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"/>
    </mc:Choice>
  </mc:AlternateContent>
  <bookViews>
    <workbookView xWindow="0" yWindow="0" windowWidth="0" windowHeight="0"/>
  </bookViews>
  <sheets>
    <sheet name="Rekapitulace stavby" sheetId="1" r:id="rId1"/>
    <sheet name="01 - Uznatelné náklady" sheetId="2" r:id="rId2"/>
    <sheet name="02 - Neuznatelné náklady" sheetId="3" r:id="rId3"/>
  </sheets>
  <definedNames>
    <definedName name="_xlnm.Print_Area" localSheetId="0">'Rekapitulace stavby'!$D$4:$AO$76,'Rekapitulace stavby'!$C$82:$AQ$97</definedName>
    <definedName name="_xlnm.Print_Titles" localSheetId="0">'Rekapitulace stavby'!$92:$92</definedName>
    <definedName name="_xlnm._FilterDatabase" localSheetId="1" hidden="1">'01 - Uznatelné náklady'!$C$124:$K$252</definedName>
    <definedName name="_xlnm.Print_Area" localSheetId="1">'01 - Uznatelné náklady'!$C$4:$J$76,'01 - Uznatelné náklady'!$C$82:$J$106,'01 - Uznatelné náklady'!$C$112:$K$252</definedName>
    <definedName name="_xlnm.Print_Titles" localSheetId="1">'01 - Uznatelné náklady'!$124:$124</definedName>
    <definedName name="_xlnm._FilterDatabase" localSheetId="2" hidden="1">'02 - Neuznatelné náklady'!$C$118:$K$165</definedName>
    <definedName name="_xlnm.Print_Area" localSheetId="2">'02 - Neuznatelné náklady'!$C$4:$J$76,'02 - Neuznatelné náklady'!$C$82:$J$100,'02 - Neuznatelné náklady'!$C$106:$K$165</definedName>
    <definedName name="_xlnm.Print_Titles" localSheetId="2">'02 - Neuznatelné náklady'!$118:$118</definedName>
  </definedNames>
  <calcPr/>
</workbook>
</file>

<file path=xl/calcChain.xml><?xml version="1.0" encoding="utf-8"?>
<calcChain xmlns="http://schemas.openxmlformats.org/spreadsheetml/2006/main">
  <c i="3" l="1" r="J37"/>
  <c r="J36"/>
  <c i="1" r="AY96"/>
  <c i="3" r="J35"/>
  <c i="1" r="AX96"/>
  <c i="3" r="BI164"/>
  <c r="BH164"/>
  <c r="BG164"/>
  <c r="BF164"/>
  <c r="T164"/>
  <c r="R164"/>
  <c r="P164"/>
  <c r="BI162"/>
  <c r="BH162"/>
  <c r="BG162"/>
  <c r="BF162"/>
  <c r="T162"/>
  <c r="R162"/>
  <c r="P162"/>
  <c r="BI159"/>
  <c r="BH159"/>
  <c r="BG159"/>
  <c r="BF159"/>
  <c r="T159"/>
  <c r="R159"/>
  <c r="P159"/>
  <c r="BI157"/>
  <c r="BH157"/>
  <c r="BG157"/>
  <c r="BF157"/>
  <c r="T157"/>
  <c r="R157"/>
  <c r="P157"/>
  <c r="BI155"/>
  <c r="BH155"/>
  <c r="BG155"/>
  <c r="BF155"/>
  <c r="T155"/>
  <c r="R155"/>
  <c r="P155"/>
  <c r="BI153"/>
  <c r="BH153"/>
  <c r="BG153"/>
  <c r="BF153"/>
  <c r="T153"/>
  <c r="R153"/>
  <c r="P153"/>
  <c r="BI151"/>
  <c r="BH151"/>
  <c r="BG151"/>
  <c r="BF151"/>
  <c r="T151"/>
  <c r="R151"/>
  <c r="P151"/>
  <c r="BI149"/>
  <c r="BH149"/>
  <c r="BG149"/>
  <c r="BF149"/>
  <c r="T149"/>
  <c r="R149"/>
  <c r="P149"/>
  <c r="BI147"/>
  <c r="BH147"/>
  <c r="BG147"/>
  <c r="BF147"/>
  <c r="T147"/>
  <c r="R147"/>
  <c r="P147"/>
  <c r="BI145"/>
  <c r="BH145"/>
  <c r="BG145"/>
  <c r="BF145"/>
  <c r="T145"/>
  <c r="R145"/>
  <c r="P145"/>
  <c r="BI143"/>
  <c r="BH143"/>
  <c r="BG143"/>
  <c r="BF143"/>
  <c r="T143"/>
  <c r="R143"/>
  <c r="P143"/>
  <c r="BI141"/>
  <c r="BH141"/>
  <c r="BG141"/>
  <c r="BF141"/>
  <c r="T141"/>
  <c r="R141"/>
  <c r="P141"/>
  <c r="BI138"/>
  <c r="BH138"/>
  <c r="BG138"/>
  <c r="BF138"/>
  <c r="T138"/>
  <c r="R138"/>
  <c r="P138"/>
  <c r="BI136"/>
  <c r="BH136"/>
  <c r="BG136"/>
  <c r="BF136"/>
  <c r="T136"/>
  <c r="R136"/>
  <c r="P136"/>
  <c r="BI134"/>
  <c r="BH134"/>
  <c r="BG134"/>
  <c r="BF134"/>
  <c r="T134"/>
  <c r="R134"/>
  <c r="P134"/>
  <c r="BI132"/>
  <c r="BH132"/>
  <c r="BG132"/>
  <c r="BF132"/>
  <c r="T132"/>
  <c r="R132"/>
  <c r="P132"/>
  <c r="BI129"/>
  <c r="BH129"/>
  <c r="BG129"/>
  <c r="BF129"/>
  <c r="T129"/>
  <c r="R129"/>
  <c r="P129"/>
  <c r="BI127"/>
  <c r="BH127"/>
  <c r="BG127"/>
  <c r="BF127"/>
  <c r="T127"/>
  <c r="R127"/>
  <c r="P127"/>
  <c r="BI124"/>
  <c r="BH124"/>
  <c r="BG124"/>
  <c r="BF124"/>
  <c r="T124"/>
  <c r="R124"/>
  <c r="P124"/>
  <c r="BI122"/>
  <c r="BH122"/>
  <c r="BG122"/>
  <c r="BF122"/>
  <c r="T122"/>
  <c r="R122"/>
  <c r="P122"/>
  <c r="J116"/>
  <c r="F113"/>
  <c r="E111"/>
  <c r="J92"/>
  <c r="F89"/>
  <c r="E87"/>
  <c r="J21"/>
  <c r="E21"/>
  <c r="J115"/>
  <c r="J20"/>
  <c r="J18"/>
  <c r="E18"/>
  <c r="F92"/>
  <c r="J17"/>
  <c r="J15"/>
  <c r="E15"/>
  <c r="F91"/>
  <c r="J14"/>
  <c r="J12"/>
  <c r="J113"/>
  <c r="E7"/>
  <c r="E85"/>
  <c i="2" r="J37"/>
  <c r="J36"/>
  <c i="1" r="AY95"/>
  <c i="2" r="J35"/>
  <c i="1" r="AX95"/>
  <c i="2" r="BI251"/>
  <c r="BH251"/>
  <c r="BG251"/>
  <c r="BF251"/>
  <c r="T251"/>
  <c r="R251"/>
  <c r="P251"/>
  <c r="BI249"/>
  <c r="BH249"/>
  <c r="BG249"/>
  <c r="BF249"/>
  <c r="T249"/>
  <c r="R249"/>
  <c r="P249"/>
  <c r="BI247"/>
  <c r="BH247"/>
  <c r="BG247"/>
  <c r="BF247"/>
  <c r="T247"/>
  <c r="R247"/>
  <c r="P247"/>
  <c r="BI245"/>
  <c r="BH245"/>
  <c r="BG245"/>
  <c r="BF245"/>
  <c r="T245"/>
  <c r="R245"/>
  <c r="P245"/>
  <c r="BI243"/>
  <c r="BH243"/>
  <c r="BG243"/>
  <c r="BF243"/>
  <c r="T243"/>
  <c r="R243"/>
  <c r="P243"/>
  <c r="BI241"/>
  <c r="BH241"/>
  <c r="BG241"/>
  <c r="BF241"/>
  <c r="T241"/>
  <c r="R241"/>
  <c r="P241"/>
  <c r="BI238"/>
  <c r="BH238"/>
  <c r="BG238"/>
  <c r="BF238"/>
  <c r="T238"/>
  <c r="R238"/>
  <c r="P238"/>
  <c r="BI236"/>
  <c r="BH236"/>
  <c r="BG236"/>
  <c r="BF236"/>
  <c r="T236"/>
  <c r="R236"/>
  <c r="P236"/>
  <c r="BI233"/>
  <c r="BH233"/>
  <c r="BG233"/>
  <c r="BF233"/>
  <c r="T233"/>
  <c r="R233"/>
  <c r="P233"/>
  <c r="BI230"/>
  <c r="BH230"/>
  <c r="BG230"/>
  <c r="BF230"/>
  <c r="T230"/>
  <c r="R230"/>
  <c r="P230"/>
  <c r="BI228"/>
  <c r="BH228"/>
  <c r="BG228"/>
  <c r="BF228"/>
  <c r="T228"/>
  <c r="R228"/>
  <c r="P228"/>
  <c r="BI224"/>
  <c r="BH224"/>
  <c r="BG224"/>
  <c r="BF224"/>
  <c r="T224"/>
  <c r="T223"/>
  <c r="R224"/>
  <c r="R223"/>
  <c r="P224"/>
  <c r="P223"/>
  <c r="BI220"/>
  <c r="BH220"/>
  <c r="BG220"/>
  <c r="BF220"/>
  <c r="T220"/>
  <c r="R220"/>
  <c r="P220"/>
  <c r="BI217"/>
  <c r="BH217"/>
  <c r="BG217"/>
  <c r="BF217"/>
  <c r="T217"/>
  <c r="R217"/>
  <c r="P217"/>
  <c r="BI214"/>
  <c r="BH214"/>
  <c r="BG214"/>
  <c r="BF214"/>
  <c r="T214"/>
  <c r="R214"/>
  <c r="P214"/>
  <c r="BI212"/>
  <c r="BH212"/>
  <c r="BG212"/>
  <c r="BF212"/>
  <c r="T212"/>
  <c r="R212"/>
  <c r="P212"/>
  <c r="BI210"/>
  <c r="BH210"/>
  <c r="BG210"/>
  <c r="BF210"/>
  <c r="T210"/>
  <c r="R210"/>
  <c r="P210"/>
  <c r="BI208"/>
  <c r="BH208"/>
  <c r="BG208"/>
  <c r="BF208"/>
  <c r="T208"/>
  <c r="R208"/>
  <c r="P208"/>
  <c r="BI206"/>
  <c r="BH206"/>
  <c r="BG206"/>
  <c r="BF206"/>
  <c r="T206"/>
  <c r="R206"/>
  <c r="P206"/>
  <c r="BI204"/>
  <c r="BH204"/>
  <c r="BG204"/>
  <c r="BF204"/>
  <c r="T204"/>
  <c r="R204"/>
  <c r="P204"/>
  <c r="BI202"/>
  <c r="BH202"/>
  <c r="BG202"/>
  <c r="BF202"/>
  <c r="T202"/>
  <c r="R202"/>
  <c r="P202"/>
  <c r="BI200"/>
  <c r="BH200"/>
  <c r="BG200"/>
  <c r="BF200"/>
  <c r="T200"/>
  <c r="R200"/>
  <c r="P200"/>
  <c r="BI198"/>
  <c r="BH198"/>
  <c r="BG198"/>
  <c r="BF198"/>
  <c r="T198"/>
  <c r="R198"/>
  <c r="P198"/>
  <c r="BI195"/>
  <c r="BH195"/>
  <c r="BG195"/>
  <c r="BF195"/>
  <c r="T195"/>
  <c r="R195"/>
  <c r="P195"/>
  <c r="BI193"/>
  <c r="BH193"/>
  <c r="BG193"/>
  <c r="BF193"/>
  <c r="T193"/>
  <c r="R193"/>
  <c r="P193"/>
  <c r="BI191"/>
  <c r="BH191"/>
  <c r="BG191"/>
  <c r="BF191"/>
  <c r="T191"/>
  <c r="R191"/>
  <c r="P191"/>
  <c r="BI187"/>
  <c r="BH187"/>
  <c r="BG187"/>
  <c r="BF187"/>
  <c r="T187"/>
  <c r="R187"/>
  <c r="P187"/>
  <c r="BI184"/>
  <c r="BH184"/>
  <c r="BG184"/>
  <c r="BF184"/>
  <c r="T184"/>
  <c r="R184"/>
  <c r="P184"/>
  <c r="BI181"/>
  <c r="BH181"/>
  <c r="BG181"/>
  <c r="BF181"/>
  <c r="T181"/>
  <c r="R181"/>
  <c r="P181"/>
  <c r="BI178"/>
  <c r="BH178"/>
  <c r="BG178"/>
  <c r="BF178"/>
  <c r="T178"/>
  <c r="R178"/>
  <c r="P178"/>
  <c r="BI176"/>
  <c r="BH176"/>
  <c r="BG176"/>
  <c r="BF176"/>
  <c r="T176"/>
  <c r="R176"/>
  <c r="P176"/>
  <c r="BI173"/>
  <c r="BH173"/>
  <c r="BG173"/>
  <c r="BF173"/>
  <c r="T173"/>
  <c r="R173"/>
  <c r="P173"/>
  <c r="BI170"/>
  <c r="BH170"/>
  <c r="BG170"/>
  <c r="BF170"/>
  <c r="T170"/>
  <c r="R170"/>
  <c r="P170"/>
  <c r="BI168"/>
  <c r="BH168"/>
  <c r="BG168"/>
  <c r="BF168"/>
  <c r="T168"/>
  <c r="R168"/>
  <c r="P168"/>
  <c r="BI166"/>
  <c r="BH166"/>
  <c r="BG166"/>
  <c r="BF166"/>
  <c r="T166"/>
  <c r="R166"/>
  <c r="P166"/>
  <c r="BI163"/>
  <c r="BH163"/>
  <c r="BG163"/>
  <c r="BF163"/>
  <c r="T163"/>
  <c r="R163"/>
  <c r="P163"/>
  <c r="BI160"/>
  <c r="BH160"/>
  <c r="BG160"/>
  <c r="BF160"/>
  <c r="T160"/>
  <c r="R160"/>
  <c r="P160"/>
  <c r="BI158"/>
  <c r="BH158"/>
  <c r="BG158"/>
  <c r="BF158"/>
  <c r="T158"/>
  <c r="R158"/>
  <c r="P158"/>
  <c r="BI156"/>
  <c r="BH156"/>
  <c r="BG156"/>
  <c r="BF156"/>
  <c r="T156"/>
  <c r="R156"/>
  <c r="P156"/>
  <c r="BI154"/>
  <c r="BH154"/>
  <c r="BG154"/>
  <c r="BF154"/>
  <c r="T154"/>
  <c r="R154"/>
  <c r="P154"/>
  <c r="BI150"/>
  <c r="BH150"/>
  <c r="BG150"/>
  <c r="BF150"/>
  <c r="T150"/>
  <c r="T149"/>
  <c r="R150"/>
  <c r="R149"/>
  <c r="P150"/>
  <c r="P149"/>
  <c r="BI147"/>
  <c r="BH147"/>
  <c r="BG147"/>
  <c r="BF147"/>
  <c r="T147"/>
  <c r="R147"/>
  <c r="P147"/>
  <c r="BI143"/>
  <c r="BH143"/>
  <c r="BG143"/>
  <c r="BF143"/>
  <c r="T143"/>
  <c r="R143"/>
  <c r="P143"/>
  <c r="BI140"/>
  <c r="BH140"/>
  <c r="BG140"/>
  <c r="BF140"/>
  <c r="T140"/>
  <c r="R140"/>
  <c r="P140"/>
  <c r="BI135"/>
  <c r="BH135"/>
  <c r="BG135"/>
  <c r="BF135"/>
  <c r="T135"/>
  <c r="R135"/>
  <c r="P135"/>
  <c r="BI128"/>
  <c r="BH128"/>
  <c r="BG128"/>
  <c r="BF128"/>
  <c r="T128"/>
  <c r="R128"/>
  <c r="P128"/>
  <c r="J122"/>
  <c r="F119"/>
  <c r="E117"/>
  <c r="J92"/>
  <c r="F89"/>
  <c r="E87"/>
  <c r="J21"/>
  <c r="E21"/>
  <c r="J121"/>
  <c r="J20"/>
  <c r="J18"/>
  <c r="E18"/>
  <c r="F92"/>
  <c r="J17"/>
  <c r="J15"/>
  <c r="E15"/>
  <c r="F121"/>
  <c r="J14"/>
  <c r="J12"/>
  <c r="J119"/>
  <c r="E7"/>
  <c r="E85"/>
  <c i="1" r="L90"/>
  <c r="AM90"/>
  <c r="AM89"/>
  <c r="L89"/>
  <c r="AM87"/>
  <c r="L87"/>
  <c r="L85"/>
  <c r="L84"/>
  <c i="2" r="J236"/>
  <c r="J217"/>
  <c r="BK210"/>
  <c r="BK195"/>
  <c r="J166"/>
  <c r="J158"/>
  <c r="BK140"/>
  <c r="BK247"/>
  <c r="J241"/>
  <c r="J230"/>
  <c r="J214"/>
  <c r="BK200"/>
  <c r="J191"/>
  <c r="BK176"/>
  <c r="J163"/>
  <c r="J140"/>
  <c r="BK245"/>
  <c r="BK233"/>
  <c r="J208"/>
  <c r="BK198"/>
  <c r="BK184"/>
  <c r="BK168"/>
  <c r="BK156"/>
  <c r="J135"/>
  <c i="3" r="BK155"/>
  <c r="BK145"/>
  <c r="BK134"/>
  <c r="BK122"/>
  <c r="BK149"/>
  <c r="BK136"/>
  <c r="J124"/>
  <c r="BK157"/>
  <c r="J147"/>
  <c r="J143"/>
  <c r="J132"/>
  <c i="2" r="BK251"/>
  <c r="BK214"/>
  <c r="BK204"/>
  <c r="J184"/>
  <c r="BK170"/>
  <c r="J150"/>
  <c r="BK135"/>
  <c r="J245"/>
  <c r="J238"/>
  <c r="BK228"/>
  <c r="BK206"/>
  <c r="J195"/>
  <c r="BK181"/>
  <c r="J168"/>
  <c r="J143"/>
  <c r="J247"/>
  <c r="BK238"/>
  <c r="J210"/>
  <c r="BK193"/>
  <c r="J178"/>
  <c r="BK163"/>
  <c r="BK150"/>
  <c i="1" r="AS94"/>
  <c i="3" r="J129"/>
  <c r="J151"/>
  <c r="J138"/>
  <c r="J162"/>
  <c r="BK153"/>
  <c r="BK138"/>
  <c r="BK127"/>
  <c i="2" r="BK249"/>
  <c r="J224"/>
  <c r="BK212"/>
  <c r="J202"/>
  <c r="J176"/>
  <c r="BK154"/>
  <c r="J128"/>
  <c r="J243"/>
  <c r="J233"/>
  <c r="BK224"/>
  <c r="J204"/>
  <c r="J193"/>
  <c r="BK178"/>
  <c r="J170"/>
  <c r="J154"/>
  <c r="J249"/>
  <c r="BK241"/>
  <c r="BK220"/>
  <c r="BK202"/>
  <c r="BK191"/>
  <c r="BK173"/>
  <c r="BK160"/>
  <c r="BK147"/>
  <c i="3" r="J164"/>
  <c r="J153"/>
  <c r="BK143"/>
  <c r="BK132"/>
  <c r="J159"/>
  <c r="BK147"/>
  <c r="BK129"/>
  <c r="BK159"/>
  <c r="BK151"/>
  <c r="J134"/>
  <c r="BK124"/>
  <c r="F36"/>
  <c i="2" r="BK230"/>
  <c r="J220"/>
  <c r="BK208"/>
  <c r="J200"/>
  <c r="J181"/>
  <c r="J160"/>
  <c r="J147"/>
  <c r="J251"/>
  <c r="BK236"/>
  <c r="BK217"/>
  <c r="J212"/>
  <c r="J198"/>
  <c r="J187"/>
  <c r="J173"/>
  <c r="J156"/>
  <c r="BK128"/>
  <c r="BK243"/>
  <c r="J228"/>
  <c r="J206"/>
  <c r="BK187"/>
  <c r="BK166"/>
  <c r="BK158"/>
  <c r="BK143"/>
  <c i="3" r="J157"/>
  <c r="J149"/>
  <c r="J141"/>
  <c r="BK162"/>
  <c r="BK141"/>
  <c r="J127"/>
  <c r="BK164"/>
  <c r="J155"/>
  <c r="J145"/>
  <c r="J136"/>
  <c r="J122"/>
  <c i="2" l="1" r="P127"/>
  <c r="P126"/>
  <c r="P125"/>
  <c i="1" r="AU95"/>
  <c i="2" r="P153"/>
  <c r="BK175"/>
  <c r="J175"/>
  <c r="J101"/>
  <c r="P190"/>
  <c r="BK227"/>
  <c r="J227"/>
  <c r="J105"/>
  <c i="3" r="P121"/>
  <c i="2" r="R127"/>
  <c r="T153"/>
  <c r="T175"/>
  <c r="BK190"/>
  <c r="J190"/>
  <c r="J102"/>
  <c r="T227"/>
  <c r="T226"/>
  <c i="3" r="R121"/>
  <c r="P161"/>
  <c i="2" r="T127"/>
  <c r="R153"/>
  <c r="P175"/>
  <c r="R190"/>
  <c r="R227"/>
  <c r="R226"/>
  <c i="3" r="T121"/>
  <c r="R161"/>
  <c i="2" r="BK127"/>
  <c r="J127"/>
  <c r="J98"/>
  <c r="BK153"/>
  <c r="J153"/>
  <c r="J100"/>
  <c r="R175"/>
  <c r="T190"/>
  <c r="P227"/>
  <c r="P226"/>
  <c i="3" r="BK121"/>
  <c r="J121"/>
  <c r="J98"/>
  <c r="BK161"/>
  <c r="J161"/>
  <c r="J99"/>
  <c r="T161"/>
  <c i="2" r="BK223"/>
  <c r="J223"/>
  <c r="J103"/>
  <c r="BK149"/>
  <c r="J149"/>
  <c r="J99"/>
  <c i="3" r="E109"/>
  <c r="J89"/>
  <c r="J91"/>
  <c r="F115"/>
  <c r="BE122"/>
  <c r="BE124"/>
  <c r="BE129"/>
  <c r="BE134"/>
  <c r="BE143"/>
  <c r="BE149"/>
  <c r="BE151"/>
  <c r="BE155"/>
  <c r="BE157"/>
  <c r="BE162"/>
  <c r="F116"/>
  <c r="BE127"/>
  <c r="BE138"/>
  <c r="BE145"/>
  <c r="BE164"/>
  <c i="1" r="BC96"/>
  <c i="3" r="BE132"/>
  <c r="BE136"/>
  <c r="BE141"/>
  <c r="BE147"/>
  <c r="BE153"/>
  <c r="BE159"/>
  <c i="2" r="J89"/>
  <c r="E115"/>
  <c r="F122"/>
  <c r="BE128"/>
  <c r="BE140"/>
  <c r="BE154"/>
  <c r="BE156"/>
  <c r="BE166"/>
  <c r="BE170"/>
  <c r="BE176"/>
  <c r="BE181"/>
  <c r="BE187"/>
  <c r="BE191"/>
  <c r="BE195"/>
  <c r="BE200"/>
  <c r="BE206"/>
  <c r="BE220"/>
  <c r="BE224"/>
  <c r="BE230"/>
  <c r="BE236"/>
  <c r="F91"/>
  <c r="BE147"/>
  <c r="BE150"/>
  <c r="BE168"/>
  <c r="BE178"/>
  <c r="BE184"/>
  <c r="BE198"/>
  <c r="BE204"/>
  <c r="BE208"/>
  <c r="BE210"/>
  <c r="BE214"/>
  <c r="BE217"/>
  <c r="BE233"/>
  <c r="BE238"/>
  <c r="BE241"/>
  <c r="BE245"/>
  <c r="BE247"/>
  <c r="BE249"/>
  <c r="J91"/>
  <c r="BE135"/>
  <c r="BE143"/>
  <c r="BE158"/>
  <c r="BE160"/>
  <c r="BE163"/>
  <c r="BE173"/>
  <c r="BE193"/>
  <c r="BE202"/>
  <c r="BE212"/>
  <c r="BE228"/>
  <c r="BE243"/>
  <c r="BE251"/>
  <c i="3" r="F34"/>
  <c i="1" r="BA96"/>
  <c i="2" r="F34"/>
  <c i="1" r="BA95"/>
  <c i="3" r="F35"/>
  <c i="1" r="BB96"/>
  <c i="3" r="F37"/>
  <c i="1" r="BD96"/>
  <c i="2" r="F37"/>
  <c i="1" r="BD95"/>
  <c i="2" r="F36"/>
  <c i="1" r="BC95"/>
  <c r="BC94"/>
  <c r="W32"/>
  <c i="2" r="F35"/>
  <c i="1" r="BB95"/>
  <c i="2" r="J34"/>
  <c i="1" r="AW95"/>
  <c i="3" r="J34"/>
  <c i="1" r="AW96"/>
  <c i="3" l="1" r="T120"/>
  <c r="T119"/>
  <c r="R120"/>
  <c r="R119"/>
  <c i="2" r="R126"/>
  <c r="R125"/>
  <c r="T126"/>
  <c r="T125"/>
  <c i="3" r="P120"/>
  <c r="P119"/>
  <c i="1" r="AU96"/>
  <c i="2" r="BK226"/>
  <c r="J226"/>
  <c r="J104"/>
  <c r="BK126"/>
  <c r="J126"/>
  <c r="J97"/>
  <c i="3" r="BK120"/>
  <c r="J120"/>
  <c r="J97"/>
  <c i="1" r="AU94"/>
  <c r="BD94"/>
  <c r="W33"/>
  <c i="3" r="F33"/>
  <c i="1" r="AZ96"/>
  <c r="AY94"/>
  <c i="2" r="F33"/>
  <c i="1" r="AZ95"/>
  <c i="2" r="J33"/>
  <c i="1" r="AV95"/>
  <c r="AT95"/>
  <c r="BB94"/>
  <c r="W31"/>
  <c r="BA94"/>
  <c r="W30"/>
  <c i="3" r="J33"/>
  <c i="1" r="AV96"/>
  <c r="AT96"/>
  <c i="2" l="1" r="BK125"/>
  <c r="J125"/>
  <c r="J96"/>
  <c i="3" r="BK119"/>
  <c r="J119"/>
  <c r="J96"/>
  <c i="1" r="AW94"/>
  <c r="AK30"/>
  <c r="AX94"/>
  <c r="AZ94"/>
  <c r="W29"/>
  <c i="3" l="1" r="J30"/>
  <c i="1" r="AG96"/>
  <c i="2" r="J30"/>
  <c i="1" r="AG95"/>
  <c r="AV94"/>
  <c r="AK29"/>
  <c i="3" l="1" r="J39"/>
  <c i="2" r="J39"/>
  <c i="1" r="AN95"/>
  <c r="AN96"/>
  <c r="AG94"/>
  <c r="AK26"/>
  <c r="AT94"/>
  <c r="AN94"/>
  <c l="1"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<sst xmlns="http://schemas.openxmlformats.org/spreadsheetml/2006/main">
  <si>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</si>
  <si>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</si>
  <si>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</si>
  <si>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</si>
  <si>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</si>
  <si>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{2d56f925-59bd-4d0e-bdfa-7b704887c4fc}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</si>
  <si>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</si>
  <si>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</si>
  <si>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</si>
  <si>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</si>
  <si>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</si>
  <si>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</si>
  <si>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</si>
  <si>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</si>
  <si>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20220302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</si>
  <si>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</si>
  <si>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</si>
  <si>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Úprava prostoru kolem kaple sv. Prokopa</t>
  </si>
  <si>
    <t>KSO:</t>
  </si>
  <si>
    <t>CC-CZ:</t>
  </si>
  <si>
    <t>Místo:</t>
  </si>
  <si>
    <t>Pertoltice</t>
  </si>
  <si>
    <t>Datum:</t>
  </si>
  <si>
    <t>1. 3. 2022</t>
  </si>
  <si>
    <t>Zadavatel:</t>
  </si>
  <si>
    <t>IČ:</t>
  </si>
  <si>
    <t xml:space="preserve"> </t>
  </si>
  <si>
    <t>DIČ:</t>
  </si>
  <si>
    <t>Uchazeč:</t>
  </si>
  <si>
    <t>Vyplň údaj</t>
  </si>
  <si>
    <t>Projektant:</t>
  </si>
  <si>
    <t>True</t>
  </si>
  <si>
    <t>Zpracovatel:</t>
  </si>
  <si>
    <t>J. Nešněra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</si>
  <si>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</si>
  <si>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</si>
  <si>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</si>
  <si>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</si>
  <si>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</si>
  <si>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</si>
  <si>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</si>
  <si>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</si>
  <si>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</si>
  <si>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</si>
  <si>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</si>
  <si>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</si>
  <si>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</si>
  <si>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</si>
  <si>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</si>
  <si>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</si>
  <si>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</si>
  <si>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</si>
  <si>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</si>
  <si>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</si>
  <si>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</si>
  <si>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</si>
  <si>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</si>
  <si>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</si>
  <si>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</si>
  <si>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</si>
  <si>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</si>
  <si>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</si>
  <si>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</si>
  <si>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</si>
  <si>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</si>
  <si>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</si>
  <si>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</si>
  <si>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</si>
  <si>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</si>
  <si>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</si>
  <si>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</si>
  <si>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</si>
  <si>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</si>
  <si>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</si>
  <si>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</si>
  <si>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</si>
  <si>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</si>
  <si>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</si>
  <si>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</si>
  <si>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</si>
  <si>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01</t>
  </si>
  <si>
    <t>Uznatelné náklady</t>
  </si>
  <si>
    <t>STA</t>
  </si>
  <si>
    <t>1</t>
  </si>
  <si>
    <t>{43e98790-4fbe-4fe3-8782-786bbf7fbde8}</t>
  </si>
  <si>
    <t>2</t>
  </si>
  <si>
    <t>02</t>
  </si>
  <si>
    <t>Neuznatelné náklady</t>
  </si>
  <si>
    <t>{a952018d-e133-41b5-a125-8a9fa7751092}</t>
  </si>
  <si>
    <t>KRYCÍ LIST SOUPISU PRACÍ</t>
  </si>
  <si>
    <t>Objekt:</t>
  </si>
  <si>
    <t>01 - Uznatelné náklady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</si>
  <si>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</si>
  <si>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</si>
  <si>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</si>
  <si>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</si>
  <si>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</si>
  <si>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</si>
  <si>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</si>
  <si>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2 - Zakládání</t>
  </si>
  <si>
    <t xml:space="preserve">    3 - Svislé a kompletní konstrukce</t>
  </si>
  <si>
    <t xml:space="preserve">    5 - Komunikace pozemní</t>
  </si>
  <si>
    <t xml:space="preserve">    9 - Ostatní konstrukce a práce, bourání</t>
  </si>
  <si>
    <t xml:space="preserve">    998 - Přesun hmot</t>
  </si>
  <si>
    <t>PSV - Práce a dodávky PSV</t>
  </si>
  <si>
    <t xml:space="preserve">    741 - Elektroinstalace - silnoproud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</si>
  <si>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</si>
  <si>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</si>
  <si>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</si>
  <si>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</si>
  <si>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</si>
  <si>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</si>
  <si>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</si>
  <si>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</si>
  <si>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</si>
  <si>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</si>
  <si>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</si>
  <si>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</si>
  <si>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</si>
  <si>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</si>
  <si>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</si>
  <si>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</si>
  <si>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</si>
  <si>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</si>
  <si>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122251101</t>
  </si>
  <si>
    <t>Odkopávky a prokopávky nezapažené v hornině třídy těžitelnosti I, skupiny 3 objem do 20 m3 strojně</t>
  </si>
  <si>
    <t>m3</t>
  </si>
  <si>
    <t>CS ÚRS 2021 01</t>
  </si>
  <si>
    <t>4</t>
  </si>
  <si>
    <t>-351225098</t>
  </si>
  <si>
    <t>PP</t>
  </si>
  <si>
    <t>Odkopávky a prokopávky nezapažené strojně v hornině třídy těžitelnosti I skupiny 3 do 20 m3</t>
  </si>
  <si>
    <t>VV</t>
  </si>
  <si>
    <t>10,5*0,26</t>
  </si>
  <si>
    <t>32*0,26</t>
  </si>
  <si>
    <t>11*0,26</t>
  </si>
  <si>
    <t>24*0,26</t>
  </si>
  <si>
    <t>Součet</t>
  </si>
  <si>
    <t>132212111</t>
  </si>
  <si>
    <t>Hloubení rýh š do 800 mm v soudržných horninách třídy těžitelnosti I, skupiny 3 ručně</t>
  </si>
  <si>
    <t>221090944</t>
  </si>
  <si>
    <t>Hloubení rýh šířky do 800 mm ručně zapažených i nezapažených, s urovnáním dna do předepsaného profilu a spádu v hornině třídy těžitelnosti I skupiny 3 soudržných</t>
  </si>
  <si>
    <t>35*0,4*0,6</t>
  </si>
  <si>
    <t>0,4*0,6*1,2*8</t>
  </si>
  <si>
    <t>3</t>
  </si>
  <si>
    <t>162751117</t>
  </si>
  <si>
    <t>Vodorovné přemístění do 10000 m výkopku/sypaniny z horniny třídy těžitelnosti I, skupiny 1 až 3</t>
  </si>
  <si>
    <t>183805141</t>
  </si>
  <si>
    <t>Vodorovné přemístění výkopku nebo sypaniny po suchu na obvyklém dopravním prostředku, bez naložení výkopku, avšak se složením bez rozhrnutí z horniny třídy těžitelnosti I skupiny 1 až 3 na vzdálenost přes 9 000 do 10 000 m</t>
  </si>
  <si>
    <t>20,15+2,3</t>
  </si>
  <si>
    <t>171201221</t>
  </si>
  <si>
    <t>Poplatek za uložení na skládce (skládkovné) zeminy a kamení kód odpadu 17 05 04</t>
  </si>
  <si>
    <t>t</t>
  </si>
  <si>
    <t>119711480</t>
  </si>
  <si>
    <t>Poplatek za uložení stavebního odpadu na skládce (skládkovné) zeminy a kamení zatříděného do Katalogu odpadů pod kódem 17 05 04</t>
  </si>
  <si>
    <t>22,45</t>
  </si>
  <si>
    <t>22,45*1,8 'Přepočtené koeficientem množství</t>
  </si>
  <si>
    <t>5</t>
  </si>
  <si>
    <t>174111101</t>
  </si>
  <si>
    <t>Zásyp jam, šachet rýh nebo kolem objektů sypaninou se zhutněním ručně</t>
  </si>
  <si>
    <t>-1119932871</t>
  </si>
  <si>
    <t>Zásyp sypaninou z jakékoliv horniny ručně s uložením výkopku ve vrstvách se zhutněním jam, šachet, rýh nebo kolem objektů v těchto vykopávkách</t>
  </si>
  <si>
    <t>Zakládání</t>
  </si>
  <si>
    <t>6</t>
  </si>
  <si>
    <t>275313611</t>
  </si>
  <si>
    <t>Základové patky z betonu tř. C 16/20</t>
  </si>
  <si>
    <t>-2013043536</t>
  </si>
  <si>
    <t>Základy z betonu prostého patky a bloky z betonu kamenem neprokládaného tř. C 16/20</t>
  </si>
  <si>
    <t>Svislé a kompletní konstrukce</t>
  </si>
  <si>
    <t>7</t>
  </si>
  <si>
    <t>348101120</t>
  </si>
  <si>
    <t>Osazení vrat nebo vrátek k oplocení na sloupky zděné nebo betonové plochy do 4 m2</t>
  </si>
  <si>
    <t>kus</t>
  </si>
  <si>
    <t>-188411157</t>
  </si>
  <si>
    <t>Osazení vrat nebo vrátek k oplocení na sloupky zděné nebo betonové, plochy jednotlivě přes 2 do 4 m2</t>
  </si>
  <si>
    <t>8</t>
  </si>
  <si>
    <t>M</t>
  </si>
  <si>
    <t>5534233R</t>
  </si>
  <si>
    <t>brána plotová dvoukřídlá 2750x1500mm</t>
  </si>
  <si>
    <t>-1924690018</t>
  </si>
  <si>
    <t>9</t>
  </si>
  <si>
    <t>5541201R</t>
  </si>
  <si>
    <t>brána dvouřídlá 2850x1500mm</t>
  </si>
  <si>
    <t>-250782011</t>
  </si>
  <si>
    <t>10</t>
  </si>
  <si>
    <t>348262322</t>
  </si>
  <si>
    <t>Plot z betonových bloků sloupek velikosti 400x400 mm plotové zdi z bloků štípaných barevných</t>
  </si>
  <si>
    <t>m</t>
  </si>
  <si>
    <t>1778206823</t>
  </si>
  <si>
    <t>Ploty z betonových bloků - systém suchého zdění sloupek plotové zdi, rozměru 400x400 m, z tvárnic štípaných barevných</t>
  </si>
  <si>
    <t>47,7*1,15</t>
  </si>
  <si>
    <t>11</t>
  </si>
  <si>
    <t>348262425</t>
  </si>
  <si>
    <t>Plot z betonových bloků ukončení plotového sloupku zákrytovou deskou 500x500 mm barevnou</t>
  </si>
  <si>
    <t>-157342290</t>
  </si>
  <si>
    <t>Ploty z betonových bloků - systém suchého zdění ukončení plotového sloupku zákrytovou deskou lepenou mrazuvzdorným lepidlem, velikosti 500x500x70 mm barevnou</t>
  </si>
  <si>
    <t>48*2</t>
  </si>
  <si>
    <t>12</t>
  </si>
  <si>
    <t>348273212</t>
  </si>
  <si>
    <t>Plotový sloupek 400x400 mm z tvarovek štípaných rohových barevných vč spárování a výplně betonem</t>
  </si>
  <si>
    <t>-1314382062</t>
  </si>
  <si>
    <t xml:space="preserve">Ploty z tvárnic betonových  plotový sloupek na maltu cementovou včetně spárování současně při zdění, výplně z betonu C 16/20 a výztuže se štípaným povrchem, rozměru 400 x 400 mm z tvarovek štípaných rohových (95 x 190 x 300 mm) barevných</t>
  </si>
  <si>
    <t>13</t>
  </si>
  <si>
    <t>348273512</t>
  </si>
  <si>
    <t>Sloupová hlavice 400x400 mm z tvarovek hladkých nebo štípaných barevných</t>
  </si>
  <si>
    <t>-1317306052</t>
  </si>
  <si>
    <t xml:space="preserve">Ploty z tvárnic betonových  sloupová hlavice lepená mrazuvzdorným lepidlem, včetně spárování z tvarovek hladkých nebo štípaných, sedlového tvaru, rozměru sloupku 400 x 400 mm barevná</t>
  </si>
  <si>
    <t>14</t>
  </si>
  <si>
    <t>348941111</t>
  </si>
  <si>
    <t>Osazování rámového oplocení na MC v rámu 1500 mm</t>
  </si>
  <si>
    <t>-1914966287</t>
  </si>
  <si>
    <t xml:space="preserve">Osazování rámového oplocení  na cementovou maltu min. MC-10, bez spárování, do zděných nebo betonových sloupků, výška rámu do 1500 mm</t>
  </si>
  <si>
    <t>44+24,55+26,75</t>
  </si>
  <si>
    <t>78226R</t>
  </si>
  <si>
    <t>ocelové oplocení</t>
  </si>
  <si>
    <t>-262041267</t>
  </si>
  <si>
    <t>Komunikace pozemní</t>
  </si>
  <si>
    <t>16</t>
  </si>
  <si>
    <t>564831111</t>
  </si>
  <si>
    <t>Podklad ze štěrkodrtě ŠD tl 100 mm</t>
  </si>
  <si>
    <t>m2</t>
  </si>
  <si>
    <t>539171557</t>
  </si>
  <si>
    <t xml:space="preserve">Podklad ze štěrkodrti ŠD  s rozprostřením a zhutněním, po zhutnění tl. 100 mm</t>
  </si>
  <si>
    <t>17</t>
  </si>
  <si>
    <t>564851111</t>
  </si>
  <si>
    <t>Podklad ze štěrkodrtě ŠD tl 150 mm</t>
  </si>
  <si>
    <t>-1965296482</t>
  </si>
  <si>
    <t xml:space="preserve">Podklad ze štěrkodrti ŠD  s rozprostřením a zhutněním, po zhutnění tl. 150 mm</t>
  </si>
  <si>
    <t>10,5+32+24</t>
  </si>
  <si>
    <t>18</t>
  </si>
  <si>
    <t>591111111</t>
  </si>
  <si>
    <t>Kladení dlažby z kostek velkých z kamene do lože z kameniva těženého tl 50 mm</t>
  </si>
  <si>
    <t>1353008994</t>
  </si>
  <si>
    <t xml:space="preserve">Kladení dlažby z kostek  s provedením lože do tl. 50 mm, s vyplněním spár, s dvojím beraněním a se smetením přebytečného materiálu na krajnici velkých z kamene, do lože z kameniva těženého</t>
  </si>
  <si>
    <t>32+10,5</t>
  </si>
  <si>
    <t>19</t>
  </si>
  <si>
    <t>58381008</t>
  </si>
  <si>
    <t>kostka dlažební žula velká 15/17</t>
  </si>
  <si>
    <t>-56410962</t>
  </si>
  <si>
    <t>42,5*1,01 'Přepočtené koeficientem množství</t>
  </si>
  <si>
    <t>20</t>
  </si>
  <si>
    <t>594111111</t>
  </si>
  <si>
    <t>Dlažba z lomového kamene s provedením lože z kameniva těženého</t>
  </si>
  <si>
    <t>835093590</t>
  </si>
  <si>
    <t xml:space="preserve">Dlažba nebo přídlažba z lomového kamene lomařsky upraveného rigolového  v ploše vodorovné nebo ve sklonu tl. do 250 mm, bez vyplnění spár, s provedením lože tl. 50 mm z kameniva těženého</t>
  </si>
  <si>
    <t>11+24</t>
  </si>
  <si>
    <t>Ostatní konstrukce a práce, bourání</t>
  </si>
  <si>
    <t>645102R</t>
  </si>
  <si>
    <t>Vyčištění památníku padlých</t>
  </si>
  <si>
    <t>soubor</t>
  </si>
  <si>
    <t>-206836967</t>
  </si>
  <si>
    <t>22</t>
  </si>
  <si>
    <t>916241213</t>
  </si>
  <si>
    <t>Osazení obrubníku kamenného stojatého s boční opěrou do lože z betonu prostého</t>
  </si>
  <si>
    <t>1354617153</t>
  </si>
  <si>
    <t>Osazení obrubníku kamenného se zřízením lože, s vyplněním a zatřením spár cementovou maltou stojatého s boční opěrou z betonu prostého, do lože z betonu prostého</t>
  </si>
  <si>
    <t>23</t>
  </si>
  <si>
    <t>58380203</t>
  </si>
  <si>
    <t>krajník kamenný žulový silniční 180x200x300-800mm</t>
  </si>
  <si>
    <t>1639556591</t>
  </si>
  <si>
    <t>32*1,02 'Přepočtené koeficientem množství</t>
  </si>
  <si>
    <t>24</t>
  </si>
  <si>
    <t>936124113</t>
  </si>
  <si>
    <t>Montáž lavičky stabilní kotvené šrouby na pevný podklad</t>
  </si>
  <si>
    <t>450127388</t>
  </si>
  <si>
    <t xml:space="preserve">Montáž lavičky parkové  stabilní přichycené kotevními šrouby</t>
  </si>
  <si>
    <t>25</t>
  </si>
  <si>
    <t>74910103R</t>
  </si>
  <si>
    <t>lavička litina, dřevěný výplň</t>
  </si>
  <si>
    <t>1795415285</t>
  </si>
  <si>
    <t>26</t>
  </si>
  <si>
    <t>93612411R</t>
  </si>
  <si>
    <t>Montáž stolu kamenného</t>
  </si>
  <si>
    <t>-964626304</t>
  </si>
  <si>
    <t>27</t>
  </si>
  <si>
    <t>7491015R</t>
  </si>
  <si>
    <t>stůl žulový 1300/900mm</t>
  </si>
  <si>
    <t>1400047639</t>
  </si>
  <si>
    <t>28</t>
  </si>
  <si>
    <t>938431111</t>
  </si>
  <si>
    <t>Čištění studny průměru přes 80 do 100 cm a hl do 5 m s odstraněním kalů do tl 0,1 m</t>
  </si>
  <si>
    <t>62259162</t>
  </si>
  <si>
    <t>Čištění studny průměru přes 80 do 100 cm hloubky do 5 m s odstraněním kalu tloušťky do 0,1 m</t>
  </si>
  <si>
    <t>29</t>
  </si>
  <si>
    <t>938431118</t>
  </si>
  <si>
    <t>Příplatek za každý další i započatý 1 m hloubky studny</t>
  </si>
  <si>
    <t>1390329994</t>
  </si>
  <si>
    <t>Čištění studny průměru přes 80 do 100 cm Příplatek k ceně za každý další i započatý 1 m hloubky studny</t>
  </si>
  <si>
    <t>30</t>
  </si>
  <si>
    <t>945101R</t>
  </si>
  <si>
    <t>Vyčištění sbírky nerostů</t>
  </si>
  <si>
    <t>1883081442</t>
  </si>
  <si>
    <t>31</t>
  </si>
  <si>
    <t>946111R</t>
  </si>
  <si>
    <t>osazení čerpadla a domovní vodárny do studny vč. napojení na el.</t>
  </si>
  <si>
    <t>-1347992990</t>
  </si>
  <si>
    <t>32</t>
  </si>
  <si>
    <t>985131111</t>
  </si>
  <si>
    <t>Očištění ploch stěn, rubu kleneb a podlah tlakovou vodou</t>
  </si>
  <si>
    <t>838898601</t>
  </si>
  <si>
    <t>(47,7+44+24,5+26,8)*1,2"podezdívka</t>
  </si>
  <si>
    <t>33</t>
  </si>
  <si>
    <t>985311112</t>
  </si>
  <si>
    <t>Reprofilace stěn cementovými sanačními maltami tl 20 mm</t>
  </si>
  <si>
    <t>-986872747</t>
  </si>
  <si>
    <t>Reprofilace betonu sanačními maltami na cementové bázi ručně stěn, tloušťky přes 10 do 20 mm</t>
  </si>
  <si>
    <t>(47,7+44+24,5+26,8)*0,8"podezdívka</t>
  </si>
  <si>
    <t>34</t>
  </si>
  <si>
    <t>985311312</t>
  </si>
  <si>
    <t>Reprofilace rubu kleneb a podlah cementovými sanačními maltami tl 20 mm</t>
  </si>
  <si>
    <t>-1988215457</t>
  </si>
  <si>
    <t>Reprofilace betonu sanačními maltami na cementové bázi ručně rubu kleneb a podlah, tloušťky přes 10 do 20 mm</t>
  </si>
  <si>
    <t>(47,7+44+24,5+26,8)*0,4"podezdívka</t>
  </si>
  <si>
    <t>998</t>
  </si>
  <si>
    <t>Přesun hmot</t>
  </si>
  <si>
    <t>35</t>
  </si>
  <si>
    <t>998232110</t>
  </si>
  <si>
    <t>Přesun hmot pro oplocení zděné z cihel nebo tvárnic v do 3 m</t>
  </si>
  <si>
    <t>118870257</t>
  </si>
  <si>
    <t xml:space="preserve">Přesun hmot pro oplocení  se svislou nosnou konstrukcí zděnou z cihel, tvárnic, bloků, popř. kovovou nebo dřevěnou vodorovná dopravní vzdálenost do 50 m, pro oplocení výšky do 3 m</t>
  </si>
  <si>
    <t>PSV</t>
  </si>
  <si>
    <t>Práce a dodávky PSV</t>
  </si>
  <si>
    <t>741</t>
  </si>
  <si>
    <t>Elektroinstalace - silnoproud</t>
  </si>
  <si>
    <t>36</t>
  </si>
  <si>
    <t>741110402</t>
  </si>
  <si>
    <t>Montáž hadice ochranná kovová s nasunutím do krabic D přes 25 do 50 mm uložená volně</t>
  </si>
  <si>
    <t>497447687</t>
  </si>
  <si>
    <t>Montáž hadic ochranných s nasunutím do krabic kovových, uložených volně, Ø přes 25 do 50 mm</t>
  </si>
  <si>
    <t>37</t>
  </si>
  <si>
    <t>34571362</t>
  </si>
  <si>
    <t>trubka elektroinstalační HDPE tuhá dvouplášťová korugovaná D 52/63mm</t>
  </si>
  <si>
    <t>-1217612850</t>
  </si>
  <si>
    <t>35*1,05 'Přepočtené koeficientem množství</t>
  </si>
  <si>
    <t>38</t>
  </si>
  <si>
    <t>JTA.0013681.URS</t>
  </si>
  <si>
    <t>EXTRUNET - výstražná fólie z polyethylenu šíře 22cm</t>
  </si>
  <si>
    <t>208662200</t>
  </si>
  <si>
    <t>39</t>
  </si>
  <si>
    <t>741122211</t>
  </si>
  <si>
    <t>Montáž kabel Cu plný kulatý žíla 3x1,5 až 6 mm2 uložený volně (např. CYKY)</t>
  </si>
  <si>
    <t>-1492239521</t>
  </si>
  <si>
    <t>Montáž kabelů měděných bez ukončení uložených volně nebo v liště plných kulatých (např. CYKY) počtu a průřezu žil 3x1,5 až 6 mm2</t>
  </si>
  <si>
    <t>40</t>
  </si>
  <si>
    <t>34111036</t>
  </si>
  <si>
    <t>kabel instalační jádro Cu plné izolace PVC plášť PVC 450/750V (CYKY) 3x2,5mm2</t>
  </si>
  <si>
    <t>972165399</t>
  </si>
  <si>
    <t>35*1,15 'Přepočtené koeficientem množství</t>
  </si>
  <si>
    <t>41</t>
  </si>
  <si>
    <t>741210001</t>
  </si>
  <si>
    <t>Montáž rozvodnice oceloplechová nebo plastová běžná do 20 kg</t>
  </si>
  <si>
    <t>990474076</t>
  </si>
  <si>
    <t>Montáž rozvodnic oceloplechových nebo plastových bez zapojení vodičů běžných, hmotnosti do 20 kg</t>
  </si>
  <si>
    <t>42</t>
  </si>
  <si>
    <t>45678R</t>
  </si>
  <si>
    <t>Rozváděč R1</t>
  </si>
  <si>
    <t>-447131051</t>
  </si>
  <si>
    <t>43</t>
  </si>
  <si>
    <t>741373003</t>
  </si>
  <si>
    <t>Montáž svítidlo výbojkové průmyslové stropní na sloupek parkový</t>
  </si>
  <si>
    <t>-1556371054</t>
  </si>
  <si>
    <t>Montáž svítidel výbojkových se zapojením vodičů průmyslových nebo venkovních na sloupek parkových</t>
  </si>
  <si>
    <t>44</t>
  </si>
  <si>
    <t>3487430R</t>
  </si>
  <si>
    <t>svítidlo parkové dle PD</t>
  </si>
  <si>
    <t>1931543706</t>
  </si>
  <si>
    <t>45</t>
  </si>
  <si>
    <t>741410021</t>
  </si>
  <si>
    <t>Montáž vodič uzemňovací pásek průřezu do 120 mm2 v městské zástavbě v zemi</t>
  </si>
  <si>
    <t>-1114271084</t>
  </si>
  <si>
    <t>Montáž uzemňovacího vedení s upevněním, propojením a připojením pomocí svorek v zemi s izolací spojů pásku průřezu do 120 mm2 v městské zástavbě</t>
  </si>
  <si>
    <t>46</t>
  </si>
  <si>
    <t>35442062</t>
  </si>
  <si>
    <t>pás zemnící 30x4mm FeZn</t>
  </si>
  <si>
    <t>kg</t>
  </si>
  <si>
    <t>1222956982</t>
  </si>
  <si>
    <t>02 - Neuznatelné náklady</t>
  </si>
  <si>
    <t>181311103</t>
  </si>
  <si>
    <t>Rozprostření ornice tl vrstvy do 200 mm v rovině nebo ve svahu do 1:5 ručně</t>
  </si>
  <si>
    <t>-886410400</t>
  </si>
  <si>
    <t>Rozprostření a urovnání ornice v rovině nebo ve svahu sklonu do 1:5 ručně při souvislé ploše, tl. vrstvy do 200 mm</t>
  </si>
  <si>
    <t>10371500</t>
  </si>
  <si>
    <t>substrát pro trávníky VL</t>
  </si>
  <si>
    <t>-1545375568</t>
  </si>
  <si>
    <t>50*0,05</t>
  </si>
  <si>
    <t>181411131</t>
  </si>
  <si>
    <t>Založení parkového trávníku výsevem plochy do 1000 m2 v rovině a ve svahu do 1:5</t>
  </si>
  <si>
    <t>-1634834443</t>
  </si>
  <si>
    <t>Založení trávníku na půdě předem připravené plochy do 1000 m2 výsevem včetně utažení parkového v rovině nebo na svahu do 1:5</t>
  </si>
  <si>
    <t>00572410</t>
  </si>
  <si>
    <t>osivo směs travní parková</t>
  </si>
  <si>
    <t>394556572</t>
  </si>
  <si>
    <t>50*0,02 'Přepočtené koeficientem množství</t>
  </si>
  <si>
    <t>181911101</t>
  </si>
  <si>
    <t>Úprava pláně v hornině třídy těžitelnosti I, skupiny 1 až 2 bez zhutnění ručně</t>
  </si>
  <si>
    <t>1608466456</t>
  </si>
  <si>
    <t>Úprava pláně vyrovnáním výškových rozdílů ručně v hornině třídy těžitelnosti I skupiny 1 a 2 bez zhutnění</t>
  </si>
  <si>
    <t>183101113</t>
  </si>
  <si>
    <t>Hloubení jamek bez výměny půdy zeminy tř 1 až 4 objem do 0,05 m3 v rovině a svahu do 1:5</t>
  </si>
  <si>
    <t>-100253744</t>
  </si>
  <si>
    <t xml:space="preserve">Hloubení jamek pro vysazování rostlin v zemině tř.1 až 4 bez výměny půdy  v rovině nebo na svahu do 1:5, objemu přes 0,02 do 0,05 m3</t>
  </si>
  <si>
    <t>183111213</t>
  </si>
  <si>
    <t>Jamky pro výsadbu s výměnou 50 % půdy zeminy tř 1 až 4 objem do 0,01 m3 v rovině a svahu do 1:5</t>
  </si>
  <si>
    <t>-1497594778</t>
  </si>
  <si>
    <t>Hloubení jamek pro vysazování rostlin v zemině tř.1 až 4 s výměnou půdy z 50% v rovině nebo na svahu do 1:5, objemu přes 0,005 do 0,01 m3</t>
  </si>
  <si>
    <t>10321100</t>
  </si>
  <si>
    <t>zahradní substrát pro výsadbu VL</t>
  </si>
  <si>
    <t>1411092708</t>
  </si>
  <si>
    <t>40*0,005 'Přepočtené koeficientem množství</t>
  </si>
  <si>
    <t>184102110</t>
  </si>
  <si>
    <t>Výsadba dřeviny s balem D do 0,1 m do jamky se zalitím v rovině a svahu do 1:5</t>
  </si>
  <si>
    <t>-614664160</t>
  </si>
  <si>
    <t xml:space="preserve">Výsadba dřeviny s balem do předem vyhloubené jamky se zalitím  v rovině nebo na svahu do 1:5, při průměru balu do 100 mm</t>
  </si>
  <si>
    <t>02652024</t>
  </si>
  <si>
    <t>růže /Rosa/</t>
  </si>
  <si>
    <t>164060653</t>
  </si>
  <si>
    <t>184102111</t>
  </si>
  <si>
    <t>Výsadba dřeviny s balem D do 0,2 m do jamky se zalitím v rovině a svahu do 1:5</t>
  </si>
  <si>
    <t>-1578730003</t>
  </si>
  <si>
    <t xml:space="preserve">Výsadba dřeviny s balem do předem vyhloubené jamky se zalitím  v rovině nebo na svahu do 1:5, při průměru balu přes 100 do 200 mm</t>
  </si>
  <si>
    <t>02660344</t>
  </si>
  <si>
    <t>cypřišek 80-100cm</t>
  </si>
  <si>
    <t>-2146155508</t>
  </si>
  <si>
    <t>184102112</t>
  </si>
  <si>
    <t>Výsadba dřeviny s balem D do 0,3 m do jamky se zalitím v rovině a svahu do 1:5</t>
  </si>
  <si>
    <t>-2120208159</t>
  </si>
  <si>
    <t xml:space="preserve">Výsadba dřeviny s balem do předem vyhloubené jamky se zalitím  v rovině nebo na svahu do 1:5, při průměru balu přes 200 do 300 mm</t>
  </si>
  <si>
    <t>02650483R</t>
  </si>
  <si>
    <t>Brslen</t>
  </si>
  <si>
    <t>2024496266</t>
  </si>
  <si>
    <t>184102114</t>
  </si>
  <si>
    <t>Výsadba dřeviny s balem D do 0,5 m do jamky se zalitím v rovině a svahu do 1:5</t>
  </si>
  <si>
    <t>1834719682</t>
  </si>
  <si>
    <t xml:space="preserve">Výsadba dřeviny s balem do předem vyhloubené jamky se zalitím  v rovině nebo na svahu do 1:5, při průměru balu přes 400 do 500 mm</t>
  </si>
  <si>
    <t>02650461R</t>
  </si>
  <si>
    <t>Buk červenolistý</t>
  </si>
  <si>
    <t>-1193071658</t>
  </si>
  <si>
    <t>02640445R</t>
  </si>
  <si>
    <t>Koeulteria</t>
  </si>
  <si>
    <t>501184530</t>
  </si>
  <si>
    <t>184802111</t>
  </si>
  <si>
    <t>Chemické odplevelení před založením kultury nad 20 m2 postřikem na široko v rovině a svahu do 1:5</t>
  </si>
  <si>
    <t>-938713266</t>
  </si>
  <si>
    <t xml:space="preserve">Chemické odplevelení půdy před založením kultury, trávníku nebo zpevněných ploch  o výměře jednotlivě přes 20 m2 v rovině nebo na svahu do 1:5 postřikem na široko</t>
  </si>
  <si>
    <t>9361241R1</t>
  </si>
  <si>
    <t>osazení desky pro jmenovky</t>
  </si>
  <si>
    <t>-1396210869</t>
  </si>
  <si>
    <t>7491019R</t>
  </si>
  <si>
    <t>deska s kamenným obkladem 2000/1800/300mm</t>
  </si>
  <si>
    <t>221306290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</si>
</sst>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8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7" fillId="0" borderId="0" applyNumberFormat="0" applyFill="0" applyBorder="0" applyAlignment="0" applyProtection="0"/>
  </cellStyleXfs>
  <cellXfs count="27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6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6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7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8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6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0" fillId="0" borderId="14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1" fillId="4" borderId="6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1" fillId="4" borderId="7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right" vertical="center"/>
    </xf>
    <xf numFmtId="0" fontId="21" fillId="4" borderId="8" xfId="0" applyFont="1" applyFill="1" applyBorder="1" applyAlignment="1" applyProtection="1">
      <alignment horizontal="left" vertical="center"/>
    </xf>
    <xf numFmtId="0" fontId="21" fillId="4" borderId="0" xfId="0" applyFont="1" applyFill="1" applyAlignment="1" applyProtection="1">
      <alignment horizontal="center" vertical="center"/>
    </xf>
    <xf numFmtId="0" fontId="22" fillId="0" borderId="16" xfId="0" applyFont="1" applyBorder="1" applyAlignment="1" applyProtection="1">
      <alignment horizontal="center" vertical="center" wrapText="1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9" fillId="0" borderId="14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0" fontId="27" fillId="0" borderId="0" xfId="0" applyFont="1" applyAlignment="1" applyProtection="1">
      <alignment vertical="center"/>
    </xf>
    <xf numFmtId="4" fontId="27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8" fillId="0" borderId="14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8" fillId="0" borderId="19" xfId="0" applyNumberFormat="1" applyFont="1" applyBorder="1" applyAlignment="1" applyProtection="1">
      <alignment vertical="center"/>
    </xf>
    <xf numFmtId="4" fontId="28" fillId="0" borderId="20" xfId="0" applyNumberFormat="1" applyFont="1" applyBorder="1" applyAlignment="1" applyProtection="1">
      <alignment vertical="center"/>
    </xf>
    <xf numFmtId="166" fontId="28" fillId="0" borderId="20" xfId="0" applyNumberFormat="1" applyFont="1" applyBorder="1" applyAlignment="1" applyProtection="1">
      <alignment vertical="center"/>
    </xf>
    <xf numFmtId="4" fontId="28" fillId="0" borderId="21" xfId="0" applyNumberFormat="1" applyFont="1" applyBorder="1" applyAlignment="1" applyProtection="1">
      <alignment vertical="center"/>
    </xf>
    <xf numFmtId="0" fontId="0" fillId="0" borderId="1" xfId="0" applyBorder="1"/>
    <xf numFmtId="0" fontId="0" fillId="0" borderId="2" xfId="0" applyBorder="1"/>
    <xf numFmtId="0" fontId="12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21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1" fillId="4" borderId="0" xfId="0" applyFont="1" applyFill="1" applyAlignment="1" applyProtection="1">
      <alignment horizontal="right" vertical="center"/>
    </xf>
    <xf numFmtId="0" fontId="30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1" fillId="4" borderId="16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</xf>
    <xf numFmtId="0" fontId="21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3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1" fillId="0" borderId="12" xfId="0" applyNumberFormat="1" applyFont="1" applyBorder="1" applyAlignment="1" applyProtection="1"/>
    <xf numFmtId="166" fontId="31" fillId="0" borderId="13" xfId="0" applyNumberFormat="1" applyFont="1" applyBorder="1" applyAlignment="1" applyProtection="1"/>
    <xf numFmtId="4" fontId="32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1" fillId="0" borderId="22" xfId="0" applyFont="1" applyBorder="1" applyAlignment="1" applyProtection="1">
      <alignment horizontal="center" vertical="center"/>
    </xf>
    <xf numFmtId="49" fontId="21" fillId="0" borderId="22" xfId="0" applyNumberFormat="1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center" vertical="center" wrapText="1"/>
    </xf>
    <xf numFmtId="167" fontId="21" fillId="0" borderId="22" xfId="0" applyNumberFormat="1" applyFont="1" applyBorder="1" applyAlignment="1" applyProtection="1">
      <alignment vertical="center"/>
    </xf>
    <xf numFmtId="4" fontId="21" fillId="2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</xf>
    <xf numFmtId="0" fontId="22" fillId="2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center" vertical="center"/>
    </xf>
    <xf numFmtId="166" fontId="22" fillId="0" borderId="0" xfId="0" applyNumberFormat="1" applyFont="1" applyBorder="1" applyAlignment="1" applyProtection="1">
      <alignment vertical="center"/>
    </xf>
    <xf numFmtId="166" fontId="22" fillId="0" borderId="15" xfId="0" applyNumberFormat="1" applyFont="1" applyBorder="1" applyAlignment="1" applyProtection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3" fillId="0" borderId="0" xfId="0" applyFont="1" applyAlignment="1" applyProtection="1">
      <alignment horizontal="left" vertical="center"/>
    </xf>
    <xf numFmtId="0" fontId="34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5" fillId="0" borderId="22" xfId="0" applyFont="1" applyBorder="1" applyAlignment="1" applyProtection="1">
      <alignment horizontal="center" vertical="center"/>
    </xf>
    <xf numFmtId="49" fontId="35" fillId="0" borderId="22" xfId="0" applyNumberFormat="1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center" vertical="center" wrapText="1"/>
    </xf>
    <xf numFmtId="167" fontId="35" fillId="0" borderId="22" xfId="0" applyNumberFormat="1" applyFont="1" applyBorder="1" applyAlignment="1" applyProtection="1">
      <alignment vertical="center"/>
    </xf>
    <xf numFmtId="4" fontId="35" fillId="2" borderId="22" xfId="0" applyNumberFormat="1" applyFont="1" applyFill="1" applyBorder="1" applyAlignment="1" applyProtection="1">
      <alignment vertical="center"/>
      <protection locked="0"/>
    </xf>
    <xf numFmtId="4" fontId="35" fillId="0" borderId="22" xfId="0" applyNumberFormat="1" applyFont="1" applyBorder="1" applyAlignment="1" applyProtection="1">
      <alignment vertical="center"/>
    </xf>
    <xf numFmtId="0" fontId="36" fillId="0" borderId="3" xfId="0" applyFont="1" applyBorder="1" applyAlignment="1">
      <alignment vertical="center"/>
    </xf>
    <xf numFmtId="0" fontId="35" fillId="2" borderId="14" xfId="0" applyFont="1" applyFill="1" applyBorder="1" applyAlignment="1" applyProtection="1">
      <alignment horizontal="left" vertical="center"/>
      <protection locked="0"/>
    </xf>
    <xf numFmtId="0" fontId="35" fillId="0" borderId="0" xfId="0" applyFont="1" applyBorder="1" applyAlignment="1" applyProtection="1">
      <alignment horizontal="center"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calcChain" Target="calcChain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5" t="s">
        <v>0</v>
      </c>
      <c r="AZ1" s="15" t="s">
        <v>1</v>
      </c>
      <c r="BA1" s="15" t="s">
        <v>2</v>
      </c>
      <c r="BB1" s="15" t="s">
        <v>3</v>
      </c>
      <c r="BT1" s="15" t="s">
        <v>4</v>
      </c>
      <c r="BU1" s="15" t="s">
        <v>4</v>
      </c>
      <c r="BV1" s="15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6" t="s">
        <v>6</v>
      </c>
      <c r="BT2" s="16" t="s">
        <v>7</v>
      </c>
    </row>
    <row r="3" s="1" customFormat="1" ht="6.96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8</v>
      </c>
    </row>
    <row r="4" s="1" customFormat="1" ht="24.96" customHeight="1">
      <c r="B4" s="20"/>
      <c r="C4" s="21"/>
      <c r="D4" s="22" t="s">
        <v>9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19"/>
      <c r="AS4" s="23" t="s">
        <v>10</v>
      </c>
      <c r="BE4" s="24" t="s">
        <v>11</v>
      </c>
      <c r="BS4" s="16" t="s">
        <v>12</v>
      </c>
    </row>
    <row r="5" s="1" customFormat="1" ht="12" customHeight="1">
      <c r="B5" s="20"/>
      <c r="C5" s="21"/>
      <c r="D5" s="25" t="s">
        <v>13</v>
      </c>
      <c r="E5" s="21"/>
      <c r="F5" s="21"/>
      <c r="G5" s="21"/>
      <c r="H5" s="21"/>
      <c r="I5" s="21"/>
      <c r="J5" s="21"/>
      <c r="K5" s="26" t="s">
        <v>14</v>
      </c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19"/>
      <c r="BE5" s="27" t="s">
        <v>15</v>
      </c>
      <c r="BS5" s="16" t="s">
        <v>6</v>
      </c>
    </row>
    <row r="6" s="1" customFormat="1" ht="36.96" customHeight="1">
      <c r="B6" s="20"/>
      <c r="C6" s="21"/>
      <c r="D6" s="28" t="s">
        <v>16</v>
      </c>
      <c r="E6" s="21"/>
      <c r="F6" s="21"/>
      <c r="G6" s="21"/>
      <c r="H6" s="21"/>
      <c r="I6" s="21"/>
      <c r="J6" s="21"/>
      <c r="K6" s="29" t="s">
        <v>17</v>
      </c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19"/>
      <c r="BE6" s="30"/>
      <c r="BS6" s="16" t="s">
        <v>6</v>
      </c>
    </row>
    <row r="7" s="1" customFormat="1" ht="12" customHeight="1">
      <c r="B7" s="20"/>
      <c r="C7" s="21"/>
      <c r="D7" s="31" t="s">
        <v>18</v>
      </c>
      <c r="E7" s="21"/>
      <c r="F7" s="21"/>
      <c r="G7" s="21"/>
      <c r="H7" s="21"/>
      <c r="I7" s="21"/>
      <c r="J7" s="21"/>
      <c r="K7" s="26" t="s">
        <v>1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31" t="s">
        <v>19</v>
      </c>
      <c r="AL7" s="21"/>
      <c r="AM7" s="21"/>
      <c r="AN7" s="26" t="s">
        <v>1</v>
      </c>
      <c r="AO7" s="21"/>
      <c r="AP7" s="21"/>
      <c r="AQ7" s="21"/>
      <c r="AR7" s="19"/>
      <c r="BE7" s="30"/>
      <c r="BS7" s="16" t="s">
        <v>6</v>
      </c>
    </row>
    <row r="8" s="1" customFormat="1" ht="12" customHeight="1">
      <c r="B8" s="20"/>
      <c r="C8" s="21"/>
      <c r="D8" s="31" t="s">
        <v>20</v>
      </c>
      <c r="E8" s="21"/>
      <c r="F8" s="21"/>
      <c r="G8" s="21"/>
      <c r="H8" s="21"/>
      <c r="I8" s="21"/>
      <c r="J8" s="21"/>
      <c r="K8" s="26" t="s">
        <v>21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31" t="s">
        <v>22</v>
      </c>
      <c r="AL8" s="21"/>
      <c r="AM8" s="21"/>
      <c r="AN8" s="32" t="s">
        <v>23</v>
      </c>
      <c r="AO8" s="21"/>
      <c r="AP8" s="21"/>
      <c r="AQ8" s="21"/>
      <c r="AR8" s="19"/>
      <c r="BE8" s="30"/>
      <c r="BS8" s="16" t="s">
        <v>6</v>
      </c>
    </row>
    <row r="9" s="1" customFormat="1" ht="14.4" customHeight="1"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19"/>
      <c r="BE9" s="30"/>
      <c r="BS9" s="16" t="s">
        <v>6</v>
      </c>
    </row>
    <row r="10" s="1" customFormat="1" ht="12" customHeight="1">
      <c r="B10" s="20"/>
      <c r="C10" s="21"/>
      <c r="D10" s="31" t="s">
        <v>24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31" t="s">
        <v>25</v>
      </c>
      <c r="AL10" s="21"/>
      <c r="AM10" s="21"/>
      <c r="AN10" s="26" t="s">
        <v>1</v>
      </c>
      <c r="AO10" s="21"/>
      <c r="AP10" s="21"/>
      <c r="AQ10" s="21"/>
      <c r="AR10" s="19"/>
      <c r="BE10" s="30"/>
      <c r="BS10" s="16" t="s">
        <v>6</v>
      </c>
    </row>
    <row r="11" s="1" customFormat="1" ht="18.48" customHeight="1">
      <c r="B11" s="20"/>
      <c r="C11" s="21"/>
      <c r="D11" s="21"/>
      <c r="E11" s="26" t="s">
        <v>26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31" t="s">
        <v>27</v>
      </c>
      <c r="AL11" s="21"/>
      <c r="AM11" s="21"/>
      <c r="AN11" s="26" t="s">
        <v>1</v>
      </c>
      <c r="AO11" s="21"/>
      <c r="AP11" s="21"/>
      <c r="AQ11" s="21"/>
      <c r="AR11" s="19"/>
      <c r="BE11" s="30"/>
      <c r="BS11" s="16" t="s">
        <v>6</v>
      </c>
    </row>
    <row r="12" s="1" customFormat="1" ht="6.96" customHeight="1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19"/>
      <c r="BE12" s="30"/>
      <c r="BS12" s="16" t="s">
        <v>6</v>
      </c>
    </row>
    <row r="13" s="1" customFormat="1" ht="12" customHeight="1">
      <c r="B13" s="20"/>
      <c r="C13" s="21"/>
      <c r="D13" s="31" t="s">
        <v>28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31" t="s">
        <v>25</v>
      </c>
      <c r="AL13" s="21"/>
      <c r="AM13" s="21"/>
      <c r="AN13" s="33" t="s">
        <v>29</v>
      </c>
      <c r="AO13" s="21"/>
      <c r="AP13" s="21"/>
      <c r="AQ13" s="21"/>
      <c r="AR13" s="19"/>
      <c r="BE13" s="30"/>
      <c r="BS13" s="16" t="s">
        <v>6</v>
      </c>
    </row>
    <row r="14">
      <c r="B14" s="20"/>
      <c r="C14" s="21"/>
      <c r="D14" s="21"/>
      <c r="E14" s="33" t="s">
        <v>29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1" t="s">
        <v>27</v>
      </c>
      <c r="AL14" s="21"/>
      <c r="AM14" s="21"/>
      <c r="AN14" s="33" t="s">
        <v>29</v>
      </c>
      <c r="AO14" s="21"/>
      <c r="AP14" s="21"/>
      <c r="AQ14" s="21"/>
      <c r="AR14" s="19"/>
      <c r="BE14" s="30"/>
      <c r="BS14" s="16" t="s">
        <v>6</v>
      </c>
    </row>
    <row r="15" s="1" customFormat="1" ht="6.96" customHeight="1">
      <c r="B15" s="20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19"/>
      <c r="BE15" s="30"/>
      <c r="BS15" s="16" t="s">
        <v>4</v>
      </c>
    </row>
    <row r="16" s="1" customFormat="1" ht="12" customHeight="1">
      <c r="B16" s="20"/>
      <c r="C16" s="21"/>
      <c r="D16" s="31" t="s">
        <v>30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31" t="s">
        <v>25</v>
      </c>
      <c r="AL16" s="21"/>
      <c r="AM16" s="21"/>
      <c r="AN16" s="26" t="s">
        <v>1</v>
      </c>
      <c r="AO16" s="21"/>
      <c r="AP16" s="21"/>
      <c r="AQ16" s="21"/>
      <c r="AR16" s="19"/>
      <c r="BE16" s="30"/>
      <c r="BS16" s="16" t="s">
        <v>4</v>
      </c>
    </row>
    <row r="17" s="1" customFormat="1" ht="18.48" customHeight="1">
      <c r="B17" s="20"/>
      <c r="C17" s="21"/>
      <c r="D17" s="21"/>
      <c r="E17" s="26" t="s">
        <v>26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31" t="s">
        <v>27</v>
      </c>
      <c r="AL17" s="21"/>
      <c r="AM17" s="21"/>
      <c r="AN17" s="26" t="s">
        <v>1</v>
      </c>
      <c r="AO17" s="21"/>
      <c r="AP17" s="21"/>
      <c r="AQ17" s="21"/>
      <c r="AR17" s="19"/>
      <c r="BE17" s="30"/>
      <c r="BS17" s="16" t="s">
        <v>31</v>
      </c>
    </row>
    <row r="18" s="1" customFormat="1" ht="6.96" customHeight="1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19"/>
      <c r="BE18" s="30"/>
      <c r="BS18" s="16" t="s">
        <v>6</v>
      </c>
    </row>
    <row r="19" s="1" customFormat="1" ht="12" customHeight="1">
      <c r="B19" s="20"/>
      <c r="C19" s="21"/>
      <c r="D19" s="31" t="s">
        <v>32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31" t="s">
        <v>25</v>
      </c>
      <c r="AL19" s="21"/>
      <c r="AM19" s="21"/>
      <c r="AN19" s="26" t="s">
        <v>1</v>
      </c>
      <c r="AO19" s="21"/>
      <c r="AP19" s="21"/>
      <c r="AQ19" s="21"/>
      <c r="AR19" s="19"/>
      <c r="BE19" s="30"/>
      <c r="BS19" s="16" t="s">
        <v>6</v>
      </c>
    </row>
    <row r="20" s="1" customFormat="1" ht="18.48" customHeight="1">
      <c r="B20" s="20"/>
      <c r="C20" s="21"/>
      <c r="D20" s="21"/>
      <c r="E20" s="26" t="s">
        <v>33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31" t="s">
        <v>27</v>
      </c>
      <c r="AL20" s="21"/>
      <c r="AM20" s="21"/>
      <c r="AN20" s="26" t="s">
        <v>1</v>
      </c>
      <c r="AO20" s="21"/>
      <c r="AP20" s="21"/>
      <c r="AQ20" s="21"/>
      <c r="AR20" s="19"/>
      <c r="BE20" s="30"/>
      <c r="BS20" s="16" t="s">
        <v>31</v>
      </c>
    </row>
    <row r="21" s="1" customFormat="1" ht="6.96" customHeight="1"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19"/>
      <c r="BE21" s="30"/>
    </row>
    <row r="22" s="1" customFormat="1" ht="12" customHeight="1">
      <c r="B22" s="20"/>
      <c r="C22" s="21"/>
      <c r="D22" s="31" t="s">
        <v>34</v>
      </c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19"/>
      <c r="BE22" s="30"/>
    </row>
    <row r="23" s="1" customFormat="1" ht="16.5" customHeight="1">
      <c r="B23" s="20"/>
      <c r="C23" s="21"/>
      <c r="D23" s="21"/>
      <c r="E23" s="35" t="s">
        <v>1</v>
      </c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21"/>
      <c r="AP23" s="21"/>
      <c r="AQ23" s="21"/>
      <c r="AR23" s="19"/>
      <c r="BE23" s="30"/>
    </row>
    <row r="24" s="1" customFormat="1" ht="6.96" customHeight="1">
      <c r="B24" s="20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19"/>
      <c r="BE24" s="30"/>
    </row>
    <row r="25" s="1" customFormat="1" ht="6.96" customHeight="1">
      <c r="B25" s="20"/>
      <c r="C25" s="21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21"/>
      <c r="AQ25" s="21"/>
      <c r="AR25" s="19"/>
      <c r="BE25" s="30"/>
    </row>
    <row r="26" s="2" customFormat="1" ht="25.92" customHeight="1">
      <c r="A26" s="37"/>
      <c r="B26" s="38"/>
      <c r="C26" s="39"/>
      <c r="D26" s="40" t="s">
        <v>35</v>
      </c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2">
        <f>ROUND(AG94,2)</f>
        <v>0</v>
      </c>
      <c r="AL26" s="41"/>
      <c r="AM26" s="41"/>
      <c r="AN26" s="41"/>
      <c r="AO26" s="41"/>
      <c r="AP26" s="39"/>
      <c r="AQ26" s="39"/>
      <c r="AR26" s="43"/>
      <c r="BE26" s="30"/>
    </row>
    <row r="27" s="2" customFormat="1" ht="6.96" customHeight="1">
      <c r="A27" s="37"/>
      <c r="B27" s="38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43"/>
      <c r="BE27" s="30"/>
    </row>
    <row r="28" s="2" customFormat="1">
      <c r="A28" s="37"/>
      <c r="B28" s="38"/>
      <c r="C28" s="39"/>
      <c r="D28" s="39"/>
      <c r="E28" s="39"/>
      <c r="F28" s="39"/>
      <c r="G28" s="39"/>
      <c r="H28" s="39"/>
      <c r="I28" s="39"/>
      <c r="J28" s="39"/>
      <c r="K28" s="39"/>
      <c r="L28" s="44" t="s">
        <v>36</v>
      </c>
      <c r="M28" s="44"/>
      <c r="N28" s="44"/>
      <c r="O28" s="44"/>
      <c r="P28" s="44"/>
      <c r="Q28" s="39"/>
      <c r="R28" s="39"/>
      <c r="S28" s="39"/>
      <c r="T28" s="39"/>
      <c r="U28" s="39"/>
      <c r="V28" s="39"/>
      <c r="W28" s="44" t="s">
        <v>37</v>
      </c>
      <c r="X28" s="44"/>
      <c r="Y28" s="44"/>
      <c r="Z28" s="44"/>
      <c r="AA28" s="44"/>
      <c r="AB28" s="44"/>
      <c r="AC28" s="44"/>
      <c r="AD28" s="44"/>
      <c r="AE28" s="44"/>
      <c r="AF28" s="39"/>
      <c r="AG28" s="39"/>
      <c r="AH28" s="39"/>
      <c r="AI28" s="39"/>
      <c r="AJ28" s="39"/>
      <c r="AK28" s="44" t="s">
        <v>38</v>
      </c>
      <c r="AL28" s="44"/>
      <c r="AM28" s="44"/>
      <c r="AN28" s="44"/>
      <c r="AO28" s="44"/>
      <c r="AP28" s="39"/>
      <c r="AQ28" s="39"/>
      <c r="AR28" s="43"/>
      <c r="BE28" s="30"/>
    </row>
    <row r="29" s="3" customFormat="1" ht="14.4" customHeight="1">
      <c r="A29" s="3"/>
      <c r="B29" s="45"/>
      <c r="C29" s="46"/>
      <c r="D29" s="31" t="s">
        <v>39</v>
      </c>
      <c r="E29" s="46"/>
      <c r="F29" s="31" t="s">
        <v>40</v>
      </c>
      <c r="G29" s="46"/>
      <c r="H29" s="46"/>
      <c r="I29" s="46"/>
      <c r="J29" s="46"/>
      <c r="K29" s="46"/>
      <c r="L29" s="47">
        <v>0.20999999999999999</v>
      </c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8">
        <f>ROUND(AZ94, 2)</f>
        <v>0</v>
      </c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8">
        <f>ROUND(AV94, 2)</f>
        <v>0</v>
      </c>
      <c r="AL29" s="46"/>
      <c r="AM29" s="46"/>
      <c r="AN29" s="46"/>
      <c r="AO29" s="46"/>
      <c r="AP29" s="46"/>
      <c r="AQ29" s="46"/>
      <c r="AR29" s="49"/>
      <c r="BE29" s="50"/>
    </row>
    <row r="30" s="3" customFormat="1" ht="14.4" customHeight="1">
      <c r="A30" s="3"/>
      <c r="B30" s="45"/>
      <c r="C30" s="46"/>
      <c r="D30" s="46"/>
      <c r="E30" s="46"/>
      <c r="F30" s="31" t="s">
        <v>41</v>
      </c>
      <c r="G30" s="46"/>
      <c r="H30" s="46"/>
      <c r="I30" s="46"/>
      <c r="J30" s="46"/>
      <c r="K30" s="46"/>
      <c r="L30" s="47">
        <v>0.14999999999999999</v>
      </c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8">
        <f>ROUND(BA94, 2)</f>
        <v>0</v>
      </c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8">
        <f>ROUND(AW94, 2)</f>
        <v>0</v>
      </c>
      <c r="AL30" s="46"/>
      <c r="AM30" s="46"/>
      <c r="AN30" s="46"/>
      <c r="AO30" s="46"/>
      <c r="AP30" s="46"/>
      <c r="AQ30" s="46"/>
      <c r="AR30" s="49"/>
      <c r="BE30" s="50"/>
    </row>
    <row r="31" hidden="1" s="3" customFormat="1" ht="14.4" customHeight="1">
      <c r="A31" s="3"/>
      <c r="B31" s="45"/>
      <c r="C31" s="46"/>
      <c r="D31" s="46"/>
      <c r="E31" s="46"/>
      <c r="F31" s="31" t="s">
        <v>42</v>
      </c>
      <c r="G31" s="46"/>
      <c r="H31" s="46"/>
      <c r="I31" s="46"/>
      <c r="J31" s="46"/>
      <c r="K31" s="46"/>
      <c r="L31" s="47">
        <v>0.20999999999999999</v>
      </c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8">
        <f>ROUND(BB94, 2)</f>
        <v>0</v>
      </c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8">
        <v>0</v>
      </c>
      <c r="AL31" s="46"/>
      <c r="AM31" s="46"/>
      <c r="AN31" s="46"/>
      <c r="AO31" s="46"/>
      <c r="AP31" s="46"/>
      <c r="AQ31" s="46"/>
      <c r="AR31" s="49"/>
      <c r="BE31" s="50"/>
    </row>
    <row r="32" hidden="1" s="3" customFormat="1" ht="14.4" customHeight="1">
      <c r="A32" s="3"/>
      <c r="B32" s="45"/>
      <c r="C32" s="46"/>
      <c r="D32" s="46"/>
      <c r="E32" s="46"/>
      <c r="F32" s="31" t="s">
        <v>43</v>
      </c>
      <c r="G32" s="46"/>
      <c r="H32" s="46"/>
      <c r="I32" s="46"/>
      <c r="J32" s="46"/>
      <c r="K32" s="46"/>
      <c r="L32" s="47">
        <v>0.14999999999999999</v>
      </c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8">
        <f>ROUND(BC94, 2)</f>
        <v>0</v>
      </c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8">
        <v>0</v>
      </c>
      <c r="AL32" s="46"/>
      <c r="AM32" s="46"/>
      <c r="AN32" s="46"/>
      <c r="AO32" s="46"/>
      <c r="AP32" s="46"/>
      <c r="AQ32" s="46"/>
      <c r="AR32" s="49"/>
      <c r="BE32" s="50"/>
    </row>
    <row r="33" hidden="1" s="3" customFormat="1" ht="14.4" customHeight="1">
      <c r="A33" s="3"/>
      <c r="B33" s="45"/>
      <c r="C33" s="46"/>
      <c r="D33" s="46"/>
      <c r="E33" s="46"/>
      <c r="F33" s="31" t="s">
        <v>44</v>
      </c>
      <c r="G33" s="46"/>
      <c r="H33" s="46"/>
      <c r="I33" s="46"/>
      <c r="J33" s="46"/>
      <c r="K33" s="46"/>
      <c r="L33" s="47">
        <v>0</v>
      </c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8">
        <f>ROUND(BD94, 2)</f>
        <v>0</v>
      </c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8">
        <v>0</v>
      </c>
      <c r="AL33" s="46"/>
      <c r="AM33" s="46"/>
      <c r="AN33" s="46"/>
      <c r="AO33" s="46"/>
      <c r="AP33" s="46"/>
      <c r="AQ33" s="46"/>
      <c r="AR33" s="49"/>
      <c r="BE33" s="50"/>
    </row>
    <row r="34" s="2" customFormat="1" ht="6.96" customHeight="1">
      <c r="A34" s="37"/>
      <c r="B34" s="38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43"/>
      <c r="BE34" s="30"/>
    </row>
    <row r="35" s="2" customFormat="1" ht="25.92" customHeight="1">
      <c r="A35" s="37"/>
      <c r="B35" s="38"/>
      <c r="C35" s="51"/>
      <c r="D35" s="52" t="s">
        <v>45</v>
      </c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4" t="s">
        <v>46</v>
      </c>
      <c r="U35" s="53"/>
      <c r="V35" s="53"/>
      <c r="W35" s="53"/>
      <c r="X35" s="55" t="s">
        <v>47</v>
      </c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6">
        <f>SUM(AK26:AK33)</f>
        <v>0</v>
      </c>
      <c r="AL35" s="53"/>
      <c r="AM35" s="53"/>
      <c r="AN35" s="53"/>
      <c r="AO35" s="57"/>
      <c r="AP35" s="51"/>
      <c r="AQ35" s="51"/>
      <c r="AR35" s="43"/>
      <c r="BE35" s="37"/>
    </row>
    <row r="36" s="2" customFormat="1" ht="6.96" customHeight="1">
      <c r="A36" s="37"/>
      <c r="B36" s="38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43"/>
      <c r="BE36" s="37"/>
    </row>
    <row r="37" s="2" customFormat="1" ht="14.4" customHeight="1">
      <c r="A37" s="37"/>
      <c r="B37" s="38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43"/>
      <c r="BE37" s="37"/>
    </row>
    <row r="38" s="1" customFormat="1" ht="14.4" customHeight="1">
      <c r="B38" s="20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19"/>
    </row>
    <row r="39" s="1" customFormat="1" ht="14.4" customHeight="1">
      <c r="B39" s="20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19"/>
    </row>
    <row r="40" s="1" customFormat="1" ht="14.4" customHeight="1">
      <c r="B40" s="20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19"/>
    </row>
    <row r="41" s="1" customFormat="1" ht="14.4" customHeight="1">
      <c r="B41" s="20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19"/>
    </row>
    <row r="42" s="1" customFormat="1" ht="14.4" customHeight="1">
      <c r="B42" s="20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19"/>
    </row>
    <row r="43" s="1" customFormat="1" ht="14.4" customHeight="1">
      <c r="B43" s="20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19"/>
    </row>
    <row r="44" s="1" customFormat="1" ht="14.4" customHeight="1">
      <c r="B44" s="20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19"/>
    </row>
    <row r="45" s="1" customFormat="1" ht="14.4" customHeight="1">
      <c r="B45" s="20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19"/>
    </row>
    <row r="46" s="1" customFormat="1" ht="14.4" customHeight="1">
      <c r="B46" s="20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19"/>
    </row>
    <row r="47" s="1" customFormat="1" ht="14.4" customHeight="1"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19"/>
    </row>
    <row r="48" s="1" customFormat="1" ht="14.4" customHeight="1">
      <c r="B48" s="20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19"/>
    </row>
    <row r="49" s="2" customFormat="1" ht="14.4" customHeight="1">
      <c r="B49" s="58"/>
      <c r="C49" s="59"/>
      <c r="D49" s="60" t="s">
        <v>48</v>
      </c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0" t="s">
        <v>49</v>
      </c>
      <c r="AI49" s="61"/>
      <c r="AJ49" s="61"/>
      <c r="AK49" s="61"/>
      <c r="AL49" s="61"/>
      <c r="AM49" s="61"/>
      <c r="AN49" s="61"/>
      <c r="AO49" s="61"/>
      <c r="AP49" s="59"/>
      <c r="AQ49" s="59"/>
      <c r="AR49" s="62"/>
    </row>
    <row r="50">
      <c r="B50" s="20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19"/>
    </row>
    <row r="5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19"/>
    </row>
    <row r="5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19"/>
    </row>
    <row r="53">
      <c r="B53" s="20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19"/>
    </row>
    <row r="54"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19"/>
    </row>
    <row r="55">
      <c r="B55" s="20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19"/>
    </row>
    <row r="56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19"/>
    </row>
    <row r="57">
      <c r="B57" s="20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19"/>
    </row>
    <row r="58">
      <c r="B58" s="20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19"/>
    </row>
    <row r="59">
      <c r="B59" s="20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19"/>
    </row>
    <row r="60" s="2" customFormat="1">
      <c r="A60" s="37"/>
      <c r="B60" s="38"/>
      <c r="C60" s="39"/>
      <c r="D60" s="63" t="s">
        <v>50</v>
      </c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63" t="s">
        <v>51</v>
      </c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63" t="s">
        <v>50</v>
      </c>
      <c r="AI60" s="41"/>
      <c r="AJ60" s="41"/>
      <c r="AK60" s="41"/>
      <c r="AL60" s="41"/>
      <c r="AM60" s="63" t="s">
        <v>51</v>
      </c>
      <c r="AN60" s="41"/>
      <c r="AO60" s="41"/>
      <c r="AP60" s="39"/>
      <c r="AQ60" s="39"/>
      <c r="AR60" s="43"/>
      <c r="BE60" s="37"/>
    </row>
    <row r="61"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19"/>
    </row>
    <row r="62">
      <c r="B62" s="20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19"/>
    </row>
    <row r="63">
      <c r="B63" s="20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19"/>
    </row>
    <row r="64" s="2" customFormat="1">
      <c r="A64" s="37"/>
      <c r="B64" s="38"/>
      <c r="C64" s="39"/>
      <c r="D64" s="60" t="s">
        <v>52</v>
      </c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0" t="s">
        <v>53</v>
      </c>
      <c r="AI64" s="64"/>
      <c r="AJ64" s="64"/>
      <c r="AK64" s="64"/>
      <c r="AL64" s="64"/>
      <c r="AM64" s="64"/>
      <c r="AN64" s="64"/>
      <c r="AO64" s="64"/>
      <c r="AP64" s="39"/>
      <c r="AQ64" s="39"/>
      <c r="AR64" s="43"/>
      <c r="BE64" s="37"/>
    </row>
    <row r="65">
      <c r="B65" s="20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19"/>
    </row>
    <row r="66"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19"/>
    </row>
    <row r="67">
      <c r="B67" s="20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19"/>
    </row>
    <row r="68">
      <c r="B68" s="20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19"/>
    </row>
    <row r="69">
      <c r="B69" s="20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19"/>
    </row>
    <row r="70">
      <c r="B70" s="20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19"/>
    </row>
    <row r="71">
      <c r="B71" s="20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19"/>
    </row>
    <row r="72">
      <c r="B72" s="20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19"/>
    </row>
    <row r="73">
      <c r="B73" s="20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19"/>
    </row>
    <row r="74">
      <c r="B74" s="20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19"/>
    </row>
    <row r="75" s="2" customFormat="1">
      <c r="A75" s="37"/>
      <c r="B75" s="38"/>
      <c r="C75" s="39"/>
      <c r="D75" s="63" t="s">
        <v>50</v>
      </c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63" t="s">
        <v>51</v>
      </c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63" t="s">
        <v>50</v>
      </c>
      <c r="AI75" s="41"/>
      <c r="AJ75" s="41"/>
      <c r="AK75" s="41"/>
      <c r="AL75" s="41"/>
      <c r="AM75" s="63" t="s">
        <v>51</v>
      </c>
      <c r="AN75" s="41"/>
      <c r="AO75" s="41"/>
      <c r="AP75" s="39"/>
      <c r="AQ75" s="39"/>
      <c r="AR75" s="43"/>
      <c r="BE75" s="37"/>
    </row>
    <row r="76" s="2" customFormat="1">
      <c r="A76" s="37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43"/>
      <c r="BE76" s="37"/>
    </row>
    <row r="77" s="2" customFormat="1" ht="6.96" customHeight="1">
      <c r="A77" s="37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6"/>
      <c r="AN77" s="66"/>
      <c r="AO77" s="66"/>
      <c r="AP77" s="66"/>
      <c r="AQ77" s="66"/>
      <c r="AR77" s="43"/>
      <c r="BE77" s="37"/>
    </row>
    <row r="81" s="2" customFormat="1" ht="6.96" customHeight="1">
      <c r="A81" s="37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43"/>
      <c r="BE81" s="37"/>
    </row>
    <row r="82" s="2" customFormat="1" ht="24.96" customHeight="1">
      <c r="A82" s="37"/>
      <c r="B82" s="38"/>
      <c r="C82" s="22" t="s">
        <v>54</v>
      </c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43"/>
      <c r="B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43"/>
      <c r="BE83" s="37"/>
    </row>
    <row r="84" s="4" customFormat="1" ht="12" customHeight="1">
      <c r="A84" s="4"/>
      <c r="B84" s="69"/>
      <c r="C84" s="31" t="s">
        <v>13</v>
      </c>
      <c r="D84" s="70"/>
      <c r="E84" s="70"/>
      <c r="F84" s="70"/>
      <c r="G84" s="70"/>
      <c r="H84" s="70"/>
      <c r="I84" s="70"/>
      <c r="J84" s="70"/>
      <c r="K84" s="70"/>
      <c r="L84" s="70" t="str">
        <f>K5</f>
        <v>20220302</v>
      </c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70"/>
      <c r="AI84" s="70"/>
      <c r="AJ84" s="70"/>
      <c r="AK84" s="70"/>
      <c r="AL84" s="70"/>
      <c r="AM84" s="70"/>
      <c r="AN84" s="70"/>
      <c r="AO84" s="70"/>
      <c r="AP84" s="70"/>
      <c r="AQ84" s="70"/>
      <c r="AR84" s="71"/>
      <c r="BE84" s="4"/>
    </row>
    <row r="85" s="5" customFormat="1" ht="36.96" customHeight="1">
      <c r="A85" s="5"/>
      <c r="B85" s="72"/>
      <c r="C85" s="73" t="s">
        <v>16</v>
      </c>
      <c r="D85" s="74"/>
      <c r="E85" s="74"/>
      <c r="F85" s="74"/>
      <c r="G85" s="74"/>
      <c r="H85" s="74"/>
      <c r="I85" s="74"/>
      <c r="J85" s="74"/>
      <c r="K85" s="74"/>
      <c r="L85" s="75" t="str">
        <f>K6</f>
        <v>Úprava prostoru kolem kaple sv. Prokopa</v>
      </c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6"/>
      <c r="BE85" s="5"/>
    </row>
    <row r="86" s="2" customFormat="1" ht="6.96" customHeight="1">
      <c r="A86" s="37"/>
      <c r="B86" s="38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43"/>
      <c r="BE86" s="37"/>
    </row>
    <row r="87" s="2" customFormat="1" ht="12" customHeight="1">
      <c r="A87" s="37"/>
      <c r="B87" s="38"/>
      <c r="C87" s="31" t="s">
        <v>20</v>
      </c>
      <c r="D87" s="39"/>
      <c r="E87" s="39"/>
      <c r="F87" s="39"/>
      <c r="G87" s="39"/>
      <c r="H87" s="39"/>
      <c r="I87" s="39"/>
      <c r="J87" s="39"/>
      <c r="K87" s="39"/>
      <c r="L87" s="77" t="str">
        <f>IF(K8="","",K8)</f>
        <v>Pertoltice</v>
      </c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1" t="s">
        <v>22</v>
      </c>
      <c r="AJ87" s="39"/>
      <c r="AK87" s="39"/>
      <c r="AL87" s="39"/>
      <c r="AM87" s="78" t="str">
        <f>IF(AN8= "","",AN8)</f>
        <v>1. 3. 2022</v>
      </c>
      <c r="AN87" s="78"/>
      <c r="AO87" s="39"/>
      <c r="AP87" s="39"/>
      <c r="AQ87" s="39"/>
      <c r="AR87" s="43"/>
      <c r="B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43"/>
      <c r="BE88" s="37"/>
    </row>
    <row r="89" s="2" customFormat="1" ht="15.15" customHeight="1">
      <c r="A89" s="37"/>
      <c r="B89" s="38"/>
      <c r="C89" s="31" t="s">
        <v>24</v>
      </c>
      <c r="D89" s="39"/>
      <c r="E89" s="39"/>
      <c r="F89" s="39"/>
      <c r="G89" s="39"/>
      <c r="H89" s="39"/>
      <c r="I89" s="39"/>
      <c r="J89" s="39"/>
      <c r="K89" s="39"/>
      <c r="L89" s="70" t="str">
        <f>IF(E11= "","",E11)</f>
        <v xml:space="preserve"> </v>
      </c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1" t="s">
        <v>30</v>
      </c>
      <c r="AJ89" s="39"/>
      <c r="AK89" s="39"/>
      <c r="AL89" s="39"/>
      <c r="AM89" s="79" t="str">
        <f>IF(E17="","",E17)</f>
        <v xml:space="preserve"> </v>
      </c>
      <c r="AN89" s="70"/>
      <c r="AO89" s="70"/>
      <c r="AP89" s="70"/>
      <c r="AQ89" s="39"/>
      <c r="AR89" s="43"/>
      <c r="AS89" s="80" t="s">
        <v>55</v>
      </c>
      <c r="AT89" s="81"/>
      <c r="AU89" s="82"/>
      <c r="AV89" s="82"/>
      <c r="AW89" s="82"/>
      <c r="AX89" s="82"/>
      <c r="AY89" s="82"/>
      <c r="AZ89" s="82"/>
      <c r="BA89" s="82"/>
      <c r="BB89" s="82"/>
      <c r="BC89" s="82"/>
      <c r="BD89" s="83"/>
      <c r="BE89" s="37"/>
    </row>
    <row r="90" s="2" customFormat="1" ht="15.15" customHeight="1">
      <c r="A90" s="37"/>
      <c r="B90" s="38"/>
      <c r="C90" s="31" t="s">
        <v>28</v>
      </c>
      <c r="D90" s="39"/>
      <c r="E90" s="39"/>
      <c r="F90" s="39"/>
      <c r="G90" s="39"/>
      <c r="H90" s="39"/>
      <c r="I90" s="39"/>
      <c r="J90" s="39"/>
      <c r="K90" s="39"/>
      <c r="L90" s="70" t="str">
        <f>IF(E14= "Vyplň údaj","",E14)</f>
        <v/>
      </c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1" t="s">
        <v>32</v>
      </c>
      <c r="AJ90" s="39"/>
      <c r="AK90" s="39"/>
      <c r="AL90" s="39"/>
      <c r="AM90" s="79" t="str">
        <f>IF(E20="","",E20)</f>
        <v>J. Nešněra</v>
      </c>
      <c r="AN90" s="70"/>
      <c r="AO90" s="70"/>
      <c r="AP90" s="70"/>
      <c r="AQ90" s="39"/>
      <c r="AR90" s="43"/>
      <c r="AS90" s="84"/>
      <c r="AT90" s="85"/>
      <c r="AU90" s="86"/>
      <c r="AV90" s="86"/>
      <c r="AW90" s="86"/>
      <c r="AX90" s="86"/>
      <c r="AY90" s="86"/>
      <c r="AZ90" s="86"/>
      <c r="BA90" s="86"/>
      <c r="BB90" s="86"/>
      <c r="BC90" s="86"/>
      <c r="BD90" s="87"/>
      <c r="BE90" s="37"/>
    </row>
    <row r="91" s="2" customFormat="1" ht="10.8" customHeight="1">
      <c r="A91" s="37"/>
      <c r="B91" s="38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43"/>
      <c r="AS91" s="88"/>
      <c r="AT91" s="89"/>
      <c r="AU91" s="90"/>
      <c r="AV91" s="90"/>
      <c r="AW91" s="90"/>
      <c r="AX91" s="90"/>
      <c r="AY91" s="90"/>
      <c r="AZ91" s="90"/>
      <c r="BA91" s="90"/>
      <c r="BB91" s="90"/>
      <c r="BC91" s="90"/>
      <c r="BD91" s="91"/>
      <c r="BE91" s="37"/>
    </row>
    <row r="92" s="2" customFormat="1" ht="29.28" customHeight="1">
      <c r="A92" s="37"/>
      <c r="B92" s="38"/>
      <c r="C92" s="92" t="s">
        <v>56</v>
      </c>
      <c r="D92" s="93"/>
      <c r="E92" s="93"/>
      <c r="F92" s="93"/>
      <c r="G92" s="93"/>
      <c r="H92" s="94"/>
      <c r="I92" s="95" t="s">
        <v>57</v>
      </c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  <c r="AA92" s="93"/>
      <c r="AB92" s="93"/>
      <c r="AC92" s="93"/>
      <c r="AD92" s="93"/>
      <c r="AE92" s="93"/>
      <c r="AF92" s="93"/>
      <c r="AG92" s="96" t="s">
        <v>58</v>
      </c>
      <c r="AH92" s="93"/>
      <c r="AI92" s="93"/>
      <c r="AJ92" s="93"/>
      <c r="AK92" s="93"/>
      <c r="AL92" s="93"/>
      <c r="AM92" s="93"/>
      <c r="AN92" s="95" t="s">
        <v>59</v>
      </c>
      <c r="AO92" s="93"/>
      <c r="AP92" s="97"/>
      <c r="AQ92" s="98" t="s">
        <v>60</v>
      </c>
      <c r="AR92" s="43"/>
      <c r="AS92" s="99" t="s">
        <v>61</v>
      </c>
      <c r="AT92" s="100" t="s">
        <v>62</v>
      </c>
      <c r="AU92" s="100" t="s">
        <v>63</v>
      </c>
      <c r="AV92" s="100" t="s">
        <v>64</v>
      </c>
      <c r="AW92" s="100" t="s">
        <v>65</v>
      </c>
      <c r="AX92" s="100" t="s">
        <v>66</v>
      </c>
      <c r="AY92" s="100" t="s">
        <v>67</v>
      </c>
      <c r="AZ92" s="100" t="s">
        <v>68</v>
      </c>
      <c r="BA92" s="100" t="s">
        <v>69</v>
      </c>
      <c r="BB92" s="100" t="s">
        <v>70</v>
      </c>
      <c r="BC92" s="100" t="s">
        <v>71</v>
      </c>
      <c r="BD92" s="101" t="s">
        <v>72</v>
      </c>
      <c r="BE92" s="37"/>
    </row>
    <row r="93" s="2" customFormat="1" ht="10.8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43"/>
      <c r="AS93" s="102"/>
      <c r="AT93" s="103"/>
      <c r="AU93" s="103"/>
      <c r="AV93" s="103"/>
      <c r="AW93" s="103"/>
      <c r="AX93" s="103"/>
      <c r="AY93" s="103"/>
      <c r="AZ93" s="103"/>
      <c r="BA93" s="103"/>
      <c r="BB93" s="103"/>
      <c r="BC93" s="103"/>
      <c r="BD93" s="104"/>
      <c r="BE93" s="37"/>
    </row>
    <row r="94" s="6" customFormat="1" ht="32.4" customHeight="1">
      <c r="A94" s="6"/>
      <c r="B94" s="105"/>
      <c r="C94" s="106" t="s">
        <v>73</v>
      </c>
      <c r="D94" s="107"/>
      <c r="E94" s="107"/>
      <c r="F94" s="107"/>
      <c r="G94" s="107"/>
      <c r="H94" s="107"/>
      <c r="I94" s="107"/>
      <c r="J94" s="107"/>
      <c r="K94" s="107"/>
      <c r="L94" s="107"/>
      <c r="M94" s="107"/>
      <c r="N94" s="107"/>
      <c r="O94" s="107"/>
      <c r="P94" s="107"/>
      <c r="Q94" s="107"/>
      <c r="R94" s="107"/>
      <c r="S94" s="107"/>
      <c r="T94" s="107"/>
      <c r="U94" s="107"/>
      <c r="V94" s="107"/>
      <c r="W94" s="107"/>
      <c r="X94" s="107"/>
      <c r="Y94" s="107"/>
      <c r="Z94" s="107"/>
      <c r="AA94" s="107"/>
      <c r="AB94" s="107"/>
      <c r="AC94" s="107"/>
      <c r="AD94" s="107"/>
      <c r="AE94" s="107"/>
      <c r="AF94" s="107"/>
      <c r="AG94" s="108">
        <f>ROUND(SUM(AG95:AG96),2)</f>
        <v>0</v>
      </c>
      <c r="AH94" s="108"/>
      <c r="AI94" s="108"/>
      <c r="AJ94" s="108"/>
      <c r="AK94" s="108"/>
      <c r="AL94" s="108"/>
      <c r="AM94" s="108"/>
      <c r="AN94" s="109">
        <f>SUM(AG94,AT94)</f>
        <v>0</v>
      </c>
      <c r="AO94" s="109"/>
      <c r="AP94" s="109"/>
      <c r="AQ94" s="110" t="s">
        <v>1</v>
      </c>
      <c r="AR94" s="111"/>
      <c r="AS94" s="112">
        <f>ROUND(SUM(AS95:AS96),2)</f>
        <v>0</v>
      </c>
      <c r="AT94" s="113">
        <f>ROUND(SUM(AV94:AW94),2)</f>
        <v>0</v>
      </c>
      <c r="AU94" s="114">
        <f>ROUND(SUM(AU95:AU96),5)</f>
        <v>0</v>
      </c>
      <c r="AV94" s="113">
        <f>ROUND(AZ94*L29,2)</f>
        <v>0</v>
      </c>
      <c r="AW94" s="113">
        <f>ROUND(BA94*L30,2)</f>
        <v>0</v>
      </c>
      <c r="AX94" s="113">
        <f>ROUND(BB94*L29,2)</f>
        <v>0</v>
      </c>
      <c r="AY94" s="113">
        <f>ROUND(BC94*L30,2)</f>
        <v>0</v>
      </c>
      <c r="AZ94" s="113">
        <f>ROUND(SUM(AZ95:AZ96),2)</f>
        <v>0</v>
      </c>
      <c r="BA94" s="113">
        <f>ROUND(SUM(BA95:BA96),2)</f>
        <v>0</v>
      </c>
      <c r="BB94" s="113">
        <f>ROUND(SUM(BB95:BB96),2)</f>
        <v>0</v>
      </c>
      <c r="BC94" s="113">
        <f>ROUND(SUM(BC95:BC96),2)</f>
        <v>0</v>
      </c>
      <c r="BD94" s="115">
        <f>ROUND(SUM(BD95:BD96),2)</f>
        <v>0</v>
      </c>
      <c r="BE94" s="6"/>
      <c r="BS94" s="116" t="s">
        <v>74</v>
      </c>
      <c r="BT94" s="116" t="s">
        <v>75</v>
      </c>
      <c r="BU94" s="117" t="s">
        <v>76</v>
      </c>
      <c r="BV94" s="116" t="s">
        <v>77</v>
      </c>
      <c r="BW94" s="116" t="s">
        <v>5</v>
      </c>
      <c r="BX94" s="116" t="s">
        <v>78</v>
      </c>
      <c r="CL94" s="116" t="s">
        <v>1</v>
      </c>
    </row>
    <row r="95" s="7" customFormat="1" ht="16.5" customHeight="1">
      <c r="A95" s="118" t="s">
        <v>79</v>
      </c>
      <c r="B95" s="119"/>
      <c r="C95" s="120"/>
      <c r="D95" s="121" t="s">
        <v>80</v>
      </c>
      <c r="E95" s="121"/>
      <c r="F95" s="121"/>
      <c r="G95" s="121"/>
      <c r="H95" s="121"/>
      <c r="I95" s="122"/>
      <c r="J95" s="121" t="s">
        <v>81</v>
      </c>
      <c r="K95" s="121"/>
      <c r="L95" s="121"/>
      <c r="M95" s="121"/>
      <c r="N95" s="121"/>
      <c r="O95" s="121"/>
      <c r="P95" s="121"/>
      <c r="Q95" s="121"/>
      <c r="R95" s="121"/>
      <c r="S95" s="121"/>
      <c r="T95" s="121"/>
      <c r="U95" s="121"/>
      <c r="V95" s="121"/>
      <c r="W95" s="121"/>
      <c r="X95" s="121"/>
      <c r="Y95" s="121"/>
      <c r="Z95" s="121"/>
      <c r="AA95" s="121"/>
      <c r="AB95" s="121"/>
      <c r="AC95" s="121"/>
      <c r="AD95" s="121"/>
      <c r="AE95" s="121"/>
      <c r="AF95" s="121"/>
      <c r="AG95" s="123">
        <f>'01 - Uznatelné náklady'!J30</f>
        <v>0</v>
      </c>
      <c r="AH95" s="122"/>
      <c r="AI95" s="122"/>
      <c r="AJ95" s="122"/>
      <c r="AK95" s="122"/>
      <c r="AL95" s="122"/>
      <c r="AM95" s="122"/>
      <c r="AN95" s="123">
        <f>SUM(AG95,AT95)</f>
        <v>0</v>
      </c>
      <c r="AO95" s="122"/>
      <c r="AP95" s="122"/>
      <c r="AQ95" s="124" t="s">
        <v>82</v>
      </c>
      <c r="AR95" s="125"/>
      <c r="AS95" s="126">
        <v>0</v>
      </c>
      <c r="AT95" s="127">
        <f>ROUND(SUM(AV95:AW95),2)</f>
        <v>0</v>
      </c>
      <c r="AU95" s="128">
        <f>'01 - Uznatelné náklady'!P125</f>
        <v>0</v>
      </c>
      <c r="AV95" s="127">
        <f>'01 - Uznatelné náklady'!J33</f>
        <v>0</v>
      </c>
      <c r="AW95" s="127">
        <f>'01 - Uznatelné náklady'!J34</f>
        <v>0</v>
      </c>
      <c r="AX95" s="127">
        <f>'01 - Uznatelné náklady'!J35</f>
        <v>0</v>
      </c>
      <c r="AY95" s="127">
        <f>'01 - Uznatelné náklady'!J36</f>
        <v>0</v>
      </c>
      <c r="AZ95" s="127">
        <f>'01 - Uznatelné náklady'!F33</f>
        <v>0</v>
      </c>
      <c r="BA95" s="127">
        <f>'01 - Uznatelné náklady'!F34</f>
        <v>0</v>
      </c>
      <c r="BB95" s="127">
        <f>'01 - Uznatelné náklady'!F35</f>
        <v>0</v>
      </c>
      <c r="BC95" s="127">
        <f>'01 - Uznatelné náklady'!F36</f>
        <v>0</v>
      </c>
      <c r="BD95" s="129">
        <f>'01 - Uznatelné náklady'!F37</f>
        <v>0</v>
      </c>
      <c r="BE95" s="7"/>
      <c r="BT95" s="130" t="s">
        <v>83</v>
      </c>
      <c r="BV95" s="130" t="s">
        <v>77</v>
      </c>
      <c r="BW95" s="130" t="s">
        <v>84</v>
      </c>
      <c r="BX95" s="130" t="s">
        <v>5</v>
      </c>
      <c r="CL95" s="130" t="s">
        <v>1</v>
      </c>
      <c r="CM95" s="130" t="s">
        <v>85</v>
      </c>
    </row>
    <row r="96" s="7" customFormat="1" ht="16.5" customHeight="1">
      <c r="A96" s="118" t="s">
        <v>79</v>
      </c>
      <c r="B96" s="119"/>
      <c r="C96" s="120"/>
      <c r="D96" s="121" t="s">
        <v>86</v>
      </c>
      <c r="E96" s="121"/>
      <c r="F96" s="121"/>
      <c r="G96" s="121"/>
      <c r="H96" s="121"/>
      <c r="I96" s="122"/>
      <c r="J96" s="121" t="s">
        <v>87</v>
      </c>
      <c r="K96" s="121"/>
      <c r="L96" s="121"/>
      <c r="M96" s="121"/>
      <c r="N96" s="121"/>
      <c r="O96" s="121"/>
      <c r="P96" s="121"/>
      <c r="Q96" s="121"/>
      <c r="R96" s="121"/>
      <c r="S96" s="121"/>
      <c r="T96" s="121"/>
      <c r="U96" s="121"/>
      <c r="V96" s="121"/>
      <c r="W96" s="121"/>
      <c r="X96" s="121"/>
      <c r="Y96" s="121"/>
      <c r="Z96" s="121"/>
      <c r="AA96" s="121"/>
      <c r="AB96" s="121"/>
      <c r="AC96" s="121"/>
      <c r="AD96" s="121"/>
      <c r="AE96" s="121"/>
      <c r="AF96" s="121"/>
      <c r="AG96" s="123">
        <f>'02 - Neuznatelné náklady'!J30</f>
        <v>0</v>
      </c>
      <c r="AH96" s="122"/>
      <c r="AI96" s="122"/>
      <c r="AJ96" s="122"/>
      <c r="AK96" s="122"/>
      <c r="AL96" s="122"/>
      <c r="AM96" s="122"/>
      <c r="AN96" s="123">
        <f>SUM(AG96,AT96)</f>
        <v>0</v>
      </c>
      <c r="AO96" s="122"/>
      <c r="AP96" s="122"/>
      <c r="AQ96" s="124" t="s">
        <v>82</v>
      </c>
      <c r="AR96" s="125"/>
      <c r="AS96" s="131">
        <v>0</v>
      </c>
      <c r="AT96" s="132">
        <f>ROUND(SUM(AV96:AW96),2)</f>
        <v>0</v>
      </c>
      <c r="AU96" s="133">
        <f>'02 - Neuznatelné náklady'!P119</f>
        <v>0</v>
      </c>
      <c r="AV96" s="132">
        <f>'02 - Neuznatelné náklady'!J33</f>
        <v>0</v>
      </c>
      <c r="AW96" s="132">
        <f>'02 - Neuznatelné náklady'!J34</f>
        <v>0</v>
      </c>
      <c r="AX96" s="132">
        <f>'02 - Neuznatelné náklady'!J35</f>
        <v>0</v>
      </c>
      <c r="AY96" s="132">
        <f>'02 - Neuznatelné náklady'!J36</f>
        <v>0</v>
      </c>
      <c r="AZ96" s="132">
        <f>'02 - Neuznatelné náklady'!F33</f>
        <v>0</v>
      </c>
      <c r="BA96" s="132">
        <f>'02 - Neuznatelné náklady'!F34</f>
        <v>0</v>
      </c>
      <c r="BB96" s="132">
        <f>'02 - Neuznatelné náklady'!F35</f>
        <v>0</v>
      </c>
      <c r="BC96" s="132">
        <f>'02 - Neuznatelné náklady'!F36</f>
        <v>0</v>
      </c>
      <c r="BD96" s="134">
        <f>'02 - Neuznatelné náklady'!F37</f>
        <v>0</v>
      </c>
      <c r="BE96" s="7"/>
      <c r="BT96" s="130" t="s">
        <v>83</v>
      </c>
      <c r="BV96" s="130" t="s">
        <v>77</v>
      </c>
      <c r="BW96" s="130" t="s">
        <v>88</v>
      </c>
      <c r="BX96" s="130" t="s">
        <v>5</v>
      </c>
      <c r="CL96" s="130" t="s">
        <v>1</v>
      </c>
      <c r="CM96" s="130" t="s">
        <v>85</v>
      </c>
    </row>
    <row r="97" s="2" customFormat="1" ht="30" customHeight="1">
      <c r="A97" s="37"/>
      <c r="B97" s="38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39"/>
      <c r="AH97" s="39"/>
      <c r="AI97" s="39"/>
      <c r="AJ97" s="39"/>
      <c r="AK97" s="39"/>
      <c r="AL97" s="39"/>
      <c r="AM97" s="39"/>
      <c r="AN97" s="39"/>
      <c r="AO97" s="39"/>
      <c r="AP97" s="39"/>
      <c r="AQ97" s="39"/>
      <c r="AR97" s="43"/>
      <c r="AS97" s="37"/>
      <c r="AT97" s="37"/>
      <c r="AU97" s="37"/>
      <c r="AV97" s="37"/>
      <c r="AW97" s="37"/>
      <c r="AX97" s="37"/>
      <c r="AY97" s="37"/>
      <c r="AZ97" s="37"/>
      <c r="BA97" s="37"/>
      <c r="BB97" s="37"/>
      <c r="BC97" s="37"/>
      <c r="BD97" s="37"/>
      <c r="BE97" s="37"/>
    </row>
    <row r="98" s="2" customFormat="1" ht="6.96" customHeight="1">
      <c r="A98" s="37"/>
      <c r="B98" s="65"/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66"/>
      <c r="AE98" s="66"/>
      <c r="AF98" s="66"/>
      <c r="AG98" s="66"/>
      <c r="AH98" s="66"/>
      <c r="AI98" s="66"/>
      <c r="AJ98" s="66"/>
      <c r="AK98" s="66"/>
      <c r="AL98" s="66"/>
      <c r="AM98" s="66"/>
      <c r="AN98" s="66"/>
      <c r="AO98" s="66"/>
      <c r="AP98" s="66"/>
      <c r="AQ98" s="66"/>
      <c r="AR98" s="43"/>
      <c r="AS98" s="37"/>
      <c r="AT98" s="37"/>
      <c r="AU98" s="37"/>
      <c r="AV98" s="37"/>
      <c r="AW98" s="37"/>
      <c r="AX98" s="37"/>
      <c r="AY98" s="37"/>
      <c r="AZ98" s="37"/>
      <c r="BA98" s="37"/>
      <c r="BB98" s="37"/>
      <c r="BC98" s="37"/>
      <c r="BD98" s="37"/>
      <c r="BE98" s="37"/>
    </row>
  </sheetData>
  <sheetProtection sheet="1" formatColumns="0" formatRows="0" objects="1" scenarios="1" spinCount="100000" saltValue="WXm5Ajo20751VHBcWIhX+DfcYzUJsZz83hFd0rYlkjJETey6tKLWj5OxPN1C1K6pSqKPELx68yhgry6OMTf6uw==" hashValue="cel4uFGCDCPBzFZN4d/sPdeMAvx6488t4MRvDtEPClPNqn3lQz5UQEoHdmdJhVuEbFF6fej2wcIycccyH7uf/g==" algorithmName="SHA-512" password="CC35"/>
  <mergeCells count="46"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N96:AP96"/>
    <mergeCell ref="AG96:AM96"/>
    <mergeCell ref="D96:H96"/>
    <mergeCell ref="J96:AF96"/>
    <mergeCell ref="AG94:AM94"/>
    <mergeCell ref="AN94:AP94"/>
    <mergeCell ref="AR2:BE2"/>
  </mergeCells>
  <hyperlinks>
    <hyperlink ref="A95" location="'01 - Uznatelné náklady'!C2" display="/"/>
    <hyperlink ref="A96" location="'02 - Neuznatelné náklady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84</v>
      </c>
    </row>
    <row r="3" s="1" customFormat="1" ht="6.96" customHeight="1">
      <c r="B3" s="135"/>
      <c r="C3" s="136"/>
      <c r="D3" s="136"/>
      <c r="E3" s="136"/>
      <c r="F3" s="136"/>
      <c r="G3" s="136"/>
      <c r="H3" s="136"/>
      <c r="I3" s="136"/>
      <c r="J3" s="136"/>
      <c r="K3" s="136"/>
      <c r="L3" s="19"/>
      <c r="AT3" s="16" t="s">
        <v>85</v>
      </c>
    </row>
    <row r="4" s="1" customFormat="1" ht="24.96" customHeight="1">
      <c r="B4" s="19"/>
      <c r="D4" s="137" t="s">
        <v>89</v>
      </c>
      <c r="L4" s="19"/>
      <c r="M4" s="138" t="s">
        <v>10</v>
      </c>
      <c r="AT4" s="16" t="s">
        <v>4</v>
      </c>
    </row>
    <row r="5" s="1" customFormat="1" ht="6.96" customHeight="1">
      <c r="B5" s="19"/>
      <c r="L5" s="19"/>
    </row>
    <row r="6" s="1" customFormat="1" ht="12" customHeight="1">
      <c r="B6" s="19"/>
      <c r="D6" s="139" t="s">
        <v>16</v>
      </c>
      <c r="L6" s="19"/>
    </row>
    <row r="7" s="1" customFormat="1" ht="16.5" customHeight="1">
      <c r="B7" s="19"/>
      <c r="E7" s="140" t="str">
        <f>'Rekapitulace stavby'!K6</f>
        <v>Úprava prostoru kolem kaple sv. Prokopa</v>
      </c>
      <c r="F7" s="139"/>
      <c r="G7" s="139"/>
      <c r="H7" s="139"/>
      <c r="L7" s="19"/>
    </row>
    <row r="8" s="2" customFormat="1" ht="12" customHeight="1">
      <c r="A8" s="37"/>
      <c r="B8" s="43"/>
      <c r="C8" s="37"/>
      <c r="D8" s="139" t="s">
        <v>90</v>
      </c>
      <c r="E8" s="37"/>
      <c r="F8" s="37"/>
      <c r="G8" s="37"/>
      <c r="H8" s="37"/>
      <c r="I8" s="37"/>
      <c r="J8" s="37"/>
      <c r="K8" s="37"/>
      <c r="L8" s="62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6.5" customHeight="1">
      <c r="A9" s="37"/>
      <c r="B9" s="43"/>
      <c r="C9" s="37"/>
      <c r="D9" s="37"/>
      <c r="E9" s="141" t="s">
        <v>91</v>
      </c>
      <c r="F9" s="37"/>
      <c r="G9" s="37"/>
      <c r="H9" s="37"/>
      <c r="I9" s="37"/>
      <c r="J9" s="37"/>
      <c r="K9" s="37"/>
      <c r="L9" s="62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43"/>
      <c r="C10" s="37"/>
      <c r="D10" s="37"/>
      <c r="E10" s="37"/>
      <c r="F10" s="37"/>
      <c r="G10" s="37"/>
      <c r="H10" s="37"/>
      <c r="I10" s="37"/>
      <c r="J10" s="37"/>
      <c r="K10" s="37"/>
      <c r="L10" s="62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43"/>
      <c r="C11" s="37"/>
      <c r="D11" s="139" t="s">
        <v>18</v>
      </c>
      <c r="E11" s="37"/>
      <c r="F11" s="142" t="s">
        <v>1</v>
      </c>
      <c r="G11" s="37"/>
      <c r="H11" s="37"/>
      <c r="I11" s="139" t="s">
        <v>19</v>
      </c>
      <c r="J11" s="142" t="s">
        <v>1</v>
      </c>
      <c r="K11" s="37"/>
      <c r="L11" s="62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43"/>
      <c r="C12" s="37"/>
      <c r="D12" s="139" t="s">
        <v>20</v>
      </c>
      <c r="E12" s="37"/>
      <c r="F12" s="142" t="s">
        <v>21</v>
      </c>
      <c r="G12" s="37"/>
      <c r="H12" s="37"/>
      <c r="I12" s="139" t="s">
        <v>22</v>
      </c>
      <c r="J12" s="143" t="str">
        <f>'Rekapitulace stavby'!AN8</f>
        <v>1. 3. 2022</v>
      </c>
      <c r="K12" s="37"/>
      <c r="L12" s="62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43"/>
      <c r="C13" s="37"/>
      <c r="D13" s="37"/>
      <c r="E13" s="37"/>
      <c r="F13" s="37"/>
      <c r="G13" s="37"/>
      <c r="H13" s="37"/>
      <c r="I13" s="37"/>
      <c r="J13" s="37"/>
      <c r="K13" s="37"/>
      <c r="L13" s="62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43"/>
      <c r="C14" s="37"/>
      <c r="D14" s="139" t="s">
        <v>24</v>
      </c>
      <c r="E14" s="37"/>
      <c r="F14" s="37"/>
      <c r="G14" s="37"/>
      <c r="H14" s="37"/>
      <c r="I14" s="139" t="s">
        <v>25</v>
      </c>
      <c r="J14" s="142" t="str">
        <f>IF('Rekapitulace stavby'!AN10="","",'Rekapitulace stavby'!AN10)</f>
        <v/>
      </c>
      <c r="K14" s="37"/>
      <c r="L14" s="62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43"/>
      <c r="C15" s="37"/>
      <c r="D15" s="37"/>
      <c r="E15" s="142" t="str">
        <f>IF('Rekapitulace stavby'!E11="","",'Rekapitulace stavby'!E11)</f>
        <v xml:space="preserve"> </v>
      </c>
      <c r="F15" s="37"/>
      <c r="G15" s="37"/>
      <c r="H15" s="37"/>
      <c r="I15" s="139" t="s">
        <v>27</v>
      </c>
      <c r="J15" s="142" t="str">
        <f>IF('Rekapitulace stavby'!AN11="","",'Rekapitulace stavby'!AN11)</f>
        <v/>
      </c>
      <c r="K15" s="37"/>
      <c r="L15" s="62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43"/>
      <c r="C16" s="37"/>
      <c r="D16" s="37"/>
      <c r="E16" s="37"/>
      <c r="F16" s="37"/>
      <c r="G16" s="37"/>
      <c r="H16" s="37"/>
      <c r="I16" s="37"/>
      <c r="J16" s="37"/>
      <c r="K16" s="37"/>
      <c r="L16" s="62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43"/>
      <c r="C17" s="37"/>
      <c r="D17" s="139" t="s">
        <v>28</v>
      </c>
      <c r="E17" s="37"/>
      <c r="F17" s="37"/>
      <c r="G17" s="37"/>
      <c r="H17" s="37"/>
      <c r="I17" s="139" t="s">
        <v>25</v>
      </c>
      <c r="J17" s="32" t="str">
        <f>'Rekapitulace stavby'!AN13</f>
        <v>Vyplň údaj</v>
      </c>
      <c r="K17" s="37"/>
      <c r="L17" s="62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43"/>
      <c r="C18" s="37"/>
      <c r="D18" s="37"/>
      <c r="E18" s="32" t="str">
        <f>'Rekapitulace stavby'!E14</f>
        <v>Vyplň údaj</v>
      </c>
      <c r="F18" s="142"/>
      <c r="G18" s="142"/>
      <c r="H18" s="142"/>
      <c r="I18" s="139" t="s">
        <v>27</v>
      </c>
      <c r="J18" s="32" t="str">
        <f>'Rekapitulace stavby'!AN14</f>
        <v>Vyplň údaj</v>
      </c>
      <c r="K18" s="37"/>
      <c r="L18" s="62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43"/>
      <c r="C19" s="37"/>
      <c r="D19" s="37"/>
      <c r="E19" s="37"/>
      <c r="F19" s="37"/>
      <c r="G19" s="37"/>
      <c r="H19" s="37"/>
      <c r="I19" s="37"/>
      <c r="J19" s="37"/>
      <c r="K19" s="37"/>
      <c r="L19" s="62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43"/>
      <c r="C20" s="37"/>
      <c r="D20" s="139" t="s">
        <v>30</v>
      </c>
      <c r="E20" s="37"/>
      <c r="F20" s="37"/>
      <c r="G20" s="37"/>
      <c r="H20" s="37"/>
      <c r="I20" s="139" t="s">
        <v>25</v>
      </c>
      <c r="J20" s="142" t="str">
        <f>IF('Rekapitulace stavby'!AN16="","",'Rekapitulace stavby'!AN16)</f>
        <v/>
      </c>
      <c r="K20" s="37"/>
      <c r="L20" s="62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43"/>
      <c r="C21" s="37"/>
      <c r="D21" s="37"/>
      <c r="E21" s="142" t="str">
        <f>IF('Rekapitulace stavby'!E17="","",'Rekapitulace stavby'!E17)</f>
        <v xml:space="preserve"> </v>
      </c>
      <c r="F21" s="37"/>
      <c r="G21" s="37"/>
      <c r="H21" s="37"/>
      <c r="I21" s="139" t="s">
        <v>27</v>
      </c>
      <c r="J21" s="142" t="str">
        <f>IF('Rekapitulace stavby'!AN17="","",'Rekapitulace stavby'!AN17)</f>
        <v/>
      </c>
      <c r="K21" s="37"/>
      <c r="L21" s="62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43"/>
      <c r="C22" s="37"/>
      <c r="D22" s="37"/>
      <c r="E22" s="37"/>
      <c r="F22" s="37"/>
      <c r="G22" s="37"/>
      <c r="H22" s="37"/>
      <c r="I22" s="37"/>
      <c r="J22" s="37"/>
      <c r="K22" s="37"/>
      <c r="L22" s="62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43"/>
      <c r="C23" s="37"/>
      <c r="D23" s="139" t="s">
        <v>32</v>
      </c>
      <c r="E23" s="37"/>
      <c r="F23" s="37"/>
      <c r="G23" s="37"/>
      <c r="H23" s="37"/>
      <c r="I23" s="139" t="s">
        <v>25</v>
      </c>
      <c r="J23" s="142" t="s">
        <v>1</v>
      </c>
      <c r="K23" s="37"/>
      <c r="L23" s="62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43"/>
      <c r="C24" s="37"/>
      <c r="D24" s="37"/>
      <c r="E24" s="142" t="s">
        <v>33</v>
      </c>
      <c r="F24" s="37"/>
      <c r="G24" s="37"/>
      <c r="H24" s="37"/>
      <c r="I24" s="139" t="s">
        <v>27</v>
      </c>
      <c r="J24" s="142" t="s">
        <v>1</v>
      </c>
      <c r="K24" s="37"/>
      <c r="L24" s="62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43"/>
      <c r="C25" s="37"/>
      <c r="D25" s="37"/>
      <c r="E25" s="37"/>
      <c r="F25" s="37"/>
      <c r="G25" s="37"/>
      <c r="H25" s="37"/>
      <c r="I25" s="37"/>
      <c r="J25" s="37"/>
      <c r="K25" s="37"/>
      <c r="L25" s="62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43"/>
      <c r="C26" s="37"/>
      <c r="D26" s="139" t="s">
        <v>34</v>
      </c>
      <c r="E26" s="37"/>
      <c r="F26" s="37"/>
      <c r="G26" s="37"/>
      <c r="H26" s="37"/>
      <c r="I26" s="37"/>
      <c r="J26" s="37"/>
      <c r="K26" s="37"/>
      <c r="L26" s="62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44"/>
      <c r="B27" s="145"/>
      <c r="C27" s="144"/>
      <c r="D27" s="144"/>
      <c r="E27" s="146" t="s">
        <v>1</v>
      </c>
      <c r="F27" s="146"/>
      <c r="G27" s="146"/>
      <c r="H27" s="146"/>
      <c r="I27" s="144"/>
      <c r="J27" s="144"/>
      <c r="K27" s="144"/>
      <c r="L27" s="147"/>
      <c r="S27" s="144"/>
      <c r="T27" s="144"/>
      <c r="U27" s="144"/>
      <c r="V27" s="144"/>
      <c r="W27" s="144"/>
      <c r="X27" s="144"/>
      <c r="Y27" s="144"/>
      <c r="Z27" s="144"/>
      <c r="AA27" s="144"/>
      <c r="AB27" s="144"/>
      <c r="AC27" s="144"/>
      <c r="AD27" s="144"/>
      <c r="AE27" s="144"/>
    </row>
    <row r="28" s="2" customFormat="1" ht="6.96" customHeight="1">
      <c r="A28" s="37"/>
      <c r="B28" s="43"/>
      <c r="C28" s="37"/>
      <c r="D28" s="37"/>
      <c r="E28" s="37"/>
      <c r="F28" s="37"/>
      <c r="G28" s="37"/>
      <c r="H28" s="37"/>
      <c r="I28" s="37"/>
      <c r="J28" s="37"/>
      <c r="K28" s="37"/>
      <c r="L28" s="62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43"/>
      <c r="C29" s="37"/>
      <c r="D29" s="148"/>
      <c r="E29" s="148"/>
      <c r="F29" s="148"/>
      <c r="G29" s="148"/>
      <c r="H29" s="148"/>
      <c r="I29" s="148"/>
      <c r="J29" s="148"/>
      <c r="K29" s="148"/>
      <c r="L29" s="62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25.44" customHeight="1">
      <c r="A30" s="37"/>
      <c r="B30" s="43"/>
      <c r="C30" s="37"/>
      <c r="D30" s="149" t="s">
        <v>35</v>
      </c>
      <c r="E30" s="37"/>
      <c r="F30" s="37"/>
      <c r="G30" s="37"/>
      <c r="H30" s="37"/>
      <c r="I30" s="37"/>
      <c r="J30" s="150">
        <f>ROUND(J125, 2)</f>
        <v>0</v>
      </c>
      <c r="K30" s="37"/>
      <c r="L30" s="62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43"/>
      <c r="C31" s="37"/>
      <c r="D31" s="148"/>
      <c r="E31" s="148"/>
      <c r="F31" s="148"/>
      <c r="G31" s="148"/>
      <c r="H31" s="148"/>
      <c r="I31" s="148"/>
      <c r="J31" s="148"/>
      <c r="K31" s="148"/>
      <c r="L31" s="62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43"/>
      <c r="C32" s="37"/>
      <c r="D32" s="37"/>
      <c r="E32" s="37"/>
      <c r="F32" s="151" t="s">
        <v>37</v>
      </c>
      <c r="G32" s="37"/>
      <c r="H32" s="37"/>
      <c r="I32" s="151" t="s">
        <v>36</v>
      </c>
      <c r="J32" s="151" t="s">
        <v>38</v>
      </c>
      <c r="K32" s="37"/>
      <c r="L32" s="62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43"/>
      <c r="C33" s="37"/>
      <c r="D33" s="152" t="s">
        <v>39</v>
      </c>
      <c r="E33" s="139" t="s">
        <v>40</v>
      </c>
      <c r="F33" s="153">
        <f>ROUND((SUM(BE125:BE252)),  2)</f>
        <v>0</v>
      </c>
      <c r="G33" s="37"/>
      <c r="H33" s="37"/>
      <c r="I33" s="154">
        <v>0.20999999999999999</v>
      </c>
      <c r="J33" s="153">
        <f>ROUND(((SUM(BE125:BE252))*I33),  2)</f>
        <v>0</v>
      </c>
      <c r="K33" s="37"/>
      <c r="L33" s="62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43"/>
      <c r="C34" s="37"/>
      <c r="D34" s="37"/>
      <c r="E34" s="139" t="s">
        <v>41</v>
      </c>
      <c r="F34" s="153">
        <f>ROUND((SUM(BF125:BF252)),  2)</f>
        <v>0</v>
      </c>
      <c r="G34" s="37"/>
      <c r="H34" s="37"/>
      <c r="I34" s="154">
        <v>0.14999999999999999</v>
      </c>
      <c r="J34" s="153">
        <f>ROUND(((SUM(BF125:BF252))*I34),  2)</f>
        <v>0</v>
      </c>
      <c r="K34" s="37"/>
      <c r="L34" s="62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hidden="1" s="2" customFormat="1" ht="14.4" customHeight="1">
      <c r="A35" s="37"/>
      <c r="B35" s="43"/>
      <c r="C35" s="37"/>
      <c r="D35" s="37"/>
      <c r="E35" s="139" t="s">
        <v>42</v>
      </c>
      <c r="F35" s="153">
        <f>ROUND((SUM(BG125:BG252)),  2)</f>
        <v>0</v>
      </c>
      <c r="G35" s="37"/>
      <c r="H35" s="37"/>
      <c r="I35" s="154">
        <v>0.20999999999999999</v>
      </c>
      <c r="J35" s="153">
        <f>0</f>
        <v>0</v>
      </c>
      <c r="K35" s="37"/>
      <c r="L35" s="62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hidden="1" s="2" customFormat="1" ht="14.4" customHeight="1">
      <c r="A36" s="37"/>
      <c r="B36" s="43"/>
      <c r="C36" s="37"/>
      <c r="D36" s="37"/>
      <c r="E36" s="139" t="s">
        <v>43</v>
      </c>
      <c r="F36" s="153">
        <f>ROUND((SUM(BH125:BH252)),  2)</f>
        <v>0</v>
      </c>
      <c r="G36" s="37"/>
      <c r="H36" s="37"/>
      <c r="I36" s="154">
        <v>0.14999999999999999</v>
      </c>
      <c r="J36" s="153">
        <f>0</f>
        <v>0</v>
      </c>
      <c r="K36" s="37"/>
      <c r="L36" s="62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43"/>
      <c r="C37" s="37"/>
      <c r="D37" s="37"/>
      <c r="E37" s="139" t="s">
        <v>44</v>
      </c>
      <c r="F37" s="153">
        <f>ROUND((SUM(BI125:BI252)),  2)</f>
        <v>0</v>
      </c>
      <c r="G37" s="37"/>
      <c r="H37" s="37"/>
      <c r="I37" s="154">
        <v>0</v>
      </c>
      <c r="J37" s="153">
        <f>0</f>
        <v>0</v>
      </c>
      <c r="K37" s="37"/>
      <c r="L37" s="62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6.96" customHeight="1">
      <c r="A38" s="37"/>
      <c r="B38" s="43"/>
      <c r="C38" s="37"/>
      <c r="D38" s="37"/>
      <c r="E38" s="37"/>
      <c r="F38" s="37"/>
      <c r="G38" s="37"/>
      <c r="H38" s="37"/>
      <c r="I38" s="37"/>
      <c r="J38" s="37"/>
      <c r="K38" s="37"/>
      <c r="L38" s="62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25.44" customHeight="1">
      <c r="A39" s="37"/>
      <c r="B39" s="43"/>
      <c r="C39" s="155"/>
      <c r="D39" s="156" t="s">
        <v>45</v>
      </c>
      <c r="E39" s="157"/>
      <c r="F39" s="157"/>
      <c r="G39" s="158" t="s">
        <v>46</v>
      </c>
      <c r="H39" s="159" t="s">
        <v>47</v>
      </c>
      <c r="I39" s="157"/>
      <c r="J39" s="160">
        <f>SUM(J30:J37)</f>
        <v>0</v>
      </c>
      <c r="K39" s="161"/>
      <c r="L39" s="62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43"/>
      <c r="C40" s="37"/>
      <c r="D40" s="37"/>
      <c r="E40" s="37"/>
      <c r="F40" s="37"/>
      <c r="G40" s="37"/>
      <c r="H40" s="37"/>
      <c r="I40" s="37"/>
      <c r="J40" s="37"/>
      <c r="K40" s="37"/>
      <c r="L40" s="62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1" customFormat="1" ht="14.4" customHeight="1">
      <c r="B41" s="19"/>
      <c r="L41" s="19"/>
    </row>
    <row r="42" s="1" customFormat="1" ht="14.4" customHeight="1">
      <c r="B42" s="19"/>
      <c r="L42" s="19"/>
    </row>
    <row r="43" s="1" customFormat="1" ht="14.4" customHeight="1">
      <c r="B43" s="19"/>
      <c r="L43" s="19"/>
    </row>
    <row r="44" s="1" customFormat="1" ht="14.4" customHeight="1">
      <c r="B44" s="19"/>
      <c r="L44" s="19"/>
    </row>
    <row r="45" s="1" customFormat="1" ht="14.4" customHeight="1">
      <c r="B45" s="19"/>
      <c r="L45" s="19"/>
    </row>
    <row r="46" s="1" customFormat="1" ht="14.4" customHeight="1">
      <c r="B46" s="19"/>
      <c r="L46" s="19"/>
    </row>
    <row r="47" s="1" customFormat="1" ht="14.4" customHeight="1">
      <c r="B47" s="19"/>
      <c r="L47" s="19"/>
    </row>
    <row r="48" s="1" customFormat="1" ht="14.4" customHeight="1">
      <c r="B48" s="19"/>
      <c r="L48" s="19"/>
    </row>
    <row r="49" s="1" customFormat="1" ht="14.4" customHeight="1">
      <c r="B49" s="19"/>
      <c r="L49" s="19"/>
    </row>
    <row r="50" s="2" customFormat="1" ht="14.4" customHeight="1">
      <c r="B50" s="62"/>
      <c r="D50" s="162" t="s">
        <v>48</v>
      </c>
      <c r="E50" s="163"/>
      <c r="F50" s="163"/>
      <c r="G50" s="162" t="s">
        <v>49</v>
      </c>
      <c r="H50" s="163"/>
      <c r="I50" s="163"/>
      <c r="J50" s="163"/>
      <c r="K50" s="163"/>
      <c r="L50" s="6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7"/>
      <c r="B61" s="43"/>
      <c r="C61" s="37"/>
      <c r="D61" s="164" t="s">
        <v>50</v>
      </c>
      <c r="E61" s="165"/>
      <c r="F61" s="166" t="s">
        <v>51</v>
      </c>
      <c r="G61" s="164" t="s">
        <v>50</v>
      </c>
      <c r="H61" s="165"/>
      <c r="I61" s="165"/>
      <c r="J61" s="167" t="s">
        <v>51</v>
      </c>
      <c r="K61" s="165"/>
      <c r="L61" s="62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7"/>
      <c r="B65" s="43"/>
      <c r="C65" s="37"/>
      <c r="D65" s="162" t="s">
        <v>52</v>
      </c>
      <c r="E65" s="168"/>
      <c r="F65" s="168"/>
      <c r="G65" s="162" t="s">
        <v>53</v>
      </c>
      <c r="H65" s="168"/>
      <c r="I65" s="168"/>
      <c r="J65" s="168"/>
      <c r="K65" s="168"/>
      <c r="L65" s="62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7"/>
      <c r="B76" s="43"/>
      <c r="C76" s="37"/>
      <c r="D76" s="164" t="s">
        <v>50</v>
      </c>
      <c r="E76" s="165"/>
      <c r="F76" s="166" t="s">
        <v>51</v>
      </c>
      <c r="G76" s="164" t="s">
        <v>50</v>
      </c>
      <c r="H76" s="165"/>
      <c r="I76" s="165"/>
      <c r="J76" s="167" t="s">
        <v>51</v>
      </c>
      <c r="K76" s="165"/>
      <c r="L76" s="62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169"/>
      <c r="C77" s="170"/>
      <c r="D77" s="170"/>
      <c r="E77" s="170"/>
      <c r="F77" s="170"/>
      <c r="G77" s="170"/>
      <c r="H77" s="170"/>
      <c r="I77" s="170"/>
      <c r="J77" s="170"/>
      <c r="K77" s="170"/>
      <c r="L77" s="62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171"/>
      <c r="C81" s="172"/>
      <c r="D81" s="172"/>
      <c r="E81" s="172"/>
      <c r="F81" s="172"/>
      <c r="G81" s="172"/>
      <c r="H81" s="172"/>
      <c r="I81" s="172"/>
      <c r="J81" s="172"/>
      <c r="K81" s="172"/>
      <c r="L81" s="62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92</v>
      </c>
      <c r="D82" s="39"/>
      <c r="E82" s="39"/>
      <c r="F82" s="39"/>
      <c r="G82" s="39"/>
      <c r="H82" s="39"/>
      <c r="I82" s="39"/>
      <c r="J82" s="39"/>
      <c r="K82" s="39"/>
      <c r="L82" s="62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62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16</v>
      </c>
      <c r="D84" s="39"/>
      <c r="E84" s="39"/>
      <c r="F84" s="39"/>
      <c r="G84" s="39"/>
      <c r="H84" s="39"/>
      <c r="I84" s="39"/>
      <c r="J84" s="39"/>
      <c r="K84" s="39"/>
      <c r="L84" s="62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9"/>
      <c r="D85" s="39"/>
      <c r="E85" s="173" t="str">
        <f>E7</f>
        <v>Úprava prostoru kolem kaple sv. Prokopa</v>
      </c>
      <c r="F85" s="31"/>
      <c r="G85" s="31"/>
      <c r="H85" s="31"/>
      <c r="I85" s="39"/>
      <c r="J85" s="39"/>
      <c r="K85" s="39"/>
      <c r="L85" s="62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12" customHeight="1">
      <c r="A86" s="37"/>
      <c r="B86" s="38"/>
      <c r="C86" s="31" t="s">
        <v>90</v>
      </c>
      <c r="D86" s="39"/>
      <c r="E86" s="39"/>
      <c r="F86" s="39"/>
      <c r="G86" s="39"/>
      <c r="H86" s="39"/>
      <c r="I86" s="39"/>
      <c r="J86" s="39"/>
      <c r="K86" s="39"/>
      <c r="L86" s="62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6.5" customHeight="1">
      <c r="A87" s="37"/>
      <c r="B87" s="38"/>
      <c r="C87" s="39"/>
      <c r="D87" s="39"/>
      <c r="E87" s="75" t="str">
        <f>E9</f>
        <v>01 - Uznatelné náklady</v>
      </c>
      <c r="F87" s="39"/>
      <c r="G87" s="39"/>
      <c r="H87" s="39"/>
      <c r="I87" s="39"/>
      <c r="J87" s="39"/>
      <c r="K87" s="39"/>
      <c r="L87" s="62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62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2" customHeight="1">
      <c r="A89" s="37"/>
      <c r="B89" s="38"/>
      <c r="C89" s="31" t="s">
        <v>20</v>
      </c>
      <c r="D89" s="39"/>
      <c r="E89" s="39"/>
      <c r="F89" s="26" t="str">
        <f>F12</f>
        <v>Pertoltice</v>
      </c>
      <c r="G89" s="39"/>
      <c r="H89" s="39"/>
      <c r="I89" s="31" t="s">
        <v>22</v>
      </c>
      <c r="J89" s="78" t="str">
        <f>IF(J12="","",J12)</f>
        <v>1. 3. 2022</v>
      </c>
      <c r="K89" s="39"/>
      <c r="L89" s="62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62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5.15" customHeight="1">
      <c r="A91" s="37"/>
      <c r="B91" s="38"/>
      <c r="C91" s="31" t="s">
        <v>24</v>
      </c>
      <c r="D91" s="39"/>
      <c r="E91" s="39"/>
      <c r="F91" s="26" t="str">
        <f>E15</f>
        <v xml:space="preserve"> </v>
      </c>
      <c r="G91" s="39"/>
      <c r="H91" s="39"/>
      <c r="I91" s="31" t="s">
        <v>30</v>
      </c>
      <c r="J91" s="35" t="str">
        <f>E21</f>
        <v xml:space="preserve"> </v>
      </c>
      <c r="K91" s="39"/>
      <c r="L91" s="62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15.15" customHeight="1">
      <c r="A92" s="37"/>
      <c r="B92" s="38"/>
      <c r="C92" s="31" t="s">
        <v>28</v>
      </c>
      <c r="D92" s="39"/>
      <c r="E92" s="39"/>
      <c r="F92" s="26" t="str">
        <f>IF(E18="","",E18)</f>
        <v>Vyplň údaj</v>
      </c>
      <c r="G92" s="39"/>
      <c r="H92" s="39"/>
      <c r="I92" s="31" t="s">
        <v>32</v>
      </c>
      <c r="J92" s="35" t="str">
        <f>E24</f>
        <v>J. Nešněra</v>
      </c>
      <c r="K92" s="39"/>
      <c r="L92" s="62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62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9.28" customHeight="1">
      <c r="A94" s="37"/>
      <c r="B94" s="38"/>
      <c r="C94" s="174" t="s">
        <v>93</v>
      </c>
      <c r="D94" s="175"/>
      <c r="E94" s="175"/>
      <c r="F94" s="175"/>
      <c r="G94" s="175"/>
      <c r="H94" s="175"/>
      <c r="I94" s="175"/>
      <c r="J94" s="176" t="s">
        <v>94</v>
      </c>
      <c r="K94" s="175"/>
      <c r="L94" s="62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9"/>
      <c r="D95" s="39"/>
      <c r="E95" s="39"/>
      <c r="F95" s="39"/>
      <c r="G95" s="39"/>
      <c r="H95" s="39"/>
      <c r="I95" s="39"/>
      <c r="J95" s="39"/>
      <c r="K95" s="39"/>
      <c r="L95" s="62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2.8" customHeight="1">
      <c r="A96" s="37"/>
      <c r="B96" s="38"/>
      <c r="C96" s="177" t="s">
        <v>95</v>
      </c>
      <c r="D96" s="39"/>
      <c r="E96" s="39"/>
      <c r="F96" s="39"/>
      <c r="G96" s="39"/>
      <c r="H96" s="39"/>
      <c r="I96" s="39"/>
      <c r="J96" s="109">
        <f>J125</f>
        <v>0</v>
      </c>
      <c r="K96" s="39"/>
      <c r="L96" s="62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U96" s="16" t="s">
        <v>96</v>
      </c>
    </row>
    <row r="97" s="9" customFormat="1" ht="24.96" customHeight="1">
      <c r="A97" s="9"/>
      <c r="B97" s="178"/>
      <c r="C97" s="179"/>
      <c r="D97" s="180" t="s">
        <v>97</v>
      </c>
      <c r="E97" s="181"/>
      <c r="F97" s="181"/>
      <c r="G97" s="181"/>
      <c r="H97" s="181"/>
      <c r="I97" s="181"/>
      <c r="J97" s="182">
        <f>J126</f>
        <v>0</v>
      </c>
      <c r="K97" s="179"/>
      <c r="L97" s="183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84"/>
      <c r="C98" s="185"/>
      <c r="D98" s="186" t="s">
        <v>98</v>
      </c>
      <c r="E98" s="187"/>
      <c r="F98" s="187"/>
      <c r="G98" s="187"/>
      <c r="H98" s="187"/>
      <c r="I98" s="187"/>
      <c r="J98" s="188">
        <f>J127</f>
        <v>0</v>
      </c>
      <c r="K98" s="185"/>
      <c r="L98" s="189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84"/>
      <c r="C99" s="185"/>
      <c r="D99" s="186" t="s">
        <v>99</v>
      </c>
      <c r="E99" s="187"/>
      <c r="F99" s="187"/>
      <c r="G99" s="187"/>
      <c r="H99" s="187"/>
      <c r="I99" s="187"/>
      <c r="J99" s="188">
        <f>J149</f>
        <v>0</v>
      </c>
      <c r="K99" s="185"/>
      <c r="L99" s="189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84"/>
      <c r="C100" s="185"/>
      <c r="D100" s="186" t="s">
        <v>100</v>
      </c>
      <c r="E100" s="187"/>
      <c r="F100" s="187"/>
      <c r="G100" s="187"/>
      <c r="H100" s="187"/>
      <c r="I100" s="187"/>
      <c r="J100" s="188">
        <f>J153</f>
        <v>0</v>
      </c>
      <c r="K100" s="185"/>
      <c r="L100" s="18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84"/>
      <c r="C101" s="185"/>
      <c r="D101" s="186" t="s">
        <v>101</v>
      </c>
      <c r="E101" s="187"/>
      <c r="F101" s="187"/>
      <c r="G101" s="187"/>
      <c r="H101" s="187"/>
      <c r="I101" s="187"/>
      <c r="J101" s="188">
        <f>J175</f>
        <v>0</v>
      </c>
      <c r="K101" s="185"/>
      <c r="L101" s="189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84"/>
      <c r="C102" s="185"/>
      <c r="D102" s="186" t="s">
        <v>102</v>
      </c>
      <c r="E102" s="187"/>
      <c r="F102" s="187"/>
      <c r="G102" s="187"/>
      <c r="H102" s="187"/>
      <c r="I102" s="187"/>
      <c r="J102" s="188">
        <f>J190</f>
        <v>0</v>
      </c>
      <c r="K102" s="185"/>
      <c r="L102" s="189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84"/>
      <c r="C103" s="185"/>
      <c r="D103" s="186" t="s">
        <v>103</v>
      </c>
      <c r="E103" s="187"/>
      <c r="F103" s="187"/>
      <c r="G103" s="187"/>
      <c r="H103" s="187"/>
      <c r="I103" s="187"/>
      <c r="J103" s="188">
        <f>J223</f>
        <v>0</v>
      </c>
      <c r="K103" s="185"/>
      <c r="L103" s="189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9" customFormat="1" ht="24.96" customHeight="1">
      <c r="A104" s="9"/>
      <c r="B104" s="178"/>
      <c r="C104" s="179"/>
      <c r="D104" s="180" t="s">
        <v>104</v>
      </c>
      <c r="E104" s="181"/>
      <c r="F104" s="181"/>
      <c r="G104" s="181"/>
      <c r="H104" s="181"/>
      <c r="I104" s="181"/>
      <c r="J104" s="182">
        <f>J226</f>
        <v>0</v>
      </c>
      <c r="K104" s="179"/>
      <c r="L104" s="183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10" customFormat="1" ht="19.92" customHeight="1">
      <c r="A105" s="10"/>
      <c r="B105" s="184"/>
      <c r="C105" s="185"/>
      <c r="D105" s="186" t="s">
        <v>105</v>
      </c>
      <c r="E105" s="187"/>
      <c r="F105" s="187"/>
      <c r="G105" s="187"/>
      <c r="H105" s="187"/>
      <c r="I105" s="187"/>
      <c r="J105" s="188">
        <f>J227</f>
        <v>0</v>
      </c>
      <c r="K105" s="185"/>
      <c r="L105" s="189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2" customFormat="1" ht="21.84" customHeight="1">
      <c r="A106" s="37"/>
      <c r="B106" s="38"/>
      <c r="C106" s="39"/>
      <c r="D106" s="39"/>
      <c r="E106" s="39"/>
      <c r="F106" s="39"/>
      <c r="G106" s="39"/>
      <c r="H106" s="39"/>
      <c r="I106" s="39"/>
      <c r="J106" s="39"/>
      <c r="K106" s="39"/>
      <c r="L106" s="62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6.96" customHeight="1">
      <c r="A107" s="37"/>
      <c r="B107" s="65"/>
      <c r="C107" s="66"/>
      <c r="D107" s="66"/>
      <c r="E107" s="66"/>
      <c r="F107" s="66"/>
      <c r="G107" s="66"/>
      <c r="H107" s="66"/>
      <c r="I107" s="66"/>
      <c r="J107" s="66"/>
      <c r="K107" s="66"/>
      <c r="L107" s="62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11" s="2" customFormat="1" ht="6.96" customHeight="1">
      <c r="A111" s="37"/>
      <c r="B111" s="67"/>
      <c r="C111" s="68"/>
      <c r="D111" s="68"/>
      <c r="E111" s="68"/>
      <c r="F111" s="68"/>
      <c r="G111" s="68"/>
      <c r="H111" s="68"/>
      <c r="I111" s="68"/>
      <c r="J111" s="68"/>
      <c r="K111" s="68"/>
      <c r="L111" s="62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24.96" customHeight="1">
      <c r="A112" s="37"/>
      <c r="B112" s="38"/>
      <c r="C112" s="22" t="s">
        <v>106</v>
      </c>
      <c r="D112" s="39"/>
      <c r="E112" s="39"/>
      <c r="F112" s="39"/>
      <c r="G112" s="39"/>
      <c r="H112" s="39"/>
      <c r="I112" s="39"/>
      <c r="J112" s="39"/>
      <c r="K112" s="39"/>
      <c r="L112" s="62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6.96" customHeight="1">
      <c r="A113" s="37"/>
      <c r="B113" s="38"/>
      <c r="C113" s="39"/>
      <c r="D113" s="39"/>
      <c r="E113" s="39"/>
      <c r="F113" s="39"/>
      <c r="G113" s="39"/>
      <c r="H113" s="39"/>
      <c r="I113" s="39"/>
      <c r="J113" s="39"/>
      <c r="K113" s="39"/>
      <c r="L113" s="62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12" customHeight="1">
      <c r="A114" s="37"/>
      <c r="B114" s="38"/>
      <c r="C114" s="31" t="s">
        <v>16</v>
      </c>
      <c r="D114" s="39"/>
      <c r="E114" s="39"/>
      <c r="F114" s="39"/>
      <c r="G114" s="39"/>
      <c r="H114" s="39"/>
      <c r="I114" s="39"/>
      <c r="J114" s="39"/>
      <c r="K114" s="39"/>
      <c r="L114" s="62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16.5" customHeight="1">
      <c r="A115" s="37"/>
      <c r="B115" s="38"/>
      <c r="C115" s="39"/>
      <c r="D115" s="39"/>
      <c r="E115" s="173" t="str">
        <f>E7</f>
        <v>Úprava prostoru kolem kaple sv. Prokopa</v>
      </c>
      <c r="F115" s="31"/>
      <c r="G115" s="31"/>
      <c r="H115" s="31"/>
      <c r="I115" s="39"/>
      <c r="J115" s="39"/>
      <c r="K115" s="39"/>
      <c r="L115" s="62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12" customHeight="1">
      <c r="A116" s="37"/>
      <c r="B116" s="38"/>
      <c r="C116" s="31" t="s">
        <v>90</v>
      </c>
      <c r="D116" s="39"/>
      <c r="E116" s="39"/>
      <c r="F116" s="39"/>
      <c r="G116" s="39"/>
      <c r="H116" s="39"/>
      <c r="I116" s="39"/>
      <c r="J116" s="39"/>
      <c r="K116" s="39"/>
      <c r="L116" s="62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16.5" customHeight="1">
      <c r="A117" s="37"/>
      <c r="B117" s="38"/>
      <c r="C117" s="39"/>
      <c r="D117" s="39"/>
      <c r="E117" s="75" t="str">
        <f>E9</f>
        <v>01 - Uznatelné náklady</v>
      </c>
      <c r="F117" s="39"/>
      <c r="G117" s="39"/>
      <c r="H117" s="39"/>
      <c r="I117" s="39"/>
      <c r="J117" s="39"/>
      <c r="K117" s="39"/>
      <c r="L117" s="62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6.96" customHeight="1">
      <c r="A118" s="37"/>
      <c r="B118" s="38"/>
      <c r="C118" s="39"/>
      <c r="D118" s="39"/>
      <c r="E118" s="39"/>
      <c r="F118" s="39"/>
      <c r="G118" s="39"/>
      <c r="H118" s="39"/>
      <c r="I118" s="39"/>
      <c r="J118" s="39"/>
      <c r="K118" s="39"/>
      <c r="L118" s="62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12" customHeight="1">
      <c r="A119" s="37"/>
      <c r="B119" s="38"/>
      <c r="C119" s="31" t="s">
        <v>20</v>
      </c>
      <c r="D119" s="39"/>
      <c r="E119" s="39"/>
      <c r="F119" s="26" t="str">
        <f>F12</f>
        <v>Pertoltice</v>
      </c>
      <c r="G119" s="39"/>
      <c r="H119" s="39"/>
      <c r="I119" s="31" t="s">
        <v>22</v>
      </c>
      <c r="J119" s="78" t="str">
        <f>IF(J12="","",J12)</f>
        <v>1. 3. 2022</v>
      </c>
      <c r="K119" s="39"/>
      <c r="L119" s="62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6.96" customHeight="1">
      <c r="A120" s="37"/>
      <c r="B120" s="38"/>
      <c r="C120" s="39"/>
      <c r="D120" s="39"/>
      <c r="E120" s="39"/>
      <c r="F120" s="39"/>
      <c r="G120" s="39"/>
      <c r="H120" s="39"/>
      <c r="I120" s="39"/>
      <c r="J120" s="39"/>
      <c r="K120" s="39"/>
      <c r="L120" s="62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15.15" customHeight="1">
      <c r="A121" s="37"/>
      <c r="B121" s="38"/>
      <c r="C121" s="31" t="s">
        <v>24</v>
      </c>
      <c r="D121" s="39"/>
      <c r="E121" s="39"/>
      <c r="F121" s="26" t="str">
        <f>E15</f>
        <v xml:space="preserve"> </v>
      </c>
      <c r="G121" s="39"/>
      <c r="H121" s="39"/>
      <c r="I121" s="31" t="s">
        <v>30</v>
      </c>
      <c r="J121" s="35" t="str">
        <f>E21</f>
        <v xml:space="preserve"> </v>
      </c>
      <c r="K121" s="39"/>
      <c r="L121" s="62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15.15" customHeight="1">
      <c r="A122" s="37"/>
      <c r="B122" s="38"/>
      <c r="C122" s="31" t="s">
        <v>28</v>
      </c>
      <c r="D122" s="39"/>
      <c r="E122" s="39"/>
      <c r="F122" s="26" t="str">
        <f>IF(E18="","",E18)</f>
        <v>Vyplň údaj</v>
      </c>
      <c r="G122" s="39"/>
      <c r="H122" s="39"/>
      <c r="I122" s="31" t="s">
        <v>32</v>
      </c>
      <c r="J122" s="35" t="str">
        <f>E24</f>
        <v>J. Nešněra</v>
      </c>
      <c r="K122" s="39"/>
      <c r="L122" s="62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10.32" customHeight="1">
      <c r="A123" s="37"/>
      <c r="B123" s="38"/>
      <c r="C123" s="39"/>
      <c r="D123" s="39"/>
      <c r="E123" s="39"/>
      <c r="F123" s="39"/>
      <c r="G123" s="39"/>
      <c r="H123" s="39"/>
      <c r="I123" s="39"/>
      <c r="J123" s="39"/>
      <c r="K123" s="39"/>
      <c r="L123" s="62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11" customFormat="1" ht="29.28" customHeight="1">
      <c r="A124" s="190"/>
      <c r="B124" s="191"/>
      <c r="C124" s="192" t="s">
        <v>107</v>
      </c>
      <c r="D124" s="193" t="s">
        <v>60</v>
      </c>
      <c r="E124" s="193" t="s">
        <v>56</v>
      </c>
      <c r="F124" s="193" t="s">
        <v>57</v>
      </c>
      <c r="G124" s="193" t="s">
        <v>108</v>
      </c>
      <c r="H124" s="193" t="s">
        <v>109</v>
      </c>
      <c r="I124" s="193" t="s">
        <v>110</v>
      </c>
      <c r="J124" s="193" t="s">
        <v>94</v>
      </c>
      <c r="K124" s="194" t="s">
        <v>111</v>
      </c>
      <c r="L124" s="195"/>
      <c r="M124" s="99" t="s">
        <v>1</v>
      </c>
      <c r="N124" s="100" t="s">
        <v>39</v>
      </c>
      <c r="O124" s="100" t="s">
        <v>112</v>
      </c>
      <c r="P124" s="100" t="s">
        <v>113</v>
      </c>
      <c r="Q124" s="100" t="s">
        <v>114</v>
      </c>
      <c r="R124" s="100" t="s">
        <v>115</v>
      </c>
      <c r="S124" s="100" t="s">
        <v>116</v>
      </c>
      <c r="T124" s="101" t="s">
        <v>117</v>
      </c>
      <c r="U124" s="190"/>
      <c r="V124" s="190"/>
      <c r="W124" s="190"/>
      <c r="X124" s="190"/>
      <c r="Y124" s="190"/>
      <c r="Z124" s="190"/>
      <c r="AA124" s="190"/>
      <c r="AB124" s="190"/>
      <c r="AC124" s="190"/>
      <c r="AD124" s="190"/>
      <c r="AE124" s="190"/>
    </row>
    <row r="125" s="2" customFormat="1" ht="22.8" customHeight="1">
      <c r="A125" s="37"/>
      <c r="B125" s="38"/>
      <c r="C125" s="106" t="s">
        <v>118</v>
      </c>
      <c r="D125" s="39"/>
      <c r="E125" s="39"/>
      <c r="F125" s="39"/>
      <c r="G125" s="39"/>
      <c r="H125" s="39"/>
      <c r="I125" s="39"/>
      <c r="J125" s="196">
        <f>BK125</f>
        <v>0</v>
      </c>
      <c r="K125" s="39"/>
      <c r="L125" s="43"/>
      <c r="M125" s="102"/>
      <c r="N125" s="197"/>
      <c r="O125" s="103"/>
      <c r="P125" s="198">
        <f>P126+P226</f>
        <v>0</v>
      </c>
      <c r="Q125" s="103"/>
      <c r="R125" s="198">
        <f>R126+R226</f>
        <v>95.132152859999991</v>
      </c>
      <c r="S125" s="103"/>
      <c r="T125" s="199">
        <f>T126+T226</f>
        <v>0</v>
      </c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T125" s="16" t="s">
        <v>74</v>
      </c>
      <c r="AU125" s="16" t="s">
        <v>96</v>
      </c>
      <c r="BK125" s="200">
        <f>BK126+BK226</f>
        <v>0</v>
      </c>
    </row>
    <row r="126" s="12" customFormat="1" ht="25.92" customHeight="1">
      <c r="A126" s="12"/>
      <c r="B126" s="201"/>
      <c r="C126" s="202"/>
      <c r="D126" s="203" t="s">
        <v>74</v>
      </c>
      <c r="E126" s="204" t="s">
        <v>119</v>
      </c>
      <c r="F126" s="204" t="s">
        <v>120</v>
      </c>
      <c r="G126" s="202"/>
      <c r="H126" s="202"/>
      <c r="I126" s="205"/>
      <c r="J126" s="206">
        <f>BK126</f>
        <v>0</v>
      </c>
      <c r="K126" s="202"/>
      <c r="L126" s="207"/>
      <c r="M126" s="208"/>
      <c r="N126" s="209"/>
      <c r="O126" s="209"/>
      <c r="P126" s="210">
        <f>P127+P149+P153+P175+P190+P223</f>
        <v>0</v>
      </c>
      <c r="Q126" s="209"/>
      <c r="R126" s="210">
        <f>R127+R149+R153+R175+R190+R223</f>
        <v>95.037447859999986</v>
      </c>
      <c r="S126" s="209"/>
      <c r="T126" s="211">
        <f>T127+T149+T153+T175+T190+T223</f>
        <v>0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212" t="s">
        <v>83</v>
      </c>
      <c r="AT126" s="213" t="s">
        <v>74</v>
      </c>
      <c r="AU126" s="213" t="s">
        <v>75</v>
      </c>
      <c r="AY126" s="212" t="s">
        <v>121</v>
      </c>
      <c r="BK126" s="214">
        <f>BK127+BK149+BK153+BK175+BK190+BK223</f>
        <v>0</v>
      </c>
    </row>
    <row r="127" s="12" customFormat="1" ht="22.8" customHeight="1">
      <c r="A127" s="12"/>
      <c r="B127" s="201"/>
      <c r="C127" s="202"/>
      <c r="D127" s="203" t="s">
        <v>74</v>
      </c>
      <c r="E127" s="215" t="s">
        <v>83</v>
      </c>
      <c r="F127" s="215" t="s">
        <v>122</v>
      </c>
      <c r="G127" s="202"/>
      <c r="H127" s="202"/>
      <c r="I127" s="205"/>
      <c r="J127" s="216">
        <f>BK127</f>
        <v>0</v>
      </c>
      <c r="K127" s="202"/>
      <c r="L127" s="207"/>
      <c r="M127" s="208"/>
      <c r="N127" s="209"/>
      <c r="O127" s="209"/>
      <c r="P127" s="210">
        <f>SUM(P128:P148)</f>
        <v>0</v>
      </c>
      <c r="Q127" s="209"/>
      <c r="R127" s="210">
        <f>SUM(R128:R148)</f>
        <v>0</v>
      </c>
      <c r="S127" s="209"/>
      <c r="T127" s="211">
        <f>SUM(T128:T148)</f>
        <v>0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212" t="s">
        <v>83</v>
      </c>
      <c r="AT127" s="213" t="s">
        <v>74</v>
      </c>
      <c r="AU127" s="213" t="s">
        <v>83</v>
      </c>
      <c r="AY127" s="212" t="s">
        <v>121</v>
      </c>
      <c r="BK127" s="214">
        <f>SUM(BK128:BK148)</f>
        <v>0</v>
      </c>
    </row>
    <row r="128" s="2" customFormat="1" ht="33" customHeight="1">
      <c r="A128" s="37"/>
      <c r="B128" s="38"/>
      <c r="C128" s="217" t="s">
        <v>83</v>
      </c>
      <c r="D128" s="217" t="s">
        <v>123</v>
      </c>
      <c r="E128" s="218" t="s">
        <v>124</v>
      </c>
      <c r="F128" s="219" t="s">
        <v>125</v>
      </c>
      <c r="G128" s="220" t="s">
        <v>126</v>
      </c>
      <c r="H128" s="221">
        <v>20.149999999999999</v>
      </c>
      <c r="I128" s="222"/>
      <c r="J128" s="223">
        <f>ROUND(I128*H128,2)</f>
        <v>0</v>
      </c>
      <c r="K128" s="219" t="s">
        <v>127</v>
      </c>
      <c r="L128" s="43"/>
      <c r="M128" s="224" t="s">
        <v>1</v>
      </c>
      <c r="N128" s="225" t="s">
        <v>40</v>
      </c>
      <c r="O128" s="90"/>
      <c r="P128" s="226">
        <f>O128*H128</f>
        <v>0</v>
      </c>
      <c r="Q128" s="226">
        <v>0</v>
      </c>
      <c r="R128" s="226">
        <f>Q128*H128</f>
        <v>0</v>
      </c>
      <c r="S128" s="226">
        <v>0</v>
      </c>
      <c r="T128" s="227">
        <f>S128*H128</f>
        <v>0</v>
      </c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R128" s="228" t="s">
        <v>128</v>
      </c>
      <c r="AT128" s="228" t="s">
        <v>123</v>
      </c>
      <c r="AU128" s="228" t="s">
        <v>85</v>
      </c>
      <c r="AY128" s="16" t="s">
        <v>121</v>
      </c>
      <c r="BE128" s="229">
        <f>IF(N128="základní",J128,0)</f>
        <v>0</v>
      </c>
      <c r="BF128" s="229">
        <f>IF(N128="snížená",J128,0)</f>
        <v>0</v>
      </c>
      <c r="BG128" s="229">
        <f>IF(N128="zákl. přenesená",J128,0)</f>
        <v>0</v>
      </c>
      <c r="BH128" s="229">
        <f>IF(N128="sníž. přenesená",J128,0)</f>
        <v>0</v>
      </c>
      <c r="BI128" s="229">
        <f>IF(N128="nulová",J128,0)</f>
        <v>0</v>
      </c>
      <c r="BJ128" s="16" t="s">
        <v>83</v>
      </c>
      <c r="BK128" s="229">
        <f>ROUND(I128*H128,2)</f>
        <v>0</v>
      </c>
      <c r="BL128" s="16" t="s">
        <v>128</v>
      </c>
      <c r="BM128" s="228" t="s">
        <v>129</v>
      </c>
    </row>
    <row r="129" s="2" customFormat="1">
      <c r="A129" s="37"/>
      <c r="B129" s="38"/>
      <c r="C129" s="39"/>
      <c r="D129" s="230" t="s">
        <v>130</v>
      </c>
      <c r="E129" s="39"/>
      <c r="F129" s="231" t="s">
        <v>131</v>
      </c>
      <c r="G129" s="39"/>
      <c r="H129" s="39"/>
      <c r="I129" s="232"/>
      <c r="J129" s="39"/>
      <c r="K129" s="39"/>
      <c r="L129" s="43"/>
      <c r="M129" s="233"/>
      <c r="N129" s="234"/>
      <c r="O129" s="90"/>
      <c r="P129" s="90"/>
      <c r="Q129" s="90"/>
      <c r="R129" s="90"/>
      <c r="S129" s="90"/>
      <c r="T129" s="91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T129" s="16" t="s">
        <v>130</v>
      </c>
      <c r="AU129" s="16" t="s">
        <v>85</v>
      </c>
    </row>
    <row r="130" s="13" customFormat="1">
      <c r="A130" s="13"/>
      <c r="B130" s="235"/>
      <c r="C130" s="236"/>
      <c r="D130" s="230" t="s">
        <v>132</v>
      </c>
      <c r="E130" s="237" t="s">
        <v>1</v>
      </c>
      <c r="F130" s="238" t="s">
        <v>133</v>
      </c>
      <c r="G130" s="236"/>
      <c r="H130" s="239">
        <v>2.73</v>
      </c>
      <c r="I130" s="240"/>
      <c r="J130" s="236"/>
      <c r="K130" s="236"/>
      <c r="L130" s="241"/>
      <c r="M130" s="242"/>
      <c r="N130" s="243"/>
      <c r="O130" s="243"/>
      <c r="P130" s="243"/>
      <c r="Q130" s="243"/>
      <c r="R130" s="243"/>
      <c r="S130" s="243"/>
      <c r="T130" s="244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45" t="s">
        <v>132</v>
      </c>
      <c r="AU130" s="245" t="s">
        <v>85</v>
      </c>
      <c r="AV130" s="13" t="s">
        <v>85</v>
      </c>
      <c r="AW130" s="13" t="s">
        <v>31</v>
      </c>
      <c r="AX130" s="13" t="s">
        <v>75</v>
      </c>
      <c r="AY130" s="245" t="s">
        <v>121</v>
      </c>
    </row>
    <row r="131" s="13" customFormat="1">
      <c r="A131" s="13"/>
      <c r="B131" s="235"/>
      <c r="C131" s="236"/>
      <c r="D131" s="230" t="s">
        <v>132</v>
      </c>
      <c r="E131" s="237" t="s">
        <v>1</v>
      </c>
      <c r="F131" s="238" t="s">
        <v>134</v>
      </c>
      <c r="G131" s="236"/>
      <c r="H131" s="239">
        <v>8.3200000000000003</v>
      </c>
      <c r="I131" s="240"/>
      <c r="J131" s="236"/>
      <c r="K131" s="236"/>
      <c r="L131" s="241"/>
      <c r="M131" s="242"/>
      <c r="N131" s="243"/>
      <c r="O131" s="243"/>
      <c r="P131" s="243"/>
      <c r="Q131" s="243"/>
      <c r="R131" s="243"/>
      <c r="S131" s="243"/>
      <c r="T131" s="244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45" t="s">
        <v>132</v>
      </c>
      <c r="AU131" s="245" t="s">
        <v>85</v>
      </c>
      <c r="AV131" s="13" t="s">
        <v>85</v>
      </c>
      <c r="AW131" s="13" t="s">
        <v>31</v>
      </c>
      <c r="AX131" s="13" t="s">
        <v>75</v>
      </c>
      <c r="AY131" s="245" t="s">
        <v>121</v>
      </c>
    </row>
    <row r="132" s="13" customFormat="1">
      <c r="A132" s="13"/>
      <c r="B132" s="235"/>
      <c r="C132" s="236"/>
      <c r="D132" s="230" t="s">
        <v>132</v>
      </c>
      <c r="E132" s="237" t="s">
        <v>1</v>
      </c>
      <c r="F132" s="238" t="s">
        <v>135</v>
      </c>
      <c r="G132" s="236"/>
      <c r="H132" s="239">
        <v>2.8599999999999999</v>
      </c>
      <c r="I132" s="240"/>
      <c r="J132" s="236"/>
      <c r="K132" s="236"/>
      <c r="L132" s="241"/>
      <c r="M132" s="242"/>
      <c r="N132" s="243"/>
      <c r="O132" s="243"/>
      <c r="P132" s="243"/>
      <c r="Q132" s="243"/>
      <c r="R132" s="243"/>
      <c r="S132" s="243"/>
      <c r="T132" s="244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245" t="s">
        <v>132</v>
      </c>
      <c r="AU132" s="245" t="s">
        <v>85</v>
      </c>
      <c r="AV132" s="13" t="s">
        <v>85</v>
      </c>
      <c r="AW132" s="13" t="s">
        <v>31</v>
      </c>
      <c r="AX132" s="13" t="s">
        <v>75</v>
      </c>
      <c r="AY132" s="245" t="s">
        <v>121</v>
      </c>
    </row>
    <row r="133" s="13" customFormat="1">
      <c r="A133" s="13"/>
      <c r="B133" s="235"/>
      <c r="C133" s="236"/>
      <c r="D133" s="230" t="s">
        <v>132</v>
      </c>
      <c r="E133" s="237" t="s">
        <v>1</v>
      </c>
      <c r="F133" s="238" t="s">
        <v>136</v>
      </c>
      <c r="G133" s="236"/>
      <c r="H133" s="239">
        <v>6.2400000000000002</v>
      </c>
      <c r="I133" s="240"/>
      <c r="J133" s="236"/>
      <c r="K133" s="236"/>
      <c r="L133" s="241"/>
      <c r="M133" s="242"/>
      <c r="N133" s="243"/>
      <c r="O133" s="243"/>
      <c r="P133" s="243"/>
      <c r="Q133" s="243"/>
      <c r="R133" s="243"/>
      <c r="S133" s="243"/>
      <c r="T133" s="244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45" t="s">
        <v>132</v>
      </c>
      <c r="AU133" s="245" t="s">
        <v>85</v>
      </c>
      <c r="AV133" s="13" t="s">
        <v>85</v>
      </c>
      <c r="AW133" s="13" t="s">
        <v>31</v>
      </c>
      <c r="AX133" s="13" t="s">
        <v>75</v>
      </c>
      <c r="AY133" s="245" t="s">
        <v>121</v>
      </c>
    </row>
    <row r="134" s="14" customFormat="1">
      <c r="A134" s="14"/>
      <c r="B134" s="246"/>
      <c r="C134" s="247"/>
      <c r="D134" s="230" t="s">
        <v>132</v>
      </c>
      <c r="E134" s="248" t="s">
        <v>1</v>
      </c>
      <c r="F134" s="249" t="s">
        <v>137</v>
      </c>
      <c r="G134" s="247"/>
      <c r="H134" s="250">
        <v>20.149999999999999</v>
      </c>
      <c r="I134" s="251"/>
      <c r="J134" s="247"/>
      <c r="K134" s="247"/>
      <c r="L134" s="252"/>
      <c r="M134" s="253"/>
      <c r="N134" s="254"/>
      <c r="O134" s="254"/>
      <c r="P134" s="254"/>
      <c r="Q134" s="254"/>
      <c r="R134" s="254"/>
      <c r="S134" s="254"/>
      <c r="T134" s="255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T134" s="256" t="s">
        <v>132</v>
      </c>
      <c r="AU134" s="256" t="s">
        <v>85</v>
      </c>
      <c r="AV134" s="14" t="s">
        <v>128</v>
      </c>
      <c r="AW134" s="14" t="s">
        <v>31</v>
      </c>
      <c r="AX134" s="14" t="s">
        <v>83</v>
      </c>
      <c r="AY134" s="256" t="s">
        <v>121</v>
      </c>
    </row>
    <row r="135" s="2" customFormat="1" ht="24.15" customHeight="1">
      <c r="A135" s="37"/>
      <c r="B135" s="38"/>
      <c r="C135" s="217" t="s">
        <v>85</v>
      </c>
      <c r="D135" s="217" t="s">
        <v>123</v>
      </c>
      <c r="E135" s="218" t="s">
        <v>138</v>
      </c>
      <c r="F135" s="219" t="s">
        <v>139</v>
      </c>
      <c r="G135" s="220" t="s">
        <v>126</v>
      </c>
      <c r="H135" s="221">
        <v>10.704000000000001</v>
      </c>
      <c r="I135" s="222"/>
      <c r="J135" s="223">
        <f>ROUND(I135*H135,2)</f>
        <v>0</v>
      </c>
      <c r="K135" s="219" t="s">
        <v>127</v>
      </c>
      <c r="L135" s="43"/>
      <c r="M135" s="224" t="s">
        <v>1</v>
      </c>
      <c r="N135" s="225" t="s">
        <v>40</v>
      </c>
      <c r="O135" s="90"/>
      <c r="P135" s="226">
        <f>O135*H135</f>
        <v>0</v>
      </c>
      <c r="Q135" s="226">
        <v>0</v>
      </c>
      <c r="R135" s="226">
        <f>Q135*H135</f>
        <v>0</v>
      </c>
      <c r="S135" s="226">
        <v>0</v>
      </c>
      <c r="T135" s="227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28" t="s">
        <v>128</v>
      </c>
      <c r="AT135" s="228" t="s">
        <v>123</v>
      </c>
      <c r="AU135" s="228" t="s">
        <v>85</v>
      </c>
      <c r="AY135" s="16" t="s">
        <v>121</v>
      </c>
      <c r="BE135" s="229">
        <f>IF(N135="základní",J135,0)</f>
        <v>0</v>
      </c>
      <c r="BF135" s="229">
        <f>IF(N135="snížená",J135,0)</f>
        <v>0</v>
      </c>
      <c r="BG135" s="229">
        <f>IF(N135="zákl. přenesená",J135,0)</f>
        <v>0</v>
      </c>
      <c r="BH135" s="229">
        <f>IF(N135="sníž. přenesená",J135,0)</f>
        <v>0</v>
      </c>
      <c r="BI135" s="229">
        <f>IF(N135="nulová",J135,0)</f>
        <v>0</v>
      </c>
      <c r="BJ135" s="16" t="s">
        <v>83</v>
      </c>
      <c r="BK135" s="229">
        <f>ROUND(I135*H135,2)</f>
        <v>0</v>
      </c>
      <c r="BL135" s="16" t="s">
        <v>128</v>
      </c>
      <c r="BM135" s="228" t="s">
        <v>140</v>
      </c>
    </row>
    <row r="136" s="2" customFormat="1">
      <c r="A136" s="37"/>
      <c r="B136" s="38"/>
      <c r="C136" s="39"/>
      <c r="D136" s="230" t="s">
        <v>130</v>
      </c>
      <c r="E136" s="39"/>
      <c r="F136" s="231" t="s">
        <v>141</v>
      </c>
      <c r="G136" s="39"/>
      <c r="H136" s="39"/>
      <c r="I136" s="232"/>
      <c r="J136" s="39"/>
      <c r="K136" s="39"/>
      <c r="L136" s="43"/>
      <c r="M136" s="233"/>
      <c r="N136" s="234"/>
      <c r="O136" s="90"/>
      <c r="P136" s="90"/>
      <c r="Q136" s="90"/>
      <c r="R136" s="90"/>
      <c r="S136" s="90"/>
      <c r="T136" s="91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T136" s="16" t="s">
        <v>130</v>
      </c>
      <c r="AU136" s="16" t="s">
        <v>85</v>
      </c>
    </row>
    <row r="137" s="13" customFormat="1">
      <c r="A137" s="13"/>
      <c r="B137" s="235"/>
      <c r="C137" s="236"/>
      <c r="D137" s="230" t="s">
        <v>132</v>
      </c>
      <c r="E137" s="237" t="s">
        <v>1</v>
      </c>
      <c r="F137" s="238" t="s">
        <v>142</v>
      </c>
      <c r="G137" s="236"/>
      <c r="H137" s="239">
        <v>8.4000000000000004</v>
      </c>
      <c r="I137" s="240"/>
      <c r="J137" s="236"/>
      <c r="K137" s="236"/>
      <c r="L137" s="241"/>
      <c r="M137" s="242"/>
      <c r="N137" s="243"/>
      <c r="O137" s="243"/>
      <c r="P137" s="243"/>
      <c r="Q137" s="243"/>
      <c r="R137" s="243"/>
      <c r="S137" s="243"/>
      <c r="T137" s="244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45" t="s">
        <v>132</v>
      </c>
      <c r="AU137" s="245" t="s">
        <v>85</v>
      </c>
      <c r="AV137" s="13" t="s">
        <v>85</v>
      </c>
      <c r="AW137" s="13" t="s">
        <v>31</v>
      </c>
      <c r="AX137" s="13" t="s">
        <v>75</v>
      </c>
      <c r="AY137" s="245" t="s">
        <v>121</v>
      </c>
    </row>
    <row r="138" s="13" customFormat="1">
      <c r="A138" s="13"/>
      <c r="B138" s="235"/>
      <c r="C138" s="236"/>
      <c r="D138" s="230" t="s">
        <v>132</v>
      </c>
      <c r="E138" s="237" t="s">
        <v>1</v>
      </c>
      <c r="F138" s="238" t="s">
        <v>143</v>
      </c>
      <c r="G138" s="236"/>
      <c r="H138" s="239">
        <v>2.3039999999999998</v>
      </c>
      <c r="I138" s="240"/>
      <c r="J138" s="236"/>
      <c r="K138" s="236"/>
      <c r="L138" s="241"/>
      <c r="M138" s="242"/>
      <c r="N138" s="243"/>
      <c r="O138" s="243"/>
      <c r="P138" s="243"/>
      <c r="Q138" s="243"/>
      <c r="R138" s="243"/>
      <c r="S138" s="243"/>
      <c r="T138" s="244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45" t="s">
        <v>132</v>
      </c>
      <c r="AU138" s="245" t="s">
        <v>85</v>
      </c>
      <c r="AV138" s="13" t="s">
        <v>85</v>
      </c>
      <c r="AW138" s="13" t="s">
        <v>31</v>
      </c>
      <c r="AX138" s="13" t="s">
        <v>75</v>
      </c>
      <c r="AY138" s="245" t="s">
        <v>121</v>
      </c>
    </row>
    <row r="139" s="14" customFormat="1">
      <c r="A139" s="14"/>
      <c r="B139" s="246"/>
      <c r="C139" s="247"/>
      <c r="D139" s="230" t="s">
        <v>132</v>
      </c>
      <c r="E139" s="248" t="s">
        <v>1</v>
      </c>
      <c r="F139" s="249" t="s">
        <v>137</v>
      </c>
      <c r="G139" s="247"/>
      <c r="H139" s="250">
        <v>10.704000000000001</v>
      </c>
      <c r="I139" s="251"/>
      <c r="J139" s="247"/>
      <c r="K139" s="247"/>
      <c r="L139" s="252"/>
      <c r="M139" s="253"/>
      <c r="N139" s="254"/>
      <c r="O139" s="254"/>
      <c r="P139" s="254"/>
      <c r="Q139" s="254"/>
      <c r="R139" s="254"/>
      <c r="S139" s="254"/>
      <c r="T139" s="255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T139" s="256" t="s">
        <v>132</v>
      </c>
      <c r="AU139" s="256" t="s">
        <v>85</v>
      </c>
      <c r="AV139" s="14" t="s">
        <v>128</v>
      </c>
      <c r="AW139" s="14" t="s">
        <v>31</v>
      </c>
      <c r="AX139" s="14" t="s">
        <v>83</v>
      </c>
      <c r="AY139" s="256" t="s">
        <v>121</v>
      </c>
    </row>
    <row r="140" s="2" customFormat="1" ht="33" customHeight="1">
      <c r="A140" s="37"/>
      <c r="B140" s="38"/>
      <c r="C140" s="217" t="s">
        <v>144</v>
      </c>
      <c r="D140" s="217" t="s">
        <v>123</v>
      </c>
      <c r="E140" s="218" t="s">
        <v>145</v>
      </c>
      <c r="F140" s="219" t="s">
        <v>146</v>
      </c>
      <c r="G140" s="220" t="s">
        <v>126</v>
      </c>
      <c r="H140" s="221">
        <v>22.449999999999999</v>
      </c>
      <c r="I140" s="222"/>
      <c r="J140" s="223">
        <f>ROUND(I140*H140,2)</f>
        <v>0</v>
      </c>
      <c r="K140" s="219" t="s">
        <v>127</v>
      </c>
      <c r="L140" s="43"/>
      <c r="M140" s="224" t="s">
        <v>1</v>
      </c>
      <c r="N140" s="225" t="s">
        <v>40</v>
      </c>
      <c r="O140" s="90"/>
      <c r="P140" s="226">
        <f>O140*H140</f>
        <v>0</v>
      </c>
      <c r="Q140" s="226">
        <v>0</v>
      </c>
      <c r="R140" s="226">
        <f>Q140*H140</f>
        <v>0</v>
      </c>
      <c r="S140" s="226">
        <v>0</v>
      </c>
      <c r="T140" s="227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28" t="s">
        <v>128</v>
      </c>
      <c r="AT140" s="228" t="s">
        <v>123</v>
      </c>
      <c r="AU140" s="228" t="s">
        <v>85</v>
      </c>
      <c r="AY140" s="16" t="s">
        <v>121</v>
      </c>
      <c r="BE140" s="229">
        <f>IF(N140="základní",J140,0)</f>
        <v>0</v>
      </c>
      <c r="BF140" s="229">
        <f>IF(N140="snížená",J140,0)</f>
        <v>0</v>
      </c>
      <c r="BG140" s="229">
        <f>IF(N140="zákl. přenesená",J140,0)</f>
        <v>0</v>
      </c>
      <c r="BH140" s="229">
        <f>IF(N140="sníž. přenesená",J140,0)</f>
        <v>0</v>
      </c>
      <c r="BI140" s="229">
        <f>IF(N140="nulová",J140,0)</f>
        <v>0</v>
      </c>
      <c r="BJ140" s="16" t="s">
        <v>83</v>
      </c>
      <c r="BK140" s="229">
        <f>ROUND(I140*H140,2)</f>
        <v>0</v>
      </c>
      <c r="BL140" s="16" t="s">
        <v>128</v>
      </c>
      <c r="BM140" s="228" t="s">
        <v>147</v>
      </c>
    </row>
    <row r="141" s="2" customFormat="1">
      <c r="A141" s="37"/>
      <c r="B141" s="38"/>
      <c r="C141" s="39"/>
      <c r="D141" s="230" t="s">
        <v>130</v>
      </c>
      <c r="E141" s="39"/>
      <c r="F141" s="231" t="s">
        <v>148</v>
      </c>
      <c r="G141" s="39"/>
      <c r="H141" s="39"/>
      <c r="I141" s="232"/>
      <c r="J141" s="39"/>
      <c r="K141" s="39"/>
      <c r="L141" s="43"/>
      <c r="M141" s="233"/>
      <c r="N141" s="234"/>
      <c r="O141" s="90"/>
      <c r="P141" s="90"/>
      <c r="Q141" s="90"/>
      <c r="R141" s="90"/>
      <c r="S141" s="90"/>
      <c r="T141" s="91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T141" s="16" t="s">
        <v>130</v>
      </c>
      <c r="AU141" s="16" t="s">
        <v>85</v>
      </c>
    </row>
    <row r="142" s="13" customFormat="1">
      <c r="A142" s="13"/>
      <c r="B142" s="235"/>
      <c r="C142" s="236"/>
      <c r="D142" s="230" t="s">
        <v>132</v>
      </c>
      <c r="E142" s="237" t="s">
        <v>1</v>
      </c>
      <c r="F142" s="238" t="s">
        <v>149</v>
      </c>
      <c r="G142" s="236"/>
      <c r="H142" s="239">
        <v>22.449999999999999</v>
      </c>
      <c r="I142" s="240"/>
      <c r="J142" s="236"/>
      <c r="K142" s="236"/>
      <c r="L142" s="241"/>
      <c r="M142" s="242"/>
      <c r="N142" s="243"/>
      <c r="O142" s="243"/>
      <c r="P142" s="243"/>
      <c r="Q142" s="243"/>
      <c r="R142" s="243"/>
      <c r="S142" s="243"/>
      <c r="T142" s="244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45" t="s">
        <v>132</v>
      </c>
      <c r="AU142" s="245" t="s">
        <v>85</v>
      </c>
      <c r="AV142" s="13" t="s">
        <v>85</v>
      </c>
      <c r="AW142" s="13" t="s">
        <v>31</v>
      </c>
      <c r="AX142" s="13" t="s">
        <v>83</v>
      </c>
      <c r="AY142" s="245" t="s">
        <v>121</v>
      </c>
    </row>
    <row r="143" s="2" customFormat="1" ht="24.15" customHeight="1">
      <c r="A143" s="37"/>
      <c r="B143" s="38"/>
      <c r="C143" s="217" t="s">
        <v>128</v>
      </c>
      <c r="D143" s="217" t="s">
        <v>123</v>
      </c>
      <c r="E143" s="218" t="s">
        <v>150</v>
      </c>
      <c r="F143" s="219" t="s">
        <v>151</v>
      </c>
      <c r="G143" s="220" t="s">
        <v>152</v>
      </c>
      <c r="H143" s="221">
        <v>40.409999999999997</v>
      </c>
      <c r="I143" s="222"/>
      <c r="J143" s="223">
        <f>ROUND(I143*H143,2)</f>
        <v>0</v>
      </c>
      <c r="K143" s="219" t="s">
        <v>127</v>
      </c>
      <c r="L143" s="43"/>
      <c r="M143" s="224" t="s">
        <v>1</v>
      </c>
      <c r="N143" s="225" t="s">
        <v>40</v>
      </c>
      <c r="O143" s="90"/>
      <c r="P143" s="226">
        <f>O143*H143</f>
        <v>0</v>
      </c>
      <c r="Q143" s="226">
        <v>0</v>
      </c>
      <c r="R143" s="226">
        <f>Q143*H143</f>
        <v>0</v>
      </c>
      <c r="S143" s="226">
        <v>0</v>
      </c>
      <c r="T143" s="227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28" t="s">
        <v>128</v>
      </c>
      <c r="AT143" s="228" t="s">
        <v>123</v>
      </c>
      <c r="AU143" s="228" t="s">
        <v>85</v>
      </c>
      <c r="AY143" s="16" t="s">
        <v>121</v>
      </c>
      <c r="BE143" s="229">
        <f>IF(N143="základní",J143,0)</f>
        <v>0</v>
      </c>
      <c r="BF143" s="229">
        <f>IF(N143="snížená",J143,0)</f>
        <v>0</v>
      </c>
      <c r="BG143" s="229">
        <f>IF(N143="zákl. přenesená",J143,0)</f>
        <v>0</v>
      </c>
      <c r="BH143" s="229">
        <f>IF(N143="sníž. přenesená",J143,0)</f>
        <v>0</v>
      </c>
      <c r="BI143" s="229">
        <f>IF(N143="nulová",J143,0)</f>
        <v>0</v>
      </c>
      <c r="BJ143" s="16" t="s">
        <v>83</v>
      </c>
      <c r="BK143" s="229">
        <f>ROUND(I143*H143,2)</f>
        <v>0</v>
      </c>
      <c r="BL143" s="16" t="s">
        <v>128</v>
      </c>
      <c r="BM143" s="228" t="s">
        <v>153</v>
      </c>
    </row>
    <row r="144" s="2" customFormat="1">
      <c r="A144" s="37"/>
      <c r="B144" s="38"/>
      <c r="C144" s="39"/>
      <c r="D144" s="230" t="s">
        <v>130</v>
      </c>
      <c r="E144" s="39"/>
      <c r="F144" s="231" t="s">
        <v>154</v>
      </c>
      <c r="G144" s="39"/>
      <c r="H144" s="39"/>
      <c r="I144" s="232"/>
      <c r="J144" s="39"/>
      <c r="K144" s="39"/>
      <c r="L144" s="43"/>
      <c r="M144" s="233"/>
      <c r="N144" s="234"/>
      <c r="O144" s="90"/>
      <c r="P144" s="90"/>
      <c r="Q144" s="90"/>
      <c r="R144" s="90"/>
      <c r="S144" s="90"/>
      <c r="T144" s="91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T144" s="16" t="s">
        <v>130</v>
      </c>
      <c r="AU144" s="16" t="s">
        <v>85</v>
      </c>
    </row>
    <row r="145" s="13" customFormat="1">
      <c r="A145" s="13"/>
      <c r="B145" s="235"/>
      <c r="C145" s="236"/>
      <c r="D145" s="230" t="s">
        <v>132</v>
      </c>
      <c r="E145" s="237" t="s">
        <v>1</v>
      </c>
      <c r="F145" s="238" t="s">
        <v>155</v>
      </c>
      <c r="G145" s="236"/>
      <c r="H145" s="239">
        <v>22.449999999999999</v>
      </c>
      <c r="I145" s="240"/>
      <c r="J145" s="236"/>
      <c r="K145" s="236"/>
      <c r="L145" s="241"/>
      <c r="M145" s="242"/>
      <c r="N145" s="243"/>
      <c r="O145" s="243"/>
      <c r="P145" s="243"/>
      <c r="Q145" s="243"/>
      <c r="R145" s="243"/>
      <c r="S145" s="243"/>
      <c r="T145" s="244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45" t="s">
        <v>132</v>
      </c>
      <c r="AU145" s="245" t="s">
        <v>85</v>
      </c>
      <c r="AV145" s="13" t="s">
        <v>85</v>
      </c>
      <c r="AW145" s="13" t="s">
        <v>31</v>
      </c>
      <c r="AX145" s="13" t="s">
        <v>83</v>
      </c>
      <c r="AY145" s="245" t="s">
        <v>121</v>
      </c>
    </row>
    <row r="146" s="13" customFormat="1">
      <c r="A146" s="13"/>
      <c r="B146" s="235"/>
      <c r="C146" s="236"/>
      <c r="D146" s="230" t="s">
        <v>132</v>
      </c>
      <c r="E146" s="236"/>
      <c r="F146" s="238" t="s">
        <v>156</v>
      </c>
      <c r="G146" s="236"/>
      <c r="H146" s="239">
        <v>40.409999999999997</v>
      </c>
      <c r="I146" s="240"/>
      <c r="J146" s="236"/>
      <c r="K146" s="236"/>
      <c r="L146" s="241"/>
      <c r="M146" s="242"/>
      <c r="N146" s="243"/>
      <c r="O146" s="243"/>
      <c r="P146" s="243"/>
      <c r="Q146" s="243"/>
      <c r="R146" s="243"/>
      <c r="S146" s="243"/>
      <c r="T146" s="244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45" t="s">
        <v>132</v>
      </c>
      <c r="AU146" s="245" t="s">
        <v>85</v>
      </c>
      <c r="AV146" s="13" t="s">
        <v>85</v>
      </c>
      <c r="AW146" s="13" t="s">
        <v>4</v>
      </c>
      <c r="AX146" s="13" t="s">
        <v>83</v>
      </c>
      <c r="AY146" s="245" t="s">
        <v>121</v>
      </c>
    </row>
    <row r="147" s="2" customFormat="1" ht="24.15" customHeight="1">
      <c r="A147" s="37"/>
      <c r="B147" s="38"/>
      <c r="C147" s="217" t="s">
        <v>157</v>
      </c>
      <c r="D147" s="217" t="s">
        <v>123</v>
      </c>
      <c r="E147" s="218" t="s">
        <v>158</v>
      </c>
      <c r="F147" s="219" t="s">
        <v>159</v>
      </c>
      <c r="G147" s="220" t="s">
        <v>126</v>
      </c>
      <c r="H147" s="221">
        <v>8.4000000000000004</v>
      </c>
      <c r="I147" s="222"/>
      <c r="J147" s="223">
        <f>ROUND(I147*H147,2)</f>
        <v>0</v>
      </c>
      <c r="K147" s="219" t="s">
        <v>127</v>
      </c>
      <c r="L147" s="43"/>
      <c r="M147" s="224" t="s">
        <v>1</v>
      </c>
      <c r="N147" s="225" t="s">
        <v>40</v>
      </c>
      <c r="O147" s="90"/>
      <c r="P147" s="226">
        <f>O147*H147</f>
        <v>0</v>
      </c>
      <c r="Q147" s="226">
        <v>0</v>
      </c>
      <c r="R147" s="226">
        <f>Q147*H147</f>
        <v>0</v>
      </c>
      <c r="S147" s="226">
        <v>0</v>
      </c>
      <c r="T147" s="227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28" t="s">
        <v>128</v>
      </c>
      <c r="AT147" s="228" t="s">
        <v>123</v>
      </c>
      <c r="AU147" s="228" t="s">
        <v>85</v>
      </c>
      <c r="AY147" s="16" t="s">
        <v>121</v>
      </c>
      <c r="BE147" s="229">
        <f>IF(N147="základní",J147,0)</f>
        <v>0</v>
      </c>
      <c r="BF147" s="229">
        <f>IF(N147="snížená",J147,0)</f>
        <v>0</v>
      </c>
      <c r="BG147" s="229">
        <f>IF(N147="zákl. přenesená",J147,0)</f>
        <v>0</v>
      </c>
      <c r="BH147" s="229">
        <f>IF(N147="sníž. přenesená",J147,0)</f>
        <v>0</v>
      </c>
      <c r="BI147" s="229">
        <f>IF(N147="nulová",J147,0)</f>
        <v>0</v>
      </c>
      <c r="BJ147" s="16" t="s">
        <v>83</v>
      </c>
      <c r="BK147" s="229">
        <f>ROUND(I147*H147,2)</f>
        <v>0</v>
      </c>
      <c r="BL147" s="16" t="s">
        <v>128</v>
      </c>
      <c r="BM147" s="228" t="s">
        <v>160</v>
      </c>
    </row>
    <row r="148" s="2" customFormat="1">
      <c r="A148" s="37"/>
      <c r="B148" s="38"/>
      <c r="C148" s="39"/>
      <c r="D148" s="230" t="s">
        <v>130</v>
      </c>
      <c r="E148" s="39"/>
      <c r="F148" s="231" t="s">
        <v>161</v>
      </c>
      <c r="G148" s="39"/>
      <c r="H148" s="39"/>
      <c r="I148" s="232"/>
      <c r="J148" s="39"/>
      <c r="K148" s="39"/>
      <c r="L148" s="43"/>
      <c r="M148" s="233"/>
      <c r="N148" s="234"/>
      <c r="O148" s="90"/>
      <c r="P148" s="90"/>
      <c r="Q148" s="90"/>
      <c r="R148" s="90"/>
      <c r="S148" s="90"/>
      <c r="T148" s="91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T148" s="16" t="s">
        <v>130</v>
      </c>
      <c r="AU148" s="16" t="s">
        <v>85</v>
      </c>
    </row>
    <row r="149" s="12" customFormat="1" ht="22.8" customHeight="1">
      <c r="A149" s="12"/>
      <c r="B149" s="201"/>
      <c r="C149" s="202"/>
      <c r="D149" s="203" t="s">
        <v>74</v>
      </c>
      <c r="E149" s="215" t="s">
        <v>85</v>
      </c>
      <c r="F149" s="215" t="s">
        <v>162</v>
      </c>
      <c r="G149" s="202"/>
      <c r="H149" s="202"/>
      <c r="I149" s="205"/>
      <c r="J149" s="216">
        <f>BK149</f>
        <v>0</v>
      </c>
      <c r="K149" s="202"/>
      <c r="L149" s="207"/>
      <c r="M149" s="208"/>
      <c r="N149" s="209"/>
      <c r="O149" s="209"/>
      <c r="P149" s="210">
        <f>SUM(P150:P152)</f>
        <v>0</v>
      </c>
      <c r="Q149" s="209"/>
      <c r="R149" s="210">
        <f>SUM(R150:R152)</f>
        <v>5.1986073599999996</v>
      </c>
      <c r="S149" s="209"/>
      <c r="T149" s="211">
        <f>SUM(T150:T152)</f>
        <v>0</v>
      </c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R149" s="212" t="s">
        <v>83</v>
      </c>
      <c r="AT149" s="213" t="s">
        <v>74</v>
      </c>
      <c r="AU149" s="213" t="s">
        <v>83</v>
      </c>
      <c r="AY149" s="212" t="s">
        <v>121</v>
      </c>
      <c r="BK149" s="214">
        <f>SUM(BK150:BK152)</f>
        <v>0</v>
      </c>
    </row>
    <row r="150" s="2" customFormat="1" ht="16.5" customHeight="1">
      <c r="A150" s="37"/>
      <c r="B150" s="38"/>
      <c r="C150" s="217" t="s">
        <v>163</v>
      </c>
      <c r="D150" s="217" t="s">
        <v>123</v>
      </c>
      <c r="E150" s="218" t="s">
        <v>164</v>
      </c>
      <c r="F150" s="219" t="s">
        <v>165</v>
      </c>
      <c r="G150" s="220" t="s">
        <v>126</v>
      </c>
      <c r="H150" s="221">
        <v>2.3039999999999998</v>
      </c>
      <c r="I150" s="222"/>
      <c r="J150" s="223">
        <f>ROUND(I150*H150,2)</f>
        <v>0</v>
      </c>
      <c r="K150" s="219" t="s">
        <v>127</v>
      </c>
      <c r="L150" s="43"/>
      <c r="M150" s="224" t="s">
        <v>1</v>
      </c>
      <c r="N150" s="225" t="s">
        <v>40</v>
      </c>
      <c r="O150" s="90"/>
      <c r="P150" s="226">
        <f>O150*H150</f>
        <v>0</v>
      </c>
      <c r="Q150" s="226">
        <v>2.2563399999999998</v>
      </c>
      <c r="R150" s="226">
        <f>Q150*H150</f>
        <v>5.1986073599999996</v>
      </c>
      <c r="S150" s="226">
        <v>0</v>
      </c>
      <c r="T150" s="227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28" t="s">
        <v>128</v>
      </c>
      <c r="AT150" s="228" t="s">
        <v>123</v>
      </c>
      <c r="AU150" s="228" t="s">
        <v>85</v>
      </c>
      <c r="AY150" s="16" t="s">
        <v>121</v>
      </c>
      <c r="BE150" s="229">
        <f>IF(N150="základní",J150,0)</f>
        <v>0</v>
      </c>
      <c r="BF150" s="229">
        <f>IF(N150="snížená",J150,0)</f>
        <v>0</v>
      </c>
      <c r="BG150" s="229">
        <f>IF(N150="zákl. přenesená",J150,0)</f>
        <v>0</v>
      </c>
      <c r="BH150" s="229">
        <f>IF(N150="sníž. přenesená",J150,0)</f>
        <v>0</v>
      </c>
      <c r="BI150" s="229">
        <f>IF(N150="nulová",J150,0)</f>
        <v>0</v>
      </c>
      <c r="BJ150" s="16" t="s">
        <v>83</v>
      </c>
      <c r="BK150" s="229">
        <f>ROUND(I150*H150,2)</f>
        <v>0</v>
      </c>
      <c r="BL150" s="16" t="s">
        <v>128</v>
      </c>
      <c r="BM150" s="228" t="s">
        <v>166</v>
      </c>
    </row>
    <row r="151" s="2" customFormat="1">
      <c r="A151" s="37"/>
      <c r="B151" s="38"/>
      <c r="C151" s="39"/>
      <c r="D151" s="230" t="s">
        <v>130</v>
      </c>
      <c r="E151" s="39"/>
      <c r="F151" s="231" t="s">
        <v>167</v>
      </c>
      <c r="G151" s="39"/>
      <c r="H151" s="39"/>
      <c r="I151" s="232"/>
      <c r="J151" s="39"/>
      <c r="K151" s="39"/>
      <c r="L151" s="43"/>
      <c r="M151" s="233"/>
      <c r="N151" s="234"/>
      <c r="O151" s="90"/>
      <c r="P151" s="90"/>
      <c r="Q151" s="90"/>
      <c r="R151" s="90"/>
      <c r="S151" s="90"/>
      <c r="T151" s="91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T151" s="16" t="s">
        <v>130</v>
      </c>
      <c r="AU151" s="16" t="s">
        <v>85</v>
      </c>
    </row>
    <row r="152" s="13" customFormat="1">
      <c r="A152" s="13"/>
      <c r="B152" s="235"/>
      <c r="C152" s="236"/>
      <c r="D152" s="230" t="s">
        <v>132</v>
      </c>
      <c r="E152" s="237" t="s">
        <v>1</v>
      </c>
      <c r="F152" s="238" t="s">
        <v>143</v>
      </c>
      <c r="G152" s="236"/>
      <c r="H152" s="239">
        <v>2.3039999999999998</v>
      </c>
      <c r="I152" s="240"/>
      <c r="J152" s="236"/>
      <c r="K152" s="236"/>
      <c r="L152" s="241"/>
      <c r="M152" s="242"/>
      <c r="N152" s="243"/>
      <c r="O152" s="243"/>
      <c r="P152" s="243"/>
      <c r="Q152" s="243"/>
      <c r="R152" s="243"/>
      <c r="S152" s="243"/>
      <c r="T152" s="244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45" t="s">
        <v>132</v>
      </c>
      <c r="AU152" s="245" t="s">
        <v>85</v>
      </c>
      <c r="AV152" s="13" t="s">
        <v>85</v>
      </c>
      <c r="AW152" s="13" t="s">
        <v>31</v>
      </c>
      <c r="AX152" s="13" t="s">
        <v>83</v>
      </c>
      <c r="AY152" s="245" t="s">
        <v>121</v>
      </c>
    </row>
    <row r="153" s="12" customFormat="1" ht="22.8" customHeight="1">
      <c r="A153" s="12"/>
      <c r="B153" s="201"/>
      <c r="C153" s="202"/>
      <c r="D153" s="203" t="s">
        <v>74</v>
      </c>
      <c r="E153" s="215" t="s">
        <v>144</v>
      </c>
      <c r="F153" s="215" t="s">
        <v>168</v>
      </c>
      <c r="G153" s="202"/>
      <c r="H153" s="202"/>
      <c r="I153" s="205"/>
      <c r="J153" s="216">
        <f>BK153</f>
        <v>0</v>
      </c>
      <c r="K153" s="202"/>
      <c r="L153" s="207"/>
      <c r="M153" s="208"/>
      <c r="N153" s="209"/>
      <c r="O153" s="209"/>
      <c r="P153" s="210">
        <f>SUM(P154:P174)</f>
        <v>0</v>
      </c>
      <c r="Q153" s="209"/>
      <c r="R153" s="210">
        <f>SUM(R154:R174)</f>
        <v>25.745105499999998</v>
      </c>
      <c r="S153" s="209"/>
      <c r="T153" s="211">
        <f>SUM(T154:T174)</f>
        <v>0</v>
      </c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R153" s="212" t="s">
        <v>83</v>
      </c>
      <c r="AT153" s="213" t="s">
        <v>74</v>
      </c>
      <c r="AU153" s="213" t="s">
        <v>83</v>
      </c>
      <c r="AY153" s="212" t="s">
        <v>121</v>
      </c>
      <c r="BK153" s="214">
        <f>SUM(BK154:BK174)</f>
        <v>0</v>
      </c>
    </row>
    <row r="154" s="2" customFormat="1" ht="24.15" customHeight="1">
      <c r="A154" s="37"/>
      <c r="B154" s="38"/>
      <c r="C154" s="217" t="s">
        <v>169</v>
      </c>
      <c r="D154" s="217" t="s">
        <v>123</v>
      </c>
      <c r="E154" s="218" t="s">
        <v>170</v>
      </c>
      <c r="F154" s="219" t="s">
        <v>171</v>
      </c>
      <c r="G154" s="220" t="s">
        <v>172</v>
      </c>
      <c r="H154" s="221">
        <v>2</v>
      </c>
      <c r="I154" s="222"/>
      <c r="J154" s="223">
        <f>ROUND(I154*H154,2)</f>
        <v>0</v>
      </c>
      <c r="K154" s="219" t="s">
        <v>127</v>
      </c>
      <c r="L154" s="43"/>
      <c r="M154" s="224" t="s">
        <v>1</v>
      </c>
      <c r="N154" s="225" t="s">
        <v>40</v>
      </c>
      <c r="O154" s="90"/>
      <c r="P154" s="226">
        <f>O154*H154</f>
        <v>0</v>
      </c>
      <c r="Q154" s="226">
        <v>0</v>
      </c>
      <c r="R154" s="226">
        <f>Q154*H154</f>
        <v>0</v>
      </c>
      <c r="S154" s="226">
        <v>0</v>
      </c>
      <c r="T154" s="227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28" t="s">
        <v>128</v>
      </c>
      <c r="AT154" s="228" t="s">
        <v>123</v>
      </c>
      <c r="AU154" s="228" t="s">
        <v>85</v>
      </c>
      <c r="AY154" s="16" t="s">
        <v>121</v>
      </c>
      <c r="BE154" s="229">
        <f>IF(N154="základní",J154,0)</f>
        <v>0</v>
      </c>
      <c r="BF154" s="229">
        <f>IF(N154="snížená",J154,0)</f>
        <v>0</v>
      </c>
      <c r="BG154" s="229">
        <f>IF(N154="zákl. přenesená",J154,0)</f>
        <v>0</v>
      </c>
      <c r="BH154" s="229">
        <f>IF(N154="sníž. přenesená",J154,0)</f>
        <v>0</v>
      </c>
      <c r="BI154" s="229">
        <f>IF(N154="nulová",J154,0)</f>
        <v>0</v>
      </c>
      <c r="BJ154" s="16" t="s">
        <v>83</v>
      </c>
      <c r="BK154" s="229">
        <f>ROUND(I154*H154,2)</f>
        <v>0</v>
      </c>
      <c r="BL154" s="16" t="s">
        <v>128</v>
      </c>
      <c r="BM154" s="228" t="s">
        <v>173</v>
      </c>
    </row>
    <row r="155" s="2" customFormat="1">
      <c r="A155" s="37"/>
      <c r="B155" s="38"/>
      <c r="C155" s="39"/>
      <c r="D155" s="230" t="s">
        <v>130</v>
      </c>
      <c r="E155" s="39"/>
      <c r="F155" s="231" t="s">
        <v>174</v>
      </c>
      <c r="G155" s="39"/>
      <c r="H155" s="39"/>
      <c r="I155" s="232"/>
      <c r="J155" s="39"/>
      <c r="K155" s="39"/>
      <c r="L155" s="43"/>
      <c r="M155" s="233"/>
      <c r="N155" s="234"/>
      <c r="O155" s="90"/>
      <c r="P155" s="90"/>
      <c r="Q155" s="90"/>
      <c r="R155" s="90"/>
      <c r="S155" s="90"/>
      <c r="T155" s="91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T155" s="16" t="s">
        <v>130</v>
      </c>
      <c r="AU155" s="16" t="s">
        <v>85</v>
      </c>
    </row>
    <row r="156" s="2" customFormat="1" ht="16.5" customHeight="1">
      <c r="A156" s="37"/>
      <c r="B156" s="38"/>
      <c r="C156" s="257" t="s">
        <v>175</v>
      </c>
      <c r="D156" s="257" t="s">
        <v>176</v>
      </c>
      <c r="E156" s="258" t="s">
        <v>177</v>
      </c>
      <c r="F156" s="259" t="s">
        <v>178</v>
      </c>
      <c r="G156" s="260" t="s">
        <v>172</v>
      </c>
      <c r="H156" s="261">
        <v>1</v>
      </c>
      <c r="I156" s="262"/>
      <c r="J156" s="263">
        <f>ROUND(I156*H156,2)</f>
        <v>0</v>
      </c>
      <c r="K156" s="259" t="s">
        <v>1</v>
      </c>
      <c r="L156" s="264"/>
      <c r="M156" s="265" t="s">
        <v>1</v>
      </c>
      <c r="N156" s="266" t="s">
        <v>40</v>
      </c>
      <c r="O156" s="90"/>
      <c r="P156" s="226">
        <f>O156*H156</f>
        <v>0</v>
      </c>
      <c r="Q156" s="226">
        <v>0</v>
      </c>
      <c r="R156" s="226">
        <f>Q156*H156</f>
        <v>0</v>
      </c>
      <c r="S156" s="226">
        <v>0</v>
      </c>
      <c r="T156" s="227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28" t="s">
        <v>175</v>
      </c>
      <c r="AT156" s="228" t="s">
        <v>176</v>
      </c>
      <c r="AU156" s="228" t="s">
        <v>85</v>
      </c>
      <c r="AY156" s="16" t="s">
        <v>121</v>
      </c>
      <c r="BE156" s="229">
        <f>IF(N156="základní",J156,0)</f>
        <v>0</v>
      </c>
      <c r="BF156" s="229">
        <f>IF(N156="snížená",J156,0)</f>
        <v>0</v>
      </c>
      <c r="BG156" s="229">
        <f>IF(N156="zákl. přenesená",J156,0)</f>
        <v>0</v>
      </c>
      <c r="BH156" s="229">
        <f>IF(N156="sníž. přenesená",J156,0)</f>
        <v>0</v>
      </c>
      <c r="BI156" s="229">
        <f>IF(N156="nulová",J156,0)</f>
        <v>0</v>
      </c>
      <c r="BJ156" s="16" t="s">
        <v>83</v>
      </c>
      <c r="BK156" s="229">
        <f>ROUND(I156*H156,2)</f>
        <v>0</v>
      </c>
      <c r="BL156" s="16" t="s">
        <v>128</v>
      </c>
      <c r="BM156" s="228" t="s">
        <v>179</v>
      </c>
    </row>
    <row r="157" s="2" customFormat="1">
      <c r="A157" s="37"/>
      <c r="B157" s="38"/>
      <c r="C157" s="39"/>
      <c r="D157" s="230" t="s">
        <v>130</v>
      </c>
      <c r="E157" s="39"/>
      <c r="F157" s="231" t="s">
        <v>178</v>
      </c>
      <c r="G157" s="39"/>
      <c r="H157" s="39"/>
      <c r="I157" s="232"/>
      <c r="J157" s="39"/>
      <c r="K157" s="39"/>
      <c r="L157" s="43"/>
      <c r="M157" s="233"/>
      <c r="N157" s="234"/>
      <c r="O157" s="90"/>
      <c r="P157" s="90"/>
      <c r="Q157" s="90"/>
      <c r="R157" s="90"/>
      <c r="S157" s="90"/>
      <c r="T157" s="91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T157" s="16" t="s">
        <v>130</v>
      </c>
      <c r="AU157" s="16" t="s">
        <v>85</v>
      </c>
    </row>
    <row r="158" s="2" customFormat="1" ht="16.5" customHeight="1">
      <c r="A158" s="37"/>
      <c r="B158" s="38"/>
      <c r="C158" s="257" t="s">
        <v>180</v>
      </c>
      <c r="D158" s="257" t="s">
        <v>176</v>
      </c>
      <c r="E158" s="258" t="s">
        <v>181</v>
      </c>
      <c r="F158" s="259" t="s">
        <v>182</v>
      </c>
      <c r="G158" s="260" t="s">
        <v>83</v>
      </c>
      <c r="H158" s="261">
        <v>1</v>
      </c>
      <c r="I158" s="262"/>
      <c r="J158" s="263">
        <f>ROUND(I158*H158,2)</f>
        <v>0</v>
      </c>
      <c r="K158" s="259" t="s">
        <v>1</v>
      </c>
      <c r="L158" s="264"/>
      <c r="M158" s="265" t="s">
        <v>1</v>
      </c>
      <c r="N158" s="266" t="s">
        <v>40</v>
      </c>
      <c r="O158" s="90"/>
      <c r="P158" s="226">
        <f>O158*H158</f>
        <v>0</v>
      </c>
      <c r="Q158" s="226">
        <v>0</v>
      </c>
      <c r="R158" s="226">
        <f>Q158*H158</f>
        <v>0</v>
      </c>
      <c r="S158" s="226">
        <v>0</v>
      </c>
      <c r="T158" s="227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28" t="s">
        <v>175</v>
      </c>
      <c r="AT158" s="228" t="s">
        <v>176</v>
      </c>
      <c r="AU158" s="228" t="s">
        <v>85</v>
      </c>
      <c r="AY158" s="16" t="s">
        <v>121</v>
      </c>
      <c r="BE158" s="229">
        <f>IF(N158="základní",J158,0)</f>
        <v>0</v>
      </c>
      <c r="BF158" s="229">
        <f>IF(N158="snížená",J158,0)</f>
        <v>0</v>
      </c>
      <c r="BG158" s="229">
        <f>IF(N158="zákl. přenesená",J158,0)</f>
        <v>0</v>
      </c>
      <c r="BH158" s="229">
        <f>IF(N158="sníž. přenesená",J158,0)</f>
        <v>0</v>
      </c>
      <c r="BI158" s="229">
        <f>IF(N158="nulová",J158,0)</f>
        <v>0</v>
      </c>
      <c r="BJ158" s="16" t="s">
        <v>83</v>
      </c>
      <c r="BK158" s="229">
        <f>ROUND(I158*H158,2)</f>
        <v>0</v>
      </c>
      <c r="BL158" s="16" t="s">
        <v>128</v>
      </c>
      <c r="BM158" s="228" t="s">
        <v>183</v>
      </c>
    </row>
    <row r="159" s="2" customFormat="1">
      <c r="A159" s="37"/>
      <c r="B159" s="38"/>
      <c r="C159" s="39"/>
      <c r="D159" s="230" t="s">
        <v>130</v>
      </c>
      <c r="E159" s="39"/>
      <c r="F159" s="231" t="s">
        <v>182</v>
      </c>
      <c r="G159" s="39"/>
      <c r="H159" s="39"/>
      <c r="I159" s="232"/>
      <c r="J159" s="39"/>
      <c r="K159" s="39"/>
      <c r="L159" s="43"/>
      <c r="M159" s="233"/>
      <c r="N159" s="234"/>
      <c r="O159" s="90"/>
      <c r="P159" s="90"/>
      <c r="Q159" s="90"/>
      <c r="R159" s="90"/>
      <c r="S159" s="90"/>
      <c r="T159" s="91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T159" s="16" t="s">
        <v>130</v>
      </c>
      <c r="AU159" s="16" t="s">
        <v>85</v>
      </c>
    </row>
    <row r="160" s="2" customFormat="1" ht="33" customHeight="1">
      <c r="A160" s="37"/>
      <c r="B160" s="38"/>
      <c r="C160" s="217" t="s">
        <v>184</v>
      </c>
      <c r="D160" s="217" t="s">
        <v>123</v>
      </c>
      <c r="E160" s="218" t="s">
        <v>185</v>
      </c>
      <c r="F160" s="219" t="s">
        <v>186</v>
      </c>
      <c r="G160" s="220" t="s">
        <v>187</v>
      </c>
      <c r="H160" s="221">
        <v>54.854999999999997</v>
      </c>
      <c r="I160" s="222"/>
      <c r="J160" s="223">
        <f>ROUND(I160*H160,2)</f>
        <v>0</v>
      </c>
      <c r="K160" s="219" t="s">
        <v>127</v>
      </c>
      <c r="L160" s="43"/>
      <c r="M160" s="224" t="s">
        <v>1</v>
      </c>
      <c r="N160" s="225" t="s">
        <v>40</v>
      </c>
      <c r="O160" s="90"/>
      <c r="P160" s="226">
        <f>O160*H160</f>
        <v>0</v>
      </c>
      <c r="Q160" s="226">
        <v>0.10530000000000001</v>
      </c>
      <c r="R160" s="226">
        <f>Q160*H160</f>
        <v>5.7762314999999997</v>
      </c>
      <c r="S160" s="226">
        <v>0</v>
      </c>
      <c r="T160" s="227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28" t="s">
        <v>128</v>
      </c>
      <c r="AT160" s="228" t="s">
        <v>123</v>
      </c>
      <c r="AU160" s="228" t="s">
        <v>85</v>
      </c>
      <c r="AY160" s="16" t="s">
        <v>121</v>
      </c>
      <c r="BE160" s="229">
        <f>IF(N160="základní",J160,0)</f>
        <v>0</v>
      </c>
      <c r="BF160" s="229">
        <f>IF(N160="snížená",J160,0)</f>
        <v>0</v>
      </c>
      <c r="BG160" s="229">
        <f>IF(N160="zákl. přenesená",J160,0)</f>
        <v>0</v>
      </c>
      <c r="BH160" s="229">
        <f>IF(N160="sníž. přenesená",J160,0)</f>
        <v>0</v>
      </c>
      <c r="BI160" s="229">
        <f>IF(N160="nulová",J160,0)</f>
        <v>0</v>
      </c>
      <c r="BJ160" s="16" t="s">
        <v>83</v>
      </c>
      <c r="BK160" s="229">
        <f>ROUND(I160*H160,2)</f>
        <v>0</v>
      </c>
      <c r="BL160" s="16" t="s">
        <v>128</v>
      </c>
      <c r="BM160" s="228" t="s">
        <v>188</v>
      </c>
    </row>
    <row r="161" s="2" customFormat="1">
      <c r="A161" s="37"/>
      <c r="B161" s="38"/>
      <c r="C161" s="39"/>
      <c r="D161" s="230" t="s">
        <v>130</v>
      </c>
      <c r="E161" s="39"/>
      <c r="F161" s="231" t="s">
        <v>189</v>
      </c>
      <c r="G161" s="39"/>
      <c r="H161" s="39"/>
      <c r="I161" s="232"/>
      <c r="J161" s="39"/>
      <c r="K161" s="39"/>
      <c r="L161" s="43"/>
      <c r="M161" s="233"/>
      <c r="N161" s="234"/>
      <c r="O161" s="90"/>
      <c r="P161" s="90"/>
      <c r="Q161" s="90"/>
      <c r="R161" s="90"/>
      <c r="S161" s="90"/>
      <c r="T161" s="91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T161" s="16" t="s">
        <v>130</v>
      </c>
      <c r="AU161" s="16" t="s">
        <v>85</v>
      </c>
    </row>
    <row r="162" s="13" customFormat="1">
      <c r="A162" s="13"/>
      <c r="B162" s="235"/>
      <c r="C162" s="236"/>
      <c r="D162" s="230" t="s">
        <v>132</v>
      </c>
      <c r="E162" s="237" t="s">
        <v>1</v>
      </c>
      <c r="F162" s="238" t="s">
        <v>190</v>
      </c>
      <c r="G162" s="236"/>
      <c r="H162" s="239">
        <v>54.854999999999997</v>
      </c>
      <c r="I162" s="240"/>
      <c r="J162" s="236"/>
      <c r="K162" s="236"/>
      <c r="L162" s="241"/>
      <c r="M162" s="242"/>
      <c r="N162" s="243"/>
      <c r="O162" s="243"/>
      <c r="P162" s="243"/>
      <c r="Q162" s="243"/>
      <c r="R162" s="243"/>
      <c r="S162" s="243"/>
      <c r="T162" s="244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45" t="s">
        <v>132</v>
      </c>
      <c r="AU162" s="245" t="s">
        <v>85</v>
      </c>
      <c r="AV162" s="13" t="s">
        <v>85</v>
      </c>
      <c r="AW162" s="13" t="s">
        <v>31</v>
      </c>
      <c r="AX162" s="13" t="s">
        <v>83</v>
      </c>
      <c r="AY162" s="245" t="s">
        <v>121</v>
      </c>
    </row>
    <row r="163" s="2" customFormat="1" ht="33" customHeight="1">
      <c r="A163" s="37"/>
      <c r="B163" s="38"/>
      <c r="C163" s="217" t="s">
        <v>191</v>
      </c>
      <c r="D163" s="217" t="s">
        <v>123</v>
      </c>
      <c r="E163" s="218" t="s">
        <v>192</v>
      </c>
      <c r="F163" s="219" t="s">
        <v>193</v>
      </c>
      <c r="G163" s="220" t="s">
        <v>172</v>
      </c>
      <c r="H163" s="221">
        <v>96</v>
      </c>
      <c r="I163" s="222"/>
      <c r="J163" s="223">
        <f>ROUND(I163*H163,2)</f>
        <v>0</v>
      </c>
      <c r="K163" s="219" t="s">
        <v>127</v>
      </c>
      <c r="L163" s="43"/>
      <c r="M163" s="224" t="s">
        <v>1</v>
      </c>
      <c r="N163" s="225" t="s">
        <v>40</v>
      </c>
      <c r="O163" s="90"/>
      <c r="P163" s="226">
        <f>O163*H163</f>
        <v>0</v>
      </c>
      <c r="Q163" s="226">
        <v>0.035000000000000003</v>
      </c>
      <c r="R163" s="226">
        <f>Q163*H163</f>
        <v>3.3600000000000003</v>
      </c>
      <c r="S163" s="226">
        <v>0</v>
      </c>
      <c r="T163" s="227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28" t="s">
        <v>128</v>
      </c>
      <c r="AT163" s="228" t="s">
        <v>123</v>
      </c>
      <c r="AU163" s="228" t="s">
        <v>85</v>
      </c>
      <c r="AY163" s="16" t="s">
        <v>121</v>
      </c>
      <c r="BE163" s="229">
        <f>IF(N163="základní",J163,0)</f>
        <v>0</v>
      </c>
      <c r="BF163" s="229">
        <f>IF(N163="snížená",J163,0)</f>
        <v>0</v>
      </c>
      <c r="BG163" s="229">
        <f>IF(N163="zákl. přenesená",J163,0)</f>
        <v>0</v>
      </c>
      <c r="BH163" s="229">
        <f>IF(N163="sníž. přenesená",J163,0)</f>
        <v>0</v>
      </c>
      <c r="BI163" s="229">
        <f>IF(N163="nulová",J163,0)</f>
        <v>0</v>
      </c>
      <c r="BJ163" s="16" t="s">
        <v>83</v>
      </c>
      <c r="BK163" s="229">
        <f>ROUND(I163*H163,2)</f>
        <v>0</v>
      </c>
      <c r="BL163" s="16" t="s">
        <v>128</v>
      </c>
      <c r="BM163" s="228" t="s">
        <v>194</v>
      </c>
    </row>
    <row r="164" s="2" customFormat="1">
      <c r="A164" s="37"/>
      <c r="B164" s="38"/>
      <c r="C164" s="39"/>
      <c r="D164" s="230" t="s">
        <v>130</v>
      </c>
      <c r="E164" s="39"/>
      <c r="F164" s="231" t="s">
        <v>195</v>
      </c>
      <c r="G164" s="39"/>
      <c r="H164" s="39"/>
      <c r="I164" s="232"/>
      <c r="J164" s="39"/>
      <c r="K164" s="39"/>
      <c r="L164" s="43"/>
      <c r="M164" s="233"/>
      <c r="N164" s="234"/>
      <c r="O164" s="90"/>
      <c r="P164" s="90"/>
      <c r="Q164" s="90"/>
      <c r="R164" s="90"/>
      <c r="S164" s="90"/>
      <c r="T164" s="91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T164" s="16" t="s">
        <v>130</v>
      </c>
      <c r="AU164" s="16" t="s">
        <v>85</v>
      </c>
    </row>
    <row r="165" s="13" customFormat="1">
      <c r="A165" s="13"/>
      <c r="B165" s="235"/>
      <c r="C165" s="236"/>
      <c r="D165" s="230" t="s">
        <v>132</v>
      </c>
      <c r="E165" s="237" t="s">
        <v>1</v>
      </c>
      <c r="F165" s="238" t="s">
        <v>196</v>
      </c>
      <c r="G165" s="236"/>
      <c r="H165" s="239">
        <v>96</v>
      </c>
      <c r="I165" s="240"/>
      <c r="J165" s="236"/>
      <c r="K165" s="236"/>
      <c r="L165" s="241"/>
      <c r="M165" s="242"/>
      <c r="N165" s="243"/>
      <c r="O165" s="243"/>
      <c r="P165" s="243"/>
      <c r="Q165" s="243"/>
      <c r="R165" s="243"/>
      <c r="S165" s="243"/>
      <c r="T165" s="244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45" t="s">
        <v>132</v>
      </c>
      <c r="AU165" s="245" t="s">
        <v>85</v>
      </c>
      <c r="AV165" s="13" t="s">
        <v>85</v>
      </c>
      <c r="AW165" s="13" t="s">
        <v>31</v>
      </c>
      <c r="AX165" s="13" t="s">
        <v>83</v>
      </c>
      <c r="AY165" s="245" t="s">
        <v>121</v>
      </c>
    </row>
    <row r="166" s="2" customFormat="1" ht="33" customHeight="1">
      <c r="A166" s="37"/>
      <c r="B166" s="38"/>
      <c r="C166" s="217" t="s">
        <v>197</v>
      </c>
      <c r="D166" s="217" t="s">
        <v>123</v>
      </c>
      <c r="E166" s="218" t="s">
        <v>198</v>
      </c>
      <c r="F166" s="219" t="s">
        <v>199</v>
      </c>
      <c r="G166" s="220" t="s">
        <v>187</v>
      </c>
      <c r="H166" s="221">
        <v>36</v>
      </c>
      <c r="I166" s="222"/>
      <c r="J166" s="223">
        <f>ROUND(I166*H166,2)</f>
        <v>0</v>
      </c>
      <c r="K166" s="219" t="s">
        <v>127</v>
      </c>
      <c r="L166" s="43"/>
      <c r="M166" s="224" t="s">
        <v>1</v>
      </c>
      <c r="N166" s="225" t="s">
        <v>40</v>
      </c>
      <c r="O166" s="90"/>
      <c r="P166" s="226">
        <f>O166*H166</f>
        <v>0</v>
      </c>
      <c r="Q166" s="226">
        <v>0.36792999999999998</v>
      </c>
      <c r="R166" s="226">
        <f>Q166*H166</f>
        <v>13.245479999999999</v>
      </c>
      <c r="S166" s="226">
        <v>0</v>
      </c>
      <c r="T166" s="227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28" t="s">
        <v>128</v>
      </c>
      <c r="AT166" s="228" t="s">
        <v>123</v>
      </c>
      <c r="AU166" s="228" t="s">
        <v>85</v>
      </c>
      <c r="AY166" s="16" t="s">
        <v>121</v>
      </c>
      <c r="BE166" s="229">
        <f>IF(N166="základní",J166,0)</f>
        <v>0</v>
      </c>
      <c r="BF166" s="229">
        <f>IF(N166="snížená",J166,0)</f>
        <v>0</v>
      </c>
      <c r="BG166" s="229">
        <f>IF(N166="zákl. přenesená",J166,0)</f>
        <v>0</v>
      </c>
      <c r="BH166" s="229">
        <f>IF(N166="sníž. přenesená",J166,0)</f>
        <v>0</v>
      </c>
      <c r="BI166" s="229">
        <f>IF(N166="nulová",J166,0)</f>
        <v>0</v>
      </c>
      <c r="BJ166" s="16" t="s">
        <v>83</v>
      </c>
      <c r="BK166" s="229">
        <f>ROUND(I166*H166,2)</f>
        <v>0</v>
      </c>
      <c r="BL166" s="16" t="s">
        <v>128</v>
      </c>
      <c r="BM166" s="228" t="s">
        <v>200</v>
      </c>
    </row>
    <row r="167" s="2" customFormat="1">
      <c r="A167" s="37"/>
      <c r="B167" s="38"/>
      <c r="C167" s="39"/>
      <c r="D167" s="230" t="s">
        <v>130</v>
      </c>
      <c r="E167" s="39"/>
      <c r="F167" s="231" t="s">
        <v>201</v>
      </c>
      <c r="G167" s="39"/>
      <c r="H167" s="39"/>
      <c r="I167" s="232"/>
      <c r="J167" s="39"/>
      <c r="K167" s="39"/>
      <c r="L167" s="43"/>
      <c r="M167" s="233"/>
      <c r="N167" s="234"/>
      <c r="O167" s="90"/>
      <c r="P167" s="90"/>
      <c r="Q167" s="90"/>
      <c r="R167" s="90"/>
      <c r="S167" s="90"/>
      <c r="T167" s="91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T167" s="16" t="s">
        <v>130</v>
      </c>
      <c r="AU167" s="16" t="s">
        <v>85</v>
      </c>
    </row>
    <row r="168" s="2" customFormat="1" ht="24.15" customHeight="1">
      <c r="A168" s="37"/>
      <c r="B168" s="38"/>
      <c r="C168" s="217" t="s">
        <v>202</v>
      </c>
      <c r="D168" s="217" t="s">
        <v>123</v>
      </c>
      <c r="E168" s="218" t="s">
        <v>203</v>
      </c>
      <c r="F168" s="219" t="s">
        <v>204</v>
      </c>
      <c r="G168" s="220" t="s">
        <v>172</v>
      </c>
      <c r="H168" s="221">
        <v>36</v>
      </c>
      <c r="I168" s="222"/>
      <c r="J168" s="223">
        <f>ROUND(I168*H168,2)</f>
        <v>0</v>
      </c>
      <c r="K168" s="219" t="s">
        <v>127</v>
      </c>
      <c r="L168" s="43"/>
      <c r="M168" s="224" t="s">
        <v>1</v>
      </c>
      <c r="N168" s="225" t="s">
        <v>40</v>
      </c>
      <c r="O168" s="90"/>
      <c r="P168" s="226">
        <f>O168*H168</f>
        <v>0</v>
      </c>
      <c r="Q168" s="226">
        <v>0.027300000000000001</v>
      </c>
      <c r="R168" s="226">
        <f>Q168*H168</f>
        <v>0.98280000000000001</v>
      </c>
      <c r="S168" s="226">
        <v>0</v>
      </c>
      <c r="T168" s="227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28" t="s">
        <v>128</v>
      </c>
      <c r="AT168" s="228" t="s">
        <v>123</v>
      </c>
      <c r="AU168" s="228" t="s">
        <v>85</v>
      </c>
      <c r="AY168" s="16" t="s">
        <v>121</v>
      </c>
      <c r="BE168" s="229">
        <f>IF(N168="základní",J168,0)</f>
        <v>0</v>
      </c>
      <c r="BF168" s="229">
        <f>IF(N168="snížená",J168,0)</f>
        <v>0</v>
      </c>
      <c r="BG168" s="229">
        <f>IF(N168="zákl. přenesená",J168,0)</f>
        <v>0</v>
      </c>
      <c r="BH168" s="229">
        <f>IF(N168="sníž. přenesená",J168,0)</f>
        <v>0</v>
      </c>
      <c r="BI168" s="229">
        <f>IF(N168="nulová",J168,0)</f>
        <v>0</v>
      </c>
      <c r="BJ168" s="16" t="s">
        <v>83</v>
      </c>
      <c r="BK168" s="229">
        <f>ROUND(I168*H168,2)</f>
        <v>0</v>
      </c>
      <c r="BL168" s="16" t="s">
        <v>128</v>
      </c>
      <c r="BM168" s="228" t="s">
        <v>205</v>
      </c>
    </row>
    <row r="169" s="2" customFormat="1">
      <c r="A169" s="37"/>
      <c r="B169" s="38"/>
      <c r="C169" s="39"/>
      <c r="D169" s="230" t="s">
        <v>130</v>
      </c>
      <c r="E169" s="39"/>
      <c r="F169" s="231" t="s">
        <v>206</v>
      </c>
      <c r="G169" s="39"/>
      <c r="H169" s="39"/>
      <c r="I169" s="232"/>
      <c r="J169" s="39"/>
      <c r="K169" s="39"/>
      <c r="L169" s="43"/>
      <c r="M169" s="233"/>
      <c r="N169" s="234"/>
      <c r="O169" s="90"/>
      <c r="P169" s="90"/>
      <c r="Q169" s="90"/>
      <c r="R169" s="90"/>
      <c r="S169" s="90"/>
      <c r="T169" s="91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T169" s="16" t="s">
        <v>130</v>
      </c>
      <c r="AU169" s="16" t="s">
        <v>85</v>
      </c>
    </row>
    <row r="170" s="2" customFormat="1" ht="21.75" customHeight="1">
      <c r="A170" s="37"/>
      <c r="B170" s="38"/>
      <c r="C170" s="217" t="s">
        <v>207</v>
      </c>
      <c r="D170" s="217" t="s">
        <v>123</v>
      </c>
      <c r="E170" s="218" t="s">
        <v>208</v>
      </c>
      <c r="F170" s="219" t="s">
        <v>209</v>
      </c>
      <c r="G170" s="220" t="s">
        <v>187</v>
      </c>
      <c r="H170" s="221">
        <v>95.299999999999997</v>
      </c>
      <c r="I170" s="222"/>
      <c r="J170" s="223">
        <f>ROUND(I170*H170,2)</f>
        <v>0</v>
      </c>
      <c r="K170" s="219" t="s">
        <v>127</v>
      </c>
      <c r="L170" s="43"/>
      <c r="M170" s="224" t="s">
        <v>1</v>
      </c>
      <c r="N170" s="225" t="s">
        <v>40</v>
      </c>
      <c r="O170" s="90"/>
      <c r="P170" s="226">
        <f>O170*H170</f>
        <v>0</v>
      </c>
      <c r="Q170" s="226">
        <v>0.024979999999999999</v>
      </c>
      <c r="R170" s="226">
        <f>Q170*H170</f>
        <v>2.3805939999999999</v>
      </c>
      <c r="S170" s="226">
        <v>0</v>
      </c>
      <c r="T170" s="227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28" t="s">
        <v>128</v>
      </c>
      <c r="AT170" s="228" t="s">
        <v>123</v>
      </c>
      <c r="AU170" s="228" t="s">
        <v>85</v>
      </c>
      <c r="AY170" s="16" t="s">
        <v>121</v>
      </c>
      <c r="BE170" s="229">
        <f>IF(N170="základní",J170,0)</f>
        <v>0</v>
      </c>
      <c r="BF170" s="229">
        <f>IF(N170="snížená",J170,0)</f>
        <v>0</v>
      </c>
      <c r="BG170" s="229">
        <f>IF(N170="zákl. přenesená",J170,0)</f>
        <v>0</v>
      </c>
      <c r="BH170" s="229">
        <f>IF(N170="sníž. přenesená",J170,0)</f>
        <v>0</v>
      </c>
      <c r="BI170" s="229">
        <f>IF(N170="nulová",J170,0)</f>
        <v>0</v>
      </c>
      <c r="BJ170" s="16" t="s">
        <v>83</v>
      </c>
      <c r="BK170" s="229">
        <f>ROUND(I170*H170,2)</f>
        <v>0</v>
      </c>
      <c r="BL170" s="16" t="s">
        <v>128</v>
      </c>
      <c r="BM170" s="228" t="s">
        <v>210</v>
      </c>
    </row>
    <row r="171" s="2" customFormat="1">
      <c r="A171" s="37"/>
      <c r="B171" s="38"/>
      <c r="C171" s="39"/>
      <c r="D171" s="230" t="s">
        <v>130</v>
      </c>
      <c r="E171" s="39"/>
      <c r="F171" s="231" t="s">
        <v>211</v>
      </c>
      <c r="G171" s="39"/>
      <c r="H171" s="39"/>
      <c r="I171" s="232"/>
      <c r="J171" s="39"/>
      <c r="K171" s="39"/>
      <c r="L171" s="43"/>
      <c r="M171" s="233"/>
      <c r="N171" s="234"/>
      <c r="O171" s="90"/>
      <c r="P171" s="90"/>
      <c r="Q171" s="90"/>
      <c r="R171" s="90"/>
      <c r="S171" s="90"/>
      <c r="T171" s="91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T171" s="16" t="s">
        <v>130</v>
      </c>
      <c r="AU171" s="16" t="s">
        <v>85</v>
      </c>
    </row>
    <row r="172" s="13" customFormat="1">
      <c r="A172" s="13"/>
      <c r="B172" s="235"/>
      <c r="C172" s="236"/>
      <c r="D172" s="230" t="s">
        <v>132</v>
      </c>
      <c r="E172" s="237" t="s">
        <v>1</v>
      </c>
      <c r="F172" s="238" t="s">
        <v>212</v>
      </c>
      <c r="G172" s="236"/>
      <c r="H172" s="239">
        <v>95.299999999999997</v>
      </c>
      <c r="I172" s="240"/>
      <c r="J172" s="236"/>
      <c r="K172" s="236"/>
      <c r="L172" s="241"/>
      <c r="M172" s="242"/>
      <c r="N172" s="243"/>
      <c r="O172" s="243"/>
      <c r="P172" s="243"/>
      <c r="Q172" s="243"/>
      <c r="R172" s="243"/>
      <c r="S172" s="243"/>
      <c r="T172" s="244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45" t="s">
        <v>132</v>
      </c>
      <c r="AU172" s="245" t="s">
        <v>85</v>
      </c>
      <c r="AV172" s="13" t="s">
        <v>85</v>
      </c>
      <c r="AW172" s="13" t="s">
        <v>31</v>
      </c>
      <c r="AX172" s="13" t="s">
        <v>83</v>
      </c>
      <c r="AY172" s="245" t="s">
        <v>121</v>
      </c>
    </row>
    <row r="173" s="2" customFormat="1" ht="16.5" customHeight="1">
      <c r="A173" s="37"/>
      <c r="B173" s="38"/>
      <c r="C173" s="257" t="s">
        <v>8</v>
      </c>
      <c r="D173" s="257" t="s">
        <v>176</v>
      </c>
      <c r="E173" s="258" t="s">
        <v>213</v>
      </c>
      <c r="F173" s="259" t="s">
        <v>214</v>
      </c>
      <c r="G173" s="260" t="s">
        <v>187</v>
      </c>
      <c r="H173" s="261">
        <v>95.299999999999997</v>
      </c>
      <c r="I173" s="262"/>
      <c r="J173" s="263">
        <f>ROUND(I173*H173,2)</f>
        <v>0</v>
      </c>
      <c r="K173" s="259" t="s">
        <v>1</v>
      </c>
      <c r="L173" s="264"/>
      <c r="M173" s="265" t="s">
        <v>1</v>
      </c>
      <c r="N173" s="266" t="s">
        <v>40</v>
      </c>
      <c r="O173" s="90"/>
      <c r="P173" s="226">
        <f>O173*H173</f>
        <v>0</v>
      </c>
      <c r="Q173" s="226">
        <v>0</v>
      </c>
      <c r="R173" s="226">
        <f>Q173*H173</f>
        <v>0</v>
      </c>
      <c r="S173" s="226">
        <v>0</v>
      </c>
      <c r="T173" s="227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28" t="s">
        <v>175</v>
      </c>
      <c r="AT173" s="228" t="s">
        <v>176</v>
      </c>
      <c r="AU173" s="228" t="s">
        <v>85</v>
      </c>
      <c r="AY173" s="16" t="s">
        <v>121</v>
      </c>
      <c r="BE173" s="229">
        <f>IF(N173="základní",J173,0)</f>
        <v>0</v>
      </c>
      <c r="BF173" s="229">
        <f>IF(N173="snížená",J173,0)</f>
        <v>0</v>
      </c>
      <c r="BG173" s="229">
        <f>IF(N173="zákl. přenesená",J173,0)</f>
        <v>0</v>
      </c>
      <c r="BH173" s="229">
        <f>IF(N173="sníž. přenesená",J173,0)</f>
        <v>0</v>
      </c>
      <c r="BI173" s="229">
        <f>IF(N173="nulová",J173,0)</f>
        <v>0</v>
      </c>
      <c r="BJ173" s="16" t="s">
        <v>83</v>
      </c>
      <c r="BK173" s="229">
        <f>ROUND(I173*H173,2)</f>
        <v>0</v>
      </c>
      <c r="BL173" s="16" t="s">
        <v>128</v>
      </c>
      <c r="BM173" s="228" t="s">
        <v>215</v>
      </c>
    </row>
    <row r="174" s="2" customFormat="1">
      <c r="A174" s="37"/>
      <c r="B174" s="38"/>
      <c r="C174" s="39"/>
      <c r="D174" s="230" t="s">
        <v>130</v>
      </c>
      <c r="E174" s="39"/>
      <c r="F174" s="231" t="s">
        <v>214</v>
      </c>
      <c r="G174" s="39"/>
      <c r="H174" s="39"/>
      <c r="I174" s="232"/>
      <c r="J174" s="39"/>
      <c r="K174" s="39"/>
      <c r="L174" s="43"/>
      <c r="M174" s="233"/>
      <c r="N174" s="234"/>
      <c r="O174" s="90"/>
      <c r="P174" s="90"/>
      <c r="Q174" s="90"/>
      <c r="R174" s="90"/>
      <c r="S174" s="90"/>
      <c r="T174" s="91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T174" s="16" t="s">
        <v>130</v>
      </c>
      <c r="AU174" s="16" t="s">
        <v>85</v>
      </c>
    </row>
    <row r="175" s="12" customFormat="1" ht="22.8" customHeight="1">
      <c r="A175" s="12"/>
      <c r="B175" s="201"/>
      <c r="C175" s="202"/>
      <c r="D175" s="203" t="s">
        <v>74</v>
      </c>
      <c r="E175" s="215" t="s">
        <v>157</v>
      </c>
      <c r="F175" s="215" t="s">
        <v>216</v>
      </c>
      <c r="G175" s="202"/>
      <c r="H175" s="202"/>
      <c r="I175" s="205"/>
      <c r="J175" s="216">
        <f>BK175</f>
        <v>0</v>
      </c>
      <c r="K175" s="202"/>
      <c r="L175" s="207"/>
      <c r="M175" s="208"/>
      <c r="N175" s="209"/>
      <c r="O175" s="209"/>
      <c r="P175" s="210">
        <f>SUM(P176:P189)</f>
        <v>0</v>
      </c>
      <c r="Q175" s="209"/>
      <c r="R175" s="210">
        <f>SUM(R176:R189)</f>
        <v>46.013975000000002</v>
      </c>
      <c r="S175" s="209"/>
      <c r="T175" s="211">
        <f>SUM(T176:T189)</f>
        <v>0</v>
      </c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R175" s="212" t="s">
        <v>83</v>
      </c>
      <c r="AT175" s="213" t="s">
        <v>74</v>
      </c>
      <c r="AU175" s="213" t="s">
        <v>83</v>
      </c>
      <c r="AY175" s="212" t="s">
        <v>121</v>
      </c>
      <c r="BK175" s="214">
        <f>SUM(BK176:BK189)</f>
        <v>0</v>
      </c>
    </row>
    <row r="176" s="2" customFormat="1" ht="16.5" customHeight="1">
      <c r="A176" s="37"/>
      <c r="B176" s="38"/>
      <c r="C176" s="217" t="s">
        <v>217</v>
      </c>
      <c r="D176" s="217" t="s">
        <v>123</v>
      </c>
      <c r="E176" s="218" t="s">
        <v>218</v>
      </c>
      <c r="F176" s="219" t="s">
        <v>219</v>
      </c>
      <c r="G176" s="220" t="s">
        <v>220</v>
      </c>
      <c r="H176" s="221">
        <v>11</v>
      </c>
      <c r="I176" s="222"/>
      <c r="J176" s="223">
        <f>ROUND(I176*H176,2)</f>
        <v>0</v>
      </c>
      <c r="K176" s="219" t="s">
        <v>127</v>
      </c>
      <c r="L176" s="43"/>
      <c r="M176" s="224" t="s">
        <v>1</v>
      </c>
      <c r="N176" s="225" t="s">
        <v>40</v>
      </c>
      <c r="O176" s="90"/>
      <c r="P176" s="226">
        <f>O176*H176</f>
        <v>0</v>
      </c>
      <c r="Q176" s="226">
        <v>0</v>
      </c>
      <c r="R176" s="226">
        <f>Q176*H176</f>
        <v>0</v>
      </c>
      <c r="S176" s="226">
        <v>0</v>
      </c>
      <c r="T176" s="227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28" t="s">
        <v>128</v>
      </c>
      <c r="AT176" s="228" t="s">
        <v>123</v>
      </c>
      <c r="AU176" s="228" t="s">
        <v>85</v>
      </c>
      <c r="AY176" s="16" t="s">
        <v>121</v>
      </c>
      <c r="BE176" s="229">
        <f>IF(N176="základní",J176,0)</f>
        <v>0</v>
      </c>
      <c r="BF176" s="229">
        <f>IF(N176="snížená",J176,0)</f>
        <v>0</v>
      </c>
      <c r="BG176" s="229">
        <f>IF(N176="zákl. přenesená",J176,0)</f>
        <v>0</v>
      </c>
      <c r="BH176" s="229">
        <f>IF(N176="sníž. přenesená",J176,0)</f>
        <v>0</v>
      </c>
      <c r="BI176" s="229">
        <f>IF(N176="nulová",J176,0)</f>
        <v>0</v>
      </c>
      <c r="BJ176" s="16" t="s">
        <v>83</v>
      </c>
      <c r="BK176" s="229">
        <f>ROUND(I176*H176,2)</f>
        <v>0</v>
      </c>
      <c r="BL176" s="16" t="s">
        <v>128</v>
      </c>
      <c r="BM176" s="228" t="s">
        <v>221</v>
      </c>
    </row>
    <row r="177" s="2" customFormat="1">
      <c r="A177" s="37"/>
      <c r="B177" s="38"/>
      <c r="C177" s="39"/>
      <c r="D177" s="230" t="s">
        <v>130</v>
      </c>
      <c r="E177" s="39"/>
      <c r="F177" s="231" t="s">
        <v>222</v>
      </c>
      <c r="G177" s="39"/>
      <c r="H177" s="39"/>
      <c r="I177" s="232"/>
      <c r="J177" s="39"/>
      <c r="K177" s="39"/>
      <c r="L177" s="43"/>
      <c r="M177" s="233"/>
      <c r="N177" s="234"/>
      <c r="O177" s="90"/>
      <c r="P177" s="90"/>
      <c r="Q177" s="90"/>
      <c r="R177" s="90"/>
      <c r="S177" s="90"/>
      <c r="T177" s="91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T177" s="16" t="s">
        <v>130</v>
      </c>
      <c r="AU177" s="16" t="s">
        <v>85</v>
      </c>
    </row>
    <row r="178" s="2" customFormat="1" ht="16.5" customHeight="1">
      <c r="A178" s="37"/>
      <c r="B178" s="38"/>
      <c r="C178" s="217" t="s">
        <v>223</v>
      </c>
      <c r="D178" s="217" t="s">
        <v>123</v>
      </c>
      <c r="E178" s="218" t="s">
        <v>224</v>
      </c>
      <c r="F178" s="219" t="s">
        <v>225</v>
      </c>
      <c r="G178" s="220" t="s">
        <v>220</v>
      </c>
      <c r="H178" s="221">
        <v>66.5</v>
      </c>
      <c r="I178" s="222"/>
      <c r="J178" s="223">
        <f>ROUND(I178*H178,2)</f>
        <v>0</v>
      </c>
      <c r="K178" s="219" t="s">
        <v>127</v>
      </c>
      <c r="L178" s="43"/>
      <c r="M178" s="224" t="s">
        <v>1</v>
      </c>
      <c r="N178" s="225" t="s">
        <v>40</v>
      </c>
      <c r="O178" s="90"/>
      <c r="P178" s="226">
        <f>O178*H178</f>
        <v>0</v>
      </c>
      <c r="Q178" s="226">
        <v>0</v>
      </c>
      <c r="R178" s="226">
        <f>Q178*H178</f>
        <v>0</v>
      </c>
      <c r="S178" s="226">
        <v>0</v>
      </c>
      <c r="T178" s="227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28" t="s">
        <v>128</v>
      </c>
      <c r="AT178" s="228" t="s">
        <v>123</v>
      </c>
      <c r="AU178" s="228" t="s">
        <v>85</v>
      </c>
      <c r="AY178" s="16" t="s">
        <v>121</v>
      </c>
      <c r="BE178" s="229">
        <f>IF(N178="základní",J178,0)</f>
        <v>0</v>
      </c>
      <c r="BF178" s="229">
        <f>IF(N178="snížená",J178,0)</f>
        <v>0</v>
      </c>
      <c r="BG178" s="229">
        <f>IF(N178="zákl. přenesená",J178,0)</f>
        <v>0</v>
      </c>
      <c r="BH178" s="229">
        <f>IF(N178="sníž. přenesená",J178,0)</f>
        <v>0</v>
      </c>
      <c r="BI178" s="229">
        <f>IF(N178="nulová",J178,0)</f>
        <v>0</v>
      </c>
      <c r="BJ178" s="16" t="s">
        <v>83</v>
      </c>
      <c r="BK178" s="229">
        <f>ROUND(I178*H178,2)</f>
        <v>0</v>
      </c>
      <c r="BL178" s="16" t="s">
        <v>128</v>
      </c>
      <c r="BM178" s="228" t="s">
        <v>226</v>
      </c>
    </row>
    <row r="179" s="2" customFormat="1">
      <c r="A179" s="37"/>
      <c r="B179" s="38"/>
      <c r="C179" s="39"/>
      <c r="D179" s="230" t="s">
        <v>130</v>
      </c>
      <c r="E179" s="39"/>
      <c r="F179" s="231" t="s">
        <v>227</v>
      </c>
      <c r="G179" s="39"/>
      <c r="H179" s="39"/>
      <c r="I179" s="232"/>
      <c r="J179" s="39"/>
      <c r="K179" s="39"/>
      <c r="L179" s="43"/>
      <c r="M179" s="233"/>
      <c r="N179" s="234"/>
      <c r="O179" s="90"/>
      <c r="P179" s="90"/>
      <c r="Q179" s="90"/>
      <c r="R179" s="90"/>
      <c r="S179" s="90"/>
      <c r="T179" s="91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T179" s="16" t="s">
        <v>130</v>
      </c>
      <c r="AU179" s="16" t="s">
        <v>85</v>
      </c>
    </row>
    <row r="180" s="13" customFormat="1">
      <c r="A180" s="13"/>
      <c r="B180" s="235"/>
      <c r="C180" s="236"/>
      <c r="D180" s="230" t="s">
        <v>132</v>
      </c>
      <c r="E180" s="237" t="s">
        <v>1</v>
      </c>
      <c r="F180" s="238" t="s">
        <v>228</v>
      </c>
      <c r="G180" s="236"/>
      <c r="H180" s="239">
        <v>66.5</v>
      </c>
      <c r="I180" s="240"/>
      <c r="J180" s="236"/>
      <c r="K180" s="236"/>
      <c r="L180" s="241"/>
      <c r="M180" s="242"/>
      <c r="N180" s="243"/>
      <c r="O180" s="243"/>
      <c r="P180" s="243"/>
      <c r="Q180" s="243"/>
      <c r="R180" s="243"/>
      <c r="S180" s="243"/>
      <c r="T180" s="244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45" t="s">
        <v>132</v>
      </c>
      <c r="AU180" s="245" t="s">
        <v>85</v>
      </c>
      <c r="AV180" s="13" t="s">
        <v>85</v>
      </c>
      <c r="AW180" s="13" t="s">
        <v>31</v>
      </c>
      <c r="AX180" s="13" t="s">
        <v>83</v>
      </c>
      <c r="AY180" s="245" t="s">
        <v>121</v>
      </c>
    </row>
    <row r="181" s="2" customFormat="1" ht="24.15" customHeight="1">
      <c r="A181" s="37"/>
      <c r="B181" s="38"/>
      <c r="C181" s="217" t="s">
        <v>229</v>
      </c>
      <c r="D181" s="217" t="s">
        <v>123</v>
      </c>
      <c r="E181" s="218" t="s">
        <v>230</v>
      </c>
      <c r="F181" s="219" t="s">
        <v>231</v>
      </c>
      <c r="G181" s="220" t="s">
        <v>220</v>
      </c>
      <c r="H181" s="221">
        <v>42.5</v>
      </c>
      <c r="I181" s="222"/>
      <c r="J181" s="223">
        <f>ROUND(I181*H181,2)</f>
        <v>0</v>
      </c>
      <c r="K181" s="219" t="s">
        <v>127</v>
      </c>
      <c r="L181" s="43"/>
      <c r="M181" s="224" t="s">
        <v>1</v>
      </c>
      <c r="N181" s="225" t="s">
        <v>40</v>
      </c>
      <c r="O181" s="90"/>
      <c r="P181" s="226">
        <f>O181*H181</f>
        <v>0</v>
      </c>
      <c r="Q181" s="226">
        <v>0.1837</v>
      </c>
      <c r="R181" s="226">
        <f>Q181*H181</f>
        <v>7.8072499999999998</v>
      </c>
      <c r="S181" s="226">
        <v>0</v>
      </c>
      <c r="T181" s="227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28" t="s">
        <v>128</v>
      </c>
      <c r="AT181" s="228" t="s">
        <v>123</v>
      </c>
      <c r="AU181" s="228" t="s">
        <v>85</v>
      </c>
      <c r="AY181" s="16" t="s">
        <v>121</v>
      </c>
      <c r="BE181" s="229">
        <f>IF(N181="základní",J181,0)</f>
        <v>0</v>
      </c>
      <c r="BF181" s="229">
        <f>IF(N181="snížená",J181,0)</f>
        <v>0</v>
      </c>
      <c r="BG181" s="229">
        <f>IF(N181="zákl. přenesená",J181,0)</f>
        <v>0</v>
      </c>
      <c r="BH181" s="229">
        <f>IF(N181="sníž. přenesená",J181,0)</f>
        <v>0</v>
      </c>
      <c r="BI181" s="229">
        <f>IF(N181="nulová",J181,0)</f>
        <v>0</v>
      </c>
      <c r="BJ181" s="16" t="s">
        <v>83</v>
      </c>
      <c r="BK181" s="229">
        <f>ROUND(I181*H181,2)</f>
        <v>0</v>
      </c>
      <c r="BL181" s="16" t="s">
        <v>128</v>
      </c>
      <c r="BM181" s="228" t="s">
        <v>232</v>
      </c>
    </row>
    <row r="182" s="2" customFormat="1">
      <c r="A182" s="37"/>
      <c r="B182" s="38"/>
      <c r="C182" s="39"/>
      <c r="D182" s="230" t="s">
        <v>130</v>
      </c>
      <c r="E182" s="39"/>
      <c r="F182" s="231" t="s">
        <v>233</v>
      </c>
      <c r="G182" s="39"/>
      <c r="H182" s="39"/>
      <c r="I182" s="232"/>
      <c r="J182" s="39"/>
      <c r="K182" s="39"/>
      <c r="L182" s="43"/>
      <c r="M182" s="233"/>
      <c r="N182" s="234"/>
      <c r="O182" s="90"/>
      <c r="P182" s="90"/>
      <c r="Q182" s="90"/>
      <c r="R182" s="90"/>
      <c r="S182" s="90"/>
      <c r="T182" s="91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T182" s="16" t="s">
        <v>130</v>
      </c>
      <c r="AU182" s="16" t="s">
        <v>85</v>
      </c>
    </row>
    <row r="183" s="13" customFormat="1">
      <c r="A183" s="13"/>
      <c r="B183" s="235"/>
      <c r="C183" s="236"/>
      <c r="D183" s="230" t="s">
        <v>132</v>
      </c>
      <c r="E183" s="237" t="s">
        <v>1</v>
      </c>
      <c r="F183" s="238" t="s">
        <v>234</v>
      </c>
      <c r="G183" s="236"/>
      <c r="H183" s="239">
        <v>42.5</v>
      </c>
      <c r="I183" s="240"/>
      <c r="J183" s="236"/>
      <c r="K183" s="236"/>
      <c r="L183" s="241"/>
      <c r="M183" s="242"/>
      <c r="N183" s="243"/>
      <c r="O183" s="243"/>
      <c r="P183" s="243"/>
      <c r="Q183" s="243"/>
      <c r="R183" s="243"/>
      <c r="S183" s="243"/>
      <c r="T183" s="244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45" t="s">
        <v>132</v>
      </c>
      <c r="AU183" s="245" t="s">
        <v>85</v>
      </c>
      <c r="AV183" s="13" t="s">
        <v>85</v>
      </c>
      <c r="AW183" s="13" t="s">
        <v>31</v>
      </c>
      <c r="AX183" s="13" t="s">
        <v>83</v>
      </c>
      <c r="AY183" s="245" t="s">
        <v>121</v>
      </c>
    </row>
    <row r="184" s="2" customFormat="1" ht="16.5" customHeight="1">
      <c r="A184" s="37"/>
      <c r="B184" s="38"/>
      <c r="C184" s="257" t="s">
        <v>235</v>
      </c>
      <c r="D184" s="257" t="s">
        <v>176</v>
      </c>
      <c r="E184" s="258" t="s">
        <v>236</v>
      </c>
      <c r="F184" s="259" t="s">
        <v>237</v>
      </c>
      <c r="G184" s="260" t="s">
        <v>220</v>
      </c>
      <c r="H184" s="261">
        <v>42.924999999999997</v>
      </c>
      <c r="I184" s="262"/>
      <c r="J184" s="263">
        <f>ROUND(I184*H184,2)</f>
        <v>0</v>
      </c>
      <c r="K184" s="259" t="s">
        <v>127</v>
      </c>
      <c r="L184" s="264"/>
      <c r="M184" s="265" t="s">
        <v>1</v>
      </c>
      <c r="N184" s="266" t="s">
        <v>40</v>
      </c>
      <c r="O184" s="90"/>
      <c r="P184" s="226">
        <f>O184*H184</f>
        <v>0</v>
      </c>
      <c r="Q184" s="226">
        <v>0.41699999999999998</v>
      </c>
      <c r="R184" s="226">
        <f>Q184*H184</f>
        <v>17.899724999999997</v>
      </c>
      <c r="S184" s="226">
        <v>0</v>
      </c>
      <c r="T184" s="227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28" t="s">
        <v>175</v>
      </c>
      <c r="AT184" s="228" t="s">
        <v>176</v>
      </c>
      <c r="AU184" s="228" t="s">
        <v>85</v>
      </c>
      <c r="AY184" s="16" t="s">
        <v>121</v>
      </c>
      <c r="BE184" s="229">
        <f>IF(N184="základní",J184,0)</f>
        <v>0</v>
      </c>
      <c r="BF184" s="229">
        <f>IF(N184="snížená",J184,0)</f>
        <v>0</v>
      </c>
      <c r="BG184" s="229">
        <f>IF(N184="zákl. přenesená",J184,0)</f>
        <v>0</v>
      </c>
      <c r="BH184" s="229">
        <f>IF(N184="sníž. přenesená",J184,0)</f>
        <v>0</v>
      </c>
      <c r="BI184" s="229">
        <f>IF(N184="nulová",J184,0)</f>
        <v>0</v>
      </c>
      <c r="BJ184" s="16" t="s">
        <v>83</v>
      </c>
      <c r="BK184" s="229">
        <f>ROUND(I184*H184,2)</f>
        <v>0</v>
      </c>
      <c r="BL184" s="16" t="s">
        <v>128</v>
      </c>
      <c r="BM184" s="228" t="s">
        <v>238</v>
      </c>
    </row>
    <row r="185" s="2" customFormat="1">
      <c r="A185" s="37"/>
      <c r="B185" s="38"/>
      <c r="C185" s="39"/>
      <c r="D185" s="230" t="s">
        <v>130</v>
      </c>
      <c r="E185" s="39"/>
      <c r="F185" s="231" t="s">
        <v>237</v>
      </c>
      <c r="G185" s="39"/>
      <c r="H185" s="39"/>
      <c r="I185" s="232"/>
      <c r="J185" s="39"/>
      <c r="K185" s="39"/>
      <c r="L185" s="43"/>
      <c r="M185" s="233"/>
      <c r="N185" s="234"/>
      <c r="O185" s="90"/>
      <c r="P185" s="90"/>
      <c r="Q185" s="90"/>
      <c r="R185" s="90"/>
      <c r="S185" s="90"/>
      <c r="T185" s="91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T185" s="16" t="s">
        <v>130</v>
      </c>
      <c r="AU185" s="16" t="s">
        <v>85</v>
      </c>
    </row>
    <row r="186" s="13" customFormat="1">
      <c r="A186" s="13"/>
      <c r="B186" s="235"/>
      <c r="C186" s="236"/>
      <c r="D186" s="230" t="s">
        <v>132</v>
      </c>
      <c r="E186" s="236"/>
      <c r="F186" s="238" t="s">
        <v>239</v>
      </c>
      <c r="G186" s="236"/>
      <c r="H186" s="239">
        <v>42.924999999999997</v>
      </c>
      <c r="I186" s="240"/>
      <c r="J186" s="236"/>
      <c r="K186" s="236"/>
      <c r="L186" s="241"/>
      <c r="M186" s="242"/>
      <c r="N186" s="243"/>
      <c r="O186" s="243"/>
      <c r="P186" s="243"/>
      <c r="Q186" s="243"/>
      <c r="R186" s="243"/>
      <c r="S186" s="243"/>
      <c r="T186" s="244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45" t="s">
        <v>132</v>
      </c>
      <c r="AU186" s="245" t="s">
        <v>85</v>
      </c>
      <c r="AV186" s="13" t="s">
        <v>85</v>
      </c>
      <c r="AW186" s="13" t="s">
        <v>4</v>
      </c>
      <c r="AX186" s="13" t="s">
        <v>83</v>
      </c>
      <c r="AY186" s="245" t="s">
        <v>121</v>
      </c>
    </row>
    <row r="187" s="2" customFormat="1" ht="24.15" customHeight="1">
      <c r="A187" s="37"/>
      <c r="B187" s="38"/>
      <c r="C187" s="217" t="s">
        <v>240</v>
      </c>
      <c r="D187" s="217" t="s">
        <v>123</v>
      </c>
      <c r="E187" s="218" t="s">
        <v>241</v>
      </c>
      <c r="F187" s="219" t="s">
        <v>242</v>
      </c>
      <c r="G187" s="220" t="s">
        <v>220</v>
      </c>
      <c r="H187" s="221">
        <v>35</v>
      </c>
      <c r="I187" s="222"/>
      <c r="J187" s="223">
        <f>ROUND(I187*H187,2)</f>
        <v>0</v>
      </c>
      <c r="K187" s="219" t="s">
        <v>127</v>
      </c>
      <c r="L187" s="43"/>
      <c r="M187" s="224" t="s">
        <v>1</v>
      </c>
      <c r="N187" s="225" t="s">
        <v>40</v>
      </c>
      <c r="O187" s="90"/>
      <c r="P187" s="226">
        <f>O187*H187</f>
        <v>0</v>
      </c>
      <c r="Q187" s="226">
        <v>0.58020000000000005</v>
      </c>
      <c r="R187" s="226">
        <f>Q187*H187</f>
        <v>20.307000000000002</v>
      </c>
      <c r="S187" s="226">
        <v>0</v>
      </c>
      <c r="T187" s="227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28" t="s">
        <v>128</v>
      </c>
      <c r="AT187" s="228" t="s">
        <v>123</v>
      </c>
      <c r="AU187" s="228" t="s">
        <v>85</v>
      </c>
      <c r="AY187" s="16" t="s">
        <v>121</v>
      </c>
      <c r="BE187" s="229">
        <f>IF(N187="základní",J187,0)</f>
        <v>0</v>
      </c>
      <c r="BF187" s="229">
        <f>IF(N187="snížená",J187,0)</f>
        <v>0</v>
      </c>
      <c r="BG187" s="229">
        <f>IF(N187="zákl. přenesená",J187,0)</f>
        <v>0</v>
      </c>
      <c r="BH187" s="229">
        <f>IF(N187="sníž. přenesená",J187,0)</f>
        <v>0</v>
      </c>
      <c r="BI187" s="229">
        <f>IF(N187="nulová",J187,0)</f>
        <v>0</v>
      </c>
      <c r="BJ187" s="16" t="s">
        <v>83</v>
      </c>
      <c r="BK187" s="229">
        <f>ROUND(I187*H187,2)</f>
        <v>0</v>
      </c>
      <c r="BL187" s="16" t="s">
        <v>128</v>
      </c>
      <c r="BM187" s="228" t="s">
        <v>243</v>
      </c>
    </row>
    <row r="188" s="2" customFormat="1">
      <c r="A188" s="37"/>
      <c r="B188" s="38"/>
      <c r="C188" s="39"/>
      <c r="D188" s="230" t="s">
        <v>130</v>
      </c>
      <c r="E188" s="39"/>
      <c r="F188" s="231" t="s">
        <v>244</v>
      </c>
      <c r="G188" s="39"/>
      <c r="H188" s="39"/>
      <c r="I188" s="232"/>
      <c r="J188" s="39"/>
      <c r="K188" s="39"/>
      <c r="L188" s="43"/>
      <c r="M188" s="233"/>
      <c r="N188" s="234"/>
      <c r="O188" s="90"/>
      <c r="P188" s="90"/>
      <c r="Q188" s="90"/>
      <c r="R188" s="90"/>
      <c r="S188" s="90"/>
      <c r="T188" s="91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T188" s="16" t="s">
        <v>130</v>
      </c>
      <c r="AU188" s="16" t="s">
        <v>85</v>
      </c>
    </row>
    <row r="189" s="13" customFormat="1">
      <c r="A189" s="13"/>
      <c r="B189" s="235"/>
      <c r="C189" s="236"/>
      <c r="D189" s="230" t="s">
        <v>132</v>
      </c>
      <c r="E189" s="237" t="s">
        <v>1</v>
      </c>
      <c r="F189" s="238" t="s">
        <v>245</v>
      </c>
      <c r="G189" s="236"/>
      <c r="H189" s="239">
        <v>35</v>
      </c>
      <c r="I189" s="240"/>
      <c r="J189" s="236"/>
      <c r="K189" s="236"/>
      <c r="L189" s="241"/>
      <c r="M189" s="242"/>
      <c r="N189" s="243"/>
      <c r="O189" s="243"/>
      <c r="P189" s="243"/>
      <c r="Q189" s="243"/>
      <c r="R189" s="243"/>
      <c r="S189" s="243"/>
      <c r="T189" s="244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45" t="s">
        <v>132</v>
      </c>
      <c r="AU189" s="245" t="s">
        <v>85</v>
      </c>
      <c r="AV189" s="13" t="s">
        <v>85</v>
      </c>
      <c r="AW189" s="13" t="s">
        <v>31</v>
      </c>
      <c r="AX189" s="13" t="s">
        <v>83</v>
      </c>
      <c r="AY189" s="245" t="s">
        <v>121</v>
      </c>
    </row>
    <row r="190" s="12" customFormat="1" ht="22.8" customHeight="1">
      <c r="A190" s="12"/>
      <c r="B190" s="201"/>
      <c r="C190" s="202"/>
      <c r="D190" s="203" t="s">
        <v>74</v>
      </c>
      <c r="E190" s="215" t="s">
        <v>180</v>
      </c>
      <c r="F190" s="215" t="s">
        <v>246</v>
      </c>
      <c r="G190" s="202"/>
      <c r="H190" s="202"/>
      <c r="I190" s="205"/>
      <c r="J190" s="216">
        <f>BK190</f>
        <v>0</v>
      </c>
      <c r="K190" s="202"/>
      <c r="L190" s="207"/>
      <c r="M190" s="208"/>
      <c r="N190" s="209"/>
      <c r="O190" s="209"/>
      <c r="P190" s="210">
        <f>SUM(P191:P222)</f>
        <v>0</v>
      </c>
      <c r="Q190" s="209"/>
      <c r="R190" s="210">
        <f>SUM(R191:R222)</f>
        <v>18.07976</v>
      </c>
      <c r="S190" s="209"/>
      <c r="T190" s="211">
        <f>SUM(T191:T222)</f>
        <v>0</v>
      </c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R190" s="212" t="s">
        <v>83</v>
      </c>
      <c r="AT190" s="213" t="s">
        <v>74</v>
      </c>
      <c r="AU190" s="213" t="s">
        <v>83</v>
      </c>
      <c r="AY190" s="212" t="s">
        <v>121</v>
      </c>
      <c r="BK190" s="214">
        <f>SUM(BK191:BK222)</f>
        <v>0</v>
      </c>
    </row>
    <row r="191" s="2" customFormat="1" ht="16.5" customHeight="1">
      <c r="A191" s="37"/>
      <c r="B191" s="38"/>
      <c r="C191" s="217" t="s">
        <v>7</v>
      </c>
      <c r="D191" s="217" t="s">
        <v>123</v>
      </c>
      <c r="E191" s="218" t="s">
        <v>247</v>
      </c>
      <c r="F191" s="219" t="s">
        <v>248</v>
      </c>
      <c r="G191" s="220" t="s">
        <v>249</v>
      </c>
      <c r="H191" s="221">
        <v>1</v>
      </c>
      <c r="I191" s="222"/>
      <c r="J191" s="223">
        <f>ROUND(I191*H191,2)</f>
        <v>0</v>
      </c>
      <c r="K191" s="219" t="s">
        <v>1</v>
      </c>
      <c r="L191" s="43"/>
      <c r="M191" s="224" t="s">
        <v>1</v>
      </c>
      <c r="N191" s="225" t="s">
        <v>40</v>
      </c>
      <c r="O191" s="90"/>
      <c r="P191" s="226">
        <f>O191*H191</f>
        <v>0</v>
      </c>
      <c r="Q191" s="226">
        <v>0</v>
      </c>
      <c r="R191" s="226">
        <f>Q191*H191</f>
        <v>0</v>
      </c>
      <c r="S191" s="226">
        <v>0</v>
      </c>
      <c r="T191" s="227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28" t="s">
        <v>128</v>
      </c>
      <c r="AT191" s="228" t="s">
        <v>123</v>
      </c>
      <c r="AU191" s="228" t="s">
        <v>85</v>
      </c>
      <c r="AY191" s="16" t="s">
        <v>121</v>
      </c>
      <c r="BE191" s="229">
        <f>IF(N191="základní",J191,0)</f>
        <v>0</v>
      </c>
      <c r="BF191" s="229">
        <f>IF(N191="snížená",J191,0)</f>
        <v>0</v>
      </c>
      <c r="BG191" s="229">
        <f>IF(N191="zákl. přenesená",J191,0)</f>
        <v>0</v>
      </c>
      <c r="BH191" s="229">
        <f>IF(N191="sníž. přenesená",J191,0)</f>
        <v>0</v>
      </c>
      <c r="BI191" s="229">
        <f>IF(N191="nulová",J191,0)</f>
        <v>0</v>
      </c>
      <c r="BJ191" s="16" t="s">
        <v>83</v>
      </c>
      <c r="BK191" s="229">
        <f>ROUND(I191*H191,2)</f>
        <v>0</v>
      </c>
      <c r="BL191" s="16" t="s">
        <v>128</v>
      </c>
      <c r="BM191" s="228" t="s">
        <v>250</v>
      </c>
    </row>
    <row r="192" s="2" customFormat="1">
      <c r="A192" s="37"/>
      <c r="B192" s="38"/>
      <c r="C192" s="39"/>
      <c r="D192" s="230" t="s">
        <v>130</v>
      </c>
      <c r="E192" s="39"/>
      <c r="F192" s="231" t="s">
        <v>248</v>
      </c>
      <c r="G192" s="39"/>
      <c r="H192" s="39"/>
      <c r="I192" s="232"/>
      <c r="J192" s="39"/>
      <c r="K192" s="39"/>
      <c r="L192" s="43"/>
      <c r="M192" s="233"/>
      <c r="N192" s="234"/>
      <c r="O192" s="90"/>
      <c r="P192" s="90"/>
      <c r="Q192" s="90"/>
      <c r="R192" s="90"/>
      <c r="S192" s="90"/>
      <c r="T192" s="91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T192" s="16" t="s">
        <v>130</v>
      </c>
      <c r="AU192" s="16" t="s">
        <v>85</v>
      </c>
    </row>
    <row r="193" s="2" customFormat="1" ht="24.15" customHeight="1">
      <c r="A193" s="37"/>
      <c r="B193" s="38"/>
      <c r="C193" s="217" t="s">
        <v>251</v>
      </c>
      <c r="D193" s="217" t="s">
        <v>123</v>
      </c>
      <c r="E193" s="218" t="s">
        <v>252</v>
      </c>
      <c r="F193" s="219" t="s">
        <v>253</v>
      </c>
      <c r="G193" s="220" t="s">
        <v>187</v>
      </c>
      <c r="H193" s="221">
        <v>32</v>
      </c>
      <c r="I193" s="222"/>
      <c r="J193" s="223">
        <f>ROUND(I193*H193,2)</f>
        <v>0</v>
      </c>
      <c r="K193" s="219" t="s">
        <v>127</v>
      </c>
      <c r="L193" s="43"/>
      <c r="M193" s="224" t="s">
        <v>1</v>
      </c>
      <c r="N193" s="225" t="s">
        <v>40</v>
      </c>
      <c r="O193" s="90"/>
      <c r="P193" s="226">
        <f>O193*H193</f>
        <v>0</v>
      </c>
      <c r="Q193" s="226">
        <v>0.14066999999999999</v>
      </c>
      <c r="R193" s="226">
        <f>Q193*H193</f>
        <v>4.5014399999999997</v>
      </c>
      <c r="S193" s="226">
        <v>0</v>
      </c>
      <c r="T193" s="227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28" t="s">
        <v>128</v>
      </c>
      <c r="AT193" s="228" t="s">
        <v>123</v>
      </c>
      <c r="AU193" s="228" t="s">
        <v>85</v>
      </c>
      <c r="AY193" s="16" t="s">
        <v>121</v>
      </c>
      <c r="BE193" s="229">
        <f>IF(N193="základní",J193,0)</f>
        <v>0</v>
      </c>
      <c r="BF193" s="229">
        <f>IF(N193="snížená",J193,0)</f>
        <v>0</v>
      </c>
      <c r="BG193" s="229">
        <f>IF(N193="zákl. přenesená",J193,0)</f>
        <v>0</v>
      </c>
      <c r="BH193" s="229">
        <f>IF(N193="sníž. přenesená",J193,0)</f>
        <v>0</v>
      </c>
      <c r="BI193" s="229">
        <f>IF(N193="nulová",J193,0)</f>
        <v>0</v>
      </c>
      <c r="BJ193" s="16" t="s">
        <v>83</v>
      </c>
      <c r="BK193" s="229">
        <f>ROUND(I193*H193,2)</f>
        <v>0</v>
      </c>
      <c r="BL193" s="16" t="s">
        <v>128</v>
      </c>
      <c r="BM193" s="228" t="s">
        <v>254</v>
      </c>
    </row>
    <row r="194" s="2" customFormat="1">
      <c r="A194" s="37"/>
      <c r="B194" s="38"/>
      <c r="C194" s="39"/>
      <c r="D194" s="230" t="s">
        <v>130</v>
      </c>
      <c r="E194" s="39"/>
      <c r="F194" s="231" t="s">
        <v>255</v>
      </c>
      <c r="G194" s="39"/>
      <c r="H194" s="39"/>
      <c r="I194" s="232"/>
      <c r="J194" s="39"/>
      <c r="K194" s="39"/>
      <c r="L194" s="43"/>
      <c r="M194" s="233"/>
      <c r="N194" s="234"/>
      <c r="O194" s="90"/>
      <c r="P194" s="90"/>
      <c r="Q194" s="90"/>
      <c r="R194" s="90"/>
      <c r="S194" s="90"/>
      <c r="T194" s="91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T194" s="16" t="s">
        <v>130</v>
      </c>
      <c r="AU194" s="16" t="s">
        <v>85</v>
      </c>
    </row>
    <row r="195" s="2" customFormat="1" ht="21.75" customHeight="1">
      <c r="A195" s="37"/>
      <c r="B195" s="38"/>
      <c r="C195" s="257" t="s">
        <v>256</v>
      </c>
      <c r="D195" s="257" t="s">
        <v>176</v>
      </c>
      <c r="E195" s="258" t="s">
        <v>257</v>
      </c>
      <c r="F195" s="259" t="s">
        <v>258</v>
      </c>
      <c r="G195" s="260" t="s">
        <v>187</v>
      </c>
      <c r="H195" s="261">
        <v>32.640000000000001</v>
      </c>
      <c r="I195" s="262"/>
      <c r="J195" s="263">
        <f>ROUND(I195*H195,2)</f>
        <v>0</v>
      </c>
      <c r="K195" s="259" t="s">
        <v>127</v>
      </c>
      <c r="L195" s="264"/>
      <c r="M195" s="265" t="s">
        <v>1</v>
      </c>
      <c r="N195" s="266" t="s">
        <v>40</v>
      </c>
      <c r="O195" s="90"/>
      <c r="P195" s="226">
        <f>O195*H195</f>
        <v>0</v>
      </c>
      <c r="Q195" s="226">
        <v>0.089999999999999997</v>
      </c>
      <c r="R195" s="226">
        <f>Q195*H195</f>
        <v>2.9375999999999998</v>
      </c>
      <c r="S195" s="226">
        <v>0</v>
      </c>
      <c r="T195" s="227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28" t="s">
        <v>175</v>
      </c>
      <c r="AT195" s="228" t="s">
        <v>176</v>
      </c>
      <c r="AU195" s="228" t="s">
        <v>85</v>
      </c>
      <c r="AY195" s="16" t="s">
        <v>121</v>
      </c>
      <c r="BE195" s="229">
        <f>IF(N195="základní",J195,0)</f>
        <v>0</v>
      </c>
      <c r="BF195" s="229">
        <f>IF(N195="snížená",J195,0)</f>
        <v>0</v>
      </c>
      <c r="BG195" s="229">
        <f>IF(N195="zákl. přenesená",J195,0)</f>
        <v>0</v>
      </c>
      <c r="BH195" s="229">
        <f>IF(N195="sníž. přenesená",J195,0)</f>
        <v>0</v>
      </c>
      <c r="BI195" s="229">
        <f>IF(N195="nulová",J195,0)</f>
        <v>0</v>
      </c>
      <c r="BJ195" s="16" t="s">
        <v>83</v>
      </c>
      <c r="BK195" s="229">
        <f>ROUND(I195*H195,2)</f>
        <v>0</v>
      </c>
      <c r="BL195" s="16" t="s">
        <v>128</v>
      </c>
      <c r="BM195" s="228" t="s">
        <v>259</v>
      </c>
    </row>
    <row r="196" s="2" customFormat="1">
      <c r="A196" s="37"/>
      <c r="B196" s="38"/>
      <c r="C196" s="39"/>
      <c r="D196" s="230" t="s">
        <v>130</v>
      </c>
      <c r="E196" s="39"/>
      <c r="F196" s="231" t="s">
        <v>258</v>
      </c>
      <c r="G196" s="39"/>
      <c r="H196" s="39"/>
      <c r="I196" s="232"/>
      <c r="J196" s="39"/>
      <c r="K196" s="39"/>
      <c r="L196" s="43"/>
      <c r="M196" s="233"/>
      <c r="N196" s="234"/>
      <c r="O196" s="90"/>
      <c r="P196" s="90"/>
      <c r="Q196" s="90"/>
      <c r="R196" s="90"/>
      <c r="S196" s="90"/>
      <c r="T196" s="91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T196" s="16" t="s">
        <v>130</v>
      </c>
      <c r="AU196" s="16" t="s">
        <v>85</v>
      </c>
    </row>
    <row r="197" s="13" customFormat="1">
      <c r="A197" s="13"/>
      <c r="B197" s="235"/>
      <c r="C197" s="236"/>
      <c r="D197" s="230" t="s">
        <v>132</v>
      </c>
      <c r="E197" s="236"/>
      <c r="F197" s="238" t="s">
        <v>260</v>
      </c>
      <c r="G197" s="236"/>
      <c r="H197" s="239">
        <v>32.640000000000001</v>
      </c>
      <c r="I197" s="240"/>
      <c r="J197" s="236"/>
      <c r="K197" s="236"/>
      <c r="L197" s="241"/>
      <c r="M197" s="242"/>
      <c r="N197" s="243"/>
      <c r="O197" s="243"/>
      <c r="P197" s="243"/>
      <c r="Q197" s="243"/>
      <c r="R197" s="243"/>
      <c r="S197" s="243"/>
      <c r="T197" s="244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45" t="s">
        <v>132</v>
      </c>
      <c r="AU197" s="245" t="s">
        <v>85</v>
      </c>
      <c r="AV197" s="13" t="s">
        <v>85</v>
      </c>
      <c r="AW197" s="13" t="s">
        <v>4</v>
      </c>
      <c r="AX197" s="13" t="s">
        <v>83</v>
      </c>
      <c r="AY197" s="245" t="s">
        <v>121</v>
      </c>
    </row>
    <row r="198" s="2" customFormat="1" ht="24.15" customHeight="1">
      <c r="A198" s="37"/>
      <c r="B198" s="38"/>
      <c r="C198" s="217" t="s">
        <v>261</v>
      </c>
      <c r="D198" s="217" t="s">
        <v>123</v>
      </c>
      <c r="E198" s="218" t="s">
        <v>262</v>
      </c>
      <c r="F198" s="219" t="s">
        <v>263</v>
      </c>
      <c r="G198" s="220" t="s">
        <v>172</v>
      </c>
      <c r="H198" s="221">
        <v>4</v>
      </c>
      <c r="I198" s="222"/>
      <c r="J198" s="223">
        <f>ROUND(I198*H198,2)</f>
        <v>0</v>
      </c>
      <c r="K198" s="219" t="s">
        <v>127</v>
      </c>
      <c r="L198" s="43"/>
      <c r="M198" s="224" t="s">
        <v>1</v>
      </c>
      <c r="N198" s="225" t="s">
        <v>40</v>
      </c>
      <c r="O198" s="90"/>
      <c r="P198" s="226">
        <f>O198*H198</f>
        <v>0</v>
      </c>
      <c r="Q198" s="226">
        <v>0.001</v>
      </c>
      <c r="R198" s="226">
        <f>Q198*H198</f>
        <v>0.0040000000000000001</v>
      </c>
      <c r="S198" s="226">
        <v>0</v>
      </c>
      <c r="T198" s="227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28" t="s">
        <v>128</v>
      </c>
      <c r="AT198" s="228" t="s">
        <v>123</v>
      </c>
      <c r="AU198" s="228" t="s">
        <v>85</v>
      </c>
      <c r="AY198" s="16" t="s">
        <v>121</v>
      </c>
      <c r="BE198" s="229">
        <f>IF(N198="základní",J198,0)</f>
        <v>0</v>
      </c>
      <c r="BF198" s="229">
        <f>IF(N198="snížená",J198,0)</f>
        <v>0</v>
      </c>
      <c r="BG198" s="229">
        <f>IF(N198="zákl. přenesená",J198,0)</f>
        <v>0</v>
      </c>
      <c r="BH198" s="229">
        <f>IF(N198="sníž. přenesená",J198,0)</f>
        <v>0</v>
      </c>
      <c r="BI198" s="229">
        <f>IF(N198="nulová",J198,0)</f>
        <v>0</v>
      </c>
      <c r="BJ198" s="16" t="s">
        <v>83</v>
      </c>
      <c r="BK198" s="229">
        <f>ROUND(I198*H198,2)</f>
        <v>0</v>
      </c>
      <c r="BL198" s="16" t="s">
        <v>128</v>
      </c>
      <c r="BM198" s="228" t="s">
        <v>264</v>
      </c>
    </row>
    <row r="199" s="2" customFormat="1">
      <c r="A199" s="37"/>
      <c r="B199" s="38"/>
      <c r="C199" s="39"/>
      <c r="D199" s="230" t="s">
        <v>130</v>
      </c>
      <c r="E199" s="39"/>
      <c r="F199" s="231" t="s">
        <v>265</v>
      </c>
      <c r="G199" s="39"/>
      <c r="H199" s="39"/>
      <c r="I199" s="232"/>
      <c r="J199" s="39"/>
      <c r="K199" s="39"/>
      <c r="L199" s="43"/>
      <c r="M199" s="233"/>
      <c r="N199" s="234"/>
      <c r="O199" s="90"/>
      <c r="P199" s="90"/>
      <c r="Q199" s="90"/>
      <c r="R199" s="90"/>
      <c r="S199" s="90"/>
      <c r="T199" s="91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T199" s="16" t="s">
        <v>130</v>
      </c>
      <c r="AU199" s="16" t="s">
        <v>85</v>
      </c>
    </row>
    <row r="200" s="2" customFormat="1" ht="16.5" customHeight="1">
      <c r="A200" s="37"/>
      <c r="B200" s="38"/>
      <c r="C200" s="257" t="s">
        <v>266</v>
      </c>
      <c r="D200" s="257" t="s">
        <v>176</v>
      </c>
      <c r="E200" s="258" t="s">
        <v>267</v>
      </c>
      <c r="F200" s="259" t="s">
        <v>268</v>
      </c>
      <c r="G200" s="260" t="s">
        <v>172</v>
      </c>
      <c r="H200" s="261">
        <v>4</v>
      </c>
      <c r="I200" s="262"/>
      <c r="J200" s="263">
        <f>ROUND(I200*H200,2)</f>
        <v>0</v>
      </c>
      <c r="K200" s="259" t="s">
        <v>1</v>
      </c>
      <c r="L200" s="264"/>
      <c r="M200" s="265" t="s">
        <v>1</v>
      </c>
      <c r="N200" s="266" t="s">
        <v>40</v>
      </c>
      <c r="O200" s="90"/>
      <c r="P200" s="226">
        <f>O200*H200</f>
        <v>0</v>
      </c>
      <c r="Q200" s="226">
        <v>0.34499999999999997</v>
      </c>
      <c r="R200" s="226">
        <f>Q200*H200</f>
        <v>1.3799999999999999</v>
      </c>
      <c r="S200" s="226">
        <v>0</v>
      </c>
      <c r="T200" s="227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28" t="s">
        <v>175</v>
      </c>
      <c r="AT200" s="228" t="s">
        <v>176</v>
      </c>
      <c r="AU200" s="228" t="s">
        <v>85</v>
      </c>
      <c r="AY200" s="16" t="s">
        <v>121</v>
      </c>
      <c r="BE200" s="229">
        <f>IF(N200="základní",J200,0)</f>
        <v>0</v>
      </c>
      <c r="BF200" s="229">
        <f>IF(N200="snížená",J200,0)</f>
        <v>0</v>
      </c>
      <c r="BG200" s="229">
        <f>IF(N200="zákl. přenesená",J200,0)</f>
        <v>0</v>
      </c>
      <c r="BH200" s="229">
        <f>IF(N200="sníž. přenesená",J200,0)</f>
        <v>0</v>
      </c>
      <c r="BI200" s="229">
        <f>IF(N200="nulová",J200,0)</f>
        <v>0</v>
      </c>
      <c r="BJ200" s="16" t="s">
        <v>83</v>
      </c>
      <c r="BK200" s="229">
        <f>ROUND(I200*H200,2)</f>
        <v>0</v>
      </c>
      <c r="BL200" s="16" t="s">
        <v>128</v>
      </c>
      <c r="BM200" s="228" t="s">
        <v>269</v>
      </c>
    </row>
    <row r="201" s="2" customFormat="1">
      <c r="A201" s="37"/>
      <c r="B201" s="38"/>
      <c r="C201" s="39"/>
      <c r="D201" s="230" t="s">
        <v>130</v>
      </c>
      <c r="E201" s="39"/>
      <c r="F201" s="231" t="s">
        <v>268</v>
      </c>
      <c r="G201" s="39"/>
      <c r="H201" s="39"/>
      <c r="I201" s="232"/>
      <c r="J201" s="39"/>
      <c r="K201" s="39"/>
      <c r="L201" s="43"/>
      <c r="M201" s="233"/>
      <c r="N201" s="234"/>
      <c r="O201" s="90"/>
      <c r="P201" s="90"/>
      <c r="Q201" s="90"/>
      <c r="R201" s="90"/>
      <c r="S201" s="90"/>
      <c r="T201" s="91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T201" s="16" t="s">
        <v>130</v>
      </c>
      <c r="AU201" s="16" t="s">
        <v>85</v>
      </c>
    </row>
    <row r="202" s="2" customFormat="1" ht="16.5" customHeight="1">
      <c r="A202" s="37"/>
      <c r="B202" s="38"/>
      <c r="C202" s="217" t="s">
        <v>270</v>
      </c>
      <c r="D202" s="217" t="s">
        <v>123</v>
      </c>
      <c r="E202" s="218" t="s">
        <v>271</v>
      </c>
      <c r="F202" s="219" t="s">
        <v>272</v>
      </c>
      <c r="G202" s="220" t="s">
        <v>172</v>
      </c>
      <c r="H202" s="221">
        <v>1</v>
      </c>
      <c r="I202" s="222"/>
      <c r="J202" s="223">
        <f>ROUND(I202*H202,2)</f>
        <v>0</v>
      </c>
      <c r="K202" s="219" t="s">
        <v>1</v>
      </c>
      <c r="L202" s="43"/>
      <c r="M202" s="224" t="s">
        <v>1</v>
      </c>
      <c r="N202" s="225" t="s">
        <v>40</v>
      </c>
      <c r="O202" s="90"/>
      <c r="P202" s="226">
        <f>O202*H202</f>
        <v>0</v>
      </c>
      <c r="Q202" s="226">
        <v>0</v>
      </c>
      <c r="R202" s="226">
        <f>Q202*H202</f>
        <v>0</v>
      </c>
      <c r="S202" s="226">
        <v>0</v>
      </c>
      <c r="T202" s="227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28" t="s">
        <v>128</v>
      </c>
      <c r="AT202" s="228" t="s">
        <v>123</v>
      </c>
      <c r="AU202" s="228" t="s">
        <v>85</v>
      </c>
      <c r="AY202" s="16" t="s">
        <v>121</v>
      </c>
      <c r="BE202" s="229">
        <f>IF(N202="základní",J202,0)</f>
        <v>0</v>
      </c>
      <c r="BF202" s="229">
        <f>IF(N202="snížená",J202,0)</f>
        <v>0</v>
      </c>
      <c r="BG202" s="229">
        <f>IF(N202="zákl. přenesená",J202,0)</f>
        <v>0</v>
      </c>
      <c r="BH202" s="229">
        <f>IF(N202="sníž. přenesená",J202,0)</f>
        <v>0</v>
      </c>
      <c r="BI202" s="229">
        <f>IF(N202="nulová",J202,0)</f>
        <v>0</v>
      </c>
      <c r="BJ202" s="16" t="s">
        <v>83</v>
      </c>
      <c r="BK202" s="229">
        <f>ROUND(I202*H202,2)</f>
        <v>0</v>
      </c>
      <c r="BL202" s="16" t="s">
        <v>128</v>
      </c>
      <c r="BM202" s="228" t="s">
        <v>273</v>
      </c>
    </row>
    <row r="203" s="2" customFormat="1">
      <c r="A203" s="37"/>
      <c r="B203" s="38"/>
      <c r="C203" s="39"/>
      <c r="D203" s="230" t="s">
        <v>130</v>
      </c>
      <c r="E203" s="39"/>
      <c r="F203" s="231" t="s">
        <v>272</v>
      </c>
      <c r="G203" s="39"/>
      <c r="H203" s="39"/>
      <c r="I203" s="232"/>
      <c r="J203" s="39"/>
      <c r="K203" s="39"/>
      <c r="L203" s="43"/>
      <c r="M203" s="233"/>
      <c r="N203" s="234"/>
      <c r="O203" s="90"/>
      <c r="P203" s="90"/>
      <c r="Q203" s="90"/>
      <c r="R203" s="90"/>
      <c r="S203" s="90"/>
      <c r="T203" s="91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T203" s="16" t="s">
        <v>130</v>
      </c>
      <c r="AU203" s="16" t="s">
        <v>85</v>
      </c>
    </row>
    <row r="204" s="2" customFormat="1" ht="16.5" customHeight="1">
      <c r="A204" s="37"/>
      <c r="B204" s="38"/>
      <c r="C204" s="257" t="s">
        <v>274</v>
      </c>
      <c r="D204" s="257" t="s">
        <v>176</v>
      </c>
      <c r="E204" s="258" t="s">
        <v>275</v>
      </c>
      <c r="F204" s="259" t="s">
        <v>276</v>
      </c>
      <c r="G204" s="260" t="s">
        <v>172</v>
      </c>
      <c r="H204" s="261">
        <v>1</v>
      </c>
      <c r="I204" s="262"/>
      <c r="J204" s="263">
        <f>ROUND(I204*H204,2)</f>
        <v>0</v>
      </c>
      <c r="K204" s="259" t="s">
        <v>1</v>
      </c>
      <c r="L204" s="264"/>
      <c r="M204" s="265" t="s">
        <v>1</v>
      </c>
      <c r="N204" s="266" t="s">
        <v>40</v>
      </c>
      <c r="O204" s="90"/>
      <c r="P204" s="226">
        <f>O204*H204</f>
        <v>0</v>
      </c>
      <c r="Q204" s="226">
        <v>0.029999999999999999</v>
      </c>
      <c r="R204" s="226">
        <f>Q204*H204</f>
        <v>0.029999999999999999</v>
      </c>
      <c r="S204" s="226">
        <v>0</v>
      </c>
      <c r="T204" s="227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28" t="s">
        <v>175</v>
      </c>
      <c r="AT204" s="228" t="s">
        <v>176</v>
      </c>
      <c r="AU204" s="228" t="s">
        <v>85</v>
      </c>
      <c r="AY204" s="16" t="s">
        <v>121</v>
      </c>
      <c r="BE204" s="229">
        <f>IF(N204="základní",J204,0)</f>
        <v>0</v>
      </c>
      <c r="BF204" s="229">
        <f>IF(N204="snížená",J204,0)</f>
        <v>0</v>
      </c>
      <c r="BG204" s="229">
        <f>IF(N204="zákl. přenesená",J204,0)</f>
        <v>0</v>
      </c>
      <c r="BH204" s="229">
        <f>IF(N204="sníž. přenesená",J204,0)</f>
        <v>0</v>
      </c>
      <c r="BI204" s="229">
        <f>IF(N204="nulová",J204,0)</f>
        <v>0</v>
      </c>
      <c r="BJ204" s="16" t="s">
        <v>83</v>
      </c>
      <c r="BK204" s="229">
        <f>ROUND(I204*H204,2)</f>
        <v>0</v>
      </c>
      <c r="BL204" s="16" t="s">
        <v>128</v>
      </c>
      <c r="BM204" s="228" t="s">
        <v>277</v>
      </c>
    </row>
    <row r="205" s="2" customFormat="1">
      <c r="A205" s="37"/>
      <c r="B205" s="38"/>
      <c r="C205" s="39"/>
      <c r="D205" s="230" t="s">
        <v>130</v>
      </c>
      <c r="E205" s="39"/>
      <c r="F205" s="231" t="s">
        <v>276</v>
      </c>
      <c r="G205" s="39"/>
      <c r="H205" s="39"/>
      <c r="I205" s="232"/>
      <c r="J205" s="39"/>
      <c r="K205" s="39"/>
      <c r="L205" s="43"/>
      <c r="M205" s="233"/>
      <c r="N205" s="234"/>
      <c r="O205" s="90"/>
      <c r="P205" s="90"/>
      <c r="Q205" s="90"/>
      <c r="R205" s="90"/>
      <c r="S205" s="90"/>
      <c r="T205" s="91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T205" s="16" t="s">
        <v>130</v>
      </c>
      <c r="AU205" s="16" t="s">
        <v>85</v>
      </c>
    </row>
    <row r="206" s="2" customFormat="1" ht="24.15" customHeight="1">
      <c r="A206" s="37"/>
      <c r="B206" s="38"/>
      <c r="C206" s="217" t="s">
        <v>278</v>
      </c>
      <c r="D206" s="217" t="s">
        <v>123</v>
      </c>
      <c r="E206" s="218" t="s">
        <v>279</v>
      </c>
      <c r="F206" s="219" t="s">
        <v>280</v>
      </c>
      <c r="G206" s="220" t="s">
        <v>172</v>
      </c>
      <c r="H206" s="221">
        <v>1</v>
      </c>
      <c r="I206" s="222"/>
      <c r="J206" s="223">
        <f>ROUND(I206*H206,2)</f>
        <v>0</v>
      </c>
      <c r="K206" s="219" t="s">
        <v>127</v>
      </c>
      <c r="L206" s="43"/>
      <c r="M206" s="224" t="s">
        <v>1</v>
      </c>
      <c r="N206" s="225" t="s">
        <v>40</v>
      </c>
      <c r="O206" s="90"/>
      <c r="P206" s="226">
        <f>O206*H206</f>
        <v>0</v>
      </c>
      <c r="Q206" s="226">
        <v>1</v>
      </c>
      <c r="R206" s="226">
        <f>Q206*H206</f>
        <v>1</v>
      </c>
      <c r="S206" s="226">
        <v>0</v>
      </c>
      <c r="T206" s="227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28" t="s">
        <v>128</v>
      </c>
      <c r="AT206" s="228" t="s">
        <v>123</v>
      </c>
      <c r="AU206" s="228" t="s">
        <v>85</v>
      </c>
      <c r="AY206" s="16" t="s">
        <v>121</v>
      </c>
      <c r="BE206" s="229">
        <f>IF(N206="základní",J206,0)</f>
        <v>0</v>
      </c>
      <c r="BF206" s="229">
        <f>IF(N206="snížená",J206,0)</f>
        <v>0</v>
      </c>
      <c r="BG206" s="229">
        <f>IF(N206="zákl. přenesená",J206,0)</f>
        <v>0</v>
      </c>
      <c r="BH206" s="229">
        <f>IF(N206="sníž. přenesená",J206,0)</f>
        <v>0</v>
      </c>
      <c r="BI206" s="229">
        <f>IF(N206="nulová",J206,0)</f>
        <v>0</v>
      </c>
      <c r="BJ206" s="16" t="s">
        <v>83</v>
      </c>
      <c r="BK206" s="229">
        <f>ROUND(I206*H206,2)</f>
        <v>0</v>
      </c>
      <c r="BL206" s="16" t="s">
        <v>128</v>
      </c>
      <c r="BM206" s="228" t="s">
        <v>281</v>
      </c>
    </row>
    <row r="207" s="2" customFormat="1">
      <c r="A207" s="37"/>
      <c r="B207" s="38"/>
      <c r="C207" s="39"/>
      <c r="D207" s="230" t="s">
        <v>130</v>
      </c>
      <c r="E207" s="39"/>
      <c r="F207" s="231" t="s">
        <v>282</v>
      </c>
      <c r="G207" s="39"/>
      <c r="H207" s="39"/>
      <c r="I207" s="232"/>
      <c r="J207" s="39"/>
      <c r="K207" s="39"/>
      <c r="L207" s="43"/>
      <c r="M207" s="233"/>
      <c r="N207" s="234"/>
      <c r="O207" s="90"/>
      <c r="P207" s="90"/>
      <c r="Q207" s="90"/>
      <c r="R207" s="90"/>
      <c r="S207" s="90"/>
      <c r="T207" s="91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T207" s="16" t="s">
        <v>130</v>
      </c>
      <c r="AU207" s="16" t="s">
        <v>85</v>
      </c>
    </row>
    <row r="208" s="2" customFormat="1" ht="21.75" customHeight="1">
      <c r="A208" s="37"/>
      <c r="B208" s="38"/>
      <c r="C208" s="217" t="s">
        <v>283</v>
      </c>
      <c r="D208" s="217" t="s">
        <v>123</v>
      </c>
      <c r="E208" s="218" t="s">
        <v>284</v>
      </c>
      <c r="F208" s="219" t="s">
        <v>285</v>
      </c>
      <c r="G208" s="220" t="s">
        <v>187</v>
      </c>
      <c r="H208" s="221">
        <v>15</v>
      </c>
      <c r="I208" s="222"/>
      <c r="J208" s="223">
        <f>ROUND(I208*H208,2)</f>
        <v>0</v>
      </c>
      <c r="K208" s="219" t="s">
        <v>127</v>
      </c>
      <c r="L208" s="43"/>
      <c r="M208" s="224" t="s">
        <v>1</v>
      </c>
      <c r="N208" s="225" t="s">
        <v>40</v>
      </c>
      <c r="O208" s="90"/>
      <c r="P208" s="226">
        <f>O208*H208</f>
        <v>0</v>
      </c>
      <c r="Q208" s="226">
        <v>0.10000000000000001</v>
      </c>
      <c r="R208" s="226">
        <f>Q208*H208</f>
        <v>1.5</v>
      </c>
      <c r="S208" s="226">
        <v>0</v>
      </c>
      <c r="T208" s="227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28" t="s">
        <v>128</v>
      </c>
      <c r="AT208" s="228" t="s">
        <v>123</v>
      </c>
      <c r="AU208" s="228" t="s">
        <v>85</v>
      </c>
      <c r="AY208" s="16" t="s">
        <v>121</v>
      </c>
      <c r="BE208" s="229">
        <f>IF(N208="základní",J208,0)</f>
        <v>0</v>
      </c>
      <c r="BF208" s="229">
        <f>IF(N208="snížená",J208,0)</f>
        <v>0</v>
      </c>
      <c r="BG208" s="229">
        <f>IF(N208="zákl. přenesená",J208,0)</f>
        <v>0</v>
      </c>
      <c r="BH208" s="229">
        <f>IF(N208="sníž. přenesená",J208,0)</f>
        <v>0</v>
      </c>
      <c r="BI208" s="229">
        <f>IF(N208="nulová",J208,0)</f>
        <v>0</v>
      </c>
      <c r="BJ208" s="16" t="s">
        <v>83</v>
      </c>
      <c r="BK208" s="229">
        <f>ROUND(I208*H208,2)</f>
        <v>0</v>
      </c>
      <c r="BL208" s="16" t="s">
        <v>128</v>
      </c>
      <c r="BM208" s="228" t="s">
        <v>286</v>
      </c>
    </row>
    <row r="209" s="2" customFormat="1">
      <c r="A209" s="37"/>
      <c r="B209" s="38"/>
      <c r="C209" s="39"/>
      <c r="D209" s="230" t="s">
        <v>130</v>
      </c>
      <c r="E209" s="39"/>
      <c r="F209" s="231" t="s">
        <v>287</v>
      </c>
      <c r="G209" s="39"/>
      <c r="H209" s="39"/>
      <c r="I209" s="232"/>
      <c r="J209" s="39"/>
      <c r="K209" s="39"/>
      <c r="L209" s="43"/>
      <c r="M209" s="233"/>
      <c r="N209" s="234"/>
      <c r="O209" s="90"/>
      <c r="P209" s="90"/>
      <c r="Q209" s="90"/>
      <c r="R209" s="90"/>
      <c r="S209" s="90"/>
      <c r="T209" s="91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T209" s="16" t="s">
        <v>130</v>
      </c>
      <c r="AU209" s="16" t="s">
        <v>85</v>
      </c>
    </row>
    <row r="210" s="2" customFormat="1" ht="16.5" customHeight="1">
      <c r="A210" s="37"/>
      <c r="B210" s="38"/>
      <c r="C210" s="217" t="s">
        <v>288</v>
      </c>
      <c r="D210" s="217" t="s">
        <v>123</v>
      </c>
      <c r="E210" s="218" t="s">
        <v>289</v>
      </c>
      <c r="F210" s="219" t="s">
        <v>290</v>
      </c>
      <c r="G210" s="220" t="s">
        <v>249</v>
      </c>
      <c r="H210" s="221">
        <v>1</v>
      </c>
      <c r="I210" s="222"/>
      <c r="J210" s="223">
        <f>ROUND(I210*H210,2)</f>
        <v>0</v>
      </c>
      <c r="K210" s="219" t="s">
        <v>1</v>
      </c>
      <c r="L210" s="43"/>
      <c r="M210" s="224" t="s">
        <v>1</v>
      </c>
      <c r="N210" s="225" t="s">
        <v>40</v>
      </c>
      <c r="O210" s="90"/>
      <c r="P210" s="226">
        <f>O210*H210</f>
        <v>0</v>
      </c>
      <c r="Q210" s="226">
        <v>0</v>
      </c>
      <c r="R210" s="226">
        <f>Q210*H210</f>
        <v>0</v>
      </c>
      <c r="S210" s="226">
        <v>0</v>
      </c>
      <c r="T210" s="227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28" t="s">
        <v>128</v>
      </c>
      <c r="AT210" s="228" t="s">
        <v>123</v>
      </c>
      <c r="AU210" s="228" t="s">
        <v>85</v>
      </c>
      <c r="AY210" s="16" t="s">
        <v>121</v>
      </c>
      <c r="BE210" s="229">
        <f>IF(N210="základní",J210,0)</f>
        <v>0</v>
      </c>
      <c r="BF210" s="229">
        <f>IF(N210="snížená",J210,0)</f>
        <v>0</v>
      </c>
      <c r="BG210" s="229">
        <f>IF(N210="zákl. přenesená",J210,0)</f>
        <v>0</v>
      </c>
      <c r="BH210" s="229">
        <f>IF(N210="sníž. přenesená",J210,0)</f>
        <v>0</v>
      </c>
      <c r="BI210" s="229">
        <f>IF(N210="nulová",J210,0)</f>
        <v>0</v>
      </c>
      <c r="BJ210" s="16" t="s">
        <v>83</v>
      </c>
      <c r="BK210" s="229">
        <f>ROUND(I210*H210,2)</f>
        <v>0</v>
      </c>
      <c r="BL210" s="16" t="s">
        <v>128</v>
      </c>
      <c r="BM210" s="228" t="s">
        <v>291</v>
      </c>
    </row>
    <row r="211" s="2" customFormat="1">
      <c r="A211" s="37"/>
      <c r="B211" s="38"/>
      <c r="C211" s="39"/>
      <c r="D211" s="230" t="s">
        <v>130</v>
      </c>
      <c r="E211" s="39"/>
      <c r="F211" s="231" t="s">
        <v>290</v>
      </c>
      <c r="G211" s="39"/>
      <c r="H211" s="39"/>
      <c r="I211" s="232"/>
      <c r="J211" s="39"/>
      <c r="K211" s="39"/>
      <c r="L211" s="43"/>
      <c r="M211" s="233"/>
      <c r="N211" s="234"/>
      <c r="O211" s="90"/>
      <c r="P211" s="90"/>
      <c r="Q211" s="90"/>
      <c r="R211" s="90"/>
      <c r="S211" s="90"/>
      <c r="T211" s="91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T211" s="16" t="s">
        <v>130</v>
      </c>
      <c r="AU211" s="16" t="s">
        <v>85</v>
      </c>
    </row>
    <row r="212" s="2" customFormat="1" ht="24.15" customHeight="1">
      <c r="A212" s="37"/>
      <c r="B212" s="38"/>
      <c r="C212" s="217" t="s">
        <v>292</v>
      </c>
      <c r="D212" s="217" t="s">
        <v>123</v>
      </c>
      <c r="E212" s="218" t="s">
        <v>293</v>
      </c>
      <c r="F212" s="219" t="s">
        <v>294</v>
      </c>
      <c r="G212" s="220" t="s">
        <v>249</v>
      </c>
      <c r="H212" s="221">
        <v>1</v>
      </c>
      <c r="I212" s="222"/>
      <c r="J212" s="223">
        <f>ROUND(I212*H212,2)</f>
        <v>0</v>
      </c>
      <c r="K212" s="219" t="s">
        <v>1</v>
      </c>
      <c r="L212" s="43"/>
      <c r="M212" s="224" t="s">
        <v>1</v>
      </c>
      <c r="N212" s="225" t="s">
        <v>40</v>
      </c>
      <c r="O212" s="90"/>
      <c r="P212" s="226">
        <f>O212*H212</f>
        <v>0</v>
      </c>
      <c r="Q212" s="226">
        <v>0</v>
      </c>
      <c r="R212" s="226">
        <f>Q212*H212</f>
        <v>0</v>
      </c>
      <c r="S212" s="226">
        <v>0</v>
      </c>
      <c r="T212" s="227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28" t="s">
        <v>128</v>
      </c>
      <c r="AT212" s="228" t="s">
        <v>123</v>
      </c>
      <c r="AU212" s="228" t="s">
        <v>85</v>
      </c>
      <c r="AY212" s="16" t="s">
        <v>121</v>
      </c>
      <c r="BE212" s="229">
        <f>IF(N212="základní",J212,0)</f>
        <v>0</v>
      </c>
      <c r="BF212" s="229">
        <f>IF(N212="snížená",J212,0)</f>
        <v>0</v>
      </c>
      <c r="BG212" s="229">
        <f>IF(N212="zákl. přenesená",J212,0)</f>
        <v>0</v>
      </c>
      <c r="BH212" s="229">
        <f>IF(N212="sníž. přenesená",J212,0)</f>
        <v>0</v>
      </c>
      <c r="BI212" s="229">
        <f>IF(N212="nulová",J212,0)</f>
        <v>0</v>
      </c>
      <c r="BJ212" s="16" t="s">
        <v>83</v>
      </c>
      <c r="BK212" s="229">
        <f>ROUND(I212*H212,2)</f>
        <v>0</v>
      </c>
      <c r="BL212" s="16" t="s">
        <v>128</v>
      </c>
      <c r="BM212" s="228" t="s">
        <v>295</v>
      </c>
    </row>
    <row r="213" s="2" customFormat="1">
      <c r="A213" s="37"/>
      <c r="B213" s="38"/>
      <c r="C213" s="39"/>
      <c r="D213" s="230" t="s">
        <v>130</v>
      </c>
      <c r="E213" s="39"/>
      <c r="F213" s="231" t="s">
        <v>294</v>
      </c>
      <c r="G213" s="39"/>
      <c r="H213" s="39"/>
      <c r="I213" s="232"/>
      <c r="J213" s="39"/>
      <c r="K213" s="39"/>
      <c r="L213" s="43"/>
      <c r="M213" s="233"/>
      <c r="N213" s="234"/>
      <c r="O213" s="90"/>
      <c r="P213" s="90"/>
      <c r="Q213" s="90"/>
      <c r="R213" s="90"/>
      <c r="S213" s="90"/>
      <c r="T213" s="91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T213" s="16" t="s">
        <v>130</v>
      </c>
      <c r="AU213" s="16" t="s">
        <v>85</v>
      </c>
    </row>
    <row r="214" s="2" customFormat="1" ht="24.15" customHeight="1">
      <c r="A214" s="37"/>
      <c r="B214" s="38"/>
      <c r="C214" s="217" t="s">
        <v>296</v>
      </c>
      <c r="D214" s="217" t="s">
        <v>123</v>
      </c>
      <c r="E214" s="218" t="s">
        <v>297</v>
      </c>
      <c r="F214" s="219" t="s">
        <v>298</v>
      </c>
      <c r="G214" s="220" t="s">
        <v>220</v>
      </c>
      <c r="H214" s="221">
        <v>171.59999999999999</v>
      </c>
      <c r="I214" s="222"/>
      <c r="J214" s="223">
        <f>ROUND(I214*H214,2)</f>
        <v>0</v>
      </c>
      <c r="K214" s="219" t="s">
        <v>127</v>
      </c>
      <c r="L214" s="43"/>
      <c r="M214" s="224" t="s">
        <v>1</v>
      </c>
      <c r="N214" s="225" t="s">
        <v>40</v>
      </c>
      <c r="O214" s="90"/>
      <c r="P214" s="226">
        <f>O214*H214</f>
        <v>0</v>
      </c>
      <c r="Q214" s="226">
        <v>0</v>
      </c>
      <c r="R214" s="226">
        <f>Q214*H214</f>
        <v>0</v>
      </c>
      <c r="S214" s="226">
        <v>0</v>
      </c>
      <c r="T214" s="227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28" t="s">
        <v>128</v>
      </c>
      <c r="AT214" s="228" t="s">
        <v>123</v>
      </c>
      <c r="AU214" s="228" t="s">
        <v>85</v>
      </c>
      <c r="AY214" s="16" t="s">
        <v>121</v>
      </c>
      <c r="BE214" s="229">
        <f>IF(N214="základní",J214,0)</f>
        <v>0</v>
      </c>
      <c r="BF214" s="229">
        <f>IF(N214="snížená",J214,0)</f>
        <v>0</v>
      </c>
      <c r="BG214" s="229">
        <f>IF(N214="zákl. přenesená",J214,0)</f>
        <v>0</v>
      </c>
      <c r="BH214" s="229">
        <f>IF(N214="sníž. přenesená",J214,0)</f>
        <v>0</v>
      </c>
      <c r="BI214" s="229">
        <f>IF(N214="nulová",J214,0)</f>
        <v>0</v>
      </c>
      <c r="BJ214" s="16" t="s">
        <v>83</v>
      </c>
      <c r="BK214" s="229">
        <f>ROUND(I214*H214,2)</f>
        <v>0</v>
      </c>
      <c r="BL214" s="16" t="s">
        <v>128</v>
      </c>
      <c r="BM214" s="228" t="s">
        <v>299</v>
      </c>
    </row>
    <row r="215" s="2" customFormat="1">
      <c r="A215" s="37"/>
      <c r="B215" s="38"/>
      <c r="C215" s="39"/>
      <c r="D215" s="230" t="s">
        <v>130</v>
      </c>
      <c r="E215" s="39"/>
      <c r="F215" s="231" t="s">
        <v>298</v>
      </c>
      <c r="G215" s="39"/>
      <c r="H215" s="39"/>
      <c r="I215" s="232"/>
      <c r="J215" s="39"/>
      <c r="K215" s="39"/>
      <c r="L215" s="43"/>
      <c r="M215" s="233"/>
      <c r="N215" s="234"/>
      <c r="O215" s="90"/>
      <c r="P215" s="90"/>
      <c r="Q215" s="90"/>
      <c r="R215" s="90"/>
      <c r="S215" s="90"/>
      <c r="T215" s="91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T215" s="16" t="s">
        <v>130</v>
      </c>
      <c r="AU215" s="16" t="s">
        <v>85</v>
      </c>
    </row>
    <row r="216" s="13" customFormat="1">
      <c r="A216" s="13"/>
      <c r="B216" s="235"/>
      <c r="C216" s="236"/>
      <c r="D216" s="230" t="s">
        <v>132</v>
      </c>
      <c r="E216" s="237" t="s">
        <v>1</v>
      </c>
      <c r="F216" s="238" t="s">
        <v>300</v>
      </c>
      <c r="G216" s="236"/>
      <c r="H216" s="239">
        <v>171.59999999999999</v>
      </c>
      <c r="I216" s="240"/>
      <c r="J216" s="236"/>
      <c r="K216" s="236"/>
      <c r="L216" s="241"/>
      <c r="M216" s="242"/>
      <c r="N216" s="243"/>
      <c r="O216" s="243"/>
      <c r="P216" s="243"/>
      <c r="Q216" s="243"/>
      <c r="R216" s="243"/>
      <c r="S216" s="243"/>
      <c r="T216" s="244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T216" s="245" t="s">
        <v>132</v>
      </c>
      <c r="AU216" s="245" t="s">
        <v>85</v>
      </c>
      <c r="AV216" s="13" t="s">
        <v>85</v>
      </c>
      <c r="AW216" s="13" t="s">
        <v>31</v>
      </c>
      <c r="AX216" s="13" t="s">
        <v>83</v>
      </c>
      <c r="AY216" s="245" t="s">
        <v>121</v>
      </c>
    </row>
    <row r="217" s="2" customFormat="1" ht="24.15" customHeight="1">
      <c r="A217" s="37"/>
      <c r="B217" s="38"/>
      <c r="C217" s="217" t="s">
        <v>301</v>
      </c>
      <c r="D217" s="217" t="s">
        <v>123</v>
      </c>
      <c r="E217" s="218" t="s">
        <v>302</v>
      </c>
      <c r="F217" s="219" t="s">
        <v>303</v>
      </c>
      <c r="G217" s="220" t="s">
        <v>220</v>
      </c>
      <c r="H217" s="221">
        <v>114.40000000000001</v>
      </c>
      <c r="I217" s="222"/>
      <c r="J217" s="223">
        <f>ROUND(I217*H217,2)</f>
        <v>0</v>
      </c>
      <c r="K217" s="219" t="s">
        <v>127</v>
      </c>
      <c r="L217" s="43"/>
      <c r="M217" s="224" t="s">
        <v>1</v>
      </c>
      <c r="N217" s="225" t="s">
        <v>40</v>
      </c>
      <c r="O217" s="90"/>
      <c r="P217" s="226">
        <f>O217*H217</f>
        <v>0</v>
      </c>
      <c r="Q217" s="226">
        <v>0.038850000000000003</v>
      </c>
      <c r="R217" s="226">
        <f>Q217*H217</f>
        <v>4.4444400000000002</v>
      </c>
      <c r="S217" s="226">
        <v>0</v>
      </c>
      <c r="T217" s="227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28" t="s">
        <v>128</v>
      </c>
      <c r="AT217" s="228" t="s">
        <v>123</v>
      </c>
      <c r="AU217" s="228" t="s">
        <v>85</v>
      </c>
      <c r="AY217" s="16" t="s">
        <v>121</v>
      </c>
      <c r="BE217" s="229">
        <f>IF(N217="základní",J217,0)</f>
        <v>0</v>
      </c>
      <c r="BF217" s="229">
        <f>IF(N217="snížená",J217,0)</f>
        <v>0</v>
      </c>
      <c r="BG217" s="229">
        <f>IF(N217="zákl. přenesená",J217,0)</f>
        <v>0</v>
      </c>
      <c r="BH217" s="229">
        <f>IF(N217="sníž. přenesená",J217,0)</f>
        <v>0</v>
      </c>
      <c r="BI217" s="229">
        <f>IF(N217="nulová",J217,0)</f>
        <v>0</v>
      </c>
      <c r="BJ217" s="16" t="s">
        <v>83</v>
      </c>
      <c r="BK217" s="229">
        <f>ROUND(I217*H217,2)</f>
        <v>0</v>
      </c>
      <c r="BL217" s="16" t="s">
        <v>128</v>
      </c>
      <c r="BM217" s="228" t="s">
        <v>304</v>
      </c>
    </row>
    <row r="218" s="2" customFormat="1">
      <c r="A218" s="37"/>
      <c r="B218" s="38"/>
      <c r="C218" s="39"/>
      <c r="D218" s="230" t="s">
        <v>130</v>
      </c>
      <c r="E218" s="39"/>
      <c r="F218" s="231" t="s">
        <v>305</v>
      </c>
      <c r="G218" s="39"/>
      <c r="H218" s="39"/>
      <c r="I218" s="232"/>
      <c r="J218" s="39"/>
      <c r="K218" s="39"/>
      <c r="L218" s="43"/>
      <c r="M218" s="233"/>
      <c r="N218" s="234"/>
      <c r="O218" s="90"/>
      <c r="P218" s="90"/>
      <c r="Q218" s="90"/>
      <c r="R218" s="90"/>
      <c r="S218" s="90"/>
      <c r="T218" s="91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T218" s="16" t="s">
        <v>130</v>
      </c>
      <c r="AU218" s="16" t="s">
        <v>85</v>
      </c>
    </row>
    <row r="219" s="13" customFormat="1">
      <c r="A219" s="13"/>
      <c r="B219" s="235"/>
      <c r="C219" s="236"/>
      <c r="D219" s="230" t="s">
        <v>132</v>
      </c>
      <c r="E219" s="237" t="s">
        <v>1</v>
      </c>
      <c r="F219" s="238" t="s">
        <v>306</v>
      </c>
      <c r="G219" s="236"/>
      <c r="H219" s="239">
        <v>114.40000000000001</v>
      </c>
      <c r="I219" s="240"/>
      <c r="J219" s="236"/>
      <c r="K219" s="236"/>
      <c r="L219" s="241"/>
      <c r="M219" s="242"/>
      <c r="N219" s="243"/>
      <c r="O219" s="243"/>
      <c r="P219" s="243"/>
      <c r="Q219" s="243"/>
      <c r="R219" s="243"/>
      <c r="S219" s="243"/>
      <c r="T219" s="244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245" t="s">
        <v>132</v>
      </c>
      <c r="AU219" s="245" t="s">
        <v>85</v>
      </c>
      <c r="AV219" s="13" t="s">
        <v>85</v>
      </c>
      <c r="AW219" s="13" t="s">
        <v>31</v>
      </c>
      <c r="AX219" s="13" t="s">
        <v>83</v>
      </c>
      <c r="AY219" s="245" t="s">
        <v>121</v>
      </c>
    </row>
    <row r="220" s="2" customFormat="1" ht="24.15" customHeight="1">
      <c r="A220" s="37"/>
      <c r="B220" s="38"/>
      <c r="C220" s="217" t="s">
        <v>307</v>
      </c>
      <c r="D220" s="217" t="s">
        <v>123</v>
      </c>
      <c r="E220" s="218" t="s">
        <v>308</v>
      </c>
      <c r="F220" s="219" t="s">
        <v>309</v>
      </c>
      <c r="G220" s="220" t="s">
        <v>220</v>
      </c>
      <c r="H220" s="221">
        <v>57.200000000000003</v>
      </c>
      <c r="I220" s="222"/>
      <c r="J220" s="223">
        <f>ROUND(I220*H220,2)</f>
        <v>0</v>
      </c>
      <c r="K220" s="219" t="s">
        <v>127</v>
      </c>
      <c r="L220" s="43"/>
      <c r="M220" s="224" t="s">
        <v>1</v>
      </c>
      <c r="N220" s="225" t="s">
        <v>40</v>
      </c>
      <c r="O220" s="90"/>
      <c r="P220" s="226">
        <f>O220*H220</f>
        <v>0</v>
      </c>
      <c r="Q220" s="226">
        <v>0.039899999999999998</v>
      </c>
      <c r="R220" s="226">
        <f>Q220*H220</f>
        <v>2.2822800000000001</v>
      </c>
      <c r="S220" s="226">
        <v>0</v>
      </c>
      <c r="T220" s="227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228" t="s">
        <v>128</v>
      </c>
      <c r="AT220" s="228" t="s">
        <v>123</v>
      </c>
      <c r="AU220" s="228" t="s">
        <v>85</v>
      </c>
      <c r="AY220" s="16" t="s">
        <v>121</v>
      </c>
      <c r="BE220" s="229">
        <f>IF(N220="základní",J220,0)</f>
        <v>0</v>
      </c>
      <c r="BF220" s="229">
        <f>IF(N220="snížená",J220,0)</f>
        <v>0</v>
      </c>
      <c r="BG220" s="229">
        <f>IF(N220="zákl. přenesená",J220,0)</f>
        <v>0</v>
      </c>
      <c r="BH220" s="229">
        <f>IF(N220="sníž. přenesená",J220,0)</f>
        <v>0</v>
      </c>
      <c r="BI220" s="229">
        <f>IF(N220="nulová",J220,0)</f>
        <v>0</v>
      </c>
      <c r="BJ220" s="16" t="s">
        <v>83</v>
      </c>
      <c r="BK220" s="229">
        <f>ROUND(I220*H220,2)</f>
        <v>0</v>
      </c>
      <c r="BL220" s="16" t="s">
        <v>128</v>
      </c>
      <c r="BM220" s="228" t="s">
        <v>310</v>
      </c>
    </row>
    <row r="221" s="2" customFormat="1">
      <c r="A221" s="37"/>
      <c r="B221" s="38"/>
      <c r="C221" s="39"/>
      <c r="D221" s="230" t="s">
        <v>130</v>
      </c>
      <c r="E221" s="39"/>
      <c r="F221" s="231" t="s">
        <v>311</v>
      </c>
      <c r="G221" s="39"/>
      <c r="H221" s="39"/>
      <c r="I221" s="232"/>
      <c r="J221" s="39"/>
      <c r="K221" s="39"/>
      <c r="L221" s="43"/>
      <c r="M221" s="233"/>
      <c r="N221" s="234"/>
      <c r="O221" s="90"/>
      <c r="P221" s="90"/>
      <c r="Q221" s="90"/>
      <c r="R221" s="90"/>
      <c r="S221" s="90"/>
      <c r="T221" s="91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T221" s="16" t="s">
        <v>130</v>
      </c>
      <c r="AU221" s="16" t="s">
        <v>85</v>
      </c>
    </row>
    <row r="222" s="13" customFormat="1">
      <c r="A222" s="13"/>
      <c r="B222" s="235"/>
      <c r="C222" s="236"/>
      <c r="D222" s="230" t="s">
        <v>132</v>
      </c>
      <c r="E222" s="237" t="s">
        <v>1</v>
      </c>
      <c r="F222" s="238" t="s">
        <v>312</v>
      </c>
      <c r="G222" s="236"/>
      <c r="H222" s="239">
        <v>57.200000000000003</v>
      </c>
      <c r="I222" s="240"/>
      <c r="J222" s="236"/>
      <c r="K222" s="236"/>
      <c r="L222" s="241"/>
      <c r="M222" s="242"/>
      <c r="N222" s="243"/>
      <c r="O222" s="243"/>
      <c r="P222" s="243"/>
      <c r="Q222" s="243"/>
      <c r="R222" s="243"/>
      <c r="S222" s="243"/>
      <c r="T222" s="244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45" t="s">
        <v>132</v>
      </c>
      <c r="AU222" s="245" t="s">
        <v>85</v>
      </c>
      <c r="AV222" s="13" t="s">
        <v>85</v>
      </c>
      <c r="AW222" s="13" t="s">
        <v>31</v>
      </c>
      <c r="AX222" s="13" t="s">
        <v>83</v>
      </c>
      <c r="AY222" s="245" t="s">
        <v>121</v>
      </c>
    </row>
    <row r="223" s="12" customFormat="1" ht="22.8" customHeight="1">
      <c r="A223" s="12"/>
      <c r="B223" s="201"/>
      <c r="C223" s="202"/>
      <c r="D223" s="203" t="s">
        <v>74</v>
      </c>
      <c r="E223" s="215" t="s">
        <v>313</v>
      </c>
      <c r="F223" s="215" t="s">
        <v>314</v>
      </c>
      <c r="G223" s="202"/>
      <c r="H223" s="202"/>
      <c r="I223" s="205"/>
      <c r="J223" s="216">
        <f>BK223</f>
        <v>0</v>
      </c>
      <c r="K223" s="202"/>
      <c r="L223" s="207"/>
      <c r="M223" s="208"/>
      <c r="N223" s="209"/>
      <c r="O223" s="209"/>
      <c r="P223" s="210">
        <f>SUM(P224:P225)</f>
        <v>0</v>
      </c>
      <c r="Q223" s="209"/>
      <c r="R223" s="210">
        <f>SUM(R224:R225)</f>
        <v>0</v>
      </c>
      <c r="S223" s="209"/>
      <c r="T223" s="211">
        <f>SUM(T224:T225)</f>
        <v>0</v>
      </c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R223" s="212" t="s">
        <v>83</v>
      </c>
      <c r="AT223" s="213" t="s">
        <v>74</v>
      </c>
      <c r="AU223" s="213" t="s">
        <v>83</v>
      </c>
      <c r="AY223" s="212" t="s">
        <v>121</v>
      </c>
      <c r="BK223" s="214">
        <f>SUM(BK224:BK225)</f>
        <v>0</v>
      </c>
    </row>
    <row r="224" s="2" customFormat="1" ht="24.15" customHeight="1">
      <c r="A224" s="37"/>
      <c r="B224" s="38"/>
      <c r="C224" s="217" t="s">
        <v>315</v>
      </c>
      <c r="D224" s="217" t="s">
        <v>123</v>
      </c>
      <c r="E224" s="218" t="s">
        <v>316</v>
      </c>
      <c r="F224" s="219" t="s">
        <v>317</v>
      </c>
      <c r="G224" s="220" t="s">
        <v>152</v>
      </c>
      <c r="H224" s="221">
        <v>95.037000000000006</v>
      </c>
      <c r="I224" s="222"/>
      <c r="J224" s="223">
        <f>ROUND(I224*H224,2)</f>
        <v>0</v>
      </c>
      <c r="K224" s="219" t="s">
        <v>127</v>
      </c>
      <c r="L224" s="43"/>
      <c r="M224" s="224" t="s">
        <v>1</v>
      </c>
      <c r="N224" s="225" t="s">
        <v>40</v>
      </c>
      <c r="O224" s="90"/>
      <c r="P224" s="226">
        <f>O224*H224</f>
        <v>0</v>
      </c>
      <c r="Q224" s="226">
        <v>0</v>
      </c>
      <c r="R224" s="226">
        <f>Q224*H224</f>
        <v>0</v>
      </c>
      <c r="S224" s="226">
        <v>0</v>
      </c>
      <c r="T224" s="227">
        <f>S224*H224</f>
        <v>0</v>
      </c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R224" s="228" t="s">
        <v>128</v>
      </c>
      <c r="AT224" s="228" t="s">
        <v>123</v>
      </c>
      <c r="AU224" s="228" t="s">
        <v>85</v>
      </c>
      <c r="AY224" s="16" t="s">
        <v>121</v>
      </c>
      <c r="BE224" s="229">
        <f>IF(N224="základní",J224,0)</f>
        <v>0</v>
      </c>
      <c r="BF224" s="229">
        <f>IF(N224="snížená",J224,0)</f>
        <v>0</v>
      </c>
      <c r="BG224" s="229">
        <f>IF(N224="zákl. přenesená",J224,0)</f>
        <v>0</v>
      </c>
      <c r="BH224" s="229">
        <f>IF(N224="sníž. přenesená",J224,0)</f>
        <v>0</v>
      </c>
      <c r="BI224" s="229">
        <f>IF(N224="nulová",J224,0)</f>
        <v>0</v>
      </c>
      <c r="BJ224" s="16" t="s">
        <v>83</v>
      </c>
      <c r="BK224" s="229">
        <f>ROUND(I224*H224,2)</f>
        <v>0</v>
      </c>
      <c r="BL224" s="16" t="s">
        <v>128</v>
      </c>
      <c r="BM224" s="228" t="s">
        <v>318</v>
      </c>
    </row>
    <row r="225" s="2" customFormat="1">
      <c r="A225" s="37"/>
      <c r="B225" s="38"/>
      <c r="C225" s="39"/>
      <c r="D225" s="230" t="s">
        <v>130</v>
      </c>
      <c r="E225" s="39"/>
      <c r="F225" s="231" t="s">
        <v>319</v>
      </c>
      <c r="G225" s="39"/>
      <c r="H225" s="39"/>
      <c r="I225" s="232"/>
      <c r="J225" s="39"/>
      <c r="K225" s="39"/>
      <c r="L225" s="43"/>
      <c r="M225" s="233"/>
      <c r="N225" s="234"/>
      <c r="O225" s="90"/>
      <c r="P225" s="90"/>
      <c r="Q225" s="90"/>
      <c r="R225" s="90"/>
      <c r="S225" s="90"/>
      <c r="T225" s="91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T225" s="16" t="s">
        <v>130</v>
      </c>
      <c r="AU225" s="16" t="s">
        <v>85</v>
      </c>
    </row>
    <row r="226" s="12" customFormat="1" ht="25.92" customHeight="1">
      <c r="A226" s="12"/>
      <c r="B226" s="201"/>
      <c r="C226" s="202"/>
      <c r="D226" s="203" t="s">
        <v>74</v>
      </c>
      <c r="E226" s="204" t="s">
        <v>320</v>
      </c>
      <c r="F226" s="204" t="s">
        <v>321</v>
      </c>
      <c r="G226" s="202"/>
      <c r="H226" s="202"/>
      <c r="I226" s="205"/>
      <c r="J226" s="206">
        <f>BK226</f>
        <v>0</v>
      </c>
      <c r="K226" s="202"/>
      <c r="L226" s="207"/>
      <c r="M226" s="208"/>
      <c r="N226" s="209"/>
      <c r="O226" s="209"/>
      <c r="P226" s="210">
        <f>P227</f>
        <v>0</v>
      </c>
      <c r="Q226" s="209"/>
      <c r="R226" s="210">
        <f>R227</f>
        <v>0.094705000000000011</v>
      </c>
      <c r="S226" s="209"/>
      <c r="T226" s="211">
        <f>T227</f>
        <v>0</v>
      </c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R226" s="212" t="s">
        <v>85</v>
      </c>
      <c r="AT226" s="213" t="s">
        <v>74</v>
      </c>
      <c r="AU226" s="213" t="s">
        <v>75</v>
      </c>
      <c r="AY226" s="212" t="s">
        <v>121</v>
      </c>
      <c r="BK226" s="214">
        <f>BK227</f>
        <v>0</v>
      </c>
    </row>
    <row r="227" s="12" customFormat="1" ht="22.8" customHeight="1">
      <c r="A227" s="12"/>
      <c r="B227" s="201"/>
      <c r="C227" s="202"/>
      <c r="D227" s="203" t="s">
        <v>74</v>
      </c>
      <c r="E227" s="215" t="s">
        <v>322</v>
      </c>
      <c r="F227" s="215" t="s">
        <v>323</v>
      </c>
      <c r="G227" s="202"/>
      <c r="H227" s="202"/>
      <c r="I227" s="205"/>
      <c r="J227" s="216">
        <f>BK227</f>
        <v>0</v>
      </c>
      <c r="K227" s="202"/>
      <c r="L227" s="207"/>
      <c r="M227" s="208"/>
      <c r="N227" s="209"/>
      <c r="O227" s="209"/>
      <c r="P227" s="210">
        <f>SUM(P228:P252)</f>
        <v>0</v>
      </c>
      <c r="Q227" s="209"/>
      <c r="R227" s="210">
        <f>SUM(R228:R252)</f>
        <v>0.094705000000000011</v>
      </c>
      <c r="S227" s="209"/>
      <c r="T227" s="211">
        <f>SUM(T228:T252)</f>
        <v>0</v>
      </c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R227" s="212" t="s">
        <v>85</v>
      </c>
      <c r="AT227" s="213" t="s">
        <v>74</v>
      </c>
      <c r="AU227" s="213" t="s">
        <v>83</v>
      </c>
      <c r="AY227" s="212" t="s">
        <v>121</v>
      </c>
      <c r="BK227" s="214">
        <f>SUM(BK228:BK252)</f>
        <v>0</v>
      </c>
    </row>
    <row r="228" s="2" customFormat="1" ht="24.15" customHeight="1">
      <c r="A228" s="37"/>
      <c r="B228" s="38"/>
      <c r="C228" s="217" t="s">
        <v>324</v>
      </c>
      <c r="D228" s="217" t="s">
        <v>123</v>
      </c>
      <c r="E228" s="218" t="s">
        <v>325</v>
      </c>
      <c r="F228" s="219" t="s">
        <v>326</v>
      </c>
      <c r="G228" s="220" t="s">
        <v>187</v>
      </c>
      <c r="H228" s="221">
        <v>35</v>
      </c>
      <c r="I228" s="222"/>
      <c r="J228" s="223">
        <f>ROUND(I228*H228,2)</f>
        <v>0</v>
      </c>
      <c r="K228" s="219" t="s">
        <v>127</v>
      </c>
      <c r="L228" s="43"/>
      <c r="M228" s="224" t="s">
        <v>1</v>
      </c>
      <c r="N228" s="225" t="s">
        <v>40</v>
      </c>
      <c r="O228" s="90"/>
      <c r="P228" s="226">
        <f>O228*H228</f>
        <v>0</v>
      </c>
      <c r="Q228" s="226">
        <v>0</v>
      </c>
      <c r="R228" s="226">
        <f>Q228*H228</f>
        <v>0</v>
      </c>
      <c r="S228" s="226">
        <v>0</v>
      </c>
      <c r="T228" s="227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228" t="s">
        <v>217</v>
      </c>
      <c r="AT228" s="228" t="s">
        <v>123</v>
      </c>
      <c r="AU228" s="228" t="s">
        <v>85</v>
      </c>
      <c r="AY228" s="16" t="s">
        <v>121</v>
      </c>
      <c r="BE228" s="229">
        <f>IF(N228="základní",J228,0)</f>
        <v>0</v>
      </c>
      <c r="BF228" s="229">
        <f>IF(N228="snížená",J228,0)</f>
        <v>0</v>
      </c>
      <c r="BG228" s="229">
        <f>IF(N228="zákl. přenesená",J228,0)</f>
        <v>0</v>
      </c>
      <c r="BH228" s="229">
        <f>IF(N228="sníž. přenesená",J228,0)</f>
        <v>0</v>
      </c>
      <c r="BI228" s="229">
        <f>IF(N228="nulová",J228,0)</f>
        <v>0</v>
      </c>
      <c r="BJ228" s="16" t="s">
        <v>83</v>
      </c>
      <c r="BK228" s="229">
        <f>ROUND(I228*H228,2)</f>
        <v>0</v>
      </c>
      <c r="BL228" s="16" t="s">
        <v>217</v>
      </c>
      <c r="BM228" s="228" t="s">
        <v>327</v>
      </c>
    </row>
    <row r="229" s="2" customFormat="1">
      <c r="A229" s="37"/>
      <c r="B229" s="38"/>
      <c r="C229" s="39"/>
      <c r="D229" s="230" t="s">
        <v>130</v>
      </c>
      <c r="E229" s="39"/>
      <c r="F229" s="231" t="s">
        <v>328</v>
      </c>
      <c r="G229" s="39"/>
      <c r="H229" s="39"/>
      <c r="I229" s="232"/>
      <c r="J229" s="39"/>
      <c r="K229" s="39"/>
      <c r="L229" s="43"/>
      <c r="M229" s="233"/>
      <c r="N229" s="234"/>
      <c r="O229" s="90"/>
      <c r="P229" s="90"/>
      <c r="Q229" s="90"/>
      <c r="R229" s="90"/>
      <c r="S229" s="90"/>
      <c r="T229" s="91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T229" s="16" t="s">
        <v>130</v>
      </c>
      <c r="AU229" s="16" t="s">
        <v>85</v>
      </c>
    </row>
    <row r="230" s="2" customFormat="1" ht="24.15" customHeight="1">
      <c r="A230" s="37"/>
      <c r="B230" s="38"/>
      <c r="C230" s="257" t="s">
        <v>329</v>
      </c>
      <c r="D230" s="257" t="s">
        <v>176</v>
      </c>
      <c r="E230" s="258" t="s">
        <v>330</v>
      </c>
      <c r="F230" s="259" t="s">
        <v>331</v>
      </c>
      <c r="G230" s="260" t="s">
        <v>187</v>
      </c>
      <c r="H230" s="261">
        <v>36.75</v>
      </c>
      <c r="I230" s="262"/>
      <c r="J230" s="263">
        <f>ROUND(I230*H230,2)</f>
        <v>0</v>
      </c>
      <c r="K230" s="259" t="s">
        <v>127</v>
      </c>
      <c r="L230" s="264"/>
      <c r="M230" s="265" t="s">
        <v>1</v>
      </c>
      <c r="N230" s="266" t="s">
        <v>40</v>
      </c>
      <c r="O230" s="90"/>
      <c r="P230" s="226">
        <f>O230*H230</f>
        <v>0</v>
      </c>
      <c r="Q230" s="226">
        <v>0.00035</v>
      </c>
      <c r="R230" s="226">
        <f>Q230*H230</f>
        <v>0.012862500000000001</v>
      </c>
      <c r="S230" s="226">
        <v>0</v>
      </c>
      <c r="T230" s="227">
        <f>S230*H230</f>
        <v>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R230" s="228" t="s">
        <v>296</v>
      </c>
      <c r="AT230" s="228" t="s">
        <v>176</v>
      </c>
      <c r="AU230" s="228" t="s">
        <v>85</v>
      </c>
      <c r="AY230" s="16" t="s">
        <v>121</v>
      </c>
      <c r="BE230" s="229">
        <f>IF(N230="základní",J230,0)</f>
        <v>0</v>
      </c>
      <c r="BF230" s="229">
        <f>IF(N230="snížená",J230,0)</f>
        <v>0</v>
      </c>
      <c r="BG230" s="229">
        <f>IF(N230="zákl. přenesená",J230,0)</f>
        <v>0</v>
      </c>
      <c r="BH230" s="229">
        <f>IF(N230="sníž. přenesená",J230,0)</f>
        <v>0</v>
      </c>
      <c r="BI230" s="229">
        <f>IF(N230="nulová",J230,0)</f>
        <v>0</v>
      </c>
      <c r="BJ230" s="16" t="s">
        <v>83</v>
      </c>
      <c r="BK230" s="229">
        <f>ROUND(I230*H230,2)</f>
        <v>0</v>
      </c>
      <c r="BL230" s="16" t="s">
        <v>217</v>
      </c>
      <c r="BM230" s="228" t="s">
        <v>332</v>
      </c>
    </row>
    <row r="231" s="2" customFormat="1">
      <c r="A231" s="37"/>
      <c r="B231" s="38"/>
      <c r="C231" s="39"/>
      <c r="D231" s="230" t="s">
        <v>130</v>
      </c>
      <c r="E231" s="39"/>
      <c r="F231" s="231" t="s">
        <v>331</v>
      </c>
      <c r="G231" s="39"/>
      <c r="H231" s="39"/>
      <c r="I231" s="232"/>
      <c r="J231" s="39"/>
      <c r="K231" s="39"/>
      <c r="L231" s="43"/>
      <c r="M231" s="233"/>
      <c r="N231" s="234"/>
      <c r="O231" s="90"/>
      <c r="P231" s="90"/>
      <c r="Q231" s="90"/>
      <c r="R231" s="90"/>
      <c r="S231" s="90"/>
      <c r="T231" s="91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T231" s="16" t="s">
        <v>130</v>
      </c>
      <c r="AU231" s="16" t="s">
        <v>85</v>
      </c>
    </row>
    <row r="232" s="13" customFormat="1">
      <c r="A232" s="13"/>
      <c r="B232" s="235"/>
      <c r="C232" s="236"/>
      <c r="D232" s="230" t="s">
        <v>132</v>
      </c>
      <c r="E232" s="236"/>
      <c r="F232" s="238" t="s">
        <v>333</v>
      </c>
      <c r="G232" s="236"/>
      <c r="H232" s="239">
        <v>36.75</v>
      </c>
      <c r="I232" s="240"/>
      <c r="J232" s="236"/>
      <c r="K232" s="236"/>
      <c r="L232" s="241"/>
      <c r="M232" s="242"/>
      <c r="N232" s="243"/>
      <c r="O232" s="243"/>
      <c r="P232" s="243"/>
      <c r="Q232" s="243"/>
      <c r="R232" s="243"/>
      <c r="S232" s="243"/>
      <c r="T232" s="244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T232" s="245" t="s">
        <v>132</v>
      </c>
      <c r="AU232" s="245" t="s">
        <v>85</v>
      </c>
      <c r="AV232" s="13" t="s">
        <v>85</v>
      </c>
      <c r="AW232" s="13" t="s">
        <v>4</v>
      </c>
      <c r="AX232" s="13" t="s">
        <v>83</v>
      </c>
      <c r="AY232" s="245" t="s">
        <v>121</v>
      </c>
    </row>
    <row r="233" s="2" customFormat="1" ht="24.15" customHeight="1">
      <c r="A233" s="37"/>
      <c r="B233" s="38"/>
      <c r="C233" s="257" t="s">
        <v>334</v>
      </c>
      <c r="D233" s="257" t="s">
        <v>176</v>
      </c>
      <c r="E233" s="258" t="s">
        <v>335</v>
      </c>
      <c r="F233" s="259" t="s">
        <v>336</v>
      </c>
      <c r="G233" s="260" t="s">
        <v>187</v>
      </c>
      <c r="H233" s="261">
        <v>36.75</v>
      </c>
      <c r="I233" s="262"/>
      <c r="J233" s="263">
        <f>ROUND(I233*H233,2)</f>
        <v>0</v>
      </c>
      <c r="K233" s="259" t="s">
        <v>1</v>
      </c>
      <c r="L233" s="264"/>
      <c r="M233" s="265" t="s">
        <v>1</v>
      </c>
      <c r="N233" s="266" t="s">
        <v>40</v>
      </c>
      <c r="O233" s="90"/>
      <c r="P233" s="226">
        <f>O233*H233</f>
        <v>0</v>
      </c>
      <c r="Q233" s="226">
        <v>0</v>
      </c>
      <c r="R233" s="226">
        <f>Q233*H233</f>
        <v>0</v>
      </c>
      <c r="S233" s="226">
        <v>0</v>
      </c>
      <c r="T233" s="227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228" t="s">
        <v>296</v>
      </c>
      <c r="AT233" s="228" t="s">
        <v>176</v>
      </c>
      <c r="AU233" s="228" t="s">
        <v>85</v>
      </c>
      <c r="AY233" s="16" t="s">
        <v>121</v>
      </c>
      <c r="BE233" s="229">
        <f>IF(N233="základní",J233,0)</f>
        <v>0</v>
      </c>
      <c r="BF233" s="229">
        <f>IF(N233="snížená",J233,0)</f>
        <v>0</v>
      </c>
      <c r="BG233" s="229">
        <f>IF(N233="zákl. přenesená",J233,0)</f>
        <v>0</v>
      </c>
      <c r="BH233" s="229">
        <f>IF(N233="sníž. přenesená",J233,0)</f>
        <v>0</v>
      </c>
      <c r="BI233" s="229">
        <f>IF(N233="nulová",J233,0)</f>
        <v>0</v>
      </c>
      <c r="BJ233" s="16" t="s">
        <v>83</v>
      </c>
      <c r="BK233" s="229">
        <f>ROUND(I233*H233,2)</f>
        <v>0</v>
      </c>
      <c r="BL233" s="16" t="s">
        <v>217</v>
      </c>
      <c r="BM233" s="228" t="s">
        <v>337</v>
      </c>
    </row>
    <row r="234" s="2" customFormat="1">
      <c r="A234" s="37"/>
      <c r="B234" s="38"/>
      <c r="C234" s="39"/>
      <c r="D234" s="230" t="s">
        <v>130</v>
      </c>
      <c r="E234" s="39"/>
      <c r="F234" s="231" t="s">
        <v>336</v>
      </c>
      <c r="G234" s="39"/>
      <c r="H234" s="39"/>
      <c r="I234" s="232"/>
      <c r="J234" s="39"/>
      <c r="K234" s="39"/>
      <c r="L234" s="43"/>
      <c r="M234" s="233"/>
      <c r="N234" s="234"/>
      <c r="O234" s="90"/>
      <c r="P234" s="90"/>
      <c r="Q234" s="90"/>
      <c r="R234" s="90"/>
      <c r="S234" s="90"/>
      <c r="T234" s="91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T234" s="16" t="s">
        <v>130</v>
      </c>
      <c r="AU234" s="16" t="s">
        <v>85</v>
      </c>
    </row>
    <row r="235" s="13" customFormat="1">
      <c r="A235" s="13"/>
      <c r="B235" s="235"/>
      <c r="C235" s="236"/>
      <c r="D235" s="230" t="s">
        <v>132</v>
      </c>
      <c r="E235" s="236"/>
      <c r="F235" s="238" t="s">
        <v>333</v>
      </c>
      <c r="G235" s="236"/>
      <c r="H235" s="239">
        <v>36.75</v>
      </c>
      <c r="I235" s="240"/>
      <c r="J235" s="236"/>
      <c r="K235" s="236"/>
      <c r="L235" s="241"/>
      <c r="M235" s="242"/>
      <c r="N235" s="243"/>
      <c r="O235" s="243"/>
      <c r="P235" s="243"/>
      <c r="Q235" s="243"/>
      <c r="R235" s="243"/>
      <c r="S235" s="243"/>
      <c r="T235" s="244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T235" s="245" t="s">
        <v>132</v>
      </c>
      <c r="AU235" s="245" t="s">
        <v>85</v>
      </c>
      <c r="AV235" s="13" t="s">
        <v>85</v>
      </c>
      <c r="AW235" s="13" t="s">
        <v>4</v>
      </c>
      <c r="AX235" s="13" t="s">
        <v>83</v>
      </c>
      <c r="AY235" s="245" t="s">
        <v>121</v>
      </c>
    </row>
    <row r="236" s="2" customFormat="1" ht="24.15" customHeight="1">
      <c r="A236" s="37"/>
      <c r="B236" s="38"/>
      <c r="C236" s="217" t="s">
        <v>338</v>
      </c>
      <c r="D236" s="217" t="s">
        <v>123</v>
      </c>
      <c r="E236" s="218" t="s">
        <v>339</v>
      </c>
      <c r="F236" s="219" t="s">
        <v>340</v>
      </c>
      <c r="G236" s="220" t="s">
        <v>187</v>
      </c>
      <c r="H236" s="221">
        <v>35</v>
      </c>
      <c r="I236" s="222"/>
      <c r="J236" s="223">
        <f>ROUND(I236*H236,2)</f>
        <v>0</v>
      </c>
      <c r="K236" s="219" t="s">
        <v>127</v>
      </c>
      <c r="L236" s="43"/>
      <c r="M236" s="224" t="s">
        <v>1</v>
      </c>
      <c r="N236" s="225" t="s">
        <v>40</v>
      </c>
      <c r="O236" s="90"/>
      <c r="P236" s="226">
        <f>O236*H236</f>
        <v>0</v>
      </c>
      <c r="Q236" s="226">
        <v>0</v>
      </c>
      <c r="R236" s="226">
        <f>Q236*H236</f>
        <v>0</v>
      </c>
      <c r="S236" s="226">
        <v>0</v>
      </c>
      <c r="T236" s="227">
        <f>S236*H236</f>
        <v>0</v>
      </c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R236" s="228" t="s">
        <v>217</v>
      </c>
      <c r="AT236" s="228" t="s">
        <v>123</v>
      </c>
      <c r="AU236" s="228" t="s">
        <v>85</v>
      </c>
      <c r="AY236" s="16" t="s">
        <v>121</v>
      </c>
      <c r="BE236" s="229">
        <f>IF(N236="základní",J236,0)</f>
        <v>0</v>
      </c>
      <c r="BF236" s="229">
        <f>IF(N236="snížená",J236,0)</f>
        <v>0</v>
      </c>
      <c r="BG236" s="229">
        <f>IF(N236="zákl. přenesená",J236,0)</f>
        <v>0</v>
      </c>
      <c r="BH236" s="229">
        <f>IF(N236="sníž. přenesená",J236,0)</f>
        <v>0</v>
      </c>
      <c r="BI236" s="229">
        <f>IF(N236="nulová",J236,0)</f>
        <v>0</v>
      </c>
      <c r="BJ236" s="16" t="s">
        <v>83</v>
      </c>
      <c r="BK236" s="229">
        <f>ROUND(I236*H236,2)</f>
        <v>0</v>
      </c>
      <c r="BL236" s="16" t="s">
        <v>217</v>
      </c>
      <c r="BM236" s="228" t="s">
        <v>341</v>
      </c>
    </row>
    <row r="237" s="2" customFormat="1">
      <c r="A237" s="37"/>
      <c r="B237" s="38"/>
      <c r="C237" s="39"/>
      <c r="D237" s="230" t="s">
        <v>130</v>
      </c>
      <c r="E237" s="39"/>
      <c r="F237" s="231" t="s">
        <v>342</v>
      </c>
      <c r="G237" s="39"/>
      <c r="H237" s="39"/>
      <c r="I237" s="232"/>
      <c r="J237" s="39"/>
      <c r="K237" s="39"/>
      <c r="L237" s="43"/>
      <c r="M237" s="233"/>
      <c r="N237" s="234"/>
      <c r="O237" s="90"/>
      <c r="P237" s="90"/>
      <c r="Q237" s="90"/>
      <c r="R237" s="90"/>
      <c r="S237" s="90"/>
      <c r="T237" s="91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T237" s="16" t="s">
        <v>130</v>
      </c>
      <c r="AU237" s="16" t="s">
        <v>85</v>
      </c>
    </row>
    <row r="238" s="2" customFormat="1" ht="24.15" customHeight="1">
      <c r="A238" s="37"/>
      <c r="B238" s="38"/>
      <c r="C238" s="257" t="s">
        <v>343</v>
      </c>
      <c r="D238" s="257" t="s">
        <v>176</v>
      </c>
      <c r="E238" s="258" t="s">
        <v>344</v>
      </c>
      <c r="F238" s="259" t="s">
        <v>345</v>
      </c>
      <c r="G238" s="260" t="s">
        <v>187</v>
      </c>
      <c r="H238" s="261">
        <v>40.25</v>
      </c>
      <c r="I238" s="262"/>
      <c r="J238" s="263">
        <f>ROUND(I238*H238,2)</f>
        <v>0</v>
      </c>
      <c r="K238" s="259" t="s">
        <v>127</v>
      </c>
      <c r="L238" s="264"/>
      <c r="M238" s="265" t="s">
        <v>1</v>
      </c>
      <c r="N238" s="266" t="s">
        <v>40</v>
      </c>
      <c r="O238" s="90"/>
      <c r="P238" s="226">
        <f>O238*H238</f>
        <v>0</v>
      </c>
      <c r="Q238" s="226">
        <v>0.00017000000000000001</v>
      </c>
      <c r="R238" s="226">
        <f>Q238*H238</f>
        <v>0.0068425000000000005</v>
      </c>
      <c r="S238" s="226">
        <v>0</v>
      </c>
      <c r="T238" s="227">
        <f>S238*H238</f>
        <v>0</v>
      </c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R238" s="228" t="s">
        <v>296</v>
      </c>
      <c r="AT238" s="228" t="s">
        <v>176</v>
      </c>
      <c r="AU238" s="228" t="s">
        <v>85</v>
      </c>
      <c r="AY238" s="16" t="s">
        <v>121</v>
      </c>
      <c r="BE238" s="229">
        <f>IF(N238="základní",J238,0)</f>
        <v>0</v>
      </c>
      <c r="BF238" s="229">
        <f>IF(N238="snížená",J238,0)</f>
        <v>0</v>
      </c>
      <c r="BG238" s="229">
        <f>IF(N238="zákl. přenesená",J238,0)</f>
        <v>0</v>
      </c>
      <c r="BH238" s="229">
        <f>IF(N238="sníž. přenesená",J238,0)</f>
        <v>0</v>
      </c>
      <c r="BI238" s="229">
        <f>IF(N238="nulová",J238,0)</f>
        <v>0</v>
      </c>
      <c r="BJ238" s="16" t="s">
        <v>83</v>
      </c>
      <c r="BK238" s="229">
        <f>ROUND(I238*H238,2)</f>
        <v>0</v>
      </c>
      <c r="BL238" s="16" t="s">
        <v>217</v>
      </c>
      <c r="BM238" s="228" t="s">
        <v>346</v>
      </c>
    </row>
    <row r="239" s="2" customFormat="1">
      <c r="A239" s="37"/>
      <c r="B239" s="38"/>
      <c r="C239" s="39"/>
      <c r="D239" s="230" t="s">
        <v>130</v>
      </c>
      <c r="E239" s="39"/>
      <c r="F239" s="231" t="s">
        <v>345</v>
      </c>
      <c r="G239" s="39"/>
      <c r="H239" s="39"/>
      <c r="I239" s="232"/>
      <c r="J239" s="39"/>
      <c r="K239" s="39"/>
      <c r="L239" s="43"/>
      <c r="M239" s="233"/>
      <c r="N239" s="234"/>
      <c r="O239" s="90"/>
      <c r="P239" s="90"/>
      <c r="Q239" s="90"/>
      <c r="R239" s="90"/>
      <c r="S239" s="90"/>
      <c r="T239" s="91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T239" s="16" t="s">
        <v>130</v>
      </c>
      <c r="AU239" s="16" t="s">
        <v>85</v>
      </c>
    </row>
    <row r="240" s="13" customFormat="1">
      <c r="A240" s="13"/>
      <c r="B240" s="235"/>
      <c r="C240" s="236"/>
      <c r="D240" s="230" t="s">
        <v>132</v>
      </c>
      <c r="E240" s="236"/>
      <c r="F240" s="238" t="s">
        <v>347</v>
      </c>
      <c r="G240" s="236"/>
      <c r="H240" s="239">
        <v>40.25</v>
      </c>
      <c r="I240" s="240"/>
      <c r="J240" s="236"/>
      <c r="K240" s="236"/>
      <c r="L240" s="241"/>
      <c r="M240" s="242"/>
      <c r="N240" s="243"/>
      <c r="O240" s="243"/>
      <c r="P240" s="243"/>
      <c r="Q240" s="243"/>
      <c r="R240" s="243"/>
      <c r="S240" s="243"/>
      <c r="T240" s="244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T240" s="245" t="s">
        <v>132</v>
      </c>
      <c r="AU240" s="245" t="s">
        <v>85</v>
      </c>
      <c r="AV240" s="13" t="s">
        <v>85</v>
      </c>
      <c r="AW240" s="13" t="s">
        <v>4</v>
      </c>
      <c r="AX240" s="13" t="s">
        <v>83</v>
      </c>
      <c r="AY240" s="245" t="s">
        <v>121</v>
      </c>
    </row>
    <row r="241" s="2" customFormat="1" ht="24.15" customHeight="1">
      <c r="A241" s="37"/>
      <c r="B241" s="38"/>
      <c r="C241" s="217" t="s">
        <v>348</v>
      </c>
      <c r="D241" s="217" t="s">
        <v>123</v>
      </c>
      <c r="E241" s="218" t="s">
        <v>349</v>
      </c>
      <c r="F241" s="219" t="s">
        <v>350</v>
      </c>
      <c r="G241" s="220" t="s">
        <v>172</v>
      </c>
      <c r="H241" s="221">
        <v>1</v>
      </c>
      <c r="I241" s="222"/>
      <c r="J241" s="223">
        <f>ROUND(I241*H241,2)</f>
        <v>0</v>
      </c>
      <c r="K241" s="219" t="s">
        <v>127</v>
      </c>
      <c r="L241" s="43"/>
      <c r="M241" s="224" t="s">
        <v>1</v>
      </c>
      <c r="N241" s="225" t="s">
        <v>40</v>
      </c>
      <c r="O241" s="90"/>
      <c r="P241" s="226">
        <f>O241*H241</f>
        <v>0</v>
      </c>
      <c r="Q241" s="226">
        <v>0</v>
      </c>
      <c r="R241" s="226">
        <f>Q241*H241</f>
        <v>0</v>
      </c>
      <c r="S241" s="226">
        <v>0</v>
      </c>
      <c r="T241" s="227">
        <f>S241*H241</f>
        <v>0</v>
      </c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R241" s="228" t="s">
        <v>217</v>
      </c>
      <c r="AT241" s="228" t="s">
        <v>123</v>
      </c>
      <c r="AU241" s="228" t="s">
        <v>85</v>
      </c>
      <c r="AY241" s="16" t="s">
        <v>121</v>
      </c>
      <c r="BE241" s="229">
        <f>IF(N241="základní",J241,0)</f>
        <v>0</v>
      </c>
      <c r="BF241" s="229">
        <f>IF(N241="snížená",J241,0)</f>
        <v>0</v>
      </c>
      <c r="BG241" s="229">
        <f>IF(N241="zákl. přenesená",J241,0)</f>
        <v>0</v>
      </c>
      <c r="BH241" s="229">
        <f>IF(N241="sníž. přenesená",J241,0)</f>
        <v>0</v>
      </c>
      <c r="BI241" s="229">
        <f>IF(N241="nulová",J241,0)</f>
        <v>0</v>
      </c>
      <c r="BJ241" s="16" t="s">
        <v>83</v>
      </c>
      <c r="BK241" s="229">
        <f>ROUND(I241*H241,2)</f>
        <v>0</v>
      </c>
      <c r="BL241" s="16" t="s">
        <v>217</v>
      </c>
      <c r="BM241" s="228" t="s">
        <v>351</v>
      </c>
    </row>
    <row r="242" s="2" customFormat="1">
      <c r="A242" s="37"/>
      <c r="B242" s="38"/>
      <c r="C242" s="39"/>
      <c r="D242" s="230" t="s">
        <v>130</v>
      </c>
      <c r="E242" s="39"/>
      <c r="F242" s="231" t="s">
        <v>352</v>
      </c>
      <c r="G242" s="39"/>
      <c r="H242" s="39"/>
      <c r="I242" s="232"/>
      <c r="J242" s="39"/>
      <c r="K242" s="39"/>
      <c r="L242" s="43"/>
      <c r="M242" s="233"/>
      <c r="N242" s="234"/>
      <c r="O242" s="90"/>
      <c r="P242" s="90"/>
      <c r="Q242" s="90"/>
      <c r="R242" s="90"/>
      <c r="S242" s="90"/>
      <c r="T242" s="91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T242" s="16" t="s">
        <v>130</v>
      </c>
      <c r="AU242" s="16" t="s">
        <v>85</v>
      </c>
    </row>
    <row r="243" s="2" customFormat="1" ht="16.5" customHeight="1">
      <c r="A243" s="37"/>
      <c r="B243" s="38"/>
      <c r="C243" s="257" t="s">
        <v>353</v>
      </c>
      <c r="D243" s="257" t="s">
        <v>176</v>
      </c>
      <c r="E243" s="258" t="s">
        <v>354</v>
      </c>
      <c r="F243" s="259" t="s">
        <v>355</v>
      </c>
      <c r="G243" s="260" t="s">
        <v>172</v>
      </c>
      <c r="H243" s="261">
        <v>1</v>
      </c>
      <c r="I243" s="262"/>
      <c r="J243" s="263">
        <f>ROUND(I243*H243,2)</f>
        <v>0</v>
      </c>
      <c r="K243" s="259" t="s">
        <v>1</v>
      </c>
      <c r="L243" s="264"/>
      <c r="M243" s="265" t="s">
        <v>1</v>
      </c>
      <c r="N243" s="266" t="s">
        <v>40</v>
      </c>
      <c r="O243" s="90"/>
      <c r="P243" s="226">
        <f>O243*H243</f>
        <v>0</v>
      </c>
      <c r="Q243" s="226">
        <v>0</v>
      </c>
      <c r="R243" s="226">
        <f>Q243*H243</f>
        <v>0</v>
      </c>
      <c r="S243" s="226">
        <v>0</v>
      </c>
      <c r="T243" s="227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28" t="s">
        <v>296</v>
      </c>
      <c r="AT243" s="228" t="s">
        <v>176</v>
      </c>
      <c r="AU243" s="228" t="s">
        <v>85</v>
      </c>
      <c r="AY243" s="16" t="s">
        <v>121</v>
      </c>
      <c r="BE243" s="229">
        <f>IF(N243="základní",J243,0)</f>
        <v>0</v>
      </c>
      <c r="BF243" s="229">
        <f>IF(N243="snížená",J243,0)</f>
        <v>0</v>
      </c>
      <c r="BG243" s="229">
        <f>IF(N243="zákl. přenesená",J243,0)</f>
        <v>0</v>
      </c>
      <c r="BH243" s="229">
        <f>IF(N243="sníž. přenesená",J243,0)</f>
        <v>0</v>
      </c>
      <c r="BI243" s="229">
        <f>IF(N243="nulová",J243,0)</f>
        <v>0</v>
      </c>
      <c r="BJ243" s="16" t="s">
        <v>83</v>
      </c>
      <c r="BK243" s="229">
        <f>ROUND(I243*H243,2)</f>
        <v>0</v>
      </c>
      <c r="BL243" s="16" t="s">
        <v>217</v>
      </c>
      <c r="BM243" s="228" t="s">
        <v>356</v>
      </c>
    </row>
    <row r="244" s="2" customFormat="1">
      <c r="A244" s="37"/>
      <c r="B244" s="38"/>
      <c r="C244" s="39"/>
      <c r="D244" s="230" t="s">
        <v>130</v>
      </c>
      <c r="E244" s="39"/>
      <c r="F244" s="231" t="s">
        <v>355</v>
      </c>
      <c r="G244" s="39"/>
      <c r="H244" s="39"/>
      <c r="I244" s="232"/>
      <c r="J244" s="39"/>
      <c r="K244" s="39"/>
      <c r="L244" s="43"/>
      <c r="M244" s="233"/>
      <c r="N244" s="234"/>
      <c r="O244" s="90"/>
      <c r="P244" s="90"/>
      <c r="Q244" s="90"/>
      <c r="R244" s="90"/>
      <c r="S244" s="90"/>
      <c r="T244" s="91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T244" s="16" t="s">
        <v>130</v>
      </c>
      <c r="AU244" s="16" t="s">
        <v>85</v>
      </c>
    </row>
    <row r="245" s="2" customFormat="1" ht="24.15" customHeight="1">
      <c r="A245" s="37"/>
      <c r="B245" s="38"/>
      <c r="C245" s="217" t="s">
        <v>357</v>
      </c>
      <c r="D245" s="217" t="s">
        <v>123</v>
      </c>
      <c r="E245" s="218" t="s">
        <v>358</v>
      </c>
      <c r="F245" s="219" t="s">
        <v>359</v>
      </c>
      <c r="G245" s="220" t="s">
        <v>172</v>
      </c>
      <c r="H245" s="221">
        <v>5</v>
      </c>
      <c r="I245" s="222"/>
      <c r="J245" s="223">
        <f>ROUND(I245*H245,2)</f>
        <v>0</v>
      </c>
      <c r="K245" s="219" t="s">
        <v>127</v>
      </c>
      <c r="L245" s="43"/>
      <c r="M245" s="224" t="s">
        <v>1</v>
      </c>
      <c r="N245" s="225" t="s">
        <v>40</v>
      </c>
      <c r="O245" s="90"/>
      <c r="P245" s="226">
        <f>O245*H245</f>
        <v>0</v>
      </c>
      <c r="Q245" s="226">
        <v>0</v>
      </c>
      <c r="R245" s="226">
        <f>Q245*H245</f>
        <v>0</v>
      </c>
      <c r="S245" s="226">
        <v>0</v>
      </c>
      <c r="T245" s="227">
        <f>S245*H245</f>
        <v>0</v>
      </c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R245" s="228" t="s">
        <v>217</v>
      </c>
      <c r="AT245" s="228" t="s">
        <v>123</v>
      </c>
      <c r="AU245" s="228" t="s">
        <v>85</v>
      </c>
      <c r="AY245" s="16" t="s">
        <v>121</v>
      </c>
      <c r="BE245" s="229">
        <f>IF(N245="základní",J245,0)</f>
        <v>0</v>
      </c>
      <c r="BF245" s="229">
        <f>IF(N245="snížená",J245,0)</f>
        <v>0</v>
      </c>
      <c r="BG245" s="229">
        <f>IF(N245="zákl. přenesená",J245,0)</f>
        <v>0</v>
      </c>
      <c r="BH245" s="229">
        <f>IF(N245="sníž. přenesená",J245,0)</f>
        <v>0</v>
      </c>
      <c r="BI245" s="229">
        <f>IF(N245="nulová",J245,0)</f>
        <v>0</v>
      </c>
      <c r="BJ245" s="16" t="s">
        <v>83</v>
      </c>
      <c r="BK245" s="229">
        <f>ROUND(I245*H245,2)</f>
        <v>0</v>
      </c>
      <c r="BL245" s="16" t="s">
        <v>217</v>
      </c>
      <c r="BM245" s="228" t="s">
        <v>360</v>
      </c>
    </row>
    <row r="246" s="2" customFormat="1">
      <c r="A246" s="37"/>
      <c r="B246" s="38"/>
      <c r="C246" s="39"/>
      <c r="D246" s="230" t="s">
        <v>130</v>
      </c>
      <c r="E246" s="39"/>
      <c r="F246" s="231" t="s">
        <v>361</v>
      </c>
      <c r="G246" s="39"/>
      <c r="H246" s="39"/>
      <c r="I246" s="232"/>
      <c r="J246" s="39"/>
      <c r="K246" s="39"/>
      <c r="L246" s="43"/>
      <c r="M246" s="233"/>
      <c r="N246" s="234"/>
      <c r="O246" s="90"/>
      <c r="P246" s="90"/>
      <c r="Q246" s="90"/>
      <c r="R246" s="90"/>
      <c r="S246" s="90"/>
      <c r="T246" s="91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T246" s="16" t="s">
        <v>130</v>
      </c>
      <c r="AU246" s="16" t="s">
        <v>85</v>
      </c>
    </row>
    <row r="247" s="2" customFormat="1" ht="16.5" customHeight="1">
      <c r="A247" s="37"/>
      <c r="B247" s="38"/>
      <c r="C247" s="257" t="s">
        <v>362</v>
      </c>
      <c r="D247" s="257" t="s">
        <v>176</v>
      </c>
      <c r="E247" s="258" t="s">
        <v>363</v>
      </c>
      <c r="F247" s="259" t="s">
        <v>364</v>
      </c>
      <c r="G247" s="260" t="s">
        <v>172</v>
      </c>
      <c r="H247" s="261">
        <v>5</v>
      </c>
      <c r="I247" s="262"/>
      <c r="J247" s="263">
        <f>ROUND(I247*H247,2)</f>
        <v>0</v>
      </c>
      <c r="K247" s="259" t="s">
        <v>1</v>
      </c>
      <c r="L247" s="264"/>
      <c r="M247" s="265" t="s">
        <v>1</v>
      </c>
      <c r="N247" s="266" t="s">
        <v>40</v>
      </c>
      <c r="O247" s="90"/>
      <c r="P247" s="226">
        <f>O247*H247</f>
        <v>0</v>
      </c>
      <c r="Q247" s="226">
        <v>0.01</v>
      </c>
      <c r="R247" s="226">
        <f>Q247*H247</f>
        <v>0.050000000000000003</v>
      </c>
      <c r="S247" s="226">
        <v>0</v>
      </c>
      <c r="T247" s="227">
        <f>S247*H247</f>
        <v>0</v>
      </c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R247" s="228" t="s">
        <v>296</v>
      </c>
      <c r="AT247" s="228" t="s">
        <v>176</v>
      </c>
      <c r="AU247" s="228" t="s">
        <v>85</v>
      </c>
      <c r="AY247" s="16" t="s">
        <v>121</v>
      </c>
      <c r="BE247" s="229">
        <f>IF(N247="základní",J247,0)</f>
        <v>0</v>
      </c>
      <c r="BF247" s="229">
        <f>IF(N247="snížená",J247,0)</f>
        <v>0</v>
      </c>
      <c r="BG247" s="229">
        <f>IF(N247="zákl. přenesená",J247,0)</f>
        <v>0</v>
      </c>
      <c r="BH247" s="229">
        <f>IF(N247="sníž. přenesená",J247,0)</f>
        <v>0</v>
      </c>
      <c r="BI247" s="229">
        <f>IF(N247="nulová",J247,0)</f>
        <v>0</v>
      </c>
      <c r="BJ247" s="16" t="s">
        <v>83</v>
      </c>
      <c r="BK247" s="229">
        <f>ROUND(I247*H247,2)</f>
        <v>0</v>
      </c>
      <c r="BL247" s="16" t="s">
        <v>217</v>
      </c>
      <c r="BM247" s="228" t="s">
        <v>365</v>
      </c>
    </row>
    <row r="248" s="2" customFormat="1">
      <c r="A248" s="37"/>
      <c r="B248" s="38"/>
      <c r="C248" s="39"/>
      <c r="D248" s="230" t="s">
        <v>130</v>
      </c>
      <c r="E248" s="39"/>
      <c r="F248" s="231" t="s">
        <v>364</v>
      </c>
      <c r="G248" s="39"/>
      <c r="H248" s="39"/>
      <c r="I248" s="232"/>
      <c r="J248" s="39"/>
      <c r="K248" s="39"/>
      <c r="L248" s="43"/>
      <c r="M248" s="233"/>
      <c r="N248" s="234"/>
      <c r="O248" s="90"/>
      <c r="P248" s="90"/>
      <c r="Q248" s="90"/>
      <c r="R248" s="90"/>
      <c r="S248" s="90"/>
      <c r="T248" s="91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T248" s="16" t="s">
        <v>130</v>
      </c>
      <c r="AU248" s="16" t="s">
        <v>85</v>
      </c>
    </row>
    <row r="249" s="2" customFormat="1" ht="24.15" customHeight="1">
      <c r="A249" s="37"/>
      <c r="B249" s="38"/>
      <c r="C249" s="217" t="s">
        <v>366</v>
      </c>
      <c r="D249" s="217" t="s">
        <v>123</v>
      </c>
      <c r="E249" s="218" t="s">
        <v>367</v>
      </c>
      <c r="F249" s="219" t="s">
        <v>368</v>
      </c>
      <c r="G249" s="220" t="s">
        <v>187</v>
      </c>
      <c r="H249" s="221">
        <v>25</v>
      </c>
      <c r="I249" s="222"/>
      <c r="J249" s="223">
        <f>ROUND(I249*H249,2)</f>
        <v>0</v>
      </c>
      <c r="K249" s="219" t="s">
        <v>127</v>
      </c>
      <c r="L249" s="43"/>
      <c r="M249" s="224" t="s">
        <v>1</v>
      </c>
      <c r="N249" s="225" t="s">
        <v>40</v>
      </c>
      <c r="O249" s="90"/>
      <c r="P249" s="226">
        <f>O249*H249</f>
        <v>0</v>
      </c>
      <c r="Q249" s="226">
        <v>0</v>
      </c>
      <c r="R249" s="226">
        <f>Q249*H249</f>
        <v>0</v>
      </c>
      <c r="S249" s="226">
        <v>0</v>
      </c>
      <c r="T249" s="227">
        <f>S249*H249</f>
        <v>0</v>
      </c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R249" s="228" t="s">
        <v>217</v>
      </c>
      <c r="AT249" s="228" t="s">
        <v>123</v>
      </c>
      <c r="AU249" s="228" t="s">
        <v>85</v>
      </c>
      <c r="AY249" s="16" t="s">
        <v>121</v>
      </c>
      <c r="BE249" s="229">
        <f>IF(N249="základní",J249,0)</f>
        <v>0</v>
      </c>
      <c r="BF249" s="229">
        <f>IF(N249="snížená",J249,0)</f>
        <v>0</v>
      </c>
      <c r="BG249" s="229">
        <f>IF(N249="zákl. přenesená",J249,0)</f>
        <v>0</v>
      </c>
      <c r="BH249" s="229">
        <f>IF(N249="sníž. přenesená",J249,0)</f>
        <v>0</v>
      </c>
      <c r="BI249" s="229">
        <f>IF(N249="nulová",J249,0)</f>
        <v>0</v>
      </c>
      <c r="BJ249" s="16" t="s">
        <v>83</v>
      </c>
      <c r="BK249" s="229">
        <f>ROUND(I249*H249,2)</f>
        <v>0</v>
      </c>
      <c r="BL249" s="16" t="s">
        <v>217</v>
      </c>
      <c r="BM249" s="228" t="s">
        <v>369</v>
      </c>
    </row>
    <row r="250" s="2" customFormat="1">
      <c r="A250" s="37"/>
      <c r="B250" s="38"/>
      <c r="C250" s="39"/>
      <c r="D250" s="230" t="s">
        <v>130</v>
      </c>
      <c r="E250" s="39"/>
      <c r="F250" s="231" t="s">
        <v>370</v>
      </c>
      <c r="G250" s="39"/>
      <c r="H250" s="39"/>
      <c r="I250" s="232"/>
      <c r="J250" s="39"/>
      <c r="K250" s="39"/>
      <c r="L250" s="43"/>
      <c r="M250" s="233"/>
      <c r="N250" s="234"/>
      <c r="O250" s="90"/>
      <c r="P250" s="90"/>
      <c r="Q250" s="90"/>
      <c r="R250" s="90"/>
      <c r="S250" s="90"/>
      <c r="T250" s="91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T250" s="16" t="s">
        <v>130</v>
      </c>
      <c r="AU250" s="16" t="s">
        <v>85</v>
      </c>
    </row>
    <row r="251" s="2" customFormat="1" ht="16.5" customHeight="1">
      <c r="A251" s="37"/>
      <c r="B251" s="38"/>
      <c r="C251" s="257" t="s">
        <v>371</v>
      </c>
      <c r="D251" s="257" t="s">
        <v>176</v>
      </c>
      <c r="E251" s="258" t="s">
        <v>372</v>
      </c>
      <c r="F251" s="259" t="s">
        <v>373</v>
      </c>
      <c r="G251" s="260" t="s">
        <v>374</v>
      </c>
      <c r="H251" s="261">
        <v>25</v>
      </c>
      <c r="I251" s="262"/>
      <c r="J251" s="263">
        <f>ROUND(I251*H251,2)</f>
        <v>0</v>
      </c>
      <c r="K251" s="259" t="s">
        <v>127</v>
      </c>
      <c r="L251" s="264"/>
      <c r="M251" s="265" t="s">
        <v>1</v>
      </c>
      <c r="N251" s="266" t="s">
        <v>40</v>
      </c>
      <c r="O251" s="90"/>
      <c r="P251" s="226">
        <f>O251*H251</f>
        <v>0</v>
      </c>
      <c r="Q251" s="226">
        <v>0.001</v>
      </c>
      <c r="R251" s="226">
        <f>Q251*H251</f>
        <v>0.025000000000000001</v>
      </c>
      <c r="S251" s="226">
        <v>0</v>
      </c>
      <c r="T251" s="227">
        <f>S251*H251</f>
        <v>0</v>
      </c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R251" s="228" t="s">
        <v>296</v>
      </c>
      <c r="AT251" s="228" t="s">
        <v>176</v>
      </c>
      <c r="AU251" s="228" t="s">
        <v>85</v>
      </c>
      <c r="AY251" s="16" t="s">
        <v>121</v>
      </c>
      <c r="BE251" s="229">
        <f>IF(N251="základní",J251,0)</f>
        <v>0</v>
      </c>
      <c r="BF251" s="229">
        <f>IF(N251="snížená",J251,0)</f>
        <v>0</v>
      </c>
      <c r="BG251" s="229">
        <f>IF(N251="zákl. přenesená",J251,0)</f>
        <v>0</v>
      </c>
      <c r="BH251" s="229">
        <f>IF(N251="sníž. přenesená",J251,0)</f>
        <v>0</v>
      </c>
      <c r="BI251" s="229">
        <f>IF(N251="nulová",J251,0)</f>
        <v>0</v>
      </c>
      <c r="BJ251" s="16" t="s">
        <v>83</v>
      </c>
      <c r="BK251" s="229">
        <f>ROUND(I251*H251,2)</f>
        <v>0</v>
      </c>
      <c r="BL251" s="16" t="s">
        <v>217</v>
      </c>
      <c r="BM251" s="228" t="s">
        <v>375</v>
      </c>
    </row>
    <row r="252" s="2" customFormat="1">
      <c r="A252" s="37"/>
      <c r="B252" s="38"/>
      <c r="C252" s="39"/>
      <c r="D252" s="230" t="s">
        <v>130</v>
      </c>
      <c r="E252" s="39"/>
      <c r="F252" s="231" t="s">
        <v>373</v>
      </c>
      <c r="G252" s="39"/>
      <c r="H252" s="39"/>
      <c r="I252" s="232"/>
      <c r="J252" s="39"/>
      <c r="K252" s="39"/>
      <c r="L252" s="43"/>
      <c r="M252" s="267"/>
      <c r="N252" s="268"/>
      <c r="O252" s="269"/>
      <c r="P252" s="269"/>
      <c r="Q252" s="269"/>
      <c r="R252" s="269"/>
      <c r="S252" s="269"/>
      <c r="T252" s="270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T252" s="16" t="s">
        <v>130</v>
      </c>
      <c r="AU252" s="16" t="s">
        <v>85</v>
      </c>
    </row>
    <row r="253" s="2" customFormat="1" ht="6.96" customHeight="1">
      <c r="A253" s="37"/>
      <c r="B253" s="65"/>
      <c r="C253" s="66"/>
      <c r="D253" s="66"/>
      <c r="E253" s="66"/>
      <c r="F253" s="66"/>
      <c r="G253" s="66"/>
      <c r="H253" s="66"/>
      <c r="I253" s="66"/>
      <c r="J253" s="66"/>
      <c r="K253" s="66"/>
      <c r="L253" s="43"/>
      <c r="M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</row>
  </sheetData>
  <sheetProtection sheet="1" autoFilter="0" formatColumns="0" formatRows="0" objects="1" scenarios="1" spinCount="100000" saltValue="zD3l1c1aukuvvolJJep5dNubJ3R6hI4Ij1QEDM6qAsvlu9pRNwIZlujRqT0wwyefkz3mh03TPgmmtd2zjZpHag==" hashValue="QBRiE2FaqOSGM1wi+GkHfCd6dCvnAqWUzbB1jzzUnFESHL/qvq4uRbT9Zgyhy++BdorKETIn11dxe1+8aXO8Lw==" algorithmName="SHA-512" password="CC35"/>
  <autoFilter ref="C124:K252"/>
  <mergeCells count="9">
    <mergeCell ref="E7:H7"/>
    <mergeCell ref="E9:H9"/>
    <mergeCell ref="E18:H18"/>
    <mergeCell ref="E27:H27"/>
    <mergeCell ref="E85:H85"/>
    <mergeCell ref="E87:H87"/>
    <mergeCell ref="E115:H115"/>
    <mergeCell ref="E117:H11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88</v>
      </c>
    </row>
    <row r="3" s="1" customFormat="1" ht="6.96" customHeight="1">
      <c r="B3" s="135"/>
      <c r="C3" s="136"/>
      <c r="D3" s="136"/>
      <c r="E3" s="136"/>
      <c r="F3" s="136"/>
      <c r="G3" s="136"/>
      <c r="H3" s="136"/>
      <c r="I3" s="136"/>
      <c r="J3" s="136"/>
      <c r="K3" s="136"/>
      <c r="L3" s="19"/>
      <c r="AT3" s="16" t="s">
        <v>85</v>
      </c>
    </row>
    <row r="4" s="1" customFormat="1" ht="24.96" customHeight="1">
      <c r="B4" s="19"/>
      <c r="D4" s="137" t="s">
        <v>89</v>
      </c>
      <c r="L4" s="19"/>
      <c r="M4" s="138" t="s">
        <v>10</v>
      </c>
      <c r="AT4" s="16" t="s">
        <v>4</v>
      </c>
    </row>
    <row r="5" s="1" customFormat="1" ht="6.96" customHeight="1">
      <c r="B5" s="19"/>
      <c r="L5" s="19"/>
    </row>
    <row r="6" s="1" customFormat="1" ht="12" customHeight="1">
      <c r="B6" s="19"/>
      <c r="D6" s="139" t="s">
        <v>16</v>
      </c>
      <c r="L6" s="19"/>
    </row>
    <row r="7" s="1" customFormat="1" ht="16.5" customHeight="1">
      <c r="B7" s="19"/>
      <c r="E7" s="140" t="str">
        <f>'Rekapitulace stavby'!K6</f>
        <v>Úprava prostoru kolem kaple sv. Prokopa</v>
      </c>
      <c r="F7" s="139"/>
      <c r="G7" s="139"/>
      <c r="H7" s="139"/>
      <c r="L7" s="19"/>
    </row>
    <row r="8" s="2" customFormat="1" ht="12" customHeight="1">
      <c r="A8" s="37"/>
      <c r="B8" s="43"/>
      <c r="C8" s="37"/>
      <c r="D8" s="139" t="s">
        <v>90</v>
      </c>
      <c r="E8" s="37"/>
      <c r="F8" s="37"/>
      <c r="G8" s="37"/>
      <c r="H8" s="37"/>
      <c r="I8" s="37"/>
      <c r="J8" s="37"/>
      <c r="K8" s="37"/>
      <c r="L8" s="62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6.5" customHeight="1">
      <c r="A9" s="37"/>
      <c r="B9" s="43"/>
      <c r="C9" s="37"/>
      <c r="D9" s="37"/>
      <c r="E9" s="141" t="s">
        <v>376</v>
      </c>
      <c r="F9" s="37"/>
      <c r="G9" s="37"/>
      <c r="H9" s="37"/>
      <c r="I9" s="37"/>
      <c r="J9" s="37"/>
      <c r="K9" s="37"/>
      <c r="L9" s="62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43"/>
      <c r="C10" s="37"/>
      <c r="D10" s="37"/>
      <c r="E10" s="37"/>
      <c r="F10" s="37"/>
      <c r="G10" s="37"/>
      <c r="H10" s="37"/>
      <c r="I10" s="37"/>
      <c r="J10" s="37"/>
      <c r="K10" s="37"/>
      <c r="L10" s="62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43"/>
      <c r="C11" s="37"/>
      <c r="D11" s="139" t="s">
        <v>18</v>
      </c>
      <c r="E11" s="37"/>
      <c r="F11" s="142" t="s">
        <v>1</v>
      </c>
      <c r="G11" s="37"/>
      <c r="H11" s="37"/>
      <c r="I11" s="139" t="s">
        <v>19</v>
      </c>
      <c r="J11" s="142" t="s">
        <v>1</v>
      </c>
      <c r="K11" s="37"/>
      <c r="L11" s="62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43"/>
      <c r="C12" s="37"/>
      <c r="D12" s="139" t="s">
        <v>20</v>
      </c>
      <c r="E12" s="37"/>
      <c r="F12" s="142" t="s">
        <v>21</v>
      </c>
      <c r="G12" s="37"/>
      <c r="H12" s="37"/>
      <c r="I12" s="139" t="s">
        <v>22</v>
      </c>
      <c r="J12" s="143" t="str">
        <f>'Rekapitulace stavby'!AN8</f>
        <v>1. 3. 2022</v>
      </c>
      <c r="K12" s="37"/>
      <c r="L12" s="62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43"/>
      <c r="C13" s="37"/>
      <c r="D13" s="37"/>
      <c r="E13" s="37"/>
      <c r="F13" s="37"/>
      <c r="G13" s="37"/>
      <c r="H13" s="37"/>
      <c r="I13" s="37"/>
      <c r="J13" s="37"/>
      <c r="K13" s="37"/>
      <c r="L13" s="62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43"/>
      <c r="C14" s="37"/>
      <c r="D14" s="139" t="s">
        <v>24</v>
      </c>
      <c r="E14" s="37"/>
      <c r="F14" s="37"/>
      <c r="G14" s="37"/>
      <c r="H14" s="37"/>
      <c r="I14" s="139" t="s">
        <v>25</v>
      </c>
      <c r="J14" s="142" t="str">
        <f>IF('Rekapitulace stavby'!AN10="","",'Rekapitulace stavby'!AN10)</f>
        <v/>
      </c>
      <c r="K14" s="37"/>
      <c r="L14" s="62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43"/>
      <c r="C15" s="37"/>
      <c r="D15" s="37"/>
      <c r="E15" s="142" t="str">
        <f>IF('Rekapitulace stavby'!E11="","",'Rekapitulace stavby'!E11)</f>
        <v xml:space="preserve"> </v>
      </c>
      <c r="F15" s="37"/>
      <c r="G15" s="37"/>
      <c r="H15" s="37"/>
      <c r="I15" s="139" t="s">
        <v>27</v>
      </c>
      <c r="J15" s="142" t="str">
        <f>IF('Rekapitulace stavby'!AN11="","",'Rekapitulace stavby'!AN11)</f>
        <v/>
      </c>
      <c r="K15" s="37"/>
      <c r="L15" s="62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43"/>
      <c r="C16" s="37"/>
      <c r="D16" s="37"/>
      <c r="E16" s="37"/>
      <c r="F16" s="37"/>
      <c r="G16" s="37"/>
      <c r="H16" s="37"/>
      <c r="I16" s="37"/>
      <c r="J16" s="37"/>
      <c r="K16" s="37"/>
      <c r="L16" s="62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43"/>
      <c r="C17" s="37"/>
      <c r="D17" s="139" t="s">
        <v>28</v>
      </c>
      <c r="E17" s="37"/>
      <c r="F17" s="37"/>
      <c r="G17" s="37"/>
      <c r="H17" s="37"/>
      <c r="I17" s="139" t="s">
        <v>25</v>
      </c>
      <c r="J17" s="32" t="str">
        <f>'Rekapitulace stavby'!AN13</f>
        <v>Vyplň údaj</v>
      </c>
      <c r="K17" s="37"/>
      <c r="L17" s="62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43"/>
      <c r="C18" s="37"/>
      <c r="D18" s="37"/>
      <c r="E18" s="32" t="str">
        <f>'Rekapitulace stavby'!E14</f>
        <v>Vyplň údaj</v>
      </c>
      <c r="F18" s="142"/>
      <c r="G18" s="142"/>
      <c r="H18" s="142"/>
      <c r="I18" s="139" t="s">
        <v>27</v>
      </c>
      <c r="J18" s="32" t="str">
        <f>'Rekapitulace stavby'!AN14</f>
        <v>Vyplň údaj</v>
      </c>
      <c r="K18" s="37"/>
      <c r="L18" s="62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43"/>
      <c r="C19" s="37"/>
      <c r="D19" s="37"/>
      <c r="E19" s="37"/>
      <c r="F19" s="37"/>
      <c r="G19" s="37"/>
      <c r="H19" s="37"/>
      <c r="I19" s="37"/>
      <c r="J19" s="37"/>
      <c r="K19" s="37"/>
      <c r="L19" s="62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43"/>
      <c r="C20" s="37"/>
      <c r="D20" s="139" t="s">
        <v>30</v>
      </c>
      <c r="E20" s="37"/>
      <c r="F20" s="37"/>
      <c r="G20" s="37"/>
      <c r="H20" s="37"/>
      <c r="I20" s="139" t="s">
        <v>25</v>
      </c>
      <c r="J20" s="142" t="str">
        <f>IF('Rekapitulace stavby'!AN16="","",'Rekapitulace stavby'!AN16)</f>
        <v/>
      </c>
      <c r="K20" s="37"/>
      <c r="L20" s="62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43"/>
      <c r="C21" s="37"/>
      <c r="D21" s="37"/>
      <c r="E21" s="142" t="str">
        <f>IF('Rekapitulace stavby'!E17="","",'Rekapitulace stavby'!E17)</f>
        <v xml:space="preserve"> </v>
      </c>
      <c r="F21" s="37"/>
      <c r="G21" s="37"/>
      <c r="H21" s="37"/>
      <c r="I21" s="139" t="s">
        <v>27</v>
      </c>
      <c r="J21" s="142" t="str">
        <f>IF('Rekapitulace stavby'!AN17="","",'Rekapitulace stavby'!AN17)</f>
        <v/>
      </c>
      <c r="K21" s="37"/>
      <c r="L21" s="62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43"/>
      <c r="C22" s="37"/>
      <c r="D22" s="37"/>
      <c r="E22" s="37"/>
      <c r="F22" s="37"/>
      <c r="G22" s="37"/>
      <c r="H22" s="37"/>
      <c r="I22" s="37"/>
      <c r="J22" s="37"/>
      <c r="K22" s="37"/>
      <c r="L22" s="62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43"/>
      <c r="C23" s="37"/>
      <c r="D23" s="139" t="s">
        <v>32</v>
      </c>
      <c r="E23" s="37"/>
      <c r="F23" s="37"/>
      <c r="G23" s="37"/>
      <c r="H23" s="37"/>
      <c r="I23" s="139" t="s">
        <v>25</v>
      </c>
      <c r="J23" s="142" t="s">
        <v>1</v>
      </c>
      <c r="K23" s="37"/>
      <c r="L23" s="62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43"/>
      <c r="C24" s="37"/>
      <c r="D24" s="37"/>
      <c r="E24" s="142" t="s">
        <v>33</v>
      </c>
      <c r="F24" s="37"/>
      <c r="G24" s="37"/>
      <c r="H24" s="37"/>
      <c r="I24" s="139" t="s">
        <v>27</v>
      </c>
      <c r="J24" s="142" t="s">
        <v>1</v>
      </c>
      <c r="K24" s="37"/>
      <c r="L24" s="62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43"/>
      <c r="C25" s="37"/>
      <c r="D25" s="37"/>
      <c r="E25" s="37"/>
      <c r="F25" s="37"/>
      <c r="G25" s="37"/>
      <c r="H25" s="37"/>
      <c r="I25" s="37"/>
      <c r="J25" s="37"/>
      <c r="K25" s="37"/>
      <c r="L25" s="62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43"/>
      <c r="C26" s="37"/>
      <c r="D26" s="139" t="s">
        <v>34</v>
      </c>
      <c r="E26" s="37"/>
      <c r="F26" s="37"/>
      <c r="G26" s="37"/>
      <c r="H26" s="37"/>
      <c r="I26" s="37"/>
      <c r="J26" s="37"/>
      <c r="K26" s="37"/>
      <c r="L26" s="62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44"/>
      <c r="B27" s="145"/>
      <c r="C27" s="144"/>
      <c r="D27" s="144"/>
      <c r="E27" s="146" t="s">
        <v>1</v>
      </c>
      <c r="F27" s="146"/>
      <c r="G27" s="146"/>
      <c r="H27" s="146"/>
      <c r="I27" s="144"/>
      <c r="J27" s="144"/>
      <c r="K27" s="144"/>
      <c r="L27" s="147"/>
      <c r="S27" s="144"/>
      <c r="T27" s="144"/>
      <c r="U27" s="144"/>
      <c r="V27" s="144"/>
      <c r="W27" s="144"/>
      <c r="X27" s="144"/>
      <c r="Y27" s="144"/>
      <c r="Z27" s="144"/>
      <c r="AA27" s="144"/>
      <c r="AB27" s="144"/>
      <c r="AC27" s="144"/>
      <c r="AD27" s="144"/>
      <c r="AE27" s="144"/>
    </row>
    <row r="28" s="2" customFormat="1" ht="6.96" customHeight="1">
      <c r="A28" s="37"/>
      <c r="B28" s="43"/>
      <c r="C28" s="37"/>
      <c r="D28" s="37"/>
      <c r="E28" s="37"/>
      <c r="F28" s="37"/>
      <c r="G28" s="37"/>
      <c r="H28" s="37"/>
      <c r="I28" s="37"/>
      <c r="J28" s="37"/>
      <c r="K28" s="37"/>
      <c r="L28" s="62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43"/>
      <c r="C29" s="37"/>
      <c r="D29" s="148"/>
      <c r="E29" s="148"/>
      <c r="F29" s="148"/>
      <c r="G29" s="148"/>
      <c r="H29" s="148"/>
      <c r="I29" s="148"/>
      <c r="J29" s="148"/>
      <c r="K29" s="148"/>
      <c r="L29" s="62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25.44" customHeight="1">
      <c r="A30" s="37"/>
      <c r="B30" s="43"/>
      <c r="C30" s="37"/>
      <c r="D30" s="149" t="s">
        <v>35</v>
      </c>
      <c r="E30" s="37"/>
      <c r="F30" s="37"/>
      <c r="G30" s="37"/>
      <c r="H30" s="37"/>
      <c r="I30" s="37"/>
      <c r="J30" s="150">
        <f>ROUND(J119, 2)</f>
        <v>0</v>
      </c>
      <c r="K30" s="37"/>
      <c r="L30" s="62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43"/>
      <c r="C31" s="37"/>
      <c r="D31" s="148"/>
      <c r="E31" s="148"/>
      <c r="F31" s="148"/>
      <c r="G31" s="148"/>
      <c r="H31" s="148"/>
      <c r="I31" s="148"/>
      <c r="J31" s="148"/>
      <c r="K31" s="148"/>
      <c r="L31" s="62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43"/>
      <c r="C32" s="37"/>
      <c r="D32" s="37"/>
      <c r="E32" s="37"/>
      <c r="F32" s="151" t="s">
        <v>37</v>
      </c>
      <c r="G32" s="37"/>
      <c r="H32" s="37"/>
      <c r="I32" s="151" t="s">
        <v>36</v>
      </c>
      <c r="J32" s="151" t="s">
        <v>38</v>
      </c>
      <c r="K32" s="37"/>
      <c r="L32" s="62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43"/>
      <c r="C33" s="37"/>
      <c r="D33" s="152" t="s">
        <v>39</v>
      </c>
      <c r="E33" s="139" t="s">
        <v>40</v>
      </c>
      <c r="F33" s="153">
        <f>ROUND((SUM(BE119:BE165)),  2)</f>
        <v>0</v>
      </c>
      <c r="G33" s="37"/>
      <c r="H33" s="37"/>
      <c r="I33" s="154">
        <v>0.20999999999999999</v>
      </c>
      <c r="J33" s="153">
        <f>ROUND(((SUM(BE119:BE165))*I33),  2)</f>
        <v>0</v>
      </c>
      <c r="K33" s="37"/>
      <c r="L33" s="62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43"/>
      <c r="C34" s="37"/>
      <c r="D34" s="37"/>
      <c r="E34" s="139" t="s">
        <v>41</v>
      </c>
      <c r="F34" s="153">
        <f>ROUND((SUM(BF119:BF165)),  2)</f>
        <v>0</v>
      </c>
      <c r="G34" s="37"/>
      <c r="H34" s="37"/>
      <c r="I34" s="154">
        <v>0.14999999999999999</v>
      </c>
      <c r="J34" s="153">
        <f>ROUND(((SUM(BF119:BF165))*I34),  2)</f>
        <v>0</v>
      </c>
      <c r="K34" s="37"/>
      <c r="L34" s="62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hidden="1" s="2" customFormat="1" ht="14.4" customHeight="1">
      <c r="A35" s="37"/>
      <c r="B35" s="43"/>
      <c r="C35" s="37"/>
      <c r="D35" s="37"/>
      <c r="E35" s="139" t="s">
        <v>42</v>
      </c>
      <c r="F35" s="153">
        <f>ROUND((SUM(BG119:BG165)),  2)</f>
        <v>0</v>
      </c>
      <c r="G35" s="37"/>
      <c r="H35" s="37"/>
      <c r="I35" s="154">
        <v>0.20999999999999999</v>
      </c>
      <c r="J35" s="153">
        <f>0</f>
        <v>0</v>
      </c>
      <c r="K35" s="37"/>
      <c r="L35" s="62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hidden="1" s="2" customFormat="1" ht="14.4" customHeight="1">
      <c r="A36" s="37"/>
      <c r="B36" s="43"/>
      <c r="C36" s="37"/>
      <c r="D36" s="37"/>
      <c r="E36" s="139" t="s">
        <v>43</v>
      </c>
      <c r="F36" s="153">
        <f>ROUND((SUM(BH119:BH165)),  2)</f>
        <v>0</v>
      </c>
      <c r="G36" s="37"/>
      <c r="H36" s="37"/>
      <c r="I36" s="154">
        <v>0.14999999999999999</v>
      </c>
      <c r="J36" s="153">
        <f>0</f>
        <v>0</v>
      </c>
      <c r="K36" s="37"/>
      <c r="L36" s="62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43"/>
      <c r="C37" s="37"/>
      <c r="D37" s="37"/>
      <c r="E37" s="139" t="s">
        <v>44</v>
      </c>
      <c r="F37" s="153">
        <f>ROUND((SUM(BI119:BI165)),  2)</f>
        <v>0</v>
      </c>
      <c r="G37" s="37"/>
      <c r="H37" s="37"/>
      <c r="I37" s="154">
        <v>0</v>
      </c>
      <c r="J37" s="153">
        <f>0</f>
        <v>0</v>
      </c>
      <c r="K37" s="37"/>
      <c r="L37" s="62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6.96" customHeight="1">
      <c r="A38" s="37"/>
      <c r="B38" s="43"/>
      <c r="C38" s="37"/>
      <c r="D38" s="37"/>
      <c r="E38" s="37"/>
      <c r="F38" s="37"/>
      <c r="G38" s="37"/>
      <c r="H38" s="37"/>
      <c r="I38" s="37"/>
      <c r="J38" s="37"/>
      <c r="K38" s="37"/>
      <c r="L38" s="62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25.44" customHeight="1">
      <c r="A39" s="37"/>
      <c r="B39" s="43"/>
      <c r="C39" s="155"/>
      <c r="D39" s="156" t="s">
        <v>45</v>
      </c>
      <c r="E39" s="157"/>
      <c r="F39" s="157"/>
      <c r="G39" s="158" t="s">
        <v>46</v>
      </c>
      <c r="H39" s="159" t="s">
        <v>47</v>
      </c>
      <c r="I39" s="157"/>
      <c r="J39" s="160">
        <f>SUM(J30:J37)</f>
        <v>0</v>
      </c>
      <c r="K39" s="161"/>
      <c r="L39" s="62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43"/>
      <c r="C40" s="37"/>
      <c r="D40" s="37"/>
      <c r="E40" s="37"/>
      <c r="F40" s="37"/>
      <c r="G40" s="37"/>
      <c r="H40" s="37"/>
      <c r="I40" s="37"/>
      <c r="J40" s="37"/>
      <c r="K40" s="37"/>
      <c r="L40" s="62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1" customFormat="1" ht="14.4" customHeight="1">
      <c r="B41" s="19"/>
      <c r="L41" s="19"/>
    </row>
    <row r="42" s="1" customFormat="1" ht="14.4" customHeight="1">
      <c r="B42" s="19"/>
      <c r="L42" s="19"/>
    </row>
    <row r="43" s="1" customFormat="1" ht="14.4" customHeight="1">
      <c r="B43" s="19"/>
      <c r="L43" s="19"/>
    </row>
    <row r="44" s="1" customFormat="1" ht="14.4" customHeight="1">
      <c r="B44" s="19"/>
      <c r="L44" s="19"/>
    </row>
    <row r="45" s="1" customFormat="1" ht="14.4" customHeight="1">
      <c r="B45" s="19"/>
      <c r="L45" s="19"/>
    </row>
    <row r="46" s="1" customFormat="1" ht="14.4" customHeight="1">
      <c r="B46" s="19"/>
      <c r="L46" s="19"/>
    </row>
    <row r="47" s="1" customFormat="1" ht="14.4" customHeight="1">
      <c r="B47" s="19"/>
      <c r="L47" s="19"/>
    </row>
    <row r="48" s="1" customFormat="1" ht="14.4" customHeight="1">
      <c r="B48" s="19"/>
      <c r="L48" s="19"/>
    </row>
    <row r="49" s="1" customFormat="1" ht="14.4" customHeight="1">
      <c r="B49" s="19"/>
      <c r="L49" s="19"/>
    </row>
    <row r="50" s="2" customFormat="1" ht="14.4" customHeight="1">
      <c r="B50" s="62"/>
      <c r="D50" s="162" t="s">
        <v>48</v>
      </c>
      <c r="E50" s="163"/>
      <c r="F50" s="163"/>
      <c r="G50" s="162" t="s">
        <v>49</v>
      </c>
      <c r="H50" s="163"/>
      <c r="I50" s="163"/>
      <c r="J50" s="163"/>
      <c r="K50" s="163"/>
      <c r="L50" s="6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7"/>
      <c r="B61" s="43"/>
      <c r="C61" s="37"/>
      <c r="D61" s="164" t="s">
        <v>50</v>
      </c>
      <c r="E61" s="165"/>
      <c r="F61" s="166" t="s">
        <v>51</v>
      </c>
      <c r="G61" s="164" t="s">
        <v>50</v>
      </c>
      <c r="H61" s="165"/>
      <c r="I61" s="165"/>
      <c r="J61" s="167" t="s">
        <v>51</v>
      </c>
      <c r="K61" s="165"/>
      <c r="L61" s="62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7"/>
      <c r="B65" s="43"/>
      <c r="C65" s="37"/>
      <c r="D65" s="162" t="s">
        <v>52</v>
      </c>
      <c r="E65" s="168"/>
      <c r="F65" s="168"/>
      <c r="G65" s="162" t="s">
        <v>53</v>
      </c>
      <c r="H65" s="168"/>
      <c r="I65" s="168"/>
      <c r="J65" s="168"/>
      <c r="K65" s="168"/>
      <c r="L65" s="62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7"/>
      <c r="B76" s="43"/>
      <c r="C76" s="37"/>
      <c r="D76" s="164" t="s">
        <v>50</v>
      </c>
      <c r="E76" s="165"/>
      <c r="F76" s="166" t="s">
        <v>51</v>
      </c>
      <c r="G76" s="164" t="s">
        <v>50</v>
      </c>
      <c r="H76" s="165"/>
      <c r="I76" s="165"/>
      <c r="J76" s="167" t="s">
        <v>51</v>
      </c>
      <c r="K76" s="165"/>
      <c r="L76" s="62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169"/>
      <c r="C77" s="170"/>
      <c r="D77" s="170"/>
      <c r="E77" s="170"/>
      <c r="F77" s="170"/>
      <c r="G77" s="170"/>
      <c r="H77" s="170"/>
      <c r="I77" s="170"/>
      <c r="J77" s="170"/>
      <c r="K77" s="170"/>
      <c r="L77" s="62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171"/>
      <c r="C81" s="172"/>
      <c r="D81" s="172"/>
      <c r="E81" s="172"/>
      <c r="F81" s="172"/>
      <c r="G81" s="172"/>
      <c r="H81" s="172"/>
      <c r="I81" s="172"/>
      <c r="J81" s="172"/>
      <c r="K81" s="172"/>
      <c r="L81" s="62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92</v>
      </c>
      <c r="D82" s="39"/>
      <c r="E82" s="39"/>
      <c r="F82" s="39"/>
      <c r="G82" s="39"/>
      <c r="H82" s="39"/>
      <c r="I82" s="39"/>
      <c r="J82" s="39"/>
      <c r="K82" s="39"/>
      <c r="L82" s="62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62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16</v>
      </c>
      <c r="D84" s="39"/>
      <c r="E84" s="39"/>
      <c r="F84" s="39"/>
      <c r="G84" s="39"/>
      <c r="H84" s="39"/>
      <c r="I84" s="39"/>
      <c r="J84" s="39"/>
      <c r="K84" s="39"/>
      <c r="L84" s="62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9"/>
      <c r="D85" s="39"/>
      <c r="E85" s="173" t="str">
        <f>E7</f>
        <v>Úprava prostoru kolem kaple sv. Prokopa</v>
      </c>
      <c r="F85" s="31"/>
      <c r="G85" s="31"/>
      <c r="H85" s="31"/>
      <c r="I85" s="39"/>
      <c r="J85" s="39"/>
      <c r="K85" s="39"/>
      <c r="L85" s="62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12" customHeight="1">
      <c r="A86" s="37"/>
      <c r="B86" s="38"/>
      <c r="C86" s="31" t="s">
        <v>90</v>
      </c>
      <c r="D86" s="39"/>
      <c r="E86" s="39"/>
      <c r="F86" s="39"/>
      <c r="G86" s="39"/>
      <c r="H86" s="39"/>
      <c r="I86" s="39"/>
      <c r="J86" s="39"/>
      <c r="K86" s="39"/>
      <c r="L86" s="62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6.5" customHeight="1">
      <c r="A87" s="37"/>
      <c r="B87" s="38"/>
      <c r="C87" s="39"/>
      <c r="D87" s="39"/>
      <c r="E87" s="75" t="str">
        <f>E9</f>
        <v>02 - Neuznatelné náklady</v>
      </c>
      <c r="F87" s="39"/>
      <c r="G87" s="39"/>
      <c r="H87" s="39"/>
      <c r="I87" s="39"/>
      <c r="J87" s="39"/>
      <c r="K87" s="39"/>
      <c r="L87" s="62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62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2" customHeight="1">
      <c r="A89" s="37"/>
      <c r="B89" s="38"/>
      <c r="C89" s="31" t="s">
        <v>20</v>
      </c>
      <c r="D89" s="39"/>
      <c r="E89" s="39"/>
      <c r="F89" s="26" t="str">
        <f>F12</f>
        <v>Pertoltice</v>
      </c>
      <c r="G89" s="39"/>
      <c r="H89" s="39"/>
      <c r="I89" s="31" t="s">
        <v>22</v>
      </c>
      <c r="J89" s="78" t="str">
        <f>IF(J12="","",J12)</f>
        <v>1. 3. 2022</v>
      </c>
      <c r="K89" s="39"/>
      <c r="L89" s="62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62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5.15" customHeight="1">
      <c r="A91" s="37"/>
      <c r="B91" s="38"/>
      <c r="C91" s="31" t="s">
        <v>24</v>
      </c>
      <c r="D91" s="39"/>
      <c r="E91" s="39"/>
      <c r="F91" s="26" t="str">
        <f>E15</f>
        <v xml:space="preserve"> </v>
      </c>
      <c r="G91" s="39"/>
      <c r="H91" s="39"/>
      <c r="I91" s="31" t="s">
        <v>30</v>
      </c>
      <c r="J91" s="35" t="str">
        <f>E21</f>
        <v xml:space="preserve"> </v>
      </c>
      <c r="K91" s="39"/>
      <c r="L91" s="62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15.15" customHeight="1">
      <c r="A92" s="37"/>
      <c r="B92" s="38"/>
      <c r="C92" s="31" t="s">
        <v>28</v>
      </c>
      <c r="D92" s="39"/>
      <c r="E92" s="39"/>
      <c r="F92" s="26" t="str">
        <f>IF(E18="","",E18)</f>
        <v>Vyplň údaj</v>
      </c>
      <c r="G92" s="39"/>
      <c r="H92" s="39"/>
      <c r="I92" s="31" t="s">
        <v>32</v>
      </c>
      <c r="J92" s="35" t="str">
        <f>E24</f>
        <v>J. Nešněra</v>
      </c>
      <c r="K92" s="39"/>
      <c r="L92" s="62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62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9.28" customHeight="1">
      <c r="A94" s="37"/>
      <c r="B94" s="38"/>
      <c r="C94" s="174" t="s">
        <v>93</v>
      </c>
      <c r="D94" s="175"/>
      <c r="E94" s="175"/>
      <c r="F94" s="175"/>
      <c r="G94" s="175"/>
      <c r="H94" s="175"/>
      <c r="I94" s="175"/>
      <c r="J94" s="176" t="s">
        <v>94</v>
      </c>
      <c r="K94" s="175"/>
      <c r="L94" s="62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9"/>
      <c r="D95" s="39"/>
      <c r="E95" s="39"/>
      <c r="F95" s="39"/>
      <c r="G95" s="39"/>
      <c r="H95" s="39"/>
      <c r="I95" s="39"/>
      <c r="J95" s="39"/>
      <c r="K95" s="39"/>
      <c r="L95" s="62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2.8" customHeight="1">
      <c r="A96" s="37"/>
      <c r="B96" s="38"/>
      <c r="C96" s="177" t="s">
        <v>95</v>
      </c>
      <c r="D96" s="39"/>
      <c r="E96" s="39"/>
      <c r="F96" s="39"/>
      <c r="G96" s="39"/>
      <c r="H96" s="39"/>
      <c r="I96" s="39"/>
      <c r="J96" s="109">
        <f>J119</f>
        <v>0</v>
      </c>
      <c r="K96" s="39"/>
      <c r="L96" s="62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U96" s="16" t="s">
        <v>96</v>
      </c>
    </row>
    <row r="97" s="9" customFormat="1" ht="24.96" customHeight="1">
      <c r="A97" s="9"/>
      <c r="B97" s="178"/>
      <c r="C97" s="179"/>
      <c r="D97" s="180" t="s">
        <v>97</v>
      </c>
      <c r="E97" s="181"/>
      <c r="F97" s="181"/>
      <c r="G97" s="181"/>
      <c r="H97" s="181"/>
      <c r="I97" s="181"/>
      <c r="J97" s="182">
        <f>J120</f>
        <v>0</v>
      </c>
      <c r="K97" s="179"/>
      <c r="L97" s="183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84"/>
      <c r="C98" s="185"/>
      <c r="D98" s="186" t="s">
        <v>98</v>
      </c>
      <c r="E98" s="187"/>
      <c r="F98" s="187"/>
      <c r="G98" s="187"/>
      <c r="H98" s="187"/>
      <c r="I98" s="187"/>
      <c r="J98" s="188">
        <f>J121</f>
        <v>0</v>
      </c>
      <c r="K98" s="185"/>
      <c r="L98" s="189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84"/>
      <c r="C99" s="185"/>
      <c r="D99" s="186" t="s">
        <v>102</v>
      </c>
      <c r="E99" s="187"/>
      <c r="F99" s="187"/>
      <c r="G99" s="187"/>
      <c r="H99" s="187"/>
      <c r="I99" s="187"/>
      <c r="J99" s="188">
        <f>J161</f>
        <v>0</v>
      </c>
      <c r="K99" s="185"/>
      <c r="L99" s="189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2" customFormat="1" ht="21.84" customHeight="1">
      <c r="A100" s="37"/>
      <c r="B100" s="38"/>
      <c r="C100" s="39"/>
      <c r="D100" s="39"/>
      <c r="E100" s="39"/>
      <c r="F100" s="39"/>
      <c r="G100" s="39"/>
      <c r="H100" s="39"/>
      <c r="I100" s="39"/>
      <c r="J100" s="39"/>
      <c r="K100" s="39"/>
      <c r="L100" s="62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</row>
    <row r="101" s="2" customFormat="1" ht="6.96" customHeight="1">
      <c r="A101" s="37"/>
      <c r="B101" s="65"/>
      <c r="C101" s="66"/>
      <c r="D101" s="66"/>
      <c r="E101" s="66"/>
      <c r="F101" s="66"/>
      <c r="G101" s="66"/>
      <c r="H101" s="66"/>
      <c r="I101" s="66"/>
      <c r="J101" s="66"/>
      <c r="K101" s="66"/>
      <c r="L101" s="62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</row>
    <row r="105" s="2" customFormat="1" ht="6.96" customHeight="1">
      <c r="A105" s="37"/>
      <c r="B105" s="67"/>
      <c r="C105" s="68"/>
      <c r="D105" s="68"/>
      <c r="E105" s="68"/>
      <c r="F105" s="68"/>
      <c r="G105" s="68"/>
      <c r="H105" s="68"/>
      <c r="I105" s="68"/>
      <c r="J105" s="68"/>
      <c r="K105" s="68"/>
      <c r="L105" s="62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24.96" customHeight="1">
      <c r="A106" s="37"/>
      <c r="B106" s="38"/>
      <c r="C106" s="22" t="s">
        <v>106</v>
      </c>
      <c r="D106" s="39"/>
      <c r="E106" s="39"/>
      <c r="F106" s="39"/>
      <c r="G106" s="39"/>
      <c r="H106" s="39"/>
      <c r="I106" s="39"/>
      <c r="J106" s="39"/>
      <c r="K106" s="39"/>
      <c r="L106" s="62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6.96" customHeight="1">
      <c r="A107" s="37"/>
      <c r="B107" s="38"/>
      <c r="C107" s="39"/>
      <c r="D107" s="39"/>
      <c r="E107" s="39"/>
      <c r="F107" s="39"/>
      <c r="G107" s="39"/>
      <c r="H107" s="39"/>
      <c r="I107" s="39"/>
      <c r="J107" s="39"/>
      <c r="K107" s="39"/>
      <c r="L107" s="62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08" s="2" customFormat="1" ht="12" customHeight="1">
      <c r="A108" s="37"/>
      <c r="B108" s="38"/>
      <c r="C108" s="31" t="s">
        <v>16</v>
      </c>
      <c r="D108" s="39"/>
      <c r="E108" s="39"/>
      <c r="F108" s="39"/>
      <c r="G108" s="39"/>
      <c r="H108" s="39"/>
      <c r="I108" s="39"/>
      <c r="J108" s="39"/>
      <c r="K108" s="39"/>
      <c r="L108" s="62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16.5" customHeight="1">
      <c r="A109" s="37"/>
      <c r="B109" s="38"/>
      <c r="C109" s="39"/>
      <c r="D109" s="39"/>
      <c r="E109" s="173" t="str">
        <f>E7</f>
        <v>Úprava prostoru kolem kaple sv. Prokopa</v>
      </c>
      <c r="F109" s="31"/>
      <c r="G109" s="31"/>
      <c r="H109" s="31"/>
      <c r="I109" s="39"/>
      <c r="J109" s="39"/>
      <c r="K109" s="39"/>
      <c r="L109" s="62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12" customHeight="1">
      <c r="A110" s="37"/>
      <c r="B110" s="38"/>
      <c r="C110" s="31" t="s">
        <v>90</v>
      </c>
      <c r="D110" s="39"/>
      <c r="E110" s="39"/>
      <c r="F110" s="39"/>
      <c r="G110" s="39"/>
      <c r="H110" s="39"/>
      <c r="I110" s="39"/>
      <c r="J110" s="39"/>
      <c r="K110" s="39"/>
      <c r="L110" s="62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16.5" customHeight="1">
      <c r="A111" s="37"/>
      <c r="B111" s="38"/>
      <c r="C111" s="39"/>
      <c r="D111" s="39"/>
      <c r="E111" s="75" t="str">
        <f>E9</f>
        <v>02 - Neuznatelné náklady</v>
      </c>
      <c r="F111" s="39"/>
      <c r="G111" s="39"/>
      <c r="H111" s="39"/>
      <c r="I111" s="39"/>
      <c r="J111" s="39"/>
      <c r="K111" s="39"/>
      <c r="L111" s="62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6.96" customHeight="1">
      <c r="A112" s="37"/>
      <c r="B112" s="38"/>
      <c r="C112" s="39"/>
      <c r="D112" s="39"/>
      <c r="E112" s="39"/>
      <c r="F112" s="39"/>
      <c r="G112" s="39"/>
      <c r="H112" s="39"/>
      <c r="I112" s="39"/>
      <c r="J112" s="39"/>
      <c r="K112" s="39"/>
      <c r="L112" s="62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12" customHeight="1">
      <c r="A113" s="37"/>
      <c r="B113" s="38"/>
      <c r="C113" s="31" t="s">
        <v>20</v>
      </c>
      <c r="D113" s="39"/>
      <c r="E113" s="39"/>
      <c r="F113" s="26" t="str">
        <f>F12</f>
        <v>Pertoltice</v>
      </c>
      <c r="G113" s="39"/>
      <c r="H113" s="39"/>
      <c r="I113" s="31" t="s">
        <v>22</v>
      </c>
      <c r="J113" s="78" t="str">
        <f>IF(J12="","",J12)</f>
        <v>1. 3. 2022</v>
      </c>
      <c r="K113" s="39"/>
      <c r="L113" s="62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6.96" customHeight="1">
      <c r="A114" s="37"/>
      <c r="B114" s="38"/>
      <c r="C114" s="39"/>
      <c r="D114" s="39"/>
      <c r="E114" s="39"/>
      <c r="F114" s="39"/>
      <c r="G114" s="39"/>
      <c r="H114" s="39"/>
      <c r="I114" s="39"/>
      <c r="J114" s="39"/>
      <c r="K114" s="39"/>
      <c r="L114" s="62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15.15" customHeight="1">
      <c r="A115" s="37"/>
      <c r="B115" s="38"/>
      <c r="C115" s="31" t="s">
        <v>24</v>
      </c>
      <c r="D115" s="39"/>
      <c r="E115" s="39"/>
      <c r="F115" s="26" t="str">
        <f>E15</f>
        <v xml:space="preserve"> </v>
      </c>
      <c r="G115" s="39"/>
      <c r="H115" s="39"/>
      <c r="I115" s="31" t="s">
        <v>30</v>
      </c>
      <c r="J115" s="35" t="str">
        <f>E21</f>
        <v xml:space="preserve"> </v>
      </c>
      <c r="K115" s="39"/>
      <c r="L115" s="62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15.15" customHeight="1">
      <c r="A116" s="37"/>
      <c r="B116" s="38"/>
      <c r="C116" s="31" t="s">
        <v>28</v>
      </c>
      <c r="D116" s="39"/>
      <c r="E116" s="39"/>
      <c r="F116" s="26" t="str">
        <f>IF(E18="","",E18)</f>
        <v>Vyplň údaj</v>
      </c>
      <c r="G116" s="39"/>
      <c r="H116" s="39"/>
      <c r="I116" s="31" t="s">
        <v>32</v>
      </c>
      <c r="J116" s="35" t="str">
        <f>E24</f>
        <v>J. Nešněra</v>
      </c>
      <c r="K116" s="39"/>
      <c r="L116" s="62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10.32" customHeight="1">
      <c r="A117" s="37"/>
      <c r="B117" s="38"/>
      <c r="C117" s="39"/>
      <c r="D117" s="39"/>
      <c r="E117" s="39"/>
      <c r="F117" s="39"/>
      <c r="G117" s="39"/>
      <c r="H117" s="39"/>
      <c r="I117" s="39"/>
      <c r="J117" s="39"/>
      <c r="K117" s="39"/>
      <c r="L117" s="62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11" customFormat="1" ht="29.28" customHeight="1">
      <c r="A118" s="190"/>
      <c r="B118" s="191"/>
      <c r="C118" s="192" t="s">
        <v>107</v>
      </c>
      <c r="D118" s="193" t="s">
        <v>60</v>
      </c>
      <c r="E118" s="193" t="s">
        <v>56</v>
      </c>
      <c r="F118" s="193" t="s">
        <v>57</v>
      </c>
      <c r="G118" s="193" t="s">
        <v>108</v>
      </c>
      <c r="H118" s="193" t="s">
        <v>109</v>
      </c>
      <c r="I118" s="193" t="s">
        <v>110</v>
      </c>
      <c r="J118" s="193" t="s">
        <v>94</v>
      </c>
      <c r="K118" s="194" t="s">
        <v>111</v>
      </c>
      <c r="L118" s="195"/>
      <c r="M118" s="99" t="s">
        <v>1</v>
      </c>
      <c r="N118" s="100" t="s">
        <v>39</v>
      </c>
      <c r="O118" s="100" t="s">
        <v>112</v>
      </c>
      <c r="P118" s="100" t="s">
        <v>113</v>
      </c>
      <c r="Q118" s="100" t="s">
        <v>114</v>
      </c>
      <c r="R118" s="100" t="s">
        <v>115</v>
      </c>
      <c r="S118" s="100" t="s">
        <v>116</v>
      </c>
      <c r="T118" s="101" t="s">
        <v>117</v>
      </c>
      <c r="U118" s="190"/>
      <c r="V118" s="190"/>
      <c r="W118" s="190"/>
      <c r="X118" s="190"/>
      <c r="Y118" s="190"/>
      <c r="Z118" s="190"/>
      <c r="AA118" s="190"/>
      <c r="AB118" s="190"/>
      <c r="AC118" s="190"/>
      <c r="AD118" s="190"/>
      <c r="AE118" s="190"/>
    </row>
    <row r="119" s="2" customFormat="1" ht="22.8" customHeight="1">
      <c r="A119" s="37"/>
      <c r="B119" s="38"/>
      <c r="C119" s="106" t="s">
        <v>118</v>
      </c>
      <c r="D119" s="39"/>
      <c r="E119" s="39"/>
      <c r="F119" s="39"/>
      <c r="G119" s="39"/>
      <c r="H119" s="39"/>
      <c r="I119" s="39"/>
      <c r="J119" s="196">
        <f>BK119</f>
        <v>0</v>
      </c>
      <c r="K119" s="39"/>
      <c r="L119" s="43"/>
      <c r="M119" s="102"/>
      <c r="N119" s="197"/>
      <c r="O119" s="103"/>
      <c r="P119" s="198">
        <f>P120</f>
        <v>0</v>
      </c>
      <c r="Q119" s="103"/>
      <c r="R119" s="198">
        <f>R120</f>
        <v>1.4304399999999999</v>
      </c>
      <c r="S119" s="103"/>
      <c r="T119" s="199">
        <f>T120</f>
        <v>0</v>
      </c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T119" s="16" t="s">
        <v>74</v>
      </c>
      <c r="AU119" s="16" t="s">
        <v>96</v>
      </c>
      <c r="BK119" s="200">
        <f>BK120</f>
        <v>0</v>
      </c>
    </row>
    <row r="120" s="12" customFormat="1" ht="25.92" customHeight="1">
      <c r="A120" s="12"/>
      <c r="B120" s="201"/>
      <c r="C120" s="202"/>
      <c r="D120" s="203" t="s">
        <v>74</v>
      </c>
      <c r="E120" s="204" t="s">
        <v>119</v>
      </c>
      <c r="F120" s="204" t="s">
        <v>120</v>
      </c>
      <c r="G120" s="202"/>
      <c r="H120" s="202"/>
      <c r="I120" s="205"/>
      <c r="J120" s="206">
        <f>BK120</f>
        <v>0</v>
      </c>
      <c r="K120" s="202"/>
      <c r="L120" s="207"/>
      <c r="M120" s="208"/>
      <c r="N120" s="209"/>
      <c r="O120" s="209"/>
      <c r="P120" s="210">
        <f>P121+P161</f>
        <v>0</v>
      </c>
      <c r="Q120" s="209"/>
      <c r="R120" s="210">
        <f>R121+R161</f>
        <v>1.4304399999999999</v>
      </c>
      <c r="S120" s="209"/>
      <c r="T120" s="211">
        <f>T121+T161</f>
        <v>0</v>
      </c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R120" s="212" t="s">
        <v>83</v>
      </c>
      <c r="AT120" s="213" t="s">
        <v>74</v>
      </c>
      <c r="AU120" s="213" t="s">
        <v>75</v>
      </c>
      <c r="AY120" s="212" t="s">
        <v>121</v>
      </c>
      <c r="BK120" s="214">
        <f>BK121+BK161</f>
        <v>0</v>
      </c>
    </row>
    <row r="121" s="12" customFormat="1" ht="22.8" customHeight="1">
      <c r="A121" s="12"/>
      <c r="B121" s="201"/>
      <c r="C121" s="202"/>
      <c r="D121" s="203" t="s">
        <v>74</v>
      </c>
      <c r="E121" s="215" t="s">
        <v>83</v>
      </c>
      <c r="F121" s="215" t="s">
        <v>122</v>
      </c>
      <c r="G121" s="202"/>
      <c r="H121" s="202"/>
      <c r="I121" s="205"/>
      <c r="J121" s="216">
        <f>BK121</f>
        <v>0</v>
      </c>
      <c r="K121" s="202"/>
      <c r="L121" s="207"/>
      <c r="M121" s="208"/>
      <c r="N121" s="209"/>
      <c r="O121" s="209"/>
      <c r="P121" s="210">
        <f>SUM(P122:P160)</f>
        <v>0</v>
      </c>
      <c r="Q121" s="209"/>
      <c r="R121" s="210">
        <f>SUM(R122:R160)</f>
        <v>0.92700000000000005</v>
      </c>
      <c r="S121" s="209"/>
      <c r="T121" s="211">
        <f>SUM(T122:T160)</f>
        <v>0</v>
      </c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R121" s="212" t="s">
        <v>83</v>
      </c>
      <c r="AT121" s="213" t="s">
        <v>74</v>
      </c>
      <c r="AU121" s="213" t="s">
        <v>83</v>
      </c>
      <c r="AY121" s="212" t="s">
        <v>121</v>
      </c>
      <c r="BK121" s="214">
        <f>SUM(BK122:BK160)</f>
        <v>0</v>
      </c>
    </row>
    <row r="122" s="2" customFormat="1" ht="24.15" customHeight="1">
      <c r="A122" s="37"/>
      <c r="B122" s="38"/>
      <c r="C122" s="217" t="s">
        <v>83</v>
      </c>
      <c r="D122" s="217" t="s">
        <v>123</v>
      </c>
      <c r="E122" s="218" t="s">
        <v>377</v>
      </c>
      <c r="F122" s="219" t="s">
        <v>378</v>
      </c>
      <c r="G122" s="220" t="s">
        <v>220</v>
      </c>
      <c r="H122" s="221">
        <v>50</v>
      </c>
      <c r="I122" s="222"/>
      <c r="J122" s="223">
        <f>ROUND(I122*H122,2)</f>
        <v>0</v>
      </c>
      <c r="K122" s="219" t="s">
        <v>127</v>
      </c>
      <c r="L122" s="43"/>
      <c r="M122" s="224" t="s">
        <v>1</v>
      </c>
      <c r="N122" s="225" t="s">
        <v>40</v>
      </c>
      <c r="O122" s="90"/>
      <c r="P122" s="226">
        <f>O122*H122</f>
        <v>0</v>
      </c>
      <c r="Q122" s="226">
        <v>0</v>
      </c>
      <c r="R122" s="226">
        <f>Q122*H122</f>
        <v>0</v>
      </c>
      <c r="S122" s="226">
        <v>0</v>
      </c>
      <c r="T122" s="227">
        <f>S122*H122</f>
        <v>0</v>
      </c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R122" s="228" t="s">
        <v>128</v>
      </c>
      <c r="AT122" s="228" t="s">
        <v>123</v>
      </c>
      <c r="AU122" s="228" t="s">
        <v>85</v>
      </c>
      <c r="AY122" s="16" t="s">
        <v>121</v>
      </c>
      <c r="BE122" s="229">
        <f>IF(N122="základní",J122,0)</f>
        <v>0</v>
      </c>
      <c r="BF122" s="229">
        <f>IF(N122="snížená",J122,0)</f>
        <v>0</v>
      </c>
      <c r="BG122" s="229">
        <f>IF(N122="zákl. přenesená",J122,0)</f>
        <v>0</v>
      </c>
      <c r="BH122" s="229">
        <f>IF(N122="sníž. přenesená",J122,0)</f>
        <v>0</v>
      </c>
      <c r="BI122" s="229">
        <f>IF(N122="nulová",J122,0)</f>
        <v>0</v>
      </c>
      <c r="BJ122" s="16" t="s">
        <v>83</v>
      </c>
      <c r="BK122" s="229">
        <f>ROUND(I122*H122,2)</f>
        <v>0</v>
      </c>
      <c r="BL122" s="16" t="s">
        <v>128</v>
      </c>
      <c r="BM122" s="228" t="s">
        <v>379</v>
      </c>
    </row>
    <row r="123" s="2" customFormat="1">
      <c r="A123" s="37"/>
      <c r="B123" s="38"/>
      <c r="C123" s="39"/>
      <c r="D123" s="230" t="s">
        <v>130</v>
      </c>
      <c r="E123" s="39"/>
      <c r="F123" s="231" t="s">
        <v>380</v>
      </c>
      <c r="G123" s="39"/>
      <c r="H123" s="39"/>
      <c r="I123" s="232"/>
      <c r="J123" s="39"/>
      <c r="K123" s="39"/>
      <c r="L123" s="43"/>
      <c r="M123" s="233"/>
      <c r="N123" s="234"/>
      <c r="O123" s="90"/>
      <c r="P123" s="90"/>
      <c r="Q123" s="90"/>
      <c r="R123" s="90"/>
      <c r="S123" s="90"/>
      <c r="T123" s="91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T123" s="16" t="s">
        <v>130</v>
      </c>
      <c r="AU123" s="16" t="s">
        <v>85</v>
      </c>
    </row>
    <row r="124" s="2" customFormat="1" ht="16.5" customHeight="1">
      <c r="A124" s="37"/>
      <c r="B124" s="38"/>
      <c r="C124" s="257" t="s">
        <v>85</v>
      </c>
      <c r="D124" s="257" t="s">
        <v>176</v>
      </c>
      <c r="E124" s="258" t="s">
        <v>381</v>
      </c>
      <c r="F124" s="259" t="s">
        <v>382</v>
      </c>
      <c r="G124" s="260" t="s">
        <v>126</v>
      </c>
      <c r="H124" s="261">
        <v>2.5</v>
      </c>
      <c r="I124" s="262"/>
      <c r="J124" s="263">
        <f>ROUND(I124*H124,2)</f>
        <v>0</v>
      </c>
      <c r="K124" s="259" t="s">
        <v>127</v>
      </c>
      <c r="L124" s="264"/>
      <c r="M124" s="265" t="s">
        <v>1</v>
      </c>
      <c r="N124" s="266" t="s">
        <v>40</v>
      </c>
      <c r="O124" s="90"/>
      <c r="P124" s="226">
        <f>O124*H124</f>
        <v>0</v>
      </c>
      <c r="Q124" s="226">
        <v>0.20999999999999999</v>
      </c>
      <c r="R124" s="226">
        <f>Q124*H124</f>
        <v>0.52500000000000002</v>
      </c>
      <c r="S124" s="226">
        <v>0</v>
      </c>
      <c r="T124" s="227">
        <f>S124*H124</f>
        <v>0</v>
      </c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R124" s="228" t="s">
        <v>175</v>
      </c>
      <c r="AT124" s="228" t="s">
        <v>176</v>
      </c>
      <c r="AU124" s="228" t="s">
        <v>85</v>
      </c>
      <c r="AY124" s="16" t="s">
        <v>121</v>
      </c>
      <c r="BE124" s="229">
        <f>IF(N124="základní",J124,0)</f>
        <v>0</v>
      </c>
      <c r="BF124" s="229">
        <f>IF(N124="snížená",J124,0)</f>
        <v>0</v>
      </c>
      <c r="BG124" s="229">
        <f>IF(N124="zákl. přenesená",J124,0)</f>
        <v>0</v>
      </c>
      <c r="BH124" s="229">
        <f>IF(N124="sníž. přenesená",J124,0)</f>
        <v>0</v>
      </c>
      <c r="BI124" s="229">
        <f>IF(N124="nulová",J124,0)</f>
        <v>0</v>
      </c>
      <c r="BJ124" s="16" t="s">
        <v>83</v>
      </c>
      <c r="BK124" s="229">
        <f>ROUND(I124*H124,2)</f>
        <v>0</v>
      </c>
      <c r="BL124" s="16" t="s">
        <v>128</v>
      </c>
      <c r="BM124" s="228" t="s">
        <v>383</v>
      </c>
    </row>
    <row r="125" s="2" customFormat="1">
      <c r="A125" s="37"/>
      <c r="B125" s="38"/>
      <c r="C125" s="39"/>
      <c r="D125" s="230" t="s">
        <v>130</v>
      </c>
      <c r="E125" s="39"/>
      <c r="F125" s="231" t="s">
        <v>382</v>
      </c>
      <c r="G125" s="39"/>
      <c r="H125" s="39"/>
      <c r="I125" s="232"/>
      <c r="J125" s="39"/>
      <c r="K125" s="39"/>
      <c r="L125" s="43"/>
      <c r="M125" s="233"/>
      <c r="N125" s="234"/>
      <c r="O125" s="90"/>
      <c r="P125" s="90"/>
      <c r="Q125" s="90"/>
      <c r="R125" s="90"/>
      <c r="S125" s="90"/>
      <c r="T125" s="91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T125" s="16" t="s">
        <v>130</v>
      </c>
      <c r="AU125" s="16" t="s">
        <v>85</v>
      </c>
    </row>
    <row r="126" s="13" customFormat="1">
      <c r="A126" s="13"/>
      <c r="B126" s="235"/>
      <c r="C126" s="236"/>
      <c r="D126" s="230" t="s">
        <v>132</v>
      </c>
      <c r="E126" s="237" t="s">
        <v>1</v>
      </c>
      <c r="F126" s="238" t="s">
        <v>384</v>
      </c>
      <c r="G126" s="236"/>
      <c r="H126" s="239">
        <v>2.5</v>
      </c>
      <c r="I126" s="240"/>
      <c r="J126" s="236"/>
      <c r="K126" s="236"/>
      <c r="L126" s="241"/>
      <c r="M126" s="242"/>
      <c r="N126" s="243"/>
      <c r="O126" s="243"/>
      <c r="P126" s="243"/>
      <c r="Q126" s="243"/>
      <c r="R126" s="243"/>
      <c r="S126" s="243"/>
      <c r="T126" s="244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T126" s="245" t="s">
        <v>132</v>
      </c>
      <c r="AU126" s="245" t="s">
        <v>85</v>
      </c>
      <c r="AV126" s="13" t="s">
        <v>85</v>
      </c>
      <c r="AW126" s="13" t="s">
        <v>31</v>
      </c>
      <c r="AX126" s="13" t="s">
        <v>83</v>
      </c>
      <c r="AY126" s="245" t="s">
        <v>121</v>
      </c>
    </row>
    <row r="127" s="2" customFormat="1" ht="24.15" customHeight="1">
      <c r="A127" s="37"/>
      <c r="B127" s="38"/>
      <c r="C127" s="217" t="s">
        <v>144</v>
      </c>
      <c r="D127" s="217" t="s">
        <v>123</v>
      </c>
      <c r="E127" s="218" t="s">
        <v>385</v>
      </c>
      <c r="F127" s="219" t="s">
        <v>386</v>
      </c>
      <c r="G127" s="220" t="s">
        <v>220</v>
      </c>
      <c r="H127" s="221">
        <v>50</v>
      </c>
      <c r="I127" s="222"/>
      <c r="J127" s="223">
        <f>ROUND(I127*H127,2)</f>
        <v>0</v>
      </c>
      <c r="K127" s="219" t="s">
        <v>127</v>
      </c>
      <c r="L127" s="43"/>
      <c r="M127" s="224" t="s">
        <v>1</v>
      </c>
      <c r="N127" s="225" t="s">
        <v>40</v>
      </c>
      <c r="O127" s="90"/>
      <c r="P127" s="226">
        <f>O127*H127</f>
        <v>0</v>
      </c>
      <c r="Q127" s="226">
        <v>0</v>
      </c>
      <c r="R127" s="226">
        <f>Q127*H127</f>
        <v>0</v>
      </c>
      <c r="S127" s="226">
        <v>0</v>
      </c>
      <c r="T127" s="227">
        <f>S127*H127</f>
        <v>0</v>
      </c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R127" s="228" t="s">
        <v>128</v>
      </c>
      <c r="AT127" s="228" t="s">
        <v>123</v>
      </c>
      <c r="AU127" s="228" t="s">
        <v>85</v>
      </c>
      <c r="AY127" s="16" t="s">
        <v>121</v>
      </c>
      <c r="BE127" s="229">
        <f>IF(N127="základní",J127,0)</f>
        <v>0</v>
      </c>
      <c r="BF127" s="229">
        <f>IF(N127="snížená",J127,0)</f>
        <v>0</v>
      </c>
      <c r="BG127" s="229">
        <f>IF(N127="zákl. přenesená",J127,0)</f>
        <v>0</v>
      </c>
      <c r="BH127" s="229">
        <f>IF(N127="sníž. přenesená",J127,0)</f>
        <v>0</v>
      </c>
      <c r="BI127" s="229">
        <f>IF(N127="nulová",J127,0)</f>
        <v>0</v>
      </c>
      <c r="BJ127" s="16" t="s">
        <v>83</v>
      </c>
      <c r="BK127" s="229">
        <f>ROUND(I127*H127,2)</f>
        <v>0</v>
      </c>
      <c r="BL127" s="16" t="s">
        <v>128</v>
      </c>
      <c r="BM127" s="228" t="s">
        <v>387</v>
      </c>
    </row>
    <row r="128" s="2" customFormat="1">
      <c r="A128" s="37"/>
      <c r="B128" s="38"/>
      <c r="C128" s="39"/>
      <c r="D128" s="230" t="s">
        <v>130</v>
      </c>
      <c r="E128" s="39"/>
      <c r="F128" s="231" t="s">
        <v>388</v>
      </c>
      <c r="G128" s="39"/>
      <c r="H128" s="39"/>
      <c r="I128" s="232"/>
      <c r="J128" s="39"/>
      <c r="K128" s="39"/>
      <c r="L128" s="43"/>
      <c r="M128" s="233"/>
      <c r="N128" s="234"/>
      <c r="O128" s="90"/>
      <c r="P128" s="90"/>
      <c r="Q128" s="90"/>
      <c r="R128" s="90"/>
      <c r="S128" s="90"/>
      <c r="T128" s="91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T128" s="16" t="s">
        <v>130</v>
      </c>
      <c r="AU128" s="16" t="s">
        <v>85</v>
      </c>
    </row>
    <row r="129" s="2" customFormat="1" ht="16.5" customHeight="1">
      <c r="A129" s="37"/>
      <c r="B129" s="38"/>
      <c r="C129" s="257" t="s">
        <v>128</v>
      </c>
      <c r="D129" s="257" t="s">
        <v>176</v>
      </c>
      <c r="E129" s="258" t="s">
        <v>389</v>
      </c>
      <c r="F129" s="259" t="s">
        <v>390</v>
      </c>
      <c r="G129" s="260" t="s">
        <v>374</v>
      </c>
      <c r="H129" s="261">
        <v>1</v>
      </c>
      <c r="I129" s="262"/>
      <c r="J129" s="263">
        <f>ROUND(I129*H129,2)</f>
        <v>0</v>
      </c>
      <c r="K129" s="259" t="s">
        <v>127</v>
      </c>
      <c r="L129" s="264"/>
      <c r="M129" s="265" t="s">
        <v>1</v>
      </c>
      <c r="N129" s="266" t="s">
        <v>40</v>
      </c>
      <c r="O129" s="90"/>
      <c r="P129" s="226">
        <f>O129*H129</f>
        <v>0</v>
      </c>
      <c r="Q129" s="226">
        <v>0.001</v>
      </c>
      <c r="R129" s="226">
        <f>Q129*H129</f>
        <v>0.001</v>
      </c>
      <c r="S129" s="226">
        <v>0</v>
      </c>
      <c r="T129" s="227">
        <f>S129*H129</f>
        <v>0</v>
      </c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R129" s="228" t="s">
        <v>175</v>
      </c>
      <c r="AT129" s="228" t="s">
        <v>176</v>
      </c>
      <c r="AU129" s="228" t="s">
        <v>85</v>
      </c>
      <c r="AY129" s="16" t="s">
        <v>121</v>
      </c>
      <c r="BE129" s="229">
        <f>IF(N129="základní",J129,0)</f>
        <v>0</v>
      </c>
      <c r="BF129" s="229">
        <f>IF(N129="snížená",J129,0)</f>
        <v>0</v>
      </c>
      <c r="BG129" s="229">
        <f>IF(N129="zákl. přenesená",J129,0)</f>
        <v>0</v>
      </c>
      <c r="BH129" s="229">
        <f>IF(N129="sníž. přenesená",J129,0)</f>
        <v>0</v>
      </c>
      <c r="BI129" s="229">
        <f>IF(N129="nulová",J129,0)</f>
        <v>0</v>
      </c>
      <c r="BJ129" s="16" t="s">
        <v>83</v>
      </c>
      <c r="BK129" s="229">
        <f>ROUND(I129*H129,2)</f>
        <v>0</v>
      </c>
      <c r="BL129" s="16" t="s">
        <v>128</v>
      </c>
      <c r="BM129" s="228" t="s">
        <v>391</v>
      </c>
    </row>
    <row r="130" s="2" customFormat="1">
      <c r="A130" s="37"/>
      <c r="B130" s="38"/>
      <c r="C130" s="39"/>
      <c r="D130" s="230" t="s">
        <v>130</v>
      </c>
      <c r="E130" s="39"/>
      <c r="F130" s="231" t="s">
        <v>390</v>
      </c>
      <c r="G130" s="39"/>
      <c r="H130" s="39"/>
      <c r="I130" s="232"/>
      <c r="J130" s="39"/>
      <c r="K130" s="39"/>
      <c r="L130" s="43"/>
      <c r="M130" s="233"/>
      <c r="N130" s="234"/>
      <c r="O130" s="90"/>
      <c r="P130" s="90"/>
      <c r="Q130" s="90"/>
      <c r="R130" s="90"/>
      <c r="S130" s="90"/>
      <c r="T130" s="91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T130" s="16" t="s">
        <v>130</v>
      </c>
      <c r="AU130" s="16" t="s">
        <v>85</v>
      </c>
    </row>
    <row r="131" s="13" customFormat="1">
      <c r="A131" s="13"/>
      <c r="B131" s="235"/>
      <c r="C131" s="236"/>
      <c r="D131" s="230" t="s">
        <v>132</v>
      </c>
      <c r="E131" s="236"/>
      <c r="F131" s="238" t="s">
        <v>392</v>
      </c>
      <c r="G131" s="236"/>
      <c r="H131" s="239">
        <v>1</v>
      </c>
      <c r="I131" s="240"/>
      <c r="J131" s="236"/>
      <c r="K131" s="236"/>
      <c r="L131" s="241"/>
      <c r="M131" s="242"/>
      <c r="N131" s="243"/>
      <c r="O131" s="243"/>
      <c r="P131" s="243"/>
      <c r="Q131" s="243"/>
      <c r="R131" s="243"/>
      <c r="S131" s="243"/>
      <c r="T131" s="244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45" t="s">
        <v>132</v>
      </c>
      <c r="AU131" s="245" t="s">
        <v>85</v>
      </c>
      <c r="AV131" s="13" t="s">
        <v>85</v>
      </c>
      <c r="AW131" s="13" t="s">
        <v>4</v>
      </c>
      <c r="AX131" s="13" t="s">
        <v>83</v>
      </c>
      <c r="AY131" s="245" t="s">
        <v>121</v>
      </c>
    </row>
    <row r="132" s="2" customFormat="1" ht="24.15" customHeight="1">
      <c r="A132" s="37"/>
      <c r="B132" s="38"/>
      <c r="C132" s="217" t="s">
        <v>157</v>
      </c>
      <c r="D132" s="217" t="s">
        <v>123</v>
      </c>
      <c r="E132" s="218" t="s">
        <v>393</v>
      </c>
      <c r="F132" s="219" t="s">
        <v>394</v>
      </c>
      <c r="G132" s="220" t="s">
        <v>220</v>
      </c>
      <c r="H132" s="221">
        <v>50</v>
      </c>
      <c r="I132" s="222"/>
      <c r="J132" s="223">
        <f>ROUND(I132*H132,2)</f>
        <v>0</v>
      </c>
      <c r="K132" s="219" t="s">
        <v>127</v>
      </c>
      <c r="L132" s="43"/>
      <c r="M132" s="224" t="s">
        <v>1</v>
      </c>
      <c r="N132" s="225" t="s">
        <v>40</v>
      </c>
      <c r="O132" s="90"/>
      <c r="P132" s="226">
        <f>O132*H132</f>
        <v>0</v>
      </c>
      <c r="Q132" s="226">
        <v>0</v>
      </c>
      <c r="R132" s="226">
        <f>Q132*H132</f>
        <v>0</v>
      </c>
      <c r="S132" s="226">
        <v>0</v>
      </c>
      <c r="T132" s="227">
        <f>S132*H132</f>
        <v>0</v>
      </c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R132" s="228" t="s">
        <v>128</v>
      </c>
      <c r="AT132" s="228" t="s">
        <v>123</v>
      </c>
      <c r="AU132" s="228" t="s">
        <v>85</v>
      </c>
      <c r="AY132" s="16" t="s">
        <v>121</v>
      </c>
      <c r="BE132" s="229">
        <f>IF(N132="základní",J132,0)</f>
        <v>0</v>
      </c>
      <c r="BF132" s="229">
        <f>IF(N132="snížená",J132,0)</f>
        <v>0</v>
      </c>
      <c r="BG132" s="229">
        <f>IF(N132="zákl. přenesená",J132,0)</f>
        <v>0</v>
      </c>
      <c r="BH132" s="229">
        <f>IF(N132="sníž. přenesená",J132,0)</f>
        <v>0</v>
      </c>
      <c r="BI132" s="229">
        <f>IF(N132="nulová",J132,0)</f>
        <v>0</v>
      </c>
      <c r="BJ132" s="16" t="s">
        <v>83</v>
      </c>
      <c r="BK132" s="229">
        <f>ROUND(I132*H132,2)</f>
        <v>0</v>
      </c>
      <c r="BL132" s="16" t="s">
        <v>128</v>
      </c>
      <c r="BM132" s="228" t="s">
        <v>395</v>
      </c>
    </row>
    <row r="133" s="2" customFormat="1">
      <c r="A133" s="37"/>
      <c r="B133" s="38"/>
      <c r="C133" s="39"/>
      <c r="D133" s="230" t="s">
        <v>130</v>
      </c>
      <c r="E133" s="39"/>
      <c r="F133" s="231" t="s">
        <v>396</v>
      </c>
      <c r="G133" s="39"/>
      <c r="H133" s="39"/>
      <c r="I133" s="232"/>
      <c r="J133" s="39"/>
      <c r="K133" s="39"/>
      <c r="L133" s="43"/>
      <c r="M133" s="233"/>
      <c r="N133" s="234"/>
      <c r="O133" s="90"/>
      <c r="P133" s="90"/>
      <c r="Q133" s="90"/>
      <c r="R133" s="90"/>
      <c r="S133" s="90"/>
      <c r="T133" s="91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T133" s="16" t="s">
        <v>130</v>
      </c>
      <c r="AU133" s="16" t="s">
        <v>85</v>
      </c>
    </row>
    <row r="134" s="2" customFormat="1" ht="33" customHeight="1">
      <c r="A134" s="37"/>
      <c r="B134" s="38"/>
      <c r="C134" s="217" t="s">
        <v>163</v>
      </c>
      <c r="D134" s="217" t="s">
        <v>123</v>
      </c>
      <c r="E134" s="218" t="s">
        <v>397</v>
      </c>
      <c r="F134" s="219" t="s">
        <v>398</v>
      </c>
      <c r="G134" s="220" t="s">
        <v>172</v>
      </c>
      <c r="H134" s="221">
        <v>2</v>
      </c>
      <c r="I134" s="222"/>
      <c r="J134" s="223">
        <f>ROUND(I134*H134,2)</f>
        <v>0</v>
      </c>
      <c r="K134" s="219" t="s">
        <v>127</v>
      </c>
      <c r="L134" s="43"/>
      <c r="M134" s="224" t="s">
        <v>1</v>
      </c>
      <c r="N134" s="225" t="s">
        <v>40</v>
      </c>
      <c r="O134" s="90"/>
      <c r="P134" s="226">
        <f>O134*H134</f>
        <v>0</v>
      </c>
      <c r="Q134" s="226">
        <v>0</v>
      </c>
      <c r="R134" s="226">
        <f>Q134*H134</f>
        <v>0</v>
      </c>
      <c r="S134" s="226">
        <v>0</v>
      </c>
      <c r="T134" s="227">
        <f>S134*H134</f>
        <v>0</v>
      </c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R134" s="228" t="s">
        <v>128</v>
      </c>
      <c r="AT134" s="228" t="s">
        <v>123</v>
      </c>
      <c r="AU134" s="228" t="s">
        <v>85</v>
      </c>
      <c r="AY134" s="16" t="s">
        <v>121</v>
      </c>
      <c r="BE134" s="229">
        <f>IF(N134="základní",J134,0)</f>
        <v>0</v>
      </c>
      <c r="BF134" s="229">
        <f>IF(N134="snížená",J134,0)</f>
        <v>0</v>
      </c>
      <c r="BG134" s="229">
        <f>IF(N134="zákl. přenesená",J134,0)</f>
        <v>0</v>
      </c>
      <c r="BH134" s="229">
        <f>IF(N134="sníž. přenesená",J134,0)</f>
        <v>0</v>
      </c>
      <c r="BI134" s="229">
        <f>IF(N134="nulová",J134,0)</f>
        <v>0</v>
      </c>
      <c r="BJ134" s="16" t="s">
        <v>83</v>
      </c>
      <c r="BK134" s="229">
        <f>ROUND(I134*H134,2)</f>
        <v>0</v>
      </c>
      <c r="BL134" s="16" t="s">
        <v>128</v>
      </c>
      <c r="BM134" s="228" t="s">
        <v>399</v>
      </c>
    </row>
    <row r="135" s="2" customFormat="1">
      <c r="A135" s="37"/>
      <c r="B135" s="38"/>
      <c r="C135" s="39"/>
      <c r="D135" s="230" t="s">
        <v>130</v>
      </c>
      <c r="E135" s="39"/>
      <c r="F135" s="231" t="s">
        <v>400</v>
      </c>
      <c r="G135" s="39"/>
      <c r="H135" s="39"/>
      <c r="I135" s="232"/>
      <c r="J135" s="39"/>
      <c r="K135" s="39"/>
      <c r="L135" s="43"/>
      <c r="M135" s="233"/>
      <c r="N135" s="234"/>
      <c r="O135" s="90"/>
      <c r="P135" s="90"/>
      <c r="Q135" s="90"/>
      <c r="R135" s="90"/>
      <c r="S135" s="90"/>
      <c r="T135" s="91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T135" s="16" t="s">
        <v>130</v>
      </c>
      <c r="AU135" s="16" t="s">
        <v>85</v>
      </c>
    </row>
    <row r="136" s="2" customFormat="1" ht="33" customHeight="1">
      <c r="A136" s="37"/>
      <c r="B136" s="38"/>
      <c r="C136" s="217" t="s">
        <v>169</v>
      </c>
      <c r="D136" s="217" t="s">
        <v>123</v>
      </c>
      <c r="E136" s="218" t="s">
        <v>401</v>
      </c>
      <c r="F136" s="219" t="s">
        <v>402</v>
      </c>
      <c r="G136" s="220" t="s">
        <v>172</v>
      </c>
      <c r="H136" s="221">
        <v>40</v>
      </c>
      <c r="I136" s="222"/>
      <c r="J136" s="223">
        <f>ROUND(I136*H136,2)</f>
        <v>0</v>
      </c>
      <c r="K136" s="219" t="s">
        <v>127</v>
      </c>
      <c r="L136" s="43"/>
      <c r="M136" s="224" t="s">
        <v>1</v>
      </c>
      <c r="N136" s="225" t="s">
        <v>40</v>
      </c>
      <c r="O136" s="90"/>
      <c r="P136" s="226">
        <f>O136*H136</f>
        <v>0</v>
      </c>
      <c r="Q136" s="226">
        <v>0</v>
      </c>
      <c r="R136" s="226">
        <f>Q136*H136</f>
        <v>0</v>
      </c>
      <c r="S136" s="226">
        <v>0</v>
      </c>
      <c r="T136" s="227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28" t="s">
        <v>128</v>
      </c>
      <c r="AT136" s="228" t="s">
        <v>123</v>
      </c>
      <c r="AU136" s="228" t="s">
        <v>85</v>
      </c>
      <c r="AY136" s="16" t="s">
        <v>121</v>
      </c>
      <c r="BE136" s="229">
        <f>IF(N136="základní",J136,0)</f>
        <v>0</v>
      </c>
      <c r="BF136" s="229">
        <f>IF(N136="snížená",J136,0)</f>
        <v>0</v>
      </c>
      <c r="BG136" s="229">
        <f>IF(N136="zákl. přenesená",J136,0)</f>
        <v>0</v>
      </c>
      <c r="BH136" s="229">
        <f>IF(N136="sníž. přenesená",J136,0)</f>
        <v>0</v>
      </c>
      <c r="BI136" s="229">
        <f>IF(N136="nulová",J136,0)</f>
        <v>0</v>
      </c>
      <c r="BJ136" s="16" t="s">
        <v>83</v>
      </c>
      <c r="BK136" s="229">
        <f>ROUND(I136*H136,2)</f>
        <v>0</v>
      </c>
      <c r="BL136" s="16" t="s">
        <v>128</v>
      </c>
      <c r="BM136" s="228" t="s">
        <v>403</v>
      </c>
    </row>
    <row r="137" s="2" customFormat="1">
      <c r="A137" s="37"/>
      <c r="B137" s="38"/>
      <c r="C137" s="39"/>
      <c r="D137" s="230" t="s">
        <v>130</v>
      </c>
      <c r="E137" s="39"/>
      <c r="F137" s="231" t="s">
        <v>404</v>
      </c>
      <c r="G137" s="39"/>
      <c r="H137" s="39"/>
      <c r="I137" s="232"/>
      <c r="J137" s="39"/>
      <c r="K137" s="39"/>
      <c r="L137" s="43"/>
      <c r="M137" s="233"/>
      <c r="N137" s="234"/>
      <c r="O137" s="90"/>
      <c r="P137" s="90"/>
      <c r="Q137" s="90"/>
      <c r="R137" s="90"/>
      <c r="S137" s="90"/>
      <c r="T137" s="91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T137" s="16" t="s">
        <v>130</v>
      </c>
      <c r="AU137" s="16" t="s">
        <v>85</v>
      </c>
    </row>
    <row r="138" s="2" customFormat="1" ht="16.5" customHeight="1">
      <c r="A138" s="37"/>
      <c r="B138" s="38"/>
      <c r="C138" s="257" t="s">
        <v>175</v>
      </c>
      <c r="D138" s="257" t="s">
        <v>176</v>
      </c>
      <c r="E138" s="258" t="s">
        <v>405</v>
      </c>
      <c r="F138" s="259" t="s">
        <v>406</v>
      </c>
      <c r="G138" s="260" t="s">
        <v>126</v>
      </c>
      <c r="H138" s="261">
        <v>0.20000000000000001</v>
      </c>
      <c r="I138" s="262"/>
      <c r="J138" s="263">
        <f>ROUND(I138*H138,2)</f>
        <v>0</v>
      </c>
      <c r="K138" s="259" t="s">
        <v>127</v>
      </c>
      <c r="L138" s="264"/>
      <c r="M138" s="265" t="s">
        <v>1</v>
      </c>
      <c r="N138" s="266" t="s">
        <v>40</v>
      </c>
      <c r="O138" s="90"/>
      <c r="P138" s="226">
        <f>O138*H138</f>
        <v>0</v>
      </c>
      <c r="Q138" s="226">
        <v>0.22</v>
      </c>
      <c r="R138" s="226">
        <f>Q138*H138</f>
        <v>0.044000000000000004</v>
      </c>
      <c r="S138" s="226">
        <v>0</v>
      </c>
      <c r="T138" s="227">
        <f>S138*H138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R138" s="228" t="s">
        <v>175</v>
      </c>
      <c r="AT138" s="228" t="s">
        <v>176</v>
      </c>
      <c r="AU138" s="228" t="s">
        <v>85</v>
      </c>
      <c r="AY138" s="16" t="s">
        <v>121</v>
      </c>
      <c r="BE138" s="229">
        <f>IF(N138="základní",J138,0)</f>
        <v>0</v>
      </c>
      <c r="BF138" s="229">
        <f>IF(N138="snížená",J138,0)</f>
        <v>0</v>
      </c>
      <c r="BG138" s="229">
        <f>IF(N138="zákl. přenesená",J138,0)</f>
        <v>0</v>
      </c>
      <c r="BH138" s="229">
        <f>IF(N138="sníž. přenesená",J138,0)</f>
        <v>0</v>
      </c>
      <c r="BI138" s="229">
        <f>IF(N138="nulová",J138,0)</f>
        <v>0</v>
      </c>
      <c r="BJ138" s="16" t="s">
        <v>83</v>
      </c>
      <c r="BK138" s="229">
        <f>ROUND(I138*H138,2)</f>
        <v>0</v>
      </c>
      <c r="BL138" s="16" t="s">
        <v>128</v>
      </c>
      <c r="BM138" s="228" t="s">
        <v>407</v>
      </c>
    </row>
    <row r="139" s="2" customFormat="1">
      <c r="A139" s="37"/>
      <c r="B139" s="38"/>
      <c r="C139" s="39"/>
      <c r="D139" s="230" t="s">
        <v>130</v>
      </c>
      <c r="E139" s="39"/>
      <c r="F139" s="231" t="s">
        <v>406</v>
      </c>
      <c r="G139" s="39"/>
      <c r="H139" s="39"/>
      <c r="I139" s="232"/>
      <c r="J139" s="39"/>
      <c r="K139" s="39"/>
      <c r="L139" s="43"/>
      <c r="M139" s="233"/>
      <c r="N139" s="234"/>
      <c r="O139" s="90"/>
      <c r="P139" s="90"/>
      <c r="Q139" s="90"/>
      <c r="R139" s="90"/>
      <c r="S139" s="90"/>
      <c r="T139" s="91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T139" s="16" t="s">
        <v>130</v>
      </c>
      <c r="AU139" s="16" t="s">
        <v>85</v>
      </c>
    </row>
    <row r="140" s="13" customFormat="1">
      <c r="A140" s="13"/>
      <c r="B140" s="235"/>
      <c r="C140" s="236"/>
      <c r="D140" s="230" t="s">
        <v>132</v>
      </c>
      <c r="E140" s="236"/>
      <c r="F140" s="238" t="s">
        <v>408</v>
      </c>
      <c r="G140" s="236"/>
      <c r="H140" s="239">
        <v>0.20000000000000001</v>
      </c>
      <c r="I140" s="240"/>
      <c r="J140" s="236"/>
      <c r="K140" s="236"/>
      <c r="L140" s="241"/>
      <c r="M140" s="242"/>
      <c r="N140" s="243"/>
      <c r="O140" s="243"/>
      <c r="P140" s="243"/>
      <c r="Q140" s="243"/>
      <c r="R140" s="243"/>
      <c r="S140" s="243"/>
      <c r="T140" s="244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45" t="s">
        <v>132</v>
      </c>
      <c r="AU140" s="245" t="s">
        <v>85</v>
      </c>
      <c r="AV140" s="13" t="s">
        <v>85</v>
      </c>
      <c r="AW140" s="13" t="s">
        <v>4</v>
      </c>
      <c r="AX140" s="13" t="s">
        <v>83</v>
      </c>
      <c r="AY140" s="245" t="s">
        <v>121</v>
      </c>
    </row>
    <row r="141" s="2" customFormat="1" ht="24.15" customHeight="1">
      <c r="A141" s="37"/>
      <c r="B141" s="38"/>
      <c r="C141" s="217" t="s">
        <v>180</v>
      </c>
      <c r="D141" s="217" t="s">
        <v>123</v>
      </c>
      <c r="E141" s="218" t="s">
        <v>409</v>
      </c>
      <c r="F141" s="219" t="s">
        <v>410</v>
      </c>
      <c r="G141" s="220" t="s">
        <v>172</v>
      </c>
      <c r="H141" s="221">
        <v>15</v>
      </c>
      <c r="I141" s="222"/>
      <c r="J141" s="223">
        <f>ROUND(I141*H141,2)</f>
        <v>0</v>
      </c>
      <c r="K141" s="219" t="s">
        <v>127</v>
      </c>
      <c r="L141" s="43"/>
      <c r="M141" s="224" t="s">
        <v>1</v>
      </c>
      <c r="N141" s="225" t="s">
        <v>40</v>
      </c>
      <c r="O141" s="90"/>
      <c r="P141" s="226">
        <f>O141*H141</f>
        <v>0</v>
      </c>
      <c r="Q141" s="226">
        <v>0</v>
      </c>
      <c r="R141" s="226">
        <f>Q141*H141</f>
        <v>0</v>
      </c>
      <c r="S141" s="226">
        <v>0</v>
      </c>
      <c r="T141" s="227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28" t="s">
        <v>128</v>
      </c>
      <c r="AT141" s="228" t="s">
        <v>123</v>
      </c>
      <c r="AU141" s="228" t="s">
        <v>85</v>
      </c>
      <c r="AY141" s="16" t="s">
        <v>121</v>
      </c>
      <c r="BE141" s="229">
        <f>IF(N141="základní",J141,0)</f>
        <v>0</v>
      </c>
      <c r="BF141" s="229">
        <f>IF(N141="snížená",J141,0)</f>
        <v>0</v>
      </c>
      <c r="BG141" s="229">
        <f>IF(N141="zákl. přenesená",J141,0)</f>
        <v>0</v>
      </c>
      <c r="BH141" s="229">
        <f>IF(N141="sníž. přenesená",J141,0)</f>
        <v>0</v>
      </c>
      <c r="BI141" s="229">
        <f>IF(N141="nulová",J141,0)</f>
        <v>0</v>
      </c>
      <c r="BJ141" s="16" t="s">
        <v>83</v>
      </c>
      <c r="BK141" s="229">
        <f>ROUND(I141*H141,2)</f>
        <v>0</v>
      </c>
      <c r="BL141" s="16" t="s">
        <v>128</v>
      </c>
      <c r="BM141" s="228" t="s">
        <v>411</v>
      </c>
    </row>
    <row r="142" s="2" customFormat="1">
      <c r="A142" s="37"/>
      <c r="B142" s="38"/>
      <c r="C142" s="39"/>
      <c r="D142" s="230" t="s">
        <v>130</v>
      </c>
      <c r="E142" s="39"/>
      <c r="F142" s="231" t="s">
        <v>412</v>
      </c>
      <c r="G142" s="39"/>
      <c r="H142" s="39"/>
      <c r="I142" s="232"/>
      <c r="J142" s="39"/>
      <c r="K142" s="39"/>
      <c r="L142" s="43"/>
      <c r="M142" s="233"/>
      <c r="N142" s="234"/>
      <c r="O142" s="90"/>
      <c r="P142" s="90"/>
      <c r="Q142" s="90"/>
      <c r="R142" s="90"/>
      <c r="S142" s="90"/>
      <c r="T142" s="91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T142" s="16" t="s">
        <v>130</v>
      </c>
      <c r="AU142" s="16" t="s">
        <v>85</v>
      </c>
    </row>
    <row r="143" s="2" customFormat="1" ht="16.5" customHeight="1">
      <c r="A143" s="37"/>
      <c r="B143" s="38"/>
      <c r="C143" s="257" t="s">
        <v>184</v>
      </c>
      <c r="D143" s="257" t="s">
        <v>176</v>
      </c>
      <c r="E143" s="258" t="s">
        <v>413</v>
      </c>
      <c r="F143" s="259" t="s">
        <v>414</v>
      </c>
      <c r="G143" s="260" t="s">
        <v>172</v>
      </c>
      <c r="H143" s="261">
        <v>15</v>
      </c>
      <c r="I143" s="262"/>
      <c r="J143" s="263">
        <f>ROUND(I143*H143,2)</f>
        <v>0</v>
      </c>
      <c r="K143" s="259" t="s">
        <v>127</v>
      </c>
      <c r="L143" s="264"/>
      <c r="M143" s="265" t="s">
        <v>1</v>
      </c>
      <c r="N143" s="266" t="s">
        <v>40</v>
      </c>
      <c r="O143" s="90"/>
      <c r="P143" s="226">
        <f>O143*H143</f>
        <v>0</v>
      </c>
      <c r="Q143" s="226">
        <v>0.001</v>
      </c>
      <c r="R143" s="226">
        <f>Q143*H143</f>
        <v>0.014999999999999999</v>
      </c>
      <c r="S143" s="226">
        <v>0</v>
      </c>
      <c r="T143" s="227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28" t="s">
        <v>175</v>
      </c>
      <c r="AT143" s="228" t="s">
        <v>176</v>
      </c>
      <c r="AU143" s="228" t="s">
        <v>85</v>
      </c>
      <c r="AY143" s="16" t="s">
        <v>121</v>
      </c>
      <c r="BE143" s="229">
        <f>IF(N143="základní",J143,0)</f>
        <v>0</v>
      </c>
      <c r="BF143" s="229">
        <f>IF(N143="snížená",J143,0)</f>
        <v>0</v>
      </c>
      <c r="BG143" s="229">
        <f>IF(N143="zákl. přenesená",J143,0)</f>
        <v>0</v>
      </c>
      <c r="BH143" s="229">
        <f>IF(N143="sníž. přenesená",J143,0)</f>
        <v>0</v>
      </c>
      <c r="BI143" s="229">
        <f>IF(N143="nulová",J143,0)</f>
        <v>0</v>
      </c>
      <c r="BJ143" s="16" t="s">
        <v>83</v>
      </c>
      <c r="BK143" s="229">
        <f>ROUND(I143*H143,2)</f>
        <v>0</v>
      </c>
      <c r="BL143" s="16" t="s">
        <v>128</v>
      </c>
      <c r="BM143" s="228" t="s">
        <v>415</v>
      </c>
    </row>
    <row r="144" s="2" customFormat="1">
      <c r="A144" s="37"/>
      <c r="B144" s="38"/>
      <c r="C144" s="39"/>
      <c r="D144" s="230" t="s">
        <v>130</v>
      </c>
      <c r="E144" s="39"/>
      <c r="F144" s="231" t="s">
        <v>414</v>
      </c>
      <c r="G144" s="39"/>
      <c r="H144" s="39"/>
      <c r="I144" s="232"/>
      <c r="J144" s="39"/>
      <c r="K144" s="39"/>
      <c r="L144" s="43"/>
      <c r="M144" s="233"/>
      <c r="N144" s="234"/>
      <c r="O144" s="90"/>
      <c r="P144" s="90"/>
      <c r="Q144" s="90"/>
      <c r="R144" s="90"/>
      <c r="S144" s="90"/>
      <c r="T144" s="91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T144" s="16" t="s">
        <v>130</v>
      </c>
      <c r="AU144" s="16" t="s">
        <v>85</v>
      </c>
    </row>
    <row r="145" s="2" customFormat="1" ht="24.15" customHeight="1">
      <c r="A145" s="37"/>
      <c r="B145" s="38"/>
      <c r="C145" s="217" t="s">
        <v>191</v>
      </c>
      <c r="D145" s="217" t="s">
        <v>123</v>
      </c>
      <c r="E145" s="218" t="s">
        <v>416</v>
      </c>
      <c r="F145" s="219" t="s">
        <v>417</v>
      </c>
      <c r="G145" s="220" t="s">
        <v>172</v>
      </c>
      <c r="H145" s="221">
        <v>20</v>
      </c>
      <c r="I145" s="222"/>
      <c r="J145" s="223">
        <f>ROUND(I145*H145,2)</f>
        <v>0</v>
      </c>
      <c r="K145" s="219" t="s">
        <v>127</v>
      </c>
      <c r="L145" s="43"/>
      <c r="M145" s="224" t="s">
        <v>1</v>
      </c>
      <c r="N145" s="225" t="s">
        <v>40</v>
      </c>
      <c r="O145" s="90"/>
      <c r="P145" s="226">
        <f>O145*H145</f>
        <v>0</v>
      </c>
      <c r="Q145" s="226">
        <v>0</v>
      </c>
      <c r="R145" s="226">
        <f>Q145*H145</f>
        <v>0</v>
      </c>
      <c r="S145" s="226">
        <v>0</v>
      </c>
      <c r="T145" s="227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28" t="s">
        <v>128</v>
      </c>
      <c r="AT145" s="228" t="s">
        <v>123</v>
      </c>
      <c r="AU145" s="228" t="s">
        <v>85</v>
      </c>
      <c r="AY145" s="16" t="s">
        <v>121</v>
      </c>
      <c r="BE145" s="229">
        <f>IF(N145="základní",J145,0)</f>
        <v>0</v>
      </c>
      <c r="BF145" s="229">
        <f>IF(N145="snížená",J145,0)</f>
        <v>0</v>
      </c>
      <c r="BG145" s="229">
        <f>IF(N145="zákl. přenesená",J145,0)</f>
        <v>0</v>
      </c>
      <c r="BH145" s="229">
        <f>IF(N145="sníž. přenesená",J145,0)</f>
        <v>0</v>
      </c>
      <c r="BI145" s="229">
        <f>IF(N145="nulová",J145,0)</f>
        <v>0</v>
      </c>
      <c r="BJ145" s="16" t="s">
        <v>83</v>
      </c>
      <c r="BK145" s="229">
        <f>ROUND(I145*H145,2)</f>
        <v>0</v>
      </c>
      <c r="BL145" s="16" t="s">
        <v>128</v>
      </c>
      <c r="BM145" s="228" t="s">
        <v>418</v>
      </c>
    </row>
    <row r="146" s="2" customFormat="1">
      <c r="A146" s="37"/>
      <c r="B146" s="38"/>
      <c r="C146" s="39"/>
      <c r="D146" s="230" t="s">
        <v>130</v>
      </c>
      <c r="E146" s="39"/>
      <c r="F146" s="231" t="s">
        <v>419</v>
      </c>
      <c r="G146" s="39"/>
      <c r="H146" s="39"/>
      <c r="I146" s="232"/>
      <c r="J146" s="39"/>
      <c r="K146" s="39"/>
      <c r="L146" s="43"/>
      <c r="M146" s="233"/>
      <c r="N146" s="234"/>
      <c r="O146" s="90"/>
      <c r="P146" s="90"/>
      <c r="Q146" s="90"/>
      <c r="R146" s="90"/>
      <c r="S146" s="90"/>
      <c r="T146" s="91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T146" s="16" t="s">
        <v>130</v>
      </c>
      <c r="AU146" s="16" t="s">
        <v>85</v>
      </c>
    </row>
    <row r="147" s="2" customFormat="1" ht="16.5" customHeight="1">
      <c r="A147" s="37"/>
      <c r="B147" s="38"/>
      <c r="C147" s="257" t="s">
        <v>197</v>
      </c>
      <c r="D147" s="257" t="s">
        <v>176</v>
      </c>
      <c r="E147" s="258" t="s">
        <v>420</v>
      </c>
      <c r="F147" s="259" t="s">
        <v>421</v>
      </c>
      <c r="G147" s="260" t="s">
        <v>172</v>
      </c>
      <c r="H147" s="261">
        <v>20</v>
      </c>
      <c r="I147" s="262"/>
      <c r="J147" s="263">
        <f>ROUND(I147*H147,2)</f>
        <v>0</v>
      </c>
      <c r="K147" s="259" t="s">
        <v>127</v>
      </c>
      <c r="L147" s="264"/>
      <c r="M147" s="265" t="s">
        <v>1</v>
      </c>
      <c r="N147" s="266" t="s">
        <v>40</v>
      </c>
      <c r="O147" s="90"/>
      <c r="P147" s="226">
        <f>O147*H147</f>
        <v>0</v>
      </c>
      <c r="Q147" s="226">
        <v>0.01</v>
      </c>
      <c r="R147" s="226">
        <f>Q147*H147</f>
        <v>0.20000000000000001</v>
      </c>
      <c r="S147" s="226">
        <v>0</v>
      </c>
      <c r="T147" s="227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28" t="s">
        <v>175</v>
      </c>
      <c r="AT147" s="228" t="s">
        <v>176</v>
      </c>
      <c r="AU147" s="228" t="s">
        <v>85</v>
      </c>
      <c r="AY147" s="16" t="s">
        <v>121</v>
      </c>
      <c r="BE147" s="229">
        <f>IF(N147="základní",J147,0)</f>
        <v>0</v>
      </c>
      <c r="BF147" s="229">
        <f>IF(N147="snížená",J147,0)</f>
        <v>0</v>
      </c>
      <c r="BG147" s="229">
        <f>IF(N147="zákl. přenesená",J147,0)</f>
        <v>0</v>
      </c>
      <c r="BH147" s="229">
        <f>IF(N147="sníž. přenesená",J147,0)</f>
        <v>0</v>
      </c>
      <c r="BI147" s="229">
        <f>IF(N147="nulová",J147,0)</f>
        <v>0</v>
      </c>
      <c r="BJ147" s="16" t="s">
        <v>83</v>
      </c>
      <c r="BK147" s="229">
        <f>ROUND(I147*H147,2)</f>
        <v>0</v>
      </c>
      <c r="BL147" s="16" t="s">
        <v>128</v>
      </c>
      <c r="BM147" s="228" t="s">
        <v>422</v>
      </c>
    </row>
    <row r="148" s="2" customFormat="1">
      <c r="A148" s="37"/>
      <c r="B148" s="38"/>
      <c r="C148" s="39"/>
      <c r="D148" s="230" t="s">
        <v>130</v>
      </c>
      <c r="E148" s="39"/>
      <c r="F148" s="231" t="s">
        <v>421</v>
      </c>
      <c r="G148" s="39"/>
      <c r="H148" s="39"/>
      <c r="I148" s="232"/>
      <c r="J148" s="39"/>
      <c r="K148" s="39"/>
      <c r="L148" s="43"/>
      <c r="M148" s="233"/>
      <c r="N148" s="234"/>
      <c r="O148" s="90"/>
      <c r="P148" s="90"/>
      <c r="Q148" s="90"/>
      <c r="R148" s="90"/>
      <c r="S148" s="90"/>
      <c r="T148" s="91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T148" s="16" t="s">
        <v>130</v>
      </c>
      <c r="AU148" s="16" t="s">
        <v>85</v>
      </c>
    </row>
    <row r="149" s="2" customFormat="1" ht="24.15" customHeight="1">
      <c r="A149" s="37"/>
      <c r="B149" s="38"/>
      <c r="C149" s="217" t="s">
        <v>202</v>
      </c>
      <c r="D149" s="217" t="s">
        <v>123</v>
      </c>
      <c r="E149" s="218" t="s">
        <v>423</v>
      </c>
      <c r="F149" s="219" t="s">
        <v>424</v>
      </c>
      <c r="G149" s="220" t="s">
        <v>172</v>
      </c>
      <c r="H149" s="221">
        <v>5</v>
      </c>
      <c r="I149" s="222"/>
      <c r="J149" s="223">
        <f>ROUND(I149*H149,2)</f>
        <v>0</v>
      </c>
      <c r="K149" s="219" t="s">
        <v>127</v>
      </c>
      <c r="L149" s="43"/>
      <c r="M149" s="224" t="s">
        <v>1</v>
      </c>
      <c r="N149" s="225" t="s">
        <v>40</v>
      </c>
      <c r="O149" s="90"/>
      <c r="P149" s="226">
        <f>O149*H149</f>
        <v>0</v>
      </c>
      <c r="Q149" s="226">
        <v>0</v>
      </c>
      <c r="R149" s="226">
        <f>Q149*H149</f>
        <v>0</v>
      </c>
      <c r="S149" s="226">
        <v>0</v>
      </c>
      <c r="T149" s="227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28" t="s">
        <v>128</v>
      </c>
      <c r="AT149" s="228" t="s">
        <v>123</v>
      </c>
      <c r="AU149" s="228" t="s">
        <v>85</v>
      </c>
      <c r="AY149" s="16" t="s">
        <v>121</v>
      </c>
      <c r="BE149" s="229">
        <f>IF(N149="základní",J149,0)</f>
        <v>0</v>
      </c>
      <c r="BF149" s="229">
        <f>IF(N149="snížená",J149,0)</f>
        <v>0</v>
      </c>
      <c r="BG149" s="229">
        <f>IF(N149="zákl. přenesená",J149,0)</f>
        <v>0</v>
      </c>
      <c r="BH149" s="229">
        <f>IF(N149="sníž. přenesená",J149,0)</f>
        <v>0</v>
      </c>
      <c r="BI149" s="229">
        <f>IF(N149="nulová",J149,0)</f>
        <v>0</v>
      </c>
      <c r="BJ149" s="16" t="s">
        <v>83</v>
      </c>
      <c r="BK149" s="229">
        <f>ROUND(I149*H149,2)</f>
        <v>0</v>
      </c>
      <c r="BL149" s="16" t="s">
        <v>128</v>
      </c>
      <c r="BM149" s="228" t="s">
        <v>425</v>
      </c>
    </row>
    <row r="150" s="2" customFormat="1">
      <c r="A150" s="37"/>
      <c r="B150" s="38"/>
      <c r="C150" s="39"/>
      <c r="D150" s="230" t="s">
        <v>130</v>
      </c>
      <c r="E150" s="39"/>
      <c r="F150" s="231" t="s">
        <v>426</v>
      </c>
      <c r="G150" s="39"/>
      <c r="H150" s="39"/>
      <c r="I150" s="232"/>
      <c r="J150" s="39"/>
      <c r="K150" s="39"/>
      <c r="L150" s="43"/>
      <c r="M150" s="233"/>
      <c r="N150" s="234"/>
      <c r="O150" s="90"/>
      <c r="P150" s="90"/>
      <c r="Q150" s="90"/>
      <c r="R150" s="90"/>
      <c r="S150" s="90"/>
      <c r="T150" s="91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T150" s="16" t="s">
        <v>130</v>
      </c>
      <c r="AU150" s="16" t="s">
        <v>85</v>
      </c>
    </row>
    <row r="151" s="2" customFormat="1" ht="16.5" customHeight="1">
      <c r="A151" s="37"/>
      <c r="B151" s="38"/>
      <c r="C151" s="257" t="s">
        <v>207</v>
      </c>
      <c r="D151" s="257" t="s">
        <v>176</v>
      </c>
      <c r="E151" s="258" t="s">
        <v>427</v>
      </c>
      <c r="F151" s="259" t="s">
        <v>428</v>
      </c>
      <c r="G151" s="260" t="s">
        <v>172</v>
      </c>
      <c r="H151" s="261">
        <v>5</v>
      </c>
      <c r="I151" s="262"/>
      <c r="J151" s="263">
        <f>ROUND(I151*H151,2)</f>
        <v>0</v>
      </c>
      <c r="K151" s="259" t="s">
        <v>1</v>
      </c>
      <c r="L151" s="264"/>
      <c r="M151" s="265" t="s">
        <v>1</v>
      </c>
      <c r="N151" s="266" t="s">
        <v>40</v>
      </c>
      <c r="O151" s="90"/>
      <c r="P151" s="226">
        <f>O151*H151</f>
        <v>0</v>
      </c>
      <c r="Q151" s="226">
        <v>0.014999999999999999</v>
      </c>
      <c r="R151" s="226">
        <f>Q151*H151</f>
        <v>0.074999999999999997</v>
      </c>
      <c r="S151" s="226">
        <v>0</v>
      </c>
      <c r="T151" s="227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28" t="s">
        <v>175</v>
      </c>
      <c r="AT151" s="228" t="s">
        <v>176</v>
      </c>
      <c r="AU151" s="228" t="s">
        <v>85</v>
      </c>
      <c r="AY151" s="16" t="s">
        <v>121</v>
      </c>
      <c r="BE151" s="229">
        <f>IF(N151="základní",J151,0)</f>
        <v>0</v>
      </c>
      <c r="BF151" s="229">
        <f>IF(N151="snížená",J151,0)</f>
        <v>0</v>
      </c>
      <c r="BG151" s="229">
        <f>IF(N151="zákl. přenesená",J151,0)</f>
        <v>0</v>
      </c>
      <c r="BH151" s="229">
        <f>IF(N151="sníž. přenesená",J151,0)</f>
        <v>0</v>
      </c>
      <c r="BI151" s="229">
        <f>IF(N151="nulová",J151,0)</f>
        <v>0</v>
      </c>
      <c r="BJ151" s="16" t="s">
        <v>83</v>
      </c>
      <c r="BK151" s="229">
        <f>ROUND(I151*H151,2)</f>
        <v>0</v>
      </c>
      <c r="BL151" s="16" t="s">
        <v>128</v>
      </c>
      <c r="BM151" s="228" t="s">
        <v>429</v>
      </c>
    </row>
    <row r="152" s="2" customFormat="1">
      <c r="A152" s="37"/>
      <c r="B152" s="38"/>
      <c r="C152" s="39"/>
      <c r="D152" s="230" t="s">
        <v>130</v>
      </c>
      <c r="E152" s="39"/>
      <c r="F152" s="231" t="s">
        <v>428</v>
      </c>
      <c r="G152" s="39"/>
      <c r="H152" s="39"/>
      <c r="I152" s="232"/>
      <c r="J152" s="39"/>
      <c r="K152" s="39"/>
      <c r="L152" s="43"/>
      <c r="M152" s="233"/>
      <c r="N152" s="234"/>
      <c r="O152" s="90"/>
      <c r="P152" s="90"/>
      <c r="Q152" s="90"/>
      <c r="R152" s="90"/>
      <c r="S152" s="90"/>
      <c r="T152" s="91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T152" s="16" t="s">
        <v>130</v>
      </c>
      <c r="AU152" s="16" t="s">
        <v>85</v>
      </c>
    </row>
    <row r="153" s="2" customFormat="1" ht="24.15" customHeight="1">
      <c r="A153" s="37"/>
      <c r="B153" s="38"/>
      <c r="C153" s="217" t="s">
        <v>8</v>
      </c>
      <c r="D153" s="217" t="s">
        <v>123</v>
      </c>
      <c r="E153" s="218" t="s">
        <v>430</v>
      </c>
      <c r="F153" s="219" t="s">
        <v>431</v>
      </c>
      <c r="G153" s="220" t="s">
        <v>172</v>
      </c>
      <c r="H153" s="221">
        <v>1</v>
      </c>
      <c r="I153" s="222"/>
      <c r="J153" s="223">
        <f>ROUND(I153*H153,2)</f>
        <v>0</v>
      </c>
      <c r="K153" s="219" t="s">
        <v>127</v>
      </c>
      <c r="L153" s="43"/>
      <c r="M153" s="224" t="s">
        <v>1</v>
      </c>
      <c r="N153" s="225" t="s">
        <v>40</v>
      </c>
      <c r="O153" s="90"/>
      <c r="P153" s="226">
        <f>O153*H153</f>
        <v>0</v>
      </c>
      <c r="Q153" s="226">
        <v>0</v>
      </c>
      <c r="R153" s="226">
        <f>Q153*H153</f>
        <v>0</v>
      </c>
      <c r="S153" s="226">
        <v>0</v>
      </c>
      <c r="T153" s="227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28" t="s">
        <v>128</v>
      </c>
      <c r="AT153" s="228" t="s">
        <v>123</v>
      </c>
      <c r="AU153" s="228" t="s">
        <v>85</v>
      </c>
      <c r="AY153" s="16" t="s">
        <v>121</v>
      </c>
      <c r="BE153" s="229">
        <f>IF(N153="základní",J153,0)</f>
        <v>0</v>
      </c>
      <c r="BF153" s="229">
        <f>IF(N153="snížená",J153,0)</f>
        <v>0</v>
      </c>
      <c r="BG153" s="229">
        <f>IF(N153="zákl. přenesená",J153,0)</f>
        <v>0</v>
      </c>
      <c r="BH153" s="229">
        <f>IF(N153="sníž. přenesená",J153,0)</f>
        <v>0</v>
      </c>
      <c r="BI153" s="229">
        <f>IF(N153="nulová",J153,0)</f>
        <v>0</v>
      </c>
      <c r="BJ153" s="16" t="s">
        <v>83</v>
      </c>
      <c r="BK153" s="229">
        <f>ROUND(I153*H153,2)</f>
        <v>0</v>
      </c>
      <c r="BL153" s="16" t="s">
        <v>128</v>
      </c>
      <c r="BM153" s="228" t="s">
        <v>432</v>
      </c>
    </row>
    <row r="154" s="2" customFormat="1">
      <c r="A154" s="37"/>
      <c r="B154" s="38"/>
      <c r="C154" s="39"/>
      <c r="D154" s="230" t="s">
        <v>130</v>
      </c>
      <c r="E154" s="39"/>
      <c r="F154" s="231" t="s">
        <v>433</v>
      </c>
      <c r="G154" s="39"/>
      <c r="H154" s="39"/>
      <c r="I154" s="232"/>
      <c r="J154" s="39"/>
      <c r="K154" s="39"/>
      <c r="L154" s="43"/>
      <c r="M154" s="233"/>
      <c r="N154" s="234"/>
      <c r="O154" s="90"/>
      <c r="P154" s="90"/>
      <c r="Q154" s="90"/>
      <c r="R154" s="90"/>
      <c r="S154" s="90"/>
      <c r="T154" s="91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T154" s="16" t="s">
        <v>130</v>
      </c>
      <c r="AU154" s="16" t="s">
        <v>85</v>
      </c>
    </row>
    <row r="155" s="2" customFormat="1" ht="16.5" customHeight="1">
      <c r="A155" s="37"/>
      <c r="B155" s="38"/>
      <c r="C155" s="257" t="s">
        <v>217</v>
      </c>
      <c r="D155" s="257" t="s">
        <v>176</v>
      </c>
      <c r="E155" s="258" t="s">
        <v>434</v>
      </c>
      <c r="F155" s="259" t="s">
        <v>435</v>
      </c>
      <c r="G155" s="260" t="s">
        <v>172</v>
      </c>
      <c r="H155" s="261">
        <v>1</v>
      </c>
      <c r="I155" s="262"/>
      <c r="J155" s="263">
        <f>ROUND(I155*H155,2)</f>
        <v>0</v>
      </c>
      <c r="K155" s="259" t="s">
        <v>1</v>
      </c>
      <c r="L155" s="264"/>
      <c r="M155" s="265" t="s">
        <v>1</v>
      </c>
      <c r="N155" s="266" t="s">
        <v>40</v>
      </c>
      <c r="O155" s="90"/>
      <c r="P155" s="226">
        <f>O155*H155</f>
        <v>0</v>
      </c>
      <c r="Q155" s="226">
        <v>0.027</v>
      </c>
      <c r="R155" s="226">
        <f>Q155*H155</f>
        <v>0.027</v>
      </c>
      <c r="S155" s="226">
        <v>0</v>
      </c>
      <c r="T155" s="227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28" t="s">
        <v>175</v>
      </c>
      <c r="AT155" s="228" t="s">
        <v>176</v>
      </c>
      <c r="AU155" s="228" t="s">
        <v>85</v>
      </c>
      <c r="AY155" s="16" t="s">
        <v>121</v>
      </c>
      <c r="BE155" s="229">
        <f>IF(N155="základní",J155,0)</f>
        <v>0</v>
      </c>
      <c r="BF155" s="229">
        <f>IF(N155="snížená",J155,0)</f>
        <v>0</v>
      </c>
      <c r="BG155" s="229">
        <f>IF(N155="zákl. přenesená",J155,0)</f>
        <v>0</v>
      </c>
      <c r="BH155" s="229">
        <f>IF(N155="sníž. přenesená",J155,0)</f>
        <v>0</v>
      </c>
      <c r="BI155" s="229">
        <f>IF(N155="nulová",J155,0)</f>
        <v>0</v>
      </c>
      <c r="BJ155" s="16" t="s">
        <v>83</v>
      </c>
      <c r="BK155" s="229">
        <f>ROUND(I155*H155,2)</f>
        <v>0</v>
      </c>
      <c r="BL155" s="16" t="s">
        <v>128</v>
      </c>
      <c r="BM155" s="228" t="s">
        <v>436</v>
      </c>
    </row>
    <row r="156" s="2" customFormat="1">
      <c r="A156" s="37"/>
      <c r="B156" s="38"/>
      <c r="C156" s="39"/>
      <c r="D156" s="230" t="s">
        <v>130</v>
      </c>
      <c r="E156" s="39"/>
      <c r="F156" s="231" t="s">
        <v>435</v>
      </c>
      <c r="G156" s="39"/>
      <c r="H156" s="39"/>
      <c r="I156" s="232"/>
      <c r="J156" s="39"/>
      <c r="K156" s="39"/>
      <c r="L156" s="43"/>
      <c r="M156" s="233"/>
      <c r="N156" s="234"/>
      <c r="O156" s="90"/>
      <c r="P156" s="90"/>
      <c r="Q156" s="90"/>
      <c r="R156" s="90"/>
      <c r="S156" s="90"/>
      <c r="T156" s="91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T156" s="16" t="s">
        <v>130</v>
      </c>
      <c r="AU156" s="16" t="s">
        <v>85</v>
      </c>
    </row>
    <row r="157" s="2" customFormat="1" ht="16.5" customHeight="1">
      <c r="A157" s="37"/>
      <c r="B157" s="38"/>
      <c r="C157" s="257" t="s">
        <v>223</v>
      </c>
      <c r="D157" s="257" t="s">
        <v>176</v>
      </c>
      <c r="E157" s="258" t="s">
        <v>437</v>
      </c>
      <c r="F157" s="259" t="s">
        <v>438</v>
      </c>
      <c r="G157" s="260" t="s">
        <v>172</v>
      </c>
      <c r="H157" s="261">
        <v>1</v>
      </c>
      <c r="I157" s="262"/>
      <c r="J157" s="263">
        <f>ROUND(I157*H157,2)</f>
        <v>0</v>
      </c>
      <c r="K157" s="259" t="s">
        <v>1</v>
      </c>
      <c r="L157" s="264"/>
      <c r="M157" s="265" t="s">
        <v>1</v>
      </c>
      <c r="N157" s="266" t="s">
        <v>40</v>
      </c>
      <c r="O157" s="90"/>
      <c r="P157" s="226">
        <f>O157*H157</f>
        <v>0</v>
      </c>
      <c r="Q157" s="226">
        <v>0.040000000000000001</v>
      </c>
      <c r="R157" s="226">
        <f>Q157*H157</f>
        <v>0.040000000000000001</v>
      </c>
      <c r="S157" s="226">
        <v>0</v>
      </c>
      <c r="T157" s="227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28" t="s">
        <v>175</v>
      </c>
      <c r="AT157" s="228" t="s">
        <v>176</v>
      </c>
      <c r="AU157" s="228" t="s">
        <v>85</v>
      </c>
      <c r="AY157" s="16" t="s">
        <v>121</v>
      </c>
      <c r="BE157" s="229">
        <f>IF(N157="základní",J157,0)</f>
        <v>0</v>
      </c>
      <c r="BF157" s="229">
        <f>IF(N157="snížená",J157,0)</f>
        <v>0</v>
      </c>
      <c r="BG157" s="229">
        <f>IF(N157="zákl. přenesená",J157,0)</f>
        <v>0</v>
      </c>
      <c r="BH157" s="229">
        <f>IF(N157="sníž. přenesená",J157,0)</f>
        <v>0</v>
      </c>
      <c r="BI157" s="229">
        <f>IF(N157="nulová",J157,0)</f>
        <v>0</v>
      </c>
      <c r="BJ157" s="16" t="s">
        <v>83</v>
      </c>
      <c r="BK157" s="229">
        <f>ROUND(I157*H157,2)</f>
        <v>0</v>
      </c>
      <c r="BL157" s="16" t="s">
        <v>128</v>
      </c>
      <c r="BM157" s="228" t="s">
        <v>439</v>
      </c>
    </row>
    <row r="158" s="2" customFormat="1">
      <c r="A158" s="37"/>
      <c r="B158" s="38"/>
      <c r="C158" s="39"/>
      <c r="D158" s="230" t="s">
        <v>130</v>
      </c>
      <c r="E158" s="39"/>
      <c r="F158" s="231" t="s">
        <v>438</v>
      </c>
      <c r="G158" s="39"/>
      <c r="H158" s="39"/>
      <c r="I158" s="232"/>
      <c r="J158" s="39"/>
      <c r="K158" s="39"/>
      <c r="L158" s="43"/>
      <c r="M158" s="233"/>
      <c r="N158" s="234"/>
      <c r="O158" s="90"/>
      <c r="P158" s="90"/>
      <c r="Q158" s="90"/>
      <c r="R158" s="90"/>
      <c r="S158" s="90"/>
      <c r="T158" s="91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T158" s="16" t="s">
        <v>130</v>
      </c>
      <c r="AU158" s="16" t="s">
        <v>85</v>
      </c>
    </row>
    <row r="159" s="2" customFormat="1" ht="33" customHeight="1">
      <c r="A159" s="37"/>
      <c r="B159" s="38"/>
      <c r="C159" s="217" t="s">
        <v>229</v>
      </c>
      <c r="D159" s="217" t="s">
        <v>123</v>
      </c>
      <c r="E159" s="218" t="s">
        <v>440</v>
      </c>
      <c r="F159" s="219" t="s">
        <v>441</v>
      </c>
      <c r="G159" s="220" t="s">
        <v>220</v>
      </c>
      <c r="H159" s="221">
        <v>200</v>
      </c>
      <c r="I159" s="222"/>
      <c r="J159" s="223">
        <f>ROUND(I159*H159,2)</f>
        <v>0</v>
      </c>
      <c r="K159" s="219" t="s">
        <v>127</v>
      </c>
      <c r="L159" s="43"/>
      <c r="M159" s="224" t="s">
        <v>1</v>
      </c>
      <c r="N159" s="225" t="s">
        <v>40</v>
      </c>
      <c r="O159" s="90"/>
      <c r="P159" s="226">
        <f>O159*H159</f>
        <v>0</v>
      </c>
      <c r="Q159" s="226">
        <v>0</v>
      </c>
      <c r="R159" s="226">
        <f>Q159*H159</f>
        <v>0</v>
      </c>
      <c r="S159" s="226">
        <v>0</v>
      </c>
      <c r="T159" s="227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28" t="s">
        <v>128</v>
      </c>
      <c r="AT159" s="228" t="s">
        <v>123</v>
      </c>
      <c r="AU159" s="228" t="s">
        <v>85</v>
      </c>
      <c r="AY159" s="16" t="s">
        <v>121</v>
      </c>
      <c r="BE159" s="229">
        <f>IF(N159="základní",J159,0)</f>
        <v>0</v>
      </c>
      <c r="BF159" s="229">
        <f>IF(N159="snížená",J159,0)</f>
        <v>0</v>
      </c>
      <c r="BG159" s="229">
        <f>IF(N159="zákl. přenesená",J159,0)</f>
        <v>0</v>
      </c>
      <c r="BH159" s="229">
        <f>IF(N159="sníž. přenesená",J159,0)</f>
        <v>0</v>
      </c>
      <c r="BI159" s="229">
        <f>IF(N159="nulová",J159,0)</f>
        <v>0</v>
      </c>
      <c r="BJ159" s="16" t="s">
        <v>83</v>
      </c>
      <c r="BK159" s="229">
        <f>ROUND(I159*H159,2)</f>
        <v>0</v>
      </c>
      <c r="BL159" s="16" t="s">
        <v>128</v>
      </c>
      <c r="BM159" s="228" t="s">
        <v>442</v>
      </c>
    </row>
    <row r="160" s="2" customFormat="1">
      <c r="A160" s="37"/>
      <c r="B160" s="38"/>
      <c r="C160" s="39"/>
      <c r="D160" s="230" t="s">
        <v>130</v>
      </c>
      <c r="E160" s="39"/>
      <c r="F160" s="231" t="s">
        <v>443</v>
      </c>
      <c r="G160" s="39"/>
      <c r="H160" s="39"/>
      <c r="I160" s="232"/>
      <c r="J160" s="39"/>
      <c r="K160" s="39"/>
      <c r="L160" s="43"/>
      <c r="M160" s="233"/>
      <c r="N160" s="234"/>
      <c r="O160" s="90"/>
      <c r="P160" s="90"/>
      <c r="Q160" s="90"/>
      <c r="R160" s="90"/>
      <c r="S160" s="90"/>
      <c r="T160" s="91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T160" s="16" t="s">
        <v>130</v>
      </c>
      <c r="AU160" s="16" t="s">
        <v>85</v>
      </c>
    </row>
    <row r="161" s="12" customFormat="1" ht="22.8" customHeight="1">
      <c r="A161" s="12"/>
      <c r="B161" s="201"/>
      <c r="C161" s="202"/>
      <c r="D161" s="203" t="s">
        <v>74</v>
      </c>
      <c r="E161" s="215" t="s">
        <v>180</v>
      </c>
      <c r="F161" s="215" t="s">
        <v>246</v>
      </c>
      <c r="G161" s="202"/>
      <c r="H161" s="202"/>
      <c r="I161" s="205"/>
      <c r="J161" s="216">
        <f>BK161</f>
        <v>0</v>
      </c>
      <c r="K161" s="202"/>
      <c r="L161" s="207"/>
      <c r="M161" s="208"/>
      <c r="N161" s="209"/>
      <c r="O161" s="209"/>
      <c r="P161" s="210">
        <f>SUM(P162:P165)</f>
        <v>0</v>
      </c>
      <c r="Q161" s="209"/>
      <c r="R161" s="210">
        <f>SUM(R162:R165)</f>
        <v>0.50344</v>
      </c>
      <c r="S161" s="209"/>
      <c r="T161" s="211">
        <f>SUM(T162:T165)</f>
        <v>0</v>
      </c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R161" s="212" t="s">
        <v>83</v>
      </c>
      <c r="AT161" s="213" t="s">
        <v>74</v>
      </c>
      <c r="AU161" s="213" t="s">
        <v>83</v>
      </c>
      <c r="AY161" s="212" t="s">
        <v>121</v>
      </c>
      <c r="BK161" s="214">
        <f>SUM(BK162:BK165)</f>
        <v>0</v>
      </c>
    </row>
    <row r="162" s="2" customFormat="1" ht="16.5" customHeight="1">
      <c r="A162" s="37"/>
      <c r="B162" s="38"/>
      <c r="C162" s="217" t="s">
        <v>235</v>
      </c>
      <c r="D162" s="217" t="s">
        <v>123</v>
      </c>
      <c r="E162" s="218" t="s">
        <v>444</v>
      </c>
      <c r="F162" s="219" t="s">
        <v>445</v>
      </c>
      <c r="G162" s="220" t="s">
        <v>172</v>
      </c>
      <c r="H162" s="221">
        <v>1</v>
      </c>
      <c r="I162" s="222"/>
      <c r="J162" s="223">
        <f>ROUND(I162*H162,2)</f>
        <v>0</v>
      </c>
      <c r="K162" s="219" t="s">
        <v>1</v>
      </c>
      <c r="L162" s="43"/>
      <c r="M162" s="224" t="s">
        <v>1</v>
      </c>
      <c r="N162" s="225" t="s">
        <v>40</v>
      </c>
      <c r="O162" s="90"/>
      <c r="P162" s="226">
        <f>O162*H162</f>
        <v>0</v>
      </c>
      <c r="Q162" s="226">
        <v>0.35743999999999998</v>
      </c>
      <c r="R162" s="226">
        <f>Q162*H162</f>
        <v>0.35743999999999998</v>
      </c>
      <c r="S162" s="226">
        <v>0</v>
      </c>
      <c r="T162" s="227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28" t="s">
        <v>128</v>
      </c>
      <c r="AT162" s="228" t="s">
        <v>123</v>
      </c>
      <c r="AU162" s="228" t="s">
        <v>85</v>
      </c>
      <c r="AY162" s="16" t="s">
        <v>121</v>
      </c>
      <c r="BE162" s="229">
        <f>IF(N162="základní",J162,0)</f>
        <v>0</v>
      </c>
      <c r="BF162" s="229">
        <f>IF(N162="snížená",J162,0)</f>
        <v>0</v>
      </c>
      <c r="BG162" s="229">
        <f>IF(N162="zákl. přenesená",J162,0)</f>
        <v>0</v>
      </c>
      <c r="BH162" s="229">
        <f>IF(N162="sníž. přenesená",J162,0)</f>
        <v>0</v>
      </c>
      <c r="BI162" s="229">
        <f>IF(N162="nulová",J162,0)</f>
        <v>0</v>
      </c>
      <c r="BJ162" s="16" t="s">
        <v>83</v>
      </c>
      <c r="BK162" s="229">
        <f>ROUND(I162*H162,2)</f>
        <v>0</v>
      </c>
      <c r="BL162" s="16" t="s">
        <v>128</v>
      </c>
      <c r="BM162" s="228" t="s">
        <v>446</v>
      </c>
    </row>
    <row r="163" s="2" customFormat="1">
      <c r="A163" s="37"/>
      <c r="B163" s="38"/>
      <c r="C163" s="39"/>
      <c r="D163" s="230" t="s">
        <v>130</v>
      </c>
      <c r="E163" s="39"/>
      <c r="F163" s="231" t="s">
        <v>445</v>
      </c>
      <c r="G163" s="39"/>
      <c r="H163" s="39"/>
      <c r="I163" s="232"/>
      <c r="J163" s="39"/>
      <c r="K163" s="39"/>
      <c r="L163" s="43"/>
      <c r="M163" s="233"/>
      <c r="N163" s="234"/>
      <c r="O163" s="90"/>
      <c r="P163" s="90"/>
      <c r="Q163" s="90"/>
      <c r="R163" s="90"/>
      <c r="S163" s="90"/>
      <c r="T163" s="91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T163" s="16" t="s">
        <v>130</v>
      </c>
      <c r="AU163" s="16" t="s">
        <v>85</v>
      </c>
    </row>
    <row r="164" s="2" customFormat="1" ht="16.5" customHeight="1">
      <c r="A164" s="37"/>
      <c r="B164" s="38"/>
      <c r="C164" s="257" t="s">
        <v>240</v>
      </c>
      <c r="D164" s="257" t="s">
        <v>176</v>
      </c>
      <c r="E164" s="258" t="s">
        <v>447</v>
      </c>
      <c r="F164" s="259" t="s">
        <v>448</v>
      </c>
      <c r="G164" s="260" t="s">
        <v>172</v>
      </c>
      <c r="H164" s="261">
        <v>1</v>
      </c>
      <c r="I164" s="262"/>
      <c r="J164" s="263">
        <f>ROUND(I164*H164,2)</f>
        <v>0</v>
      </c>
      <c r="K164" s="259" t="s">
        <v>1</v>
      </c>
      <c r="L164" s="264"/>
      <c r="M164" s="265" t="s">
        <v>1</v>
      </c>
      <c r="N164" s="266" t="s">
        <v>40</v>
      </c>
      <c r="O164" s="90"/>
      <c r="P164" s="226">
        <f>O164*H164</f>
        <v>0</v>
      </c>
      <c r="Q164" s="226">
        <v>0.14599999999999999</v>
      </c>
      <c r="R164" s="226">
        <f>Q164*H164</f>
        <v>0.14599999999999999</v>
      </c>
      <c r="S164" s="226">
        <v>0</v>
      </c>
      <c r="T164" s="227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28" t="s">
        <v>175</v>
      </c>
      <c r="AT164" s="228" t="s">
        <v>176</v>
      </c>
      <c r="AU164" s="228" t="s">
        <v>85</v>
      </c>
      <c r="AY164" s="16" t="s">
        <v>121</v>
      </c>
      <c r="BE164" s="229">
        <f>IF(N164="základní",J164,0)</f>
        <v>0</v>
      </c>
      <c r="BF164" s="229">
        <f>IF(N164="snížená",J164,0)</f>
        <v>0</v>
      </c>
      <c r="BG164" s="229">
        <f>IF(N164="zákl. přenesená",J164,0)</f>
        <v>0</v>
      </c>
      <c r="BH164" s="229">
        <f>IF(N164="sníž. přenesená",J164,0)</f>
        <v>0</v>
      </c>
      <c r="BI164" s="229">
        <f>IF(N164="nulová",J164,0)</f>
        <v>0</v>
      </c>
      <c r="BJ164" s="16" t="s">
        <v>83</v>
      </c>
      <c r="BK164" s="229">
        <f>ROUND(I164*H164,2)</f>
        <v>0</v>
      </c>
      <c r="BL164" s="16" t="s">
        <v>128</v>
      </c>
      <c r="BM164" s="228" t="s">
        <v>449</v>
      </c>
    </row>
    <row r="165" s="2" customFormat="1">
      <c r="A165" s="37"/>
      <c r="B165" s="38"/>
      <c r="C165" s="39"/>
      <c r="D165" s="230" t="s">
        <v>130</v>
      </c>
      <c r="E165" s="39"/>
      <c r="F165" s="231" t="s">
        <v>448</v>
      </c>
      <c r="G165" s="39"/>
      <c r="H165" s="39"/>
      <c r="I165" s="232"/>
      <c r="J165" s="39"/>
      <c r="K165" s="39"/>
      <c r="L165" s="43"/>
      <c r="M165" s="267"/>
      <c r="N165" s="268"/>
      <c r="O165" s="269"/>
      <c r="P165" s="269"/>
      <c r="Q165" s="269"/>
      <c r="R165" s="269"/>
      <c r="S165" s="269"/>
      <c r="T165" s="270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T165" s="16" t="s">
        <v>130</v>
      </c>
      <c r="AU165" s="16" t="s">
        <v>85</v>
      </c>
    </row>
    <row r="166" s="2" customFormat="1" ht="6.96" customHeight="1">
      <c r="A166" s="37"/>
      <c r="B166" s="65"/>
      <c r="C166" s="66"/>
      <c r="D166" s="66"/>
      <c r="E166" s="66"/>
      <c r="F166" s="66"/>
      <c r="G166" s="66"/>
      <c r="H166" s="66"/>
      <c r="I166" s="66"/>
      <c r="J166" s="66"/>
      <c r="K166" s="66"/>
      <c r="L166" s="43"/>
      <c r="M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</row>
  </sheetData>
  <sheetProtection sheet="1" autoFilter="0" formatColumns="0" formatRows="0" objects="1" scenarios="1" spinCount="100000" saltValue="mppWmPA32IXM2A1ciP686ekF3TQisS0MtHnFq1QKpw+BhEm7pwEcZhXcBLqkktKLq3lqOEXZGUdGikTMf592pg==" hashValue="DZ/RRSxtKBJUlSRlSTtCE+y5hV8eKBoJnwOOeSuTxvOWTbkK2TDhaFbGFIQqk6oXvzuMAHkkDsqjrU61oCBDhA==" algorithmName="SHA-512" password="CC35"/>
  <autoFilter ref="C118:K165"/>
  <mergeCells count="9">
    <mergeCell ref="E7:H7"/>
    <mergeCell ref="E9:H9"/>
    <mergeCell ref="E18:H18"/>
    <mergeCell ref="E27:H27"/>
    <mergeCell ref="E85:H85"/>
    <mergeCell ref="E87:H87"/>
    <mergeCell ref="E109:H109"/>
    <mergeCell ref="E111:H11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DESKTOP-C275LRE\Jindra</dc:creator>
  <cp:lastModifiedBy>DESKTOP-C275LRE\Jindra</cp:lastModifiedBy>
  <dcterms:created xsi:type="dcterms:W3CDTF">2022-03-08T11:32:37Z</dcterms:created>
  <dcterms:modified xsi:type="dcterms:W3CDTF">2022-03-08T11:32:41Z</dcterms:modified>
</cp:coreProperties>
</file>