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190116 - Stavební úprav..." sheetId="2" r:id="rId1"/>
  </sheets>
  <calcPr calcId="152511"/>
</workbook>
</file>

<file path=xl/calcChain.xml><?xml version="1.0" encoding="utf-8"?>
<calcChain xmlns="http://schemas.openxmlformats.org/spreadsheetml/2006/main">
  <c r="BK310" i="2" l="1"/>
  <c r="BI310" i="2"/>
  <c r="BH310" i="2"/>
  <c r="BG310" i="2"/>
  <c r="BF310" i="2"/>
  <c r="T310" i="2"/>
  <c r="R310" i="2"/>
  <c r="P310" i="2"/>
  <c r="J310" i="2"/>
  <c r="BE310" i="2" s="1"/>
  <c r="BK308" i="2"/>
  <c r="BI308" i="2"/>
  <c r="BH308" i="2"/>
  <c r="BG308" i="2"/>
  <c r="BF308" i="2"/>
  <c r="T308" i="2"/>
  <c r="R308" i="2"/>
  <c r="R307" i="2" s="1"/>
  <c r="P308" i="2"/>
  <c r="J308" i="2"/>
  <c r="BE308" i="2" s="1"/>
  <c r="BK307" i="2"/>
  <c r="T307" i="2"/>
  <c r="P307" i="2"/>
  <c r="J307" i="2"/>
  <c r="BK305" i="2"/>
  <c r="BI305" i="2"/>
  <c r="BH305" i="2"/>
  <c r="BG305" i="2"/>
  <c r="BF305" i="2"/>
  <c r="T305" i="2"/>
  <c r="T304" i="2" s="1"/>
  <c r="T303" i="2" s="1"/>
  <c r="R305" i="2"/>
  <c r="P305" i="2"/>
  <c r="P304" i="2" s="1"/>
  <c r="P303" i="2" s="1"/>
  <c r="J305" i="2"/>
  <c r="BE305" i="2" s="1"/>
  <c r="BK304" i="2"/>
  <c r="BK303" i="2" s="1"/>
  <c r="J303" i="2" s="1"/>
  <c r="J67" i="2" s="1"/>
  <c r="R304" i="2"/>
  <c r="J304" i="2"/>
  <c r="BK301" i="2"/>
  <c r="BI301" i="2"/>
  <c r="BH301" i="2"/>
  <c r="BG301" i="2"/>
  <c r="BF301" i="2"/>
  <c r="T301" i="2"/>
  <c r="T300" i="2" s="1"/>
  <c r="R301" i="2"/>
  <c r="P301" i="2"/>
  <c r="P300" i="2" s="1"/>
  <c r="J301" i="2"/>
  <c r="BE301" i="2" s="1"/>
  <c r="BK300" i="2"/>
  <c r="R300" i="2"/>
  <c r="J300" i="2"/>
  <c r="BK298" i="2"/>
  <c r="BI298" i="2"/>
  <c r="BH298" i="2"/>
  <c r="BG298" i="2"/>
  <c r="BF298" i="2"/>
  <c r="T298" i="2"/>
  <c r="R298" i="2"/>
  <c r="P298" i="2"/>
  <c r="J298" i="2"/>
  <c r="BE298" i="2" s="1"/>
  <c r="BK296" i="2"/>
  <c r="BI296" i="2"/>
  <c r="BH296" i="2"/>
  <c r="BG296" i="2"/>
  <c r="BF296" i="2"/>
  <c r="T296" i="2"/>
  <c r="R296" i="2"/>
  <c r="P296" i="2"/>
  <c r="J296" i="2"/>
  <c r="BE296" i="2" s="1"/>
  <c r="BK294" i="2"/>
  <c r="BI294" i="2"/>
  <c r="BH294" i="2"/>
  <c r="BG294" i="2"/>
  <c r="BF294" i="2"/>
  <c r="T294" i="2"/>
  <c r="R294" i="2"/>
  <c r="P294" i="2"/>
  <c r="J294" i="2"/>
  <c r="BE294" i="2" s="1"/>
  <c r="BK292" i="2"/>
  <c r="BI292" i="2"/>
  <c r="BH292" i="2"/>
  <c r="BG292" i="2"/>
  <c r="BF292" i="2"/>
  <c r="T292" i="2"/>
  <c r="R292" i="2"/>
  <c r="P292" i="2"/>
  <c r="J292" i="2"/>
  <c r="BE292" i="2" s="1"/>
  <c r="BK290" i="2"/>
  <c r="BI290" i="2"/>
  <c r="BH290" i="2"/>
  <c r="BG290" i="2"/>
  <c r="BF290" i="2"/>
  <c r="T290" i="2"/>
  <c r="R290" i="2"/>
  <c r="P290" i="2"/>
  <c r="J290" i="2"/>
  <c r="BE290" i="2" s="1"/>
  <c r="BK287" i="2"/>
  <c r="BI287" i="2"/>
  <c r="BH287" i="2"/>
  <c r="BG287" i="2"/>
  <c r="BF287" i="2"/>
  <c r="T287" i="2"/>
  <c r="R287" i="2"/>
  <c r="P287" i="2"/>
  <c r="J287" i="2"/>
  <c r="BE287" i="2" s="1"/>
  <c r="BK285" i="2"/>
  <c r="BI285" i="2"/>
  <c r="BH285" i="2"/>
  <c r="BG285" i="2"/>
  <c r="BF285" i="2"/>
  <c r="T285" i="2"/>
  <c r="R285" i="2"/>
  <c r="P285" i="2"/>
  <c r="J285" i="2"/>
  <c r="BE285" i="2" s="1"/>
  <c r="BK282" i="2"/>
  <c r="BI282" i="2"/>
  <c r="BH282" i="2"/>
  <c r="BG282" i="2"/>
  <c r="BF282" i="2"/>
  <c r="T282" i="2"/>
  <c r="R282" i="2"/>
  <c r="P282" i="2"/>
  <c r="J282" i="2"/>
  <c r="BE282" i="2" s="1"/>
  <c r="BK280" i="2"/>
  <c r="BI280" i="2"/>
  <c r="BH280" i="2"/>
  <c r="BG280" i="2"/>
  <c r="BF280" i="2"/>
  <c r="T280" i="2"/>
  <c r="R280" i="2"/>
  <c r="P280" i="2"/>
  <c r="J280" i="2"/>
  <c r="BE280" i="2" s="1"/>
  <c r="BK277" i="2"/>
  <c r="BI277" i="2"/>
  <c r="BH277" i="2"/>
  <c r="BG277" i="2"/>
  <c r="BF277" i="2"/>
  <c r="T277" i="2"/>
  <c r="R277" i="2"/>
  <c r="R276" i="2" s="1"/>
  <c r="P277" i="2"/>
  <c r="J277" i="2"/>
  <c r="BE277" i="2" s="1"/>
  <c r="BK276" i="2"/>
  <c r="T276" i="2"/>
  <c r="P276" i="2"/>
  <c r="J276" i="2"/>
  <c r="BK274" i="2"/>
  <c r="BI274" i="2"/>
  <c r="BH274" i="2"/>
  <c r="BG274" i="2"/>
  <c r="BF274" i="2"/>
  <c r="T274" i="2"/>
  <c r="R274" i="2"/>
  <c r="P274" i="2"/>
  <c r="J274" i="2"/>
  <c r="BE274" i="2" s="1"/>
  <c r="BK271" i="2"/>
  <c r="BI271" i="2"/>
  <c r="BH271" i="2"/>
  <c r="BG271" i="2"/>
  <c r="BF271" i="2"/>
  <c r="T271" i="2"/>
  <c r="R271" i="2"/>
  <c r="P271" i="2"/>
  <c r="J271" i="2"/>
  <c r="BE271" i="2" s="1"/>
  <c r="BK268" i="2"/>
  <c r="BI268" i="2"/>
  <c r="BH268" i="2"/>
  <c r="BG268" i="2"/>
  <c r="BF268" i="2"/>
  <c r="T268" i="2"/>
  <c r="R268" i="2"/>
  <c r="P268" i="2"/>
  <c r="J268" i="2"/>
  <c r="BE268" i="2" s="1"/>
  <c r="BK265" i="2"/>
  <c r="BI265" i="2"/>
  <c r="BH265" i="2"/>
  <c r="BG265" i="2"/>
  <c r="BF265" i="2"/>
  <c r="T265" i="2"/>
  <c r="R265" i="2"/>
  <c r="P265" i="2"/>
  <c r="J265" i="2"/>
  <c r="BE265" i="2" s="1"/>
  <c r="BK263" i="2"/>
  <c r="BI263" i="2"/>
  <c r="BH263" i="2"/>
  <c r="BG263" i="2"/>
  <c r="BF263" i="2"/>
  <c r="T263" i="2"/>
  <c r="R263" i="2"/>
  <c r="P263" i="2"/>
  <c r="J263" i="2"/>
  <c r="BE263" i="2" s="1"/>
  <c r="BK260" i="2"/>
  <c r="BI260" i="2"/>
  <c r="BH260" i="2"/>
  <c r="BG260" i="2"/>
  <c r="BF260" i="2"/>
  <c r="T260" i="2"/>
  <c r="R260" i="2"/>
  <c r="P260" i="2"/>
  <c r="J260" i="2"/>
  <c r="BE260" i="2" s="1"/>
  <c r="BK258" i="2"/>
  <c r="BI258" i="2"/>
  <c r="BH258" i="2"/>
  <c r="BG258" i="2"/>
  <c r="BF258" i="2"/>
  <c r="T258" i="2"/>
  <c r="T257" i="2" s="1"/>
  <c r="R258" i="2"/>
  <c r="P258" i="2"/>
  <c r="P257" i="2" s="1"/>
  <c r="J258" i="2"/>
  <c r="BE258" i="2" s="1"/>
  <c r="BK257" i="2"/>
  <c r="R257" i="2"/>
  <c r="J257" i="2"/>
  <c r="BK255" i="2"/>
  <c r="BI255" i="2"/>
  <c r="BH255" i="2"/>
  <c r="BG255" i="2"/>
  <c r="BF255" i="2"/>
  <c r="T255" i="2"/>
  <c r="R255" i="2"/>
  <c r="P255" i="2"/>
  <c r="J255" i="2"/>
  <c r="BE255" i="2" s="1"/>
  <c r="BK253" i="2"/>
  <c r="BI253" i="2"/>
  <c r="BH253" i="2"/>
  <c r="BG253" i="2"/>
  <c r="BF253" i="2"/>
  <c r="T253" i="2"/>
  <c r="R253" i="2"/>
  <c r="P253" i="2"/>
  <c r="J253" i="2"/>
  <c r="BE253" i="2" s="1"/>
  <c r="BK251" i="2"/>
  <c r="BI251" i="2"/>
  <c r="BH251" i="2"/>
  <c r="BG251" i="2"/>
  <c r="BF251" i="2"/>
  <c r="T251" i="2"/>
  <c r="R251" i="2"/>
  <c r="P251" i="2"/>
  <c r="J251" i="2"/>
  <c r="BE251" i="2" s="1"/>
  <c r="BK249" i="2"/>
  <c r="BI249" i="2"/>
  <c r="BH249" i="2"/>
  <c r="BG249" i="2"/>
  <c r="BF249" i="2"/>
  <c r="T249" i="2"/>
  <c r="R249" i="2"/>
  <c r="P249" i="2"/>
  <c r="J249" i="2"/>
  <c r="BE249" i="2" s="1"/>
  <c r="BK247" i="2"/>
  <c r="BI247" i="2"/>
  <c r="BH247" i="2"/>
  <c r="BG247" i="2"/>
  <c r="BF247" i="2"/>
  <c r="T247" i="2"/>
  <c r="R247" i="2"/>
  <c r="P247" i="2"/>
  <c r="J247" i="2"/>
  <c r="BE247" i="2" s="1"/>
  <c r="BK245" i="2"/>
  <c r="BI245" i="2"/>
  <c r="BH245" i="2"/>
  <c r="BG245" i="2"/>
  <c r="BF245" i="2"/>
  <c r="T245" i="2"/>
  <c r="R245" i="2"/>
  <c r="P245" i="2"/>
  <c r="J245" i="2"/>
  <c r="BE245" i="2" s="1"/>
  <c r="BK243" i="2"/>
  <c r="BI243" i="2"/>
  <c r="BH243" i="2"/>
  <c r="BG243" i="2"/>
  <c r="BF243" i="2"/>
  <c r="T243" i="2"/>
  <c r="R243" i="2"/>
  <c r="P243" i="2"/>
  <c r="J243" i="2"/>
  <c r="BE243" i="2" s="1"/>
  <c r="BK241" i="2"/>
  <c r="BI241" i="2"/>
  <c r="BH241" i="2"/>
  <c r="BG241" i="2"/>
  <c r="BF241" i="2"/>
  <c r="T241" i="2"/>
  <c r="R241" i="2"/>
  <c r="P241" i="2"/>
  <c r="J241" i="2"/>
  <c r="BE241" i="2" s="1"/>
  <c r="BK239" i="2"/>
  <c r="BI239" i="2"/>
  <c r="BH239" i="2"/>
  <c r="BG239" i="2"/>
  <c r="BF239" i="2"/>
  <c r="T239" i="2"/>
  <c r="R239" i="2"/>
  <c r="P239" i="2"/>
  <c r="J239" i="2"/>
  <c r="BE239" i="2" s="1"/>
  <c r="BK237" i="2"/>
  <c r="BI237" i="2"/>
  <c r="BH237" i="2"/>
  <c r="BG237" i="2"/>
  <c r="BF237" i="2"/>
  <c r="T237" i="2"/>
  <c r="R237" i="2"/>
  <c r="P237" i="2"/>
  <c r="J237" i="2"/>
  <c r="BE237" i="2" s="1"/>
  <c r="BK235" i="2"/>
  <c r="BI235" i="2"/>
  <c r="BH235" i="2"/>
  <c r="BG235" i="2"/>
  <c r="BF235" i="2"/>
  <c r="T235" i="2"/>
  <c r="R235" i="2"/>
  <c r="P235" i="2"/>
  <c r="J235" i="2"/>
  <c r="BE235" i="2" s="1"/>
  <c r="BK233" i="2"/>
  <c r="BI233" i="2"/>
  <c r="BH233" i="2"/>
  <c r="BG233" i="2"/>
  <c r="BF233" i="2"/>
  <c r="T233" i="2"/>
  <c r="R233" i="2"/>
  <c r="P233" i="2"/>
  <c r="J233" i="2"/>
  <c r="BE233" i="2" s="1"/>
  <c r="BK231" i="2"/>
  <c r="BI231" i="2"/>
  <c r="BH231" i="2"/>
  <c r="BG231" i="2"/>
  <c r="BF231" i="2"/>
  <c r="T231" i="2"/>
  <c r="R231" i="2"/>
  <c r="R230" i="2" s="1"/>
  <c r="P231" i="2"/>
  <c r="J231" i="2"/>
  <c r="BE231" i="2" s="1"/>
  <c r="BK230" i="2"/>
  <c r="T230" i="2"/>
  <c r="P230" i="2"/>
  <c r="J230" i="2"/>
  <c r="BK228" i="2"/>
  <c r="BI228" i="2"/>
  <c r="BH228" i="2"/>
  <c r="BG228" i="2"/>
  <c r="BF228" i="2"/>
  <c r="T228" i="2"/>
  <c r="R228" i="2"/>
  <c r="P228" i="2"/>
  <c r="J228" i="2"/>
  <c r="BE228" i="2" s="1"/>
  <c r="BK224" i="2"/>
  <c r="BI224" i="2"/>
  <c r="BH224" i="2"/>
  <c r="BG224" i="2"/>
  <c r="BF224" i="2"/>
  <c r="T224" i="2"/>
  <c r="R224" i="2"/>
  <c r="P224" i="2"/>
  <c r="J224" i="2"/>
  <c r="BE224" i="2" s="1"/>
  <c r="BK222" i="2"/>
  <c r="BK221" i="2" s="1"/>
  <c r="BI222" i="2"/>
  <c r="BH222" i="2"/>
  <c r="BG222" i="2"/>
  <c r="BF222" i="2"/>
  <c r="T222" i="2"/>
  <c r="R222" i="2"/>
  <c r="P222" i="2"/>
  <c r="J222" i="2"/>
  <c r="BE222" i="2" s="1"/>
  <c r="R221" i="2"/>
  <c r="R220" i="2" s="1"/>
  <c r="BK218" i="2"/>
  <c r="BK217" i="2" s="1"/>
  <c r="J217" i="2" s="1"/>
  <c r="J60" i="2" s="1"/>
  <c r="BI218" i="2"/>
  <c r="BH218" i="2"/>
  <c r="BG218" i="2"/>
  <c r="BF218" i="2"/>
  <c r="T218" i="2"/>
  <c r="T217" i="2" s="1"/>
  <c r="R218" i="2"/>
  <c r="P218" i="2"/>
  <c r="P217" i="2" s="1"/>
  <c r="J218" i="2"/>
  <c r="BE218" i="2" s="1"/>
  <c r="R217" i="2"/>
  <c r="BK215" i="2"/>
  <c r="BI215" i="2"/>
  <c r="BH215" i="2"/>
  <c r="BG215" i="2"/>
  <c r="BF215" i="2"/>
  <c r="T215" i="2"/>
  <c r="R215" i="2"/>
  <c r="P215" i="2"/>
  <c r="J215" i="2"/>
  <c r="BE215" i="2" s="1"/>
  <c r="BK212" i="2"/>
  <c r="BI212" i="2"/>
  <c r="BH212" i="2"/>
  <c r="BG212" i="2"/>
  <c r="BF212" i="2"/>
  <c r="T212" i="2"/>
  <c r="R212" i="2"/>
  <c r="P212" i="2"/>
  <c r="J212" i="2"/>
  <c r="BE212" i="2" s="1"/>
  <c r="BK210" i="2"/>
  <c r="BI210" i="2"/>
  <c r="BH210" i="2"/>
  <c r="BG210" i="2"/>
  <c r="BF210" i="2"/>
  <c r="T210" i="2"/>
  <c r="R210" i="2"/>
  <c r="P210" i="2"/>
  <c r="J210" i="2"/>
  <c r="BE210" i="2" s="1"/>
  <c r="BK208" i="2"/>
  <c r="BI208" i="2"/>
  <c r="BH208" i="2"/>
  <c r="BG208" i="2"/>
  <c r="BF208" i="2"/>
  <c r="T208" i="2"/>
  <c r="R208" i="2"/>
  <c r="R207" i="2" s="1"/>
  <c r="P208" i="2"/>
  <c r="J208" i="2"/>
  <c r="BE208" i="2" s="1"/>
  <c r="BK207" i="2"/>
  <c r="T207" i="2"/>
  <c r="P207" i="2"/>
  <c r="J207" i="2"/>
  <c r="BK201" i="2"/>
  <c r="BI201" i="2"/>
  <c r="BH201" i="2"/>
  <c r="BG201" i="2"/>
  <c r="BF201" i="2"/>
  <c r="T201" i="2"/>
  <c r="R201" i="2"/>
  <c r="P201" i="2"/>
  <c r="J201" i="2"/>
  <c r="BE201" i="2" s="1"/>
  <c r="BK198" i="2"/>
  <c r="BI198" i="2"/>
  <c r="BH198" i="2"/>
  <c r="BG198" i="2"/>
  <c r="BF198" i="2"/>
  <c r="T198" i="2"/>
  <c r="R198" i="2"/>
  <c r="P198" i="2"/>
  <c r="J198" i="2"/>
  <c r="BE198" i="2" s="1"/>
  <c r="BK195" i="2"/>
  <c r="BI195" i="2"/>
  <c r="BH195" i="2"/>
  <c r="BG195" i="2"/>
  <c r="BF195" i="2"/>
  <c r="T195" i="2"/>
  <c r="R195" i="2"/>
  <c r="P195" i="2"/>
  <c r="J195" i="2"/>
  <c r="BE195" i="2" s="1"/>
  <c r="BK192" i="2"/>
  <c r="BI192" i="2"/>
  <c r="BH192" i="2"/>
  <c r="BG192" i="2"/>
  <c r="BF192" i="2"/>
  <c r="T192" i="2"/>
  <c r="R192" i="2"/>
  <c r="P192" i="2"/>
  <c r="J192" i="2"/>
  <c r="BE192" i="2" s="1"/>
  <c r="BK190" i="2"/>
  <c r="BI190" i="2"/>
  <c r="BH190" i="2"/>
  <c r="BG190" i="2"/>
  <c r="BF190" i="2"/>
  <c r="T190" i="2"/>
  <c r="R190" i="2"/>
  <c r="P190" i="2"/>
  <c r="J190" i="2"/>
  <c r="BE190" i="2" s="1"/>
  <c r="BK188" i="2"/>
  <c r="BI188" i="2"/>
  <c r="BH188" i="2"/>
  <c r="BG188" i="2"/>
  <c r="BF188" i="2"/>
  <c r="T188" i="2"/>
  <c r="R188" i="2"/>
  <c r="P188" i="2"/>
  <c r="J188" i="2"/>
  <c r="BE188" i="2" s="1"/>
  <c r="BK186" i="2"/>
  <c r="BI186" i="2"/>
  <c r="BH186" i="2"/>
  <c r="BG186" i="2"/>
  <c r="BF186" i="2"/>
  <c r="T186" i="2"/>
  <c r="R186" i="2"/>
  <c r="P186" i="2"/>
  <c r="J186" i="2"/>
  <c r="BE186" i="2" s="1"/>
  <c r="BK183" i="2"/>
  <c r="BI183" i="2"/>
  <c r="BH183" i="2"/>
  <c r="BG183" i="2"/>
  <c r="BF183" i="2"/>
  <c r="T183" i="2"/>
  <c r="R183" i="2"/>
  <c r="P183" i="2"/>
  <c r="J183" i="2"/>
  <c r="BE183" i="2" s="1"/>
  <c r="BK181" i="2"/>
  <c r="BI181" i="2"/>
  <c r="BH181" i="2"/>
  <c r="BG181" i="2"/>
  <c r="BF181" i="2"/>
  <c r="T181" i="2"/>
  <c r="R181" i="2"/>
  <c r="P181" i="2"/>
  <c r="J181" i="2"/>
  <c r="BE181" i="2" s="1"/>
  <c r="BK179" i="2"/>
  <c r="BI179" i="2"/>
  <c r="BH179" i="2"/>
  <c r="BG179" i="2"/>
  <c r="BF179" i="2"/>
  <c r="T179" i="2"/>
  <c r="R179" i="2"/>
  <c r="P179" i="2"/>
  <c r="J179" i="2"/>
  <c r="BE179" i="2" s="1"/>
  <c r="BK176" i="2"/>
  <c r="BI176" i="2"/>
  <c r="BH176" i="2"/>
  <c r="BG176" i="2"/>
  <c r="BF176" i="2"/>
  <c r="T176" i="2"/>
  <c r="R176" i="2"/>
  <c r="P176" i="2"/>
  <c r="J176" i="2"/>
  <c r="BE176" i="2" s="1"/>
  <c r="BK174" i="2"/>
  <c r="BI174" i="2"/>
  <c r="BH174" i="2"/>
  <c r="BG174" i="2"/>
  <c r="BF174" i="2"/>
  <c r="T174" i="2"/>
  <c r="T173" i="2" s="1"/>
  <c r="R174" i="2"/>
  <c r="P174" i="2"/>
  <c r="P173" i="2" s="1"/>
  <c r="J174" i="2"/>
  <c r="BE174" i="2" s="1"/>
  <c r="BK173" i="2"/>
  <c r="R173" i="2"/>
  <c r="J173" i="2"/>
  <c r="BK170" i="2"/>
  <c r="BI170" i="2"/>
  <c r="BH170" i="2"/>
  <c r="BG170" i="2"/>
  <c r="BF170" i="2"/>
  <c r="T170" i="2"/>
  <c r="R170" i="2"/>
  <c r="P170" i="2"/>
  <c r="J170" i="2"/>
  <c r="BE170" i="2" s="1"/>
  <c r="BK168" i="2"/>
  <c r="BI168" i="2"/>
  <c r="BH168" i="2"/>
  <c r="BG168" i="2"/>
  <c r="BF168" i="2"/>
  <c r="T168" i="2"/>
  <c r="R168" i="2"/>
  <c r="P168" i="2"/>
  <c r="J168" i="2"/>
  <c r="BE168" i="2" s="1"/>
  <c r="BK166" i="2"/>
  <c r="BI166" i="2"/>
  <c r="BH166" i="2"/>
  <c r="BG166" i="2"/>
  <c r="BF166" i="2"/>
  <c r="T166" i="2"/>
  <c r="R166" i="2"/>
  <c r="P166" i="2"/>
  <c r="J166" i="2"/>
  <c r="BE166" i="2" s="1"/>
  <c r="BK164" i="2"/>
  <c r="BI164" i="2"/>
  <c r="BH164" i="2"/>
  <c r="BG164" i="2"/>
  <c r="BF164" i="2"/>
  <c r="T164" i="2"/>
  <c r="R164" i="2"/>
  <c r="P164" i="2"/>
  <c r="J164" i="2"/>
  <c r="BE164" i="2" s="1"/>
  <c r="BK161" i="2"/>
  <c r="BI161" i="2"/>
  <c r="BH161" i="2"/>
  <c r="BG161" i="2"/>
  <c r="BF161" i="2"/>
  <c r="T161" i="2"/>
  <c r="R161" i="2"/>
  <c r="P161" i="2"/>
  <c r="J161" i="2"/>
  <c r="BE161" i="2" s="1"/>
  <c r="BK159" i="2"/>
  <c r="BI159" i="2"/>
  <c r="BH159" i="2"/>
  <c r="BG159" i="2"/>
  <c r="BF159" i="2"/>
  <c r="T159" i="2"/>
  <c r="R159" i="2"/>
  <c r="P159" i="2"/>
  <c r="J159" i="2"/>
  <c r="BE159" i="2" s="1"/>
  <c r="BK156" i="2"/>
  <c r="BI156" i="2"/>
  <c r="BH156" i="2"/>
  <c r="BG156" i="2"/>
  <c r="BF156" i="2"/>
  <c r="BE156" i="2"/>
  <c r="T156" i="2"/>
  <c r="R156" i="2"/>
  <c r="P156" i="2"/>
  <c r="J156" i="2"/>
  <c r="BK153" i="2"/>
  <c r="BI153" i="2"/>
  <c r="BH153" i="2"/>
  <c r="BG153" i="2"/>
  <c r="BF153" i="2"/>
  <c r="T153" i="2"/>
  <c r="R153" i="2"/>
  <c r="P153" i="2"/>
  <c r="J153" i="2"/>
  <c r="BE153" i="2" s="1"/>
  <c r="BK150" i="2"/>
  <c r="BI150" i="2"/>
  <c r="BH150" i="2"/>
  <c r="BG150" i="2"/>
  <c r="BF150" i="2"/>
  <c r="T150" i="2"/>
  <c r="R150" i="2"/>
  <c r="P150" i="2"/>
  <c r="J150" i="2"/>
  <c r="BE150" i="2" s="1"/>
  <c r="BK147" i="2"/>
  <c r="BI147" i="2"/>
  <c r="BH147" i="2"/>
  <c r="BG147" i="2"/>
  <c r="BF147" i="2"/>
  <c r="BE147" i="2"/>
  <c r="T147" i="2"/>
  <c r="R147" i="2"/>
  <c r="P147" i="2"/>
  <c r="J147" i="2"/>
  <c r="BK144" i="2"/>
  <c r="BI144" i="2"/>
  <c r="BH144" i="2"/>
  <c r="BG144" i="2"/>
  <c r="BF144" i="2"/>
  <c r="T144" i="2"/>
  <c r="R144" i="2"/>
  <c r="P144" i="2"/>
  <c r="J144" i="2"/>
  <c r="BE144" i="2" s="1"/>
  <c r="BK141" i="2"/>
  <c r="BI141" i="2"/>
  <c r="BH141" i="2"/>
  <c r="BG141" i="2"/>
  <c r="BF141" i="2"/>
  <c r="T141" i="2"/>
  <c r="R141" i="2"/>
  <c r="P141" i="2"/>
  <c r="J141" i="2"/>
  <c r="BE141" i="2" s="1"/>
  <c r="BK134" i="2"/>
  <c r="BI134" i="2"/>
  <c r="BH134" i="2"/>
  <c r="BG134" i="2"/>
  <c r="BF134" i="2"/>
  <c r="T134" i="2"/>
  <c r="R134" i="2"/>
  <c r="P134" i="2"/>
  <c r="J134" i="2"/>
  <c r="BE134" i="2" s="1"/>
  <c r="BK131" i="2"/>
  <c r="BI131" i="2"/>
  <c r="BH131" i="2"/>
  <c r="BG131" i="2"/>
  <c r="BF131" i="2"/>
  <c r="T131" i="2"/>
  <c r="R131" i="2"/>
  <c r="P131" i="2"/>
  <c r="J131" i="2"/>
  <c r="BE131" i="2" s="1"/>
  <c r="BK128" i="2"/>
  <c r="BI128" i="2"/>
  <c r="BH128" i="2"/>
  <c r="BG128" i="2"/>
  <c r="BF128" i="2"/>
  <c r="T128" i="2"/>
  <c r="R128" i="2"/>
  <c r="P128" i="2"/>
  <c r="J128" i="2"/>
  <c r="BE128" i="2" s="1"/>
  <c r="BK125" i="2"/>
  <c r="BI125" i="2"/>
  <c r="BH125" i="2"/>
  <c r="BG125" i="2"/>
  <c r="BF125" i="2"/>
  <c r="T125" i="2"/>
  <c r="R125" i="2"/>
  <c r="P125" i="2"/>
  <c r="J125" i="2"/>
  <c r="BE125" i="2" s="1"/>
  <c r="BK119" i="2"/>
  <c r="BI119" i="2"/>
  <c r="BH119" i="2"/>
  <c r="BG119" i="2"/>
  <c r="BF119" i="2"/>
  <c r="T119" i="2"/>
  <c r="R119" i="2"/>
  <c r="P119" i="2"/>
  <c r="J119" i="2"/>
  <c r="BE119" i="2" s="1"/>
  <c r="BK116" i="2"/>
  <c r="BI116" i="2"/>
  <c r="BH116" i="2"/>
  <c r="BG116" i="2"/>
  <c r="BF116" i="2"/>
  <c r="T116" i="2"/>
  <c r="R116" i="2"/>
  <c r="P116" i="2"/>
  <c r="J116" i="2"/>
  <c r="BE116" i="2" s="1"/>
  <c r="BK111" i="2"/>
  <c r="BI111" i="2"/>
  <c r="BH111" i="2"/>
  <c r="BG111" i="2"/>
  <c r="BF111" i="2"/>
  <c r="T111" i="2"/>
  <c r="R111" i="2"/>
  <c r="P111" i="2"/>
  <c r="J111" i="2"/>
  <c r="BE111" i="2" s="1"/>
  <c r="BK108" i="2"/>
  <c r="BI108" i="2"/>
  <c r="BH108" i="2"/>
  <c r="BG108" i="2"/>
  <c r="BF108" i="2"/>
  <c r="T108" i="2"/>
  <c r="R108" i="2"/>
  <c r="P108" i="2"/>
  <c r="J108" i="2"/>
  <c r="BE108" i="2" s="1"/>
  <c r="BK105" i="2"/>
  <c r="BI105" i="2"/>
  <c r="BH105" i="2"/>
  <c r="BG105" i="2"/>
  <c r="BF105" i="2"/>
  <c r="T105" i="2"/>
  <c r="R105" i="2"/>
  <c r="P105" i="2"/>
  <c r="J105" i="2"/>
  <c r="BE105" i="2" s="1"/>
  <c r="BK100" i="2"/>
  <c r="BI100" i="2"/>
  <c r="BH100" i="2"/>
  <c r="BG100" i="2"/>
  <c r="BF100" i="2"/>
  <c r="T100" i="2"/>
  <c r="R100" i="2"/>
  <c r="P100" i="2"/>
  <c r="J100" i="2"/>
  <c r="BE100" i="2" s="1"/>
  <c r="BK97" i="2"/>
  <c r="BI97" i="2"/>
  <c r="BH97" i="2"/>
  <c r="BG97" i="2"/>
  <c r="BF97" i="2"/>
  <c r="T97" i="2"/>
  <c r="R97" i="2"/>
  <c r="P97" i="2"/>
  <c r="J97" i="2"/>
  <c r="BE97" i="2" s="1"/>
  <c r="BK94" i="2"/>
  <c r="BI94" i="2"/>
  <c r="BH94" i="2"/>
  <c r="BG94" i="2"/>
  <c r="BF94" i="2"/>
  <c r="T94" i="2"/>
  <c r="R94" i="2"/>
  <c r="P94" i="2"/>
  <c r="J94" i="2"/>
  <c r="BE94" i="2" s="1"/>
  <c r="BK92" i="2"/>
  <c r="BI92" i="2"/>
  <c r="BH92" i="2"/>
  <c r="BG92" i="2"/>
  <c r="BF92" i="2"/>
  <c r="BE92" i="2"/>
  <c r="T92" i="2"/>
  <c r="R92" i="2"/>
  <c r="P92" i="2"/>
  <c r="J92" i="2"/>
  <c r="BK90" i="2"/>
  <c r="BI90" i="2"/>
  <c r="F35" i="2" s="1"/>
  <c r="BH90" i="2"/>
  <c r="BG90" i="2"/>
  <c r="F33" i="2" s="1"/>
  <c r="BF90" i="2"/>
  <c r="T90" i="2"/>
  <c r="R90" i="2"/>
  <c r="R89" i="2" s="1"/>
  <c r="P90" i="2"/>
  <c r="J90" i="2"/>
  <c r="BE90" i="2" s="1"/>
  <c r="BK89" i="2"/>
  <c r="J89" i="2" s="1"/>
  <c r="J57" i="2" s="1"/>
  <c r="T89" i="2"/>
  <c r="T88" i="2" s="1"/>
  <c r="P89" i="2"/>
  <c r="R88" i="2"/>
  <c r="J84" i="2"/>
  <c r="F81" i="2"/>
  <c r="E79" i="2"/>
  <c r="J69" i="2"/>
  <c r="J68" i="2"/>
  <c r="J66" i="2"/>
  <c r="J65" i="2"/>
  <c r="J64" i="2"/>
  <c r="J63" i="2"/>
  <c r="J59" i="2"/>
  <c r="J58" i="2"/>
  <c r="F48" i="2"/>
  <c r="E46" i="2"/>
  <c r="J35" i="2"/>
  <c r="J34" i="2"/>
  <c r="J33" i="2"/>
  <c r="J22" i="2"/>
  <c r="E22" i="2"/>
  <c r="J51" i="2" s="1"/>
  <c r="J21" i="2"/>
  <c r="J19" i="2"/>
  <c r="E19" i="2"/>
  <c r="J83" i="2" s="1"/>
  <c r="J18" i="2"/>
  <c r="J16" i="2"/>
  <c r="E16" i="2"/>
  <c r="J15" i="2"/>
  <c r="J13" i="2"/>
  <c r="E13" i="2"/>
  <c r="F83" i="2" s="1"/>
  <c r="J12" i="2"/>
  <c r="J10" i="2"/>
  <c r="J81" i="2" s="1"/>
  <c r="J48" i="2" l="1"/>
  <c r="J50" i="2"/>
  <c r="J32" i="2"/>
  <c r="BK88" i="2"/>
  <c r="J88" i="2" s="1"/>
  <c r="J56" i="2" s="1"/>
  <c r="BK220" i="2"/>
  <c r="J220" i="2" s="1"/>
  <c r="J61" i="2" s="1"/>
  <c r="J221" i="2"/>
  <c r="J62" i="2" s="1"/>
  <c r="F31" i="2"/>
  <c r="J31" i="2"/>
  <c r="F84" i="2"/>
  <c r="F51" i="2"/>
  <c r="P88" i="2"/>
  <c r="F32" i="2"/>
  <c r="F34" i="2"/>
  <c r="P221" i="2"/>
  <c r="P220" i="2" s="1"/>
  <c r="T221" i="2"/>
  <c r="T220" i="2" s="1"/>
  <c r="T87" i="2" s="1"/>
  <c r="R303" i="2"/>
  <c r="R87" i="2" s="1"/>
  <c r="F50" i="2"/>
  <c r="P87" i="2" l="1"/>
  <c r="BK87" i="2"/>
  <c r="J87" i="2" s="1"/>
  <c r="J55" i="2" l="1"/>
  <c r="J28" i="2"/>
  <c r="J37" i="2" s="1"/>
</calcChain>
</file>

<file path=xl/sharedStrings.xml><?xml version="1.0" encoding="utf-8"?>
<sst xmlns="http://schemas.openxmlformats.org/spreadsheetml/2006/main" count="2148" uniqueCount="529">
  <si>
    <t/>
  </si>
  <si>
    <t>False</t>
  </si>
  <si>
    <t>{83aa895e-edc8-4686-9928-ca7f41c4ed96}</t>
  </si>
  <si>
    <t>21</t>
  </si>
  <si>
    <t>15</t>
  </si>
  <si>
    <t>v ---  níže se nacházejí doplnkové a pomocné údaje k sestavám  --- v</t>
  </si>
  <si>
    <t>Stavba:</t>
  </si>
  <si>
    <t>Stavební úpravy obj. č.p. 165</t>
  </si>
  <si>
    <t>KSO:</t>
  </si>
  <si>
    <t>CC-CZ:</t>
  </si>
  <si>
    <t>Místo:</t>
  </si>
  <si>
    <t>Datum:</t>
  </si>
  <si>
    <t>Zadavatel:</t>
  </si>
  <si>
    <t>IČ:</t>
  </si>
  <si>
    <t>DIČ:</t>
  </si>
  <si>
    <t>Uchazeč: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</si>
  <si>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</si>
  <si>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</si>
  <si>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</si>
  <si>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</si>
  <si>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</si>
  <si>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</si>
  <si>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</si>
  <si>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</si>
  <si>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</si>
  <si>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</si>
  <si>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</si>
  <si>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</si>
  <si>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</si>
  <si>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</si>
  <si>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</si>
  <si>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</si>
  <si>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</si>
  <si>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Kód</t>
  </si>
  <si>
    <t>Popis</t>
  </si>
  <si>
    <t>Typ</t>
  </si>
  <si>
    <t>D</t>
  </si>
  <si>
    <t>0</t>
  </si>
  <si>
    <t>1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</si>
  <si>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</si>
  <si>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</si>
  <si>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</si>
  <si>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</si>
  <si>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</si>
  <si>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</si>
  <si>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</si>
  <si>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</si>
  <si>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</si>
  <si>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</si>
  <si>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</si>
  <si>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</si>
  <si>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</si>
  <si>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713 - Izolace tepelné</t>
  </si>
  <si>
    <t xml:space="preserve">    741 - Elektroinstalace - silnoproud</t>
  </si>
  <si>
    <t xml:space="preserve">    762 - Konstrukce tesařské</t>
  </si>
  <si>
    <t xml:space="preserve">    764 - Konstrukce klempířské</t>
  </si>
  <si>
    <t xml:space="preserve">    767 - Konstrukce zámečnické</t>
  </si>
  <si>
    <t>VRN - Vedlejší rozpočtové náklady</t>
  </si>
  <si>
    <t xml:space="preserve">    VRN3 - Zařízení staveniště</t>
  </si>
  <si>
    <t xml:space="preserve">    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</si>
  <si>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</si>
  <si>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</si>
  <si>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</si>
  <si>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</si>
  <si>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</si>
  <si>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</si>
  <si>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</si>
  <si>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</si>
  <si>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</si>
  <si>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</si>
  <si>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</si>
  <si>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</si>
  <si>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</si>
  <si>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</si>
  <si>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</si>
  <si>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</si>
  <si>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</si>
  <si>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</si>
  <si>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</si>
  <si>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62121511R</t>
  </si>
  <si>
    <t>úprava a zateplení niky ve 2 n.p.</t>
  </si>
  <si>
    <t>kus</t>
  </si>
  <si>
    <t>CS ÚRS 2019 01</t>
  </si>
  <si>
    <t>4</t>
  </si>
  <si>
    <t>1784564821</t>
  </si>
  <si>
    <t>PP</t>
  </si>
  <si>
    <t>622142001</t>
  </si>
  <si>
    <t>Potažení vnějších stěn sklovláknitým pletivem vtlačeným do tenkovrstvé hmoty</t>
  </si>
  <si>
    <t>m2</t>
  </si>
  <si>
    <t>-2077534472</t>
  </si>
  <si>
    <t>Potažení vnějších ploch pletivem  v ploše nebo pruzích, na plném podkladu sklovláknitým vtlačením do tmelu stěn</t>
  </si>
  <si>
    <t>3</t>
  </si>
  <si>
    <t>622211021</t>
  </si>
  <si>
    <t>Montáž kontaktního zateplení vnějších stěn z polystyrénových desek tl do 120 mm</t>
  </si>
  <si>
    <t>1274775252</t>
  </si>
  <si>
    <t>Montáž kontaktního zateplení  z polystyrenových desek nebo z kombinovaných desek na vnější stěny, tloušťky desek přes 80 do 120 mm</t>
  </si>
  <si>
    <t>VV</t>
  </si>
  <si>
    <t>(1,78+1,77)*4,6+3,23*4,6+1*1,8-0,46*0,56-0,77*1,16-0,65*1,52*4-1,04*1,46</t>
  </si>
  <si>
    <t>M</t>
  </si>
  <si>
    <t>28375939</t>
  </si>
  <si>
    <t>deska EPS 70 fasádní λ=0,039 tl 120mm</t>
  </si>
  <si>
    <t>8</t>
  </si>
  <si>
    <t>501400623</t>
  </si>
  <si>
    <t>26,367*1,02 'Přepočtené koeficientem množství</t>
  </si>
  <si>
    <t>5</t>
  </si>
  <si>
    <t>622211031</t>
  </si>
  <si>
    <t>Montáž kontaktního zateplení vnějších stěn z polystyrénových desek tl do 160 mm</t>
  </si>
  <si>
    <t>-1595792327</t>
  </si>
  <si>
    <t>Montáž kontaktního zateplení  z polystyrenových desek nebo z kombinovaných desek na vnější stěny, tloušťky desek přes 120 do 160 mm</t>
  </si>
  <si>
    <t>(2,02+2,08*2+2,04)*6,85-1*1,56*4-1,06*1,55*4</t>
  </si>
  <si>
    <t>(6,88+10,65+10,28+7,16)*6,85-3,23*4,6-1*1,8-1,64*1,58*2-0,77*1,58-1,92*1,58*2-1,12-1,58*3-0,46*0,56*2-0,97*1,58*2-0,2-0,41*0,47</t>
  </si>
  <si>
    <t>Součet</t>
  </si>
  <si>
    <t>28375951</t>
  </si>
  <si>
    <t>deska EPS 70 fasádní λ=0,039 tl 140mm</t>
  </si>
  <si>
    <t>-1136933441</t>
  </si>
  <si>
    <t>43,5*1,02 'Přepočtené koeficientem množství</t>
  </si>
  <si>
    <t>7</t>
  </si>
  <si>
    <t>28375952</t>
  </si>
  <si>
    <t>2019370437</t>
  </si>
  <si>
    <t>201*1,02 'Přepočtené koeficientem množství</t>
  </si>
  <si>
    <t>622212001</t>
  </si>
  <si>
    <t>Montáž kontaktního zateplení vnějšího ostění hl. špalety do 200 mm z polystyrenu tl do 40 mm</t>
  </si>
  <si>
    <t>m</t>
  </si>
  <si>
    <t>-1321153999</t>
  </si>
  <si>
    <t>Montáž kontaktního zateplení vnějšího ostění, nadpraží nebo parapetu z polystyrenových desek hloubky špalet do 200 mm, tloušťky desek do 40 mm</t>
  </si>
  <si>
    <t>(29,03+81,54)</t>
  </si>
  <si>
    <t>26,59</t>
  </si>
  <si>
    <t>9</t>
  </si>
  <si>
    <t>28376361</t>
  </si>
  <si>
    <t>deska XPS hladký povrch λ=0,034 tl 30mm</t>
  </si>
  <si>
    <t>503610914</t>
  </si>
  <si>
    <t>27,432*1,1 'Přepočtené koeficientem množství</t>
  </si>
  <si>
    <t>10</t>
  </si>
  <si>
    <t>622252001</t>
  </si>
  <si>
    <t>Montáž zakládacích soklových lišt kontaktního zateplení</t>
  </si>
  <si>
    <t>1124381135</t>
  </si>
  <si>
    <t>Montáž lišt kontaktního zateplení  zakládacích soklových připevněných hmoždinkami</t>
  </si>
  <si>
    <t>4,23+1,78+1,77-1,04</t>
  </si>
  <si>
    <t>2,04+2,08*2+2,02</t>
  </si>
  <si>
    <t>6,88+10,65+10,28+7,16-3,23-1</t>
  </si>
  <si>
    <t>11</t>
  </si>
  <si>
    <t>59051649</t>
  </si>
  <si>
    <t>lišta soklová Al s okapničkou zakládací U 12cm 0,95/200cm</t>
  </si>
  <si>
    <t>384755515</t>
  </si>
  <si>
    <t>6,74*1,05 'Přepočtené koeficientem množství</t>
  </si>
  <si>
    <t>12</t>
  </si>
  <si>
    <t>59051651</t>
  </si>
  <si>
    <t>lišta soklová Al s okapničkou zakládací U 14cm 0,95/200cm</t>
  </si>
  <si>
    <t>-1569893489</t>
  </si>
  <si>
    <t>8,22*1,05 'Přepočtené koeficientem množství</t>
  </si>
  <si>
    <t>13</t>
  </si>
  <si>
    <t>59051653</t>
  </si>
  <si>
    <t>lišta soklová Al s okapničkou zakládací U 16cm 0,95/200cm</t>
  </si>
  <si>
    <t>-760829886</t>
  </si>
  <si>
    <t>30,74*1,05 'Přepočtené koeficientem množství</t>
  </si>
  <si>
    <t>14</t>
  </si>
  <si>
    <t>622252002</t>
  </si>
  <si>
    <t>Montáž ostatních lišt kontaktního zateplení</t>
  </si>
  <si>
    <t>-1827432723</t>
  </si>
  <si>
    <t>Montáž lišt kontaktního zateplení  ostatních stěnových, dilatačních apod. lepených do tmelu</t>
  </si>
  <si>
    <t>31,39</t>
  </si>
  <si>
    <t>29,03</t>
  </si>
  <si>
    <t>110,57</t>
  </si>
  <si>
    <t>215,71</t>
  </si>
  <si>
    <t>59051480</t>
  </si>
  <si>
    <t>profil rohový Al s tkaninou kontaktního zateplení</t>
  </si>
  <si>
    <t>-2061166596</t>
  </si>
  <si>
    <t>215,71*1,05 'Přepočtené koeficientem množství</t>
  </si>
  <si>
    <t>16</t>
  </si>
  <si>
    <t>59051476</t>
  </si>
  <si>
    <t>profil okenní začišťovací se sklovláknitou armovací tkaninou 9 mm/2,4 m</t>
  </si>
  <si>
    <t>-2078553916</t>
  </si>
  <si>
    <t>110,57*1,05 'Přepočtené koeficientem množství</t>
  </si>
  <si>
    <t>17</t>
  </si>
  <si>
    <t>59051510</t>
  </si>
  <si>
    <t>profil okenní s nepřiznanou podomítkovou okapnicí PVC 2,0 m</t>
  </si>
  <si>
    <t>-749689676</t>
  </si>
  <si>
    <t>29,03*1,05 'Přepočtené koeficientem množství</t>
  </si>
  <si>
    <t>18</t>
  </si>
  <si>
    <t>59051512</t>
  </si>
  <si>
    <t>profil parapetní se sklovláknitou armovací tkaninou PVC 2 m</t>
  </si>
  <si>
    <t>187101978</t>
  </si>
  <si>
    <t>31,39*1,05 'Přepočtené koeficientem množství</t>
  </si>
  <si>
    <t>19</t>
  </si>
  <si>
    <t>622321121</t>
  </si>
  <si>
    <t>Vápenocementová omítka hladká jednovrstvá vnějších stěn nanášená ručně</t>
  </si>
  <si>
    <t>-1946250376</t>
  </si>
  <si>
    <t>Omítka vápenocementová vnějších ploch  nanášená ručně jednovrstvá, tloušťky do 15 mm hladká stěn</t>
  </si>
  <si>
    <t>39,87*0,15+9,62+2+(7,66-1*4)*1,6*2+0,8*1,2</t>
  </si>
  <si>
    <t>20</t>
  </si>
  <si>
    <t>622325102</t>
  </si>
  <si>
    <t>Oprava vnější vápenocementové hladké omítky složitosti 1 stěn v rozsahu do 30%</t>
  </si>
  <si>
    <t>-730150866</t>
  </si>
  <si>
    <t>Oprava vápenocementové omítky vnějších ploch stupně členitosti 1 hladké stěn, v rozsahu opravované plochy přes 10 do 30%</t>
  </si>
  <si>
    <t>314,08-30,33</t>
  </si>
  <si>
    <t>622531011</t>
  </si>
  <si>
    <t>Tenkovrstvá silikonová zrnitá omítka tl. 1,5 mm včetně penetrace vnějších stěn</t>
  </si>
  <si>
    <t>1790067757</t>
  </si>
  <si>
    <t>Omítka tenkovrstvá silikonová vnějších ploch  probarvená, včetně penetrace podkladu zrnitá, tloušťky 1,5 mm stěn</t>
  </si>
  <si>
    <t>22</t>
  </si>
  <si>
    <t>629991011</t>
  </si>
  <si>
    <t>Zakrytí výplní otvorů a svislých ploch fólií přilepenou lepící páskou</t>
  </si>
  <si>
    <t>-596263296</t>
  </si>
  <si>
    <t>Zakrytí vnějších ploch před znečištěním  včetně pozdějšího odkrytí výplní otvorů a svislých ploch fólií přilepenou lepící páskou</t>
  </si>
  <si>
    <t>43,02</t>
  </si>
  <si>
    <t>23</t>
  </si>
  <si>
    <t>644941111</t>
  </si>
  <si>
    <t>Osazování ventilačních mřížek velikosti do 150 x 200 mm</t>
  </si>
  <si>
    <t>671832194</t>
  </si>
  <si>
    <t>Montáž průvětrníků nebo mřížek odvětrávacích  velikosti do 150 x 200 mm</t>
  </si>
  <si>
    <t>24</t>
  </si>
  <si>
    <t>55341426</t>
  </si>
  <si>
    <t>mřížka větrací nerezová se síťovinou 200x200mm</t>
  </si>
  <si>
    <t>133878742</t>
  </si>
  <si>
    <t>25</t>
  </si>
  <si>
    <t>644941121</t>
  </si>
  <si>
    <t>Montáž průchodky k větrací mřížce se zhotovením otvoru v tepelné izolaci</t>
  </si>
  <si>
    <t>1954102267</t>
  </si>
  <si>
    <t>Montáž průvětrníků nebo mřížek odvětrávacích  montáž průchodky (trubky) se zhotovením otvoru v tepelné izolaci</t>
  </si>
  <si>
    <t>26</t>
  </si>
  <si>
    <t>28611130</t>
  </si>
  <si>
    <t>trubka kanalizační PVC DN 160x500 mm SN4</t>
  </si>
  <si>
    <t>-498417482</t>
  </si>
  <si>
    <t>1*0,3 'Přepočtené koeficientem množství</t>
  </si>
  <si>
    <t>Ostatní konstrukce a práce, bourání</t>
  </si>
  <si>
    <t>27</t>
  </si>
  <si>
    <t>941211111</t>
  </si>
  <si>
    <t>Montáž lešení řadového rámového lehkého zatížení do 200 kg/m2 š do 0,9 m v do 10 m</t>
  </si>
  <si>
    <t>1610823867</t>
  </si>
  <si>
    <t>Montáž lešení řadového rámového lehkého pracovního s podlahami  s provozním zatížením tř. 3 do 200 kg/m2 šířky tř. SW06 přes 0,6 do 0,9 m, výšky do 10 m</t>
  </si>
  <si>
    <t>28</t>
  </si>
  <si>
    <t>941211211</t>
  </si>
  <si>
    <t>Příplatek k lešení řadovému rámovému lehkému š 0,9 m v do 25 m za první a ZKD den použití</t>
  </si>
  <si>
    <t>625370763</t>
  </si>
  <si>
    <t>Montáž lešení řadového rámového lehkého pracovního s podlahami  s provozním zatížením tř. 3 do 200 kg/m2 Příplatek za první a každý další den použití lešení k ceně -1111 nebo -1112</t>
  </si>
  <si>
    <t>421,81*110 'Přepočtené koeficientem množství</t>
  </si>
  <si>
    <t>29</t>
  </si>
  <si>
    <t>941211811</t>
  </si>
  <si>
    <t>Demontáž lešení řadového rámového lehkého zatížení do 200 kg/m2 š do 0,9 m v do 10 m</t>
  </si>
  <si>
    <t>-633681466</t>
  </si>
  <si>
    <t>Demontáž lešení řadového rámového lehkého pracovního  s provozním zatížením tř. 3 do 200 kg/m2 šířky tř. SW06 přes 0,6 do 0,9 m, výšky do 10 m</t>
  </si>
  <si>
    <t>30</t>
  </si>
  <si>
    <t>944511111</t>
  </si>
  <si>
    <t>Montáž ochranné sítě z textilie z umělých vláken</t>
  </si>
  <si>
    <t>-1701385793</t>
  </si>
  <si>
    <t>Montáž ochranné sítě  zavěšené na konstrukci lešení z textilie z umělých vláken</t>
  </si>
  <si>
    <t>31</t>
  </si>
  <si>
    <t>944511211</t>
  </si>
  <si>
    <t>Příplatek k ochranné síti za první a ZKD den použití</t>
  </si>
  <si>
    <t>1357479386</t>
  </si>
  <si>
    <t>Montáž ochranné sítě  Příplatek za první a každý další den použití sítě k ceně -1111</t>
  </si>
  <si>
    <t>421,81*60 'Přepočtené koeficientem množství</t>
  </si>
  <si>
    <t>32</t>
  </si>
  <si>
    <t>944511811</t>
  </si>
  <si>
    <t>Demontáž ochranné sítě z textilie z umělých vláken</t>
  </si>
  <si>
    <t>1746925103</t>
  </si>
  <si>
    <t>Demontáž ochranné sítě  zavěšené na konstrukci lešení z textilie z umělých vláken</t>
  </si>
  <si>
    <t>33</t>
  </si>
  <si>
    <t>952901106</t>
  </si>
  <si>
    <t>Čištění budov omytí dvojitých nebo zdvojených oken nebo balkonových dveří plochy do 1,5m2</t>
  </si>
  <si>
    <t>90191027</t>
  </si>
  <si>
    <t>Čištění budov při provádění oprav a udržovacích prací  oken dvojitých nebo zdvojených omytím, plochy do přes 0,6 do 1,5 m2</t>
  </si>
  <si>
    <t>34</t>
  </si>
  <si>
    <t>95394191R</t>
  </si>
  <si>
    <t>Osazování cedulí a tabulek vč. předchozí demontáže</t>
  </si>
  <si>
    <t>-1921300665</t>
  </si>
  <si>
    <t>35</t>
  </si>
  <si>
    <t>966032921</t>
  </si>
  <si>
    <t>Odsekání říms podokenních nebo přesokenních předsazených přes 80 mm</t>
  </si>
  <si>
    <t>-1794796022</t>
  </si>
  <si>
    <t>Odsekání říms podokenních nebo nadokenních  předsazených přes líc zdiva přes 80 mm</t>
  </si>
  <si>
    <t>44,27-0,5*3-2,1-0,8</t>
  </si>
  <si>
    <t>36</t>
  </si>
  <si>
    <t>967032974</t>
  </si>
  <si>
    <t>Odsekání plošných fasádních prvků předsazených před líc zdiva 80 mm</t>
  </si>
  <si>
    <t>-916233302</t>
  </si>
  <si>
    <t>Odsekání plošných fasádních prvků  předsazených před líc zdiva do 80 mm</t>
  </si>
  <si>
    <t>9,68+2</t>
  </si>
  <si>
    <t>37</t>
  </si>
  <si>
    <t>978015331</t>
  </si>
  <si>
    <t>Otlučení (osekání) vnější vápenné nebo vápenocementové omítky stupně členitosti 1 a 2 rozsahu do 20%</t>
  </si>
  <si>
    <t>487935582</t>
  </si>
  <si>
    <t>Otlučení vápenných nebo vápenocementových omítek vnějších ploch s vyškrabáním spar a s očištěním zdiva stupně členitosti 1 a 2, v rozsahu přes 10 do 20 %</t>
  </si>
  <si>
    <t>291,97+22,11</t>
  </si>
  <si>
    <t>38</t>
  </si>
  <si>
    <t>985131111</t>
  </si>
  <si>
    <t>Očištění ploch stěn, rubu kleneb a podlah tlakovou vodou</t>
  </si>
  <si>
    <t>487229329</t>
  </si>
  <si>
    <t>291,97"fasáda</t>
  </si>
  <si>
    <t>67,57"sokl</t>
  </si>
  <si>
    <t>22,11"ostění</t>
  </si>
  <si>
    <t>997</t>
  </si>
  <si>
    <t>Přesun sutě</t>
  </si>
  <si>
    <t>39</t>
  </si>
  <si>
    <t>997013151</t>
  </si>
  <si>
    <t>Vnitrostaveništní doprava suti a vybouraných hmot pro budovy v do 6 m s omezením mechanizace</t>
  </si>
  <si>
    <t>t</t>
  </si>
  <si>
    <t>-162642670</t>
  </si>
  <si>
    <t>Vnitrostaveništní doprava suti a vybouraných hmot  vodorovně do 50 m svisle s omezením mechanizace pro budovy a haly výšky do 6 m</t>
  </si>
  <si>
    <t>40</t>
  </si>
  <si>
    <t>997013501</t>
  </si>
  <si>
    <t>Odvoz suti a vybouraných hmot na skládku nebo meziskládku do 1 km se složením</t>
  </si>
  <si>
    <t>1382211084</t>
  </si>
  <si>
    <t>Odvoz suti a vybouraných hmot na skládku nebo meziskládku  se složením, na vzdálenost do 1 km</t>
  </si>
  <si>
    <t>41</t>
  </si>
  <si>
    <t>997013509</t>
  </si>
  <si>
    <t>Příplatek k odvozu suti a vybouraných hmot na skládku ZKD 1 km přes 1 km</t>
  </si>
  <si>
    <t>-340364709</t>
  </si>
  <si>
    <t>Odvoz suti a vybouraných hmot na skládku nebo meziskládku  se složením, na vzdálenost Příplatek k ceně za každý další i započatý 1 km přes 1 km</t>
  </si>
  <si>
    <t>7,256*9 'Přepočtené koeficientem množství</t>
  </si>
  <si>
    <t>42</t>
  </si>
  <si>
    <t>997013831</t>
  </si>
  <si>
    <t>Poplatek za uložení na skládce (skládkovné) stavebního odpadu směsného kód odpadu 170 904</t>
  </si>
  <si>
    <t>1500717238</t>
  </si>
  <si>
    <t>Poplatek za uložení stavebního odpadu na skládce (skládkovné) směsného stavebního a demoličního zatříděného do Katalogu odpadů pod kódem 170 904</t>
  </si>
  <si>
    <t>998</t>
  </si>
  <si>
    <t>Přesun hmot</t>
  </si>
  <si>
    <t>43</t>
  </si>
  <si>
    <t>998011001</t>
  </si>
  <si>
    <t>Přesun hmot pro budovy zděné v do 6 m</t>
  </si>
  <si>
    <t>-1255178283</t>
  </si>
  <si>
    <t>Přesun hmot pro budovy občanské výstavby, bydlení, výrobu a služby  s nosnou svislou konstrukcí zděnou z cihel, tvárnic nebo kamene vodorovná dopravní vzdálenost do 100 m pro budovy výšky do 6 m</t>
  </si>
  <si>
    <t>PSV</t>
  </si>
  <si>
    <t>Práce a dodávky PSV</t>
  </si>
  <si>
    <t>713</t>
  </si>
  <si>
    <t>Izolace tepelné</t>
  </si>
  <si>
    <t>44</t>
  </si>
  <si>
    <t>713111111</t>
  </si>
  <si>
    <t>Montáž izolace tepelné vrchem stropů volně kladenými rohožemi, pásy, dílci, deskami</t>
  </si>
  <si>
    <t>-1482231432</t>
  </si>
  <si>
    <t>Montáž tepelné izolace stropů rohožemi, pásy, dílci, deskami, bloky (izolační materiál ve specifikaci) vrchem bez překrytí lepenkou kladenými volně</t>
  </si>
  <si>
    <t>45</t>
  </si>
  <si>
    <t>63150849</t>
  </si>
  <si>
    <t>pás tepelně izolační pro všechny druhy nezatížených izolací  λ=0,038-0,039 tl 100mm</t>
  </si>
  <si>
    <t>-692599933</t>
  </si>
  <si>
    <t>91,073*2</t>
  </si>
  <si>
    <t>182,146*1,02 'Přepočtené koeficientem množství</t>
  </si>
  <si>
    <t>46</t>
  </si>
  <si>
    <t>998713101</t>
  </si>
  <si>
    <t>Přesun hmot tonážní pro izolace tepelné v objektech v do 6 m</t>
  </si>
  <si>
    <t>-1434922913</t>
  </si>
  <si>
    <t>Přesun hmot pro izolace tepelné stanovený z hmotnosti přesunovaného materiálu vodorovná dopravní vzdálenost do 50 m v objektech výšky do 6 m</t>
  </si>
  <si>
    <t>741</t>
  </si>
  <si>
    <t>Elektroinstalace - silnoproud</t>
  </si>
  <si>
    <t>47</t>
  </si>
  <si>
    <t>741310902</t>
  </si>
  <si>
    <t>Výměna vypínačů šňůrových průchozích</t>
  </si>
  <si>
    <t>-627336993</t>
  </si>
  <si>
    <t>Výměna vypínačů se zapojením a přezkoušením šňůrových - průchozích</t>
  </si>
  <si>
    <t>48</t>
  </si>
  <si>
    <t>34535799</t>
  </si>
  <si>
    <t>ovladač zapínací tlačítkový 10A 3553-80289 velkoplošný</t>
  </si>
  <si>
    <t>802630413</t>
  </si>
  <si>
    <t>49</t>
  </si>
  <si>
    <t>741370002</t>
  </si>
  <si>
    <t>Montáž svítidlo žárovkové bytové stropní přisazené 1 zdroj se sklem</t>
  </si>
  <si>
    <t>2098417468</t>
  </si>
  <si>
    <t>Montáž svítidel žárovkových se zapojením vodičů bytových nebo společenských místností stropních přisazených 1 zdroj se sklem</t>
  </si>
  <si>
    <t>50</t>
  </si>
  <si>
    <t>741374843</t>
  </si>
  <si>
    <t>Demontáž svítidla bytového se standardní paticí přisazeného do 0,36 m2 se zachováním funkčnosti</t>
  </si>
  <si>
    <t>798937857</t>
  </si>
  <si>
    <t>Demontáž svítidel se zachováním funkčnosti v bytových nebo společenských místnostech se standardní paticí (E27, T5, GU10) přisazených, ploše přes 0,09 do 0,36 m2</t>
  </si>
  <si>
    <t>51</t>
  </si>
  <si>
    <t>741420001</t>
  </si>
  <si>
    <t>Montáž drát nebo lano hromosvodné svodové D do 10 mm s podpěrou</t>
  </si>
  <si>
    <t>2109159956</t>
  </si>
  <si>
    <t>Montáž hromosvodného vedení svodových drátů nebo lan s podpěrami, Ø do 10 mm</t>
  </si>
  <si>
    <t>52</t>
  </si>
  <si>
    <t>35441073</t>
  </si>
  <si>
    <t>drát D 10mm FeZn</t>
  </si>
  <si>
    <t>kg</t>
  </si>
  <si>
    <t>105481421</t>
  </si>
  <si>
    <t>53</t>
  </si>
  <si>
    <t>35441674</t>
  </si>
  <si>
    <t>podpěry vedení hromosvodu do zdiva - 250 mm, Cu</t>
  </si>
  <si>
    <t>368069481</t>
  </si>
  <si>
    <t>54</t>
  </si>
  <si>
    <t>741421813</t>
  </si>
  <si>
    <t>Demontáž drátu nebo lana svodového vedení D přes 8 mm kolmý svod</t>
  </si>
  <si>
    <t>1516979776</t>
  </si>
  <si>
    <t>Demontáž hromosvodného vedení bez zachování funkčnosti svodových drátů nebo lan kolmého svodu, průměru přes 8 mm</t>
  </si>
  <si>
    <t>55</t>
  </si>
  <si>
    <t>741421863</t>
  </si>
  <si>
    <t>Demontáž vedení hromosvodné-podpěra svislého vedení zazděného</t>
  </si>
  <si>
    <t>-2129997929</t>
  </si>
  <si>
    <t>Demontáž hromosvodného vedení podpěr svislého vedení zazděného</t>
  </si>
  <si>
    <t>56</t>
  </si>
  <si>
    <t>7418539R1</t>
  </si>
  <si>
    <t>úprava elektroskříně 530/530 - prodloužení rámu dvířek</t>
  </si>
  <si>
    <t>1465007786</t>
  </si>
  <si>
    <t>57</t>
  </si>
  <si>
    <t>7418539R2</t>
  </si>
  <si>
    <t>úprava elektroskříně 250/250 - prodloužení rámu dvířek</t>
  </si>
  <si>
    <t>-1279210071</t>
  </si>
  <si>
    <t>58</t>
  </si>
  <si>
    <t>7418539R3</t>
  </si>
  <si>
    <t>úprava skříně telefonu</t>
  </si>
  <si>
    <t>-533111608</t>
  </si>
  <si>
    <t>59</t>
  </si>
  <si>
    <t>998741101</t>
  </si>
  <si>
    <t>Přesun hmot tonážní pro silnoproud v objektech v do 6 m</t>
  </si>
  <si>
    <t>-500702778</t>
  </si>
  <si>
    <t>Přesun hmot pro silnoproud stanovený z hmotnosti přesunovaného materiálu vodorovná dopravní vzdálenost do 50 m v objektech výšky do 6 m</t>
  </si>
  <si>
    <t>762</t>
  </si>
  <si>
    <t>Konstrukce tesařské</t>
  </si>
  <si>
    <t>60</t>
  </si>
  <si>
    <t>762083111</t>
  </si>
  <si>
    <t>Impregnace řeziva proti dřevokaznému hmyzu a houbám máčením třída ohrožení 1 a 2</t>
  </si>
  <si>
    <t>m3</t>
  </si>
  <si>
    <t>1626335038</t>
  </si>
  <si>
    <t>Práce společné pro tesařské konstrukce  impregnace řeziva máčením proti dřevokaznému hmyzu a houbám, třída ohrožení 1 a 2 (dřevo v interiéru)</t>
  </si>
  <si>
    <t>61</t>
  </si>
  <si>
    <t>762511847</t>
  </si>
  <si>
    <t>Demontáž kce podkladové z desek dřevoštěpkových tl přes 15 mm na sraz šroubovaných</t>
  </si>
  <si>
    <t>907376444</t>
  </si>
  <si>
    <t>Demontáž podlahové konstrukce podkladové  z dřevoštěpkových desek jednovrstvých šroubovaných na sraz, tloušťka desky přes 15 mm</t>
  </si>
  <si>
    <t>91,073</t>
  </si>
  <si>
    <t>62</t>
  </si>
  <si>
    <t>762512245</t>
  </si>
  <si>
    <t>Montáž podlahové kce podkladové z desek dřevotřískových nebo cementotřískových šroubovaných na dřevo</t>
  </si>
  <si>
    <t>79137315</t>
  </si>
  <si>
    <t>Podlahové konstrukce podkladové montáž z desek dřevotřískových, dřevoštěpkových nebo cementotřískových na podklad dřevěný šroubováním</t>
  </si>
  <si>
    <t>63</t>
  </si>
  <si>
    <t>60726285</t>
  </si>
  <si>
    <t>deska dřevoštěpková OSB 3 P+D broušená tl 22mm</t>
  </si>
  <si>
    <t>-269585169</t>
  </si>
  <si>
    <t>91,070*0,2</t>
  </si>
  <si>
    <t>64</t>
  </si>
  <si>
    <t>762512261</t>
  </si>
  <si>
    <t>Montáž podlahové kce podkladového roštu</t>
  </si>
  <si>
    <t>-357472261</t>
  </si>
  <si>
    <t>Podlahové konstrukce podkladové montáž roštu podkladového</t>
  </si>
  <si>
    <t>91,07*2</t>
  </si>
  <si>
    <t>65</t>
  </si>
  <si>
    <t>60512125</t>
  </si>
  <si>
    <t>hranol stavební řezivo průřezu do 120cm2 do dl 6m</t>
  </si>
  <si>
    <t>-1299649205</t>
  </si>
  <si>
    <t>182,140*0,05*0,3</t>
  </si>
  <si>
    <t>66</t>
  </si>
  <si>
    <t>998762101</t>
  </si>
  <si>
    <t>Přesun hmot tonážní pro kce tesařské v objektech v do 6 m</t>
  </si>
  <si>
    <t>857031701</t>
  </si>
  <si>
    <t>Přesun hmot pro konstrukce tesařské  stanovený z hmotnosti přesunovaného materiálu vodorovná dopravní vzdálenost do 50 m v objektech výšky do 6 m</t>
  </si>
  <si>
    <t>764</t>
  </si>
  <si>
    <t>Konstrukce klempířské</t>
  </si>
  <si>
    <t>67</t>
  </si>
  <si>
    <t>764002851</t>
  </si>
  <si>
    <t>Demontáž oplechování parapetů do suti</t>
  </si>
  <si>
    <t>-427741697</t>
  </si>
  <si>
    <t>Demontáž klempířských konstrukcí oplechování parapetů do suti</t>
  </si>
  <si>
    <t>(2,02+1,8*2+2,04)*2+2,5*2+2*2+0,5+1,45+0,5+1,8*2+1*4+1,1+0,8+0,5+2,3*2+2,1+0,8</t>
  </si>
  <si>
    <t>68</t>
  </si>
  <si>
    <t>764002861</t>
  </si>
  <si>
    <t>Demontáž oplechování říms a ozdobných prvků do suti</t>
  </si>
  <si>
    <t>-663146262</t>
  </si>
  <si>
    <t>Demontáž klempířských konstrukcí oplechování říms do suti</t>
  </si>
  <si>
    <t>69</t>
  </si>
  <si>
    <t>764004863</t>
  </si>
  <si>
    <t>Demontáž svodu k dalšímu použití</t>
  </si>
  <si>
    <t>1159691249</t>
  </si>
  <si>
    <t>Demontáž klempířských konstrukcí svodu k dalšímu použití</t>
  </si>
  <si>
    <t>8,5*2+6,1</t>
  </si>
  <si>
    <t>70</t>
  </si>
  <si>
    <t>764216644</t>
  </si>
  <si>
    <t>Oplechování rovných parapetů celoplošně lepené z Pz s povrchovou úpravou rš 330 mm</t>
  </si>
  <si>
    <t>-403953805</t>
  </si>
  <si>
    <t>Oplechování parapetů z pozinkovaného plechu s povrchovou úpravou rovných celoplošně lepené, bez rohů rš 330 mm</t>
  </si>
  <si>
    <t>71</t>
  </si>
  <si>
    <t>764216645</t>
  </si>
  <si>
    <t>Oplechování rovných parapetů celoplošně lepené z Pz s povrchovou úpravou rš 400 mm</t>
  </si>
  <si>
    <t>1838318259</t>
  </si>
  <si>
    <t>Oplechování parapetů z pozinkovaného plechu s povrchovou úpravou rovných celoplošně lepené, bez rohů rš 400 mm</t>
  </si>
  <si>
    <t>28,39-0,7*2-0,4</t>
  </si>
  <si>
    <t>72</t>
  </si>
  <si>
    <t>764218624</t>
  </si>
  <si>
    <t>Oplechování rovné římsy celoplošně lepené z Pz s upraveným povrchem rš 330 mm</t>
  </si>
  <si>
    <t>1694434692</t>
  </si>
  <si>
    <t>Oplechování říms a ozdobných prvků z pozinkovaného plechu s povrchovou úpravou rovných, bez rohů celoplošně lepené rš 330 mm</t>
  </si>
  <si>
    <t>73</t>
  </si>
  <si>
    <t>764508131</t>
  </si>
  <si>
    <t>Montáž kruhového svodu</t>
  </si>
  <si>
    <t>1629146830</t>
  </si>
  <si>
    <t>Montáž svodu kruhového, průměru svodu</t>
  </si>
  <si>
    <t>74</t>
  </si>
  <si>
    <t>764508132</t>
  </si>
  <si>
    <t>Montáž objímky kruhového svodu</t>
  </si>
  <si>
    <t>-1752263213</t>
  </si>
  <si>
    <t>Montáž svodu kruhového, průměru objímek</t>
  </si>
  <si>
    <t>75</t>
  </si>
  <si>
    <t>55344331</t>
  </si>
  <si>
    <t>objímka svodu Pz 100mm trn 200mm</t>
  </si>
  <si>
    <t>1020547792</t>
  </si>
  <si>
    <t>76</t>
  </si>
  <si>
    <t>998764101</t>
  </si>
  <si>
    <t>Přesun hmot tonážní pro konstrukce klempířské v objektech v do 6 m</t>
  </si>
  <si>
    <t>85197124</t>
  </si>
  <si>
    <t>Přesun hmot pro konstrukce klempířské stanovený z hmotnosti přesunovaného materiálu vodorovná dopravní vzdálenost do 50 m v objektech výšky do 6 m</t>
  </si>
  <si>
    <t>767</t>
  </si>
  <si>
    <t>Konstrukce zámečnické</t>
  </si>
  <si>
    <t>77</t>
  </si>
  <si>
    <t>7676618R</t>
  </si>
  <si>
    <t>Demontáž držáků vlajek ze zdiva</t>
  </si>
  <si>
    <t>356477818</t>
  </si>
  <si>
    <t>VRN</t>
  </si>
  <si>
    <t>Vedlejší rozpočtové náklady</t>
  </si>
  <si>
    <t>VRN3</t>
  </si>
  <si>
    <t>Zařízení staveniště</t>
  </si>
  <si>
    <t>78</t>
  </si>
  <si>
    <t>032903000</t>
  </si>
  <si>
    <t>Náklady na provoz a údržbu vybavení staveniště</t>
  </si>
  <si>
    <t>soubor</t>
  </si>
  <si>
    <t>1024</t>
  </si>
  <si>
    <t>-397091547</t>
  </si>
  <si>
    <t>VRN4</t>
  </si>
  <si>
    <t>Inženýrská činnost</t>
  </si>
  <si>
    <t>79</t>
  </si>
  <si>
    <t>042903000</t>
  </si>
  <si>
    <t>Ostatní posudky</t>
  </si>
  <si>
    <t>-1512313235</t>
  </si>
  <si>
    <t xml:space="preserve">Ostatní posudky - odtrhové, výtahové atd
</t>
  </si>
  <si>
    <t>80</t>
  </si>
  <si>
    <t>043194000</t>
  </si>
  <si>
    <t>Ostatní zkoušky - revize hromosvodu</t>
  </si>
  <si>
    <t>-1205991408</t>
  </si>
  <si>
    <t>Ostatní zkoušky</t>
  </si>
  <si>
    <t>deska EPS 70 fasádní λ=0,039 tl 150mm</t>
  </si>
  <si>
    <t>Pertoltice pod Ralskem</t>
  </si>
  <si>
    <t>Obec Pertoltice pod ralskem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</si>
</sst>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21" x14ac:knownFonts="1">
    <font>
      <sz val="11"/>
      <color theme="1"/>
      <name val="Calibri"/>
      <family val="2"/>
      <scheme val="minor"/>
    </font>
    <font>
      <b/>
      <sz val="14"/>
      <name val="Arial CE"/>
    </font>
    <font>
      <sz val="8"/>
      <color rgb="FF3366FF"/>
      <name val="Arial CE"/>
    </font>
    <font>
      <sz val="8"/>
      <color rgb="FF969696"/>
      <name val="Arial CE"/>
    </font>
    <font>
      <b/>
      <sz val="11"/>
      <name val="Arial CE"/>
    </font>
    <font>
      <b/>
      <sz val="10"/>
      <name val="Arial CE"/>
    </font>
    <font>
      <b/>
      <sz val="12"/>
      <name val="Arial CE"/>
    </font>
    <font>
      <b/>
      <sz val="8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b/>
      <sz val="12"/>
      <color rgb="FF800000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960000"/>
      <name val="Arial CE"/>
    </font>
    <font>
      <sz val="8"/>
      <color rgb="FF003366"/>
      <name val="Arial CE"/>
    </font>
    <font>
      <sz val="7"/>
      <color rgb="FF969696"/>
      <name val="Arial CE"/>
    </font>
    <font>
      <sz val="7"/>
      <name val="Arial CE"/>
    </font>
    <font>
      <sz val="8"/>
      <color rgb="FF505050"/>
      <name val="Arial CE"/>
    </font>
    <font>
      <i/>
      <sz val="8"/>
      <color rgb="FF0000FF"/>
      <name val="Arial CE"/>
    </font>
    <font>
      <sz val="8"/>
      <color rgb="FFFF0000"/>
      <name val="Arial CE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2D2D2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3" xfId="0" applyBorder="1"/>
    <xf numFmtId="0" fontId="1" fillId="0" borderId="0" xfId="0" applyFont="1" applyAlignment="1" applyProtection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7" xfId="0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10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4" fontId="10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right" vertical="center"/>
      <protection locked="0"/>
    </xf>
    <xf numFmtId="4" fontId="3" fillId="0" borderId="0" xfId="0" applyNumberFormat="1" applyFont="1" applyAlignment="1">
      <alignment vertical="center"/>
    </xf>
    <xf numFmtId="164" fontId="3" fillId="0" borderId="0" xfId="0" applyNumberFormat="1" applyFont="1" applyAlignment="1" applyProtection="1">
      <alignment horizontal="right" vertical="center"/>
      <protection locked="0"/>
    </xf>
    <xf numFmtId="0" fontId="0" fillId="3" borderId="0" xfId="0" applyFont="1" applyFill="1" applyAlignment="1">
      <alignment vertical="center"/>
    </xf>
    <xf numFmtId="0" fontId="6" fillId="3" borderId="4" xfId="0" applyFont="1" applyFill="1" applyBorder="1" applyAlignment="1">
      <alignment horizontal="left" vertical="center"/>
    </xf>
    <xf numFmtId="0" fontId="0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0" fontId="0" fillId="3" borderId="5" xfId="0" applyFont="1" applyFill="1" applyBorder="1" applyAlignment="1" applyProtection="1">
      <alignment vertical="center"/>
      <protection locked="0"/>
    </xf>
    <xf numFmtId="4" fontId="6" fillId="3" borderId="5" xfId="0" applyNumberFormat="1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8" fillId="3" borderId="0" xfId="0" applyFont="1" applyFill="1" applyAlignment="1" applyProtection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0" fillId="3" borderId="0" xfId="0" applyFont="1" applyFill="1" applyAlignment="1" applyProtection="1">
      <alignment vertical="center"/>
      <protection locked="0"/>
    </xf>
    <xf numFmtId="0" fontId="8" fillId="3" borderId="0" xfId="0" applyFont="1" applyFill="1" applyAlignment="1" applyProtection="1">
      <alignment horizontal="right" vertical="center"/>
    </xf>
    <xf numFmtId="0" fontId="11" fillId="0" borderId="0" xfId="0" applyFont="1" applyAlignment="1" applyProtection="1">
      <alignment horizontal="left" vertical="center"/>
    </xf>
    <xf numFmtId="4" fontId="10" fillId="0" borderId="0" xfId="0" applyNumberFormat="1" applyFont="1" applyAlignment="1" applyProtection="1">
      <alignment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18" xfId="0" applyFont="1" applyBorder="1" applyAlignment="1" applyProtection="1">
      <alignment horizontal="left" vertical="center"/>
    </xf>
    <xf numFmtId="0" fontId="12" fillId="0" borderId="18" xfId="0" applyFont="1" applyBorder="1" applyAlignment="1" applyProtection="1">
      <alignment vertical="center"/>
    </xf>
    <xf numFmtId="0" fontId="12" fillId="0" borderId="18" xfId="0" applyFont="1" applyBorder="1" applyAlignment="1" applyProtection="1">
      <alignment vertical="center"/>
      <protection locked="0"/>
    </xf>
    <xf numFmtId="4" fontId="12" fillId="0" borderId="18" xfId="0" applyNumberFormat="1" applyFont="1" applyBorder="1" applyAlignment="1" applyProtection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3" xfId="0" applyFont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3" fillId="0" borderId="18" xfId="0" applyFont="1" applyBorder="1" applyAlignment="1" applyProtection="1">
      <alignment horizontal="left" vertical="center"/>
    </xf>
    <xf numFmtId="0" fontId="13" fillId="0" borderId="18" xfId="0" applyFont="1" applyBorder="1" applyAlignment="1" applyProtection="1">
      <alignment vertical="center"/>
    </xf>
    <xf numFmtId="0" fontId="13" fillId="0" borderId="18" xfId="0" applyFont="1" applyBorder="1" applyAlignment="1" applyProtection="1">
      <alignment vertical="center"/>
      <protection locked="0"/>
    </xf>
    <xf numFmtId="4" fontId="13" fillId="0" borderId="18" xfId="0" applyNumberFormat="1" applyFont="1" applyBorder="1" applyAlignment="1" applyProtection="1">
      <alignment vertical="center"/>
    </xf>
    <xf numFmtId="0" fontId="13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3" borderId="15" xfId="0" applyFont="1" applyFill="1" applyBorder="1" applyAlignment="1" applyProtection="1">
      <alignment horizontal="center" vertical="center" wrapText="1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" fontId="10" fillId="0" borderId="0" xfId="0" applyNumberFormat="1" applyFont="1" applyAlignment="1" applyProtection="1"/>
    <xf numFmtId="166" fontId="14" fillId="0" borderId="10" xfId="0" applyNumberFormat="1" applyFont="1" applyBorder="1" applyAlignment="1" applyProtection="1"/>
    <xf numFmtId="166" fontId="14" fillId="0" borderId="11" xfId="0" applyNumberFormat="1" applyFont="1" applyBorder="1" applyAlignment="1" applyProtection="1"/>
    <xf numFmtId="4" fontId="7" fillId="0" borderId="0" xfId="0" applyNumberFormat="1" applyFont="1" applyAlignment="1">
      <alignment vertical="center"/>
    </xf>
    <xf numFmtId="0" fontId="15" fillId="0" borderId="3" xfId="0" applyFont="1" applyBorder="1" applyAlignment="1" applyProtection="1"/>
    <xf numFmtId="0" fontId="15" fillId="0" borderId="0" xfId="0" applyFont="1" applyAlignment="1" applyProtection="1"/>
    <xf numFmtId="0" fontId="15" fillId="0" borderId="0" xfId="0" applyFont="1" applyAlignment="1" applyProtection="1">
      <alignment horizontal="left"/>
    </xf>
    <xf numFmtId="0" fontId="12" fillId="0" borderId="0" xfId="0" applyFont="1" applyAlignment="1" applyProtection="1">
      <alignment horizontal="left"/>
    </xf>
    <xf numFmtId="0" fontId="15" fillId="0" borderId="0" xfId="0" applyFont="1" applyAlignment="1" applyProtection="1">
      <protection locked="0"/>
    </xf>
    <xf numFmtId="4" fontId="12" fillId="0" borderId="0" xfId="0" applyNumberFormat="1" applyFont="1" applyAlignment="1" applyProtection="1"/>
    <xf numFmtId="0" fontId="15" fillId="0" borderId="3" xfId="0" applyFont="1" applyBorder="1" applyAlignment="1"/>
    <xf numFmtId="0" fontId="15" fillId="0" borderId="12" xfId="0" applyFont="1" applyBorder="1" applyAlignment="1" applyProtection="1"/>
    <xf numFmtId="0" fontId="15" fillId="0" borderId="0" xfId="0" applyFont="1" applyBorder="1" applyAlignment="1" applyProtection="1"/>
    <xf numFmtId="166" fontId="15" fillId="0" borderId="0" xfId="0" applyNumberFormat="1" applyFont="1" applyBorder="1" applyAlignment="1" applyProtection="1"/>
    <xf numFmtId="166" fontId="15" fillId="0" borderId="13" xfId="0" applyNumberFormat="1" applyFont="1" applyBorder="1" applyAlignment="1" applyProtection="1"/>
    <xf numFmtId="0" fontId="15" fillId="0" borderId="0" xfId="0" applyFont="1" applyAlignme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4" fontId="15" fillId="0" borderId="0" xfId="0" applyNumberFormat="1" applyFont="1" applyAlignment="1">
      <alignment vertical="center"/>
    </xf>
    <xf numFmtId="0" fontId="13" fillId="0" borderId="0" xfId="0" applyFont="1" applyAlignment="1" applyProtection="1">
      <alignment horizontal="left"/>
    </xf>
    <xf numFmtId="4" fontId="13" fillId="0" borderId="0" xfId="0" applyNumberFormat="1" applyFont="1" applyAlignment="1" applyProtection="1"/>
    <xf numFmtId="0" fontId="0" fillId="0" borderId="20" xfId="0" applyFont="1" applyBorder="1" applyAlignment="1" applyProtection="1">
      <alignment horizontal="center" vertical="center"/>
    </xf>
    <xf numFmtId="49" fontId="0" fillId="0" borderId="20" xfId="0" applyNumberFormat="1" applyFont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center" vertical="center" wrapText="1"/>
    </xf>
    <xf numFmtId="167" fontId="0" fillId="0" borderId="20" xfId="0" applyNumberFormat="1" applyFont="1" applyBorder="1" applyAlignment="1" applyProtection="1">
      <alignment vertical="center"/>
    </xf>
    <xf numFmtId="4" fontId="0" fillId="2" borderId="20" xfId="0" applyNumberFormat="1" applyFont="1" applyFill="1" applyBorder="1" applyAlignment="1" applyProtection="1">
      <alignment vertical="center"/>
      <protection locked="0"/>
    </xf>
    <xf numFmtId="4" fontId="0" fillId="0" borderId="20" xfId="0" applyNumberFormat="1" applyFont="1" applyBorder="1" applyAlignment="1" applyProtection="1">
      <alignment vertical="center"/>
    </xf>
    <xf numFmtId="0" fontId="3" fillId="2" borderId="12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/>
    </xf>
    <xf numFmtId="166" fontId="3" fillId="0" borderId="0" xfId="0" applyNumberFormat="1" applyFont="1" applyBorder="1" applyAlignment="1" applyProtection="1">
      <alignment vertical="center"/>
    </xf>
    <xf numFmtId="166" fontId="3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16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horizontal="left" vertical="center" wrapText="1"/>
    </xf>
    <xf numFmtId="0" fontId="0" fillId="0" borderId="12" xfId="0" applyFont="1" applyBorder="1" applyAlignment="1" applyProtection="1">
      <alignment vertical="center"/>
    </xf>
    <xf numFmtId="0" fontId="18" fillId="0" borderId="3" xfId="0" applyFont="1" applyBorder="1" applyAlignment="1" applyProtection="1">
      <alignment vertical="center"/>
    </xf>
    <xf numFmtId="0" fontId="18" fillId="0" borderId="0" xfId="0" applyFont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 wrapText="1"/>
    </xf>
    <xf numFmtId="167" fontId="18" fillId="0" borderId="0" xfId="0" applyNumberFormat="1" applyFont="1" applyAlignment="1" applyProtection="1">
      <alignment vertical="center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>
      <alignment vertical="center"/>
    </xf>
    <xf numFmtId="0" fontId="18" fillId="0" borderId="12" xfId="0" applyFont="1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18" fillId="0" borderId="13" xfId="0" applyFont="1" applyBorder="1" applyAlignment="1" applyProtection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9" fillId="0" borderId="20" xfId="0" applyFont="1" applyBorder="1" applyAlignment="1" applyProtection="1">
      <alignment horizontal="center" vertical="center"/>
    </xf>
    <xf numFmtId="49" fontId="19" fillId="0" borderId="20" xfId="0" applyNumberFormat="1" applyFont="1" applyBorder="1" applyAlignment="1" applyProtection="1">
      <alignment horizontal="left" vertical="center" wrapText="1"/>
    </xf>
    <xf numFmtId="0" fontId="19" fillId="0" borderId="20" xfId="0" applyFont="1" applyBorder="1" applyAlignment="1" applyProtection="1">
      <alignment horizontal="left" vertical="center" wrapText="1"/>
    </xf>
    <xf numFmtId="0" fontId="19" fillId="0" borderId="20" xfId="0" applyFont="1" applyBorder="1" applyAlignment="1" applyProtection="1">
      <alignment horizontal="center" vertical="center" wrapText="1"/>
    </xf>
    <xf numFmtId="167" fontId="19" fillId="0" borderId="20" xfId="0" applyNumberFormat="1" applyFont="1" applyBorder="1" applyAlignment="1" applyProtection="1">
      <alignment vertical="center"/>
    </xf>
    <xf numFmtId="4" fontId="19" fillId="2" borderId="20" xfId="0" applyNumberFormat="1" applyFont="1" applyFill="1" applyBorder="1" applyAlignment="1" applyProtection="1">
      <alignment vertical="center"/>
      <protection locked="0"/>
    </xf>
    <xf numFmtId="4" fontId="19" fillId="0" borderId="20" xfId="0" applyNumberFormat="1" applyFont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19" fillId="2" borderId="12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center" vertical="center"/>
    </xf>
    <xf numFmtId="0" fontId="20" fillId="0" borderId="3" xfId="0" applyFont="1" applyBorder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 wrapText="1"/>
    </xf>
    <xf numFmtId="167" fontId="20" fillId="0" borderId="0" xfId="0" applyNumberFormat="1" applyFont="1" applyAlignment="1" applyProtection="1">
      <alignment vertical="center"/>
    </xf>
    <xf numFmtId="0" fontId="20" fillId="0" borderId="0" xfId="0" applyFont="1" applyAlignment="1" applyProtection="1">
      <alignment vertical="center"/>
      <protection locked="0"/>
    </xf>
    <xf numFmtId="0" fontId="20" fillId="0" borderId="3" xfId="0" applyFont="1" applyBorder="1" applyAlignment="1">
      <alignment vertical="center"/>
    </xf>
    <xf numFmtId="0" fontId="20" fillId="0" borderId="12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20" fillId="0" borderId="13" xfId="0" applyFont="1" applyBorder="1" applyAlignment="1" applyProtection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</xf>
    <xf numFmtId="0" fontId="0" fillId="0" borderId="0" xfId="0"/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M312"/>
  <sheetViews>
    <sheetView tabSelected="1" topLeftCell="A300" workbookViewId="0">
      <selection activeCell="F12" sqref="F12"/>
    </sheetView>
  </sheetViews>
  <sheetFormatPr defaultRowHeight="15" x14ac:dyDescent="0.25"/>
  <cols>
    <col min="1" max="1" width="6.140625" customWidth="1"/>
    <col min="2" max="2" width="1.28515625" customWidth="1"/>
    <col min="3" max="3" width="3" customWidth="1"/>
    <col min="4" max="4" width="3.140625" customWidth="1"/>
    <col min="5" max="5" width="12.5703125" customWidth="1"/>
    <col min="6" max="6" width="74.140625" customWidth="1"/>
    <col min="7" max="7" width="6.42578125" customWidth="1"/>
    <col min="8" max="8" width="10.5703125" customWidth="1"/>
    <col min="9" max="9" width="10.42578125" style="25" customWidth="1"/>
    <col min="10" max="10" width="17.28515625" customWidth="1"/>
    <col min="11" max="11" width="14" customWidth="1"/>
    <col min="12" max="12" width="6.85546875" customWidth="1"/>
    <col min="13" max="13" width="8" hidden="1" customWidth="1"/>
    <col min="15" max="20" width="10.42578125" hidden="1" customWidth="1"/>
    <col min="21" max="21" width="12" hidden="1" customWidth="1"/>
    <col min="22" max="22" width="9" customWidth="1"/>
    <col min="23" max="23" width="12" customWidth="1"/>
    <col min="24" max="24" width="9" customWidth="1"/>
    <col min="25" max="25" width="11" customWidth="1"/>
    <col min="26" max="26" width="8.140625" customWidth="1"/>
    <col min="27" max="27" width="11" customWidth="1"/>
    <col min="28" max="28" width="12" customWidth="1"/>
    <col min="29" max="29" width="8.140625" customWidth="1"/>
    <col min="30" max="30" width="11" customWidth="1"/>
    <col min="31" max="31" width="12" customWidth="1"/>
  </cols>
  <sheetData>
    <row r="2" spans="2:46" ht="36.950000000000003" customHeight="1" x14ac:dyDescent="0.25"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AT2" s="1" t="s">
        <v>2</v>
      </c>
    </row>
    <row r="3" spans="2:46" ht="6.95" customHeight="1" x14ac:dyDescent="0.25">
      <c r="B3" s="26"/>
      <c r="C3" s="27"/>
      <c r="D3" s="27"/>
      <c r="E3" s="27"/>
      <c r="F3" s="27"/>
      <c r="G3" s="27"/>
      <c r="H3" s="27"/>
      <c r="I3" s="28"/>
      <c r="J3" s="27"/>
      <c r="K3" s="27"/>
      <c r="L3" s="2"/>
      <c r="AT3" s="1" t="s">
        <v>39</v>
      </c>
    </row>
    <row r="4" spans="2:46" ht="24.95" customHeight="1" x14ac:dyDescent="0.25">
      <c r="B4" s="2"/>
      <c r="D4" s="29" t="s">
        <v>40</v>
      </c>
      <c r="L4" s="2"/>
      <c r="M4" s="4" t="s">
        <v>5</v>
      </c>
      <c r="AT4" s="1" t="s">
        <v>1</v>
      </c>
    </row>
    <row r="5" spans="2:46" ht="6.95" customHeight="1" x14ac:dyDescent="0.25">
      <c r="B5" s="2"/>
      <c r="L5" s="2"/>
    </row>
    <row r="6" spans="2:46" s="11" customFormat="1" ht="12" customHeight="1" x14ac:dyDescent="0.25">
      <c r="B6" s="10"/>
      <c r="D6" s="30" t="s">
        <v>6</v>
      </c>
      <c r="I6" s="31"/>
      <c r="L6" s="10"/>
    </row>
    <row r="7" spans="2:46" s="11" customFormat="1" ht="36.950000000000003" customHeight="1" x14ac:dyDescent="0.25">
      <c r="B7" s="10"/>
      <c r="E7" s="165" t="s">
        <v>7</v>
      </c>
      <c r="F7" s="166"/>
      <c r="G7" s="166"/>
      <c r="H7" s="166"/>
      <c r="I7" s="31"/>
      <c r="L7" s="10"/>
    </row>
    <row r="8" spans="2:46" s="11" customFormat="1" x14ac:dyDescent="0.25">
      <c r="B8" s="10"/>
      <c r="I8" s="31"/>
      <c r="L8" s="10"/>
    </row>
    <row r="9" spans="2:46" s="11" customFormat="1" ht="12" customHeight="1" x14ac:dyDescent="0.25">
      <c r="B9" s="10"/>
      <c r="D9" s="30" t="s">
        <v>8</v>
      </c>
      <c r="F9" s="1" t="s">
        <v>0</v>
      </c>
      <c r="I9" s="32" t="s">
        <v>9</v>
      </c>
      <c r="J9" s="1" t="s">
        <v>0</v>
      </c>
      <c r="L9" s="10"/>
    </row>
    <row r="10" spans="2:46" s="11" customFormat="1" ht="12" customHeight="1" x14ac:dyDescent="0.25">
      <c r="B10" s="10"/>
      <c r="D10" s="30" t="s">
        <v>10</v>
      </c>
      <c r="F10" s="1" t="s">
        <v>527</v>
      </c>
      <c r="I10" s="32" t="s">
        <v>11</v>
      </c>
      <c r="J10" s="33" t="str">
        <f>#REF!</f>
        <v>16. 1. 2019</v>
      </c>
      <c r="L10" s="10"/>
    </row>
    <row r="11" spans="2:46" s="11" customFormat="1" ht="10.9" customHeight="1" x14ac:dyDescent="0.25">
      <c r="B11" s="10"/>
      <c r="I11" s="31"/>
      <c r="L11" s="10"/>
    </row>
    <row r="12" spans="2:46" s="11" customFormat="1" ht="12" customHeight="1" x14ac:dyDescent="0.25">
      <c r="B12" s="10"/>
      <c r="D12" s="30" t="s">
        <v>12</v>
      </c>
      <c r="F12" s="11" t="s">
        <v>528</v>
      </c>
      <c r="I12" s="32" t="s">
        <v>13</v>
      </c>
      <c r="J12" s="1" t="str">
        <f>IF(#REF!="","",#REF!)</f>
        <v/>
      </c>
      <c r="L12" s="10"/>
    </row>
    <row r="13" spans="2:46" s="11" customFormat="1" ht="18" customHeight="1" x14ac:dyDescent="0.25">
      <c r="B13" s="10"/>
      <c r="E13" s="1" t="str">
        <f>IF(#REF!="","",#REF!)</f>
        <v xml:space="preserve"> </v>
      </c>
      <c r="I13" s="32" t="s">
        <v>14</v>
      </c>
      <c r="J13" s="1" t="str">
        <f>IF(#REF!="","",#REF!)</f>
        <v/>
      </c>
      <c r="L13" s="10"/>
    </row>
    <row r="14" spans="2:46" s="11" customFormat="1" ht="6.95" customHeight="1" x14ac:dyDescent="0.25">
      <c r="B14" s="10"/>
      <c r="I14" s="31"/>
      <c r="L14" s="10"/>
    </row>
    <row r="15" spans="2:46" s="11" customFormat="1" ht="12" customHeight="1" x14ac:dyDescent="0.25">
      <c r="B15" s="10"/>
      <c r="D15" s="30" t="s">
        <v>15</v>
      </c>
      <c r="I15" s="32" t="s">
        <v>13</v>
      </c>
      <c r="J15" s="7" t="str">
        <f>#REF!</f>
        <v>Vyplň údaj</v>
      </c>
      <c r="L15" s="10"/>
    </row>
    <row r="16" spans="2:46" s="11" customFormat="1" ht="18" customHeight="1" x14ac:dyDescent="0.25">
      <c r="B16" s="10"/>
      <c r="E16" s="167" t="str">
        <f>#REF!</f>
        <v>Vyplň údaj</v>
      </c>
      <c r="F16" s="168"/>
      <c r="G16" s="168"/>
      <c r="H16" s="168"/>
      <c r="I16" s="32" t="s">
        <v>14</v>
      </c>
      <c r="J16" s="7" t="str">
        <f>#REF!</f>
        <v>Vyplň údaj</v>
      </c>
      <c r="L16" s="10"/>
    </row>
    <row r="17" spans="2:12" s="11" customFormat="1" ht="6.95" customHeight="1" x14ac:dyDescent="0.25">
      <c r="B17" s="10"/>
      <c r="I17" s="31"/>
      <c r="L17" s="10"/>
    </row>
    <row r="18" spans="2:12" s="11" customFormat="1" ht="12" customHeight="1" x14ac:dyDescent="0.25">
      <c r="B18" s="10"/>
      <c r="D18" s="30" t="s">
        <v>16</v>
      </c>
      <c r="I18" s="32" t="s">
        <v>13</v>
      </c>
      <c r="J18" s="1" t="str">
        <f>IF(#REF!="","",#REF!)</f>
        <v/>
      </c>
      <c r="L18" s="10"/>
    </row>
    <row r="19" spans="2:12" s="11" customFormat="1" ht="18" customHeight="1" x14ac:dyDescent="0.25">
      <c r="B19" s="10"/>
      <c r="E19" s="1" t="str">
        <f>IF(#REF!="","",#REF!)</f>
        <v xml:space="preserve"> </v>
      </c>
      <c r="I19" s="32" t="s">
        <v>14</v>
      </c>
      <c r="J19" s="1" t="str">
        <f>IF(#REF!="","",#REF!)</f>
        <v/>
      </c>
      <c r="L19" s="10"/>
    </row>
    <row r="20" spans="2:12" s="11" customFormat="1" ht="6.95" customHeight="1" x14ac:dyDescent="0.25">
      <c r="B20" s="10"/>
      <c r="I20" s="31"/>
      <c r="L20" s="10"/>
    </row>
    <row r="21" spans="2:12" s="11" customFormat="1" ht="12" customHeight="1" x14ac:dyDescent="0.25">
      <c r="B21" s="10"/>
      <c r="D21" s="30" t="s">
        <v>18</v>
      </c>
      <c r="I21" s="32" t="s">
        <v>13</v>
      </c>
      <c r="J21" s="1" t="str">
        <f>IF(#REF!="","",#REF!)</f>
        <v/>
      </c>
      <c r="L21" s="10"/>
    </row>
    <row r="22" spans="2:12" s="11" customFormat="1" ht="18" customHeight="1" x14ac:dyDescent="0.25">
      <c r="B22" s="10"/>
      <c r="E22" s="1" t="str">
        <f>IF(#REF!="","",#REF!)</f>
        <v xml:space="preserve"> </v>
      </c>
      <c r="I22" s="32" t="s">
        <v>14</v>
      </c>
      <c r="J22" s="1" t="str">
        <f>IF(#REF!="","",#REF!)</f>
        <v/>
      </c>
      <c r="L22" s="10"/>
    </row>
    <row r="23" spans="2:12" s="11" customFormat="1" ht="6.95" customHeight="1" x14ac:dyDescent="0.25">
      <c r="B23" s="10"/>
      <c r="I23" s="31"/>
      <c r="L23" s="10"/>
    </row>
    <row r="24" spans="2:12" s="11" customFormat="1" ht="12" customHeight="1" x14ac:dyDescent="0.25">
      <c r="B24" s="10"/>
      <c r="D24" s="30" t="s">
        <v>19</v>
      </c>
      <c r="I24" s="31"/>
      <c r="L24" s="10"/>
    </row>
    <row r="25" spans="2:12" s="35" customFormat="1" ht="14.45" customHeight="1" x14ac:dyDescent="0.25">
      <c r="B25" s="34"/>
      <c r="E25" s="169" t="s">
        <v>0</v>
      </c>
      <c r="F25" s="169"/>
      <c r="G25" s="169"/>
      <c r="H25" s="169"/>
      <c r="I25" s="36"/>
      <c r="L25" s="34"/>
    </row>
    <row r="26" spans="2:12" s="11" customFormat="1" ht="6.95" customHeight="1" x14ac:dyDescent="0.25">
      <c r="B26" s="10"/>
      <c r="I26" s="31"/>
      <c r="L26" s="10"/>
    </row>
    <row r="27" spans="2:12" s="11" customFormat="1" ht="6.95" customHeight="1" x14ac:dyDescent="0.25">
      <c r="B27" s="10"/>
      <c r="D27" s="16"/>
      <c r="E27" s="16"/>
      <c r="F27" s="16"/>
      <c r="G27" s="16"/>
      <c r="H27" s="16"/>
      <c r="I27" s="37"/>
      <c r="J27" s="16"/>
      <c r="K27" s="16"/>
      <c r="L27" s="10"/>
    </row>
    <row r="28" spans="2:12" s="11" customFormat="1" ht="25.35" customHeight="1" x14ac:dyDescent="0.25">
      <c r="B28" s="10"/>
      <c r="D28" s="38" t="s">
        <v>20</v>
      </c>
      <c r="I28" s="31"/>
      <c r="J28" s="39">
        <f>ROUND(J87, 2)</f>
        <v>0</v>
      </c>
      <c r="L28" s="10"/>
    </row>
    <row r="29" spans="2:12" s="11" customFormat="1" ht="6.95" customHeight="1" x14ac:dyDescent="0.25">
      <c r="B29" s="10"/>
      <c r="D29" s="16"/>
      <c r="E29" s="16"/>
      <c r="F29" s="16"/>
      <c r="G29" s="16"/>
      <c r="H29" s="16"/>
      <c r="I29" s="37"/>
      <c r="J29" s="16"/>
      <c r="K29" s="16"/>
      <c r="L29" s="10"/>
    </row>
    <row r="30" spans="2:12" s="11" customFormat="1" ht="14.45" customHeight="1" x14ac:dyDescent="0.25">
      <c r="B30" s="10"/>
      <c r="F30" s="40" t="s">
        <v>22</v>
      </c>
      <c r="I30" s="41" t="s">
        <v>21</v>
      </c>
      <c r="J30" s="40" t="s">
        <v>23</v>
      </c>
      <c r="L30" s="10"/>
    </row>
    <row r="31" spans="2:12" s="11" customFormat="1" ht="14.45" customHeight="1" x14ac:dyDescent="0.25">
      <c r="B31" s="10"/>
      <c r="D31" s="30" t="s">
        <v>24</v>
      </c>
      <c r="E31" s="30" t="s">
        <v>25</v>
      </c>
      <c r="F31" s="42">
        <f>ROUND((SUM(BE87:BE311)),  2)</f>
        <v>0</v>
      </c>
      <c r="I31" s="43">
        <v>0.21</v>
      </c>
      <c r="J31" s="42">
        <f>ROUND(((SUM(BE87:BE311))*I31),  2)</f>
        <v>0</v>
      </c>
      <c r="L31" s="10"/>
    </row>
    <row r="32" spans="2:12" s="11" customFormat="1" ht="14.45" customHeight="1" x14ac:dyDescent="0.25">
      <c r="B32" s="10"/>
      <c r="E32" s="30" t="s">
        <v>26</v>
      </c>
      <c r="F32" s="42">
        <f>ROUND((SUM(BF87:BF311)),  2)</f>
        <v>0</v>
      </c>
      <c r="I32" s="43">
        <v>0.15</v>
      </c>
      <c r="J32" s="42">
        <f>ROUND(((SUM(BF87:BF311))*I32),  2)</f>
        <v>0</v>
      </c>
      <c r="L32" s="10"/>
    </row>
    <row r="33" spans="2:12" s="11" customFormat="1" ht="14.45" hidden="1" customHeight="1" x14ac:dyDescent="0.25">
      <c r="B33" s="10"/>
      <c r="E33" s="30" t="s">
        <v>27</v>
      </c>
      <c r="F33" s="42">
        <f>ROUND((SUM(BG87:BG311)),  2)</f>
        <v>0</v>
      </c>
      <c r="I33" s="43">
        <v>0.21</v>
      </c>
      <c r="J33" s="42">
        <f>0</f>
        <v>0</v>
      </c>
      <c r="L33" s="10"/>
    </row>
    <row r="34" spans="2:12" s="11" customFormat="1" ht="14.45" hidden="1" customHeight="1" x14ac:dyDescent="0.25">
      <c r="B34" s="10"/>
      <c r="E34" s="30" t="s">
        <v>28</v>
      </c>
      <c r="F34" s="42">
        <f>ROUND((SUM(BH87:BH311)),  2)</f>
        <v>0</v>
      </c>
      <c r="I34" s="43">
        <v>0.15</v>
      </c>
      <c r="J34" s="42">
        <f>0</f>
        <v>0</v>
      </c>
      <c r="L34" s="10"/>
    </row>
    <row r="35" spans="2:12" s="11" customFormat="1" ht="14.45" hidden="1" customHeight="1" x14ac:dyDescent="0.25">
      <c r="B35" s="10"/>
      <c r="E35" s="30" t="s">
        <v>29</v>
      </c>
      <c r="F35" s="42">
        <f>ROUND((SUM(BI87:BI311)),  2)</f>
        <v>0</v>
      </c>
      <c r="I35" s="43">
        <v>0</v>
      </c>
      <c r="J35" s="42">
        <f>0</f>
        <v>0</v>
      </c>
      <c r="L35" s="10"/>
    </row>
    <row r="36" spans="2:12" s="11" customFormat="1" ht="6.95" customHeight="1" x14ac:dyDescent="0.25">
      <c r="B36" s="10"/>
      <c r="I36" s="31"/>
      <c r="L36" s="10"/>
    </row>
    <row r="37" spans="2:12" s="11" customFormat="1" ht="25.35" customHeight="1" x14ac:dyDescent="0.25">
      <c r="B37" s="10"/>
      <c r="C37" s="44"/>
      <c r="D37" s="45" t="s">
        <v>30</v>
      </c>
      <c r="E37" s="46"/>
      <c r="F37" s="46"/>
      <c r="G37" s="47" t="s">
        <v>31</v>
      </c>
      <c r="H37" s="48" t="s">
        <v>32</v>
      </c>
      <c r="I37" s="49"/>
      <c r="J37" s="50">
        <f>SUM(J28:J35)</f>
        <v>0</v>
      </c>
      <c r="K37" s="51"/>
      <c r="L37" s="10"/>
    </row>
    <row r="38" spans="2:12" s="11" customFormat="1" ht="14.45" customHeight="1" x14ac:dyDescent="0.25">
      <c r="B38" s="52"/>
      <c r="C38" s="53"/>
      <c r="D38" s="53"/>
      <c r="E38" s="53"/>
      <c r="F38" s="53"/>
      <c r="G38" s="53"/>
      <c r="H38" s="53"/>
      <c r="I38" s="54"/>
      <c r="J38" s="53"/>
      <c r="K38" s="53"/>
      <c r="L38" s="10"/>
    </row>
    <row r="42" spans="2:12" s="11" customFormat="1" ht="6.95" customHeight="1" x14ac:dyDescent="0.25">
      <c r="B42" s="55"/>
      <c r="C42" s="56"/>
      <c r="D42" s="56"/>
      <c r="E42" s="56"/>
      <c r="F42" s="56"/>
      <c r="G42" s="56"/>
      <c r="H42" s="56"/>
      <c r="I42" s="57"/>
      <c r="J42" s="56"/>
      <c r="K42" s="56"/>
      <c r="L42" s="10"/>
    </row>
    <row r="43" spans="2:12" s="11" customFormat="1" ht="24.95" customHeight="1" x14ac:dyDescent="0.25">
      <c r="B43" s="8"/>
      <c r="C43" s="3" t="s">
        <v>41</v>
      </c>
      <c r="D43" s="9"/>
      <c r="E43" s="9"/>
      <c r="F43" s="9"/>
      <c r="G43" s="9"/>
      <c r="H43" s="9"/>
      <c r="I43" s="31"/>
      <c r="J43" s="9"/>
      <c r="K43" s="9"/>
      <c r="L43" s="10"/>
    </row>
    <row r="44" spans="2:12" s="11" customFormat="1" ht="6.95" customHeight="1" x14ac:dyDescent="0.25">
      <c r="B44" s="8"/>
      <c r="C44" s="9"/>
      <c r="D44" s="9"/>
      <c r="E44" s="9"/>
      <c r="F44" s="9"/>
      <c r="G44" s="9"/>
      <c r="H44" s="9"/>
      <c r="I44" s="31"/>
      <c r="J44" s="9"/>
      <c r="K44" s="9"/>
      <c r="L44" s="10"/>
    </row>
    <row r="45" spans="2:12" s="11" customFormat="1" ht="12" customHeight="1" x14ac:dyDescent="0.25">
      <c r="B45" s="8"/>
      <c r="C45" s="5" t="s">
        <v>6</v>
      </c>
      <c r="D45" s="9"/>
      <c r="E45" s="9"/>
      <c r="F45" s="9"/>
      <c r="G45" s="9"/>
      <c r="H45" s="9"/>
      <c r="I45" s="31"/>
      <c r="J45" s="9"/>
      <c r="K45" s="9"/>
      <c r="L45" s="10"/>
    </row>
    <row r="46" spans="2:12" s="11" customFormat="1" ht="14.45" customHeight="1" x14ac:dyDescent="0.25">
      <c r="B46" s="8"/>
      <c r="C46" s="9"/>
      <c r="D46" s="9"/>
      <c r="E46" s="162" t="str">
        <f>E7</f>
        <v>Stavební úpravy obj. č.p. 165</v>
      </c>
      <c r="F46" s="163"/>
      <c r="G46" s="163"/>
      <c r="H46" s="163"/>
      <c r="I46" s="31"/>
      <c r="J46" s="9"/>
      <c r="K46" s="9"/>
      <c r="L46" s="10"/>
    </row>
    <row r="47" spans="2:12" s="11" customFormat="1" ht="6.95" customHeight="1" x14ac:dyDescent="0.25">
      <c r="B47" s="8"/>
      <c r="C47" s="9"/>
      <c r="D47" s="9"/>
      <c r="E47" s="9"/>
      <c r="F47" s="9"/>
      <c r="G47" s="9"/>
      <c r="H47" s="9"/>
      <c r="I47" s="31"/>
      <c r="J47" s="9"/>
      <c r="K47" s="9"/>
      <c r="L47" s="10"/>
    </row>
    <row r="48" spans="2:12" s="11" customFormat="1" ht="12" customHeight="1" x14ac:dyDescent="0.25">
      <c r="B48" s="8"/>
      <c r="C48" s="5" t="s">
        <v>10</v>
      </c>
      <c r="D48" s="9"/>
      <c r="E48" s="9"/>
      <c r="F48" s="6" t="str">
        <f>F10</f>
        <v>Pertoltice pod Ralskem</v>
      </c>
      <c r="G48" s="9"/>
      <c r="H48" s="9"/>
      <c r="I48" s="32" t="s">
        <v>11</v>
      </c>
      <c r="J48" s="58" t="str">
        <f>IF(J10="","",J10)</f>
        <v>16. 1. 2019</v>
      </c>
      <c r="K48" s="9"/>
      <c r="L48" s="10"/>
    </row>
    <row r="49" spans="2:47" s="11" customFormat="1" ht="6.95" customHeight="1" x14ac:dyDescent="0.25">
      <c r="B49" s="8"/>
      <c r="C49" s="9"/>
      <c r="D49" s="9"/>
      <c r="E49" s="9"/>
      <c r="F49" s="9"/>
      <c r="G49" s="9"/>
      <c r="H49" s="9"/>
      <c r="I49" s="31"/>
      <c r="J49" s="9"/>
      <c r="K49" s="9"/>
      <c r="L49" s="10"/>
    </row>
    <row r="50" spans="2:47" s="11" customFormat="1" ht="12.6" customHeight="1" x14ac:dyDescent="0.25">
      <c r="B50" s="8"/>
      <c r="C50" s="5" t="s">
        <v>12</v>
      </c>
      <c r="D50" s="9"/>
      <c r="E50" s="9"/>
      <c r="F50" s="6" t="str">
        <f>E13</f>
        <v xml:space="preserve"> </v>
      </c>
      <c r="G50" s="9"/>
      <c r="H50" s="9"/>
      <c r="I50" s="32" t="s">
        <v>16</v>
      </c>
      <c r="J50" s="59" t="str">
        <f>E19</f>
        <v xml:space="preserve"> </v>
      </c>
      <c r="K50" s="9"/>
      <c r="L50" s="10"/>
    </row>
    <row r="51" spans="2:47" s="11" customFormat="1" ht="12.6" customHeight="1" x14ac:dyDescent="0.25">
      <c r="B51" s="8"/>
      <c r="C51" s="5" t="s">
        <v>15</v>
      </c>
      <c r="D51" s="9"/>
      <c r="E51" s="9"/>
      <c r="F51" s="6" t="str">
        <f>IF(E16="","",E16)</f>
        <v>Vyplň údaj</v>
      </c>
      <c r="G51" s="9"/>
      <c r="H51" s="9"/>
      <c r="I51" s="32" t="s">
        <v>18</v>
      </c>
      <c r="J51" s="59" t="str">
        <f>E22</f>
        <v xml:space="preserve"> </v>
      </c>
      <c r="K51" s="9"/>
      <c r="L51" s="10"/>
    </row>
    <row r="52" spans="2:47" s="11" customFormat="1" ht="10.35" customHeight="1" x14ac:dyDescent="0.25">
      <c r="B52" s="8"/>
      <c r="C52" s="9"/>
      <c r="D52" s="9"/>
      <c r="E52" s="9"/>
      <c r="F52" s="9"/>
      <c r="G52" s="9"/>
      <c r="H52" s="9"/>
      <c r="I52" s="31"/>
      <c r="J52" s="9"/>
      <c r="K52" s="9"/>
      <c r="L52" s="10"/>
    </row>
    <row r="53" spans="2:47" s="11" customFormat="1" ht="29.25" customHeight="1" x14ac:dyDescent="0.25">
      <c r="B53" s="8"/>
      <c r="C53" s="60" t="s">
        <v>42</v>
      </c>
      <c r="D53" s="61"/>
      <c r="E53" s="61"/>
      <c r="F53" s="61"/>
      <c r="G53" s="61"/>
      <c r="H53" s="61"/>
      <c r="I53" s="62"/>
      <c r="J53" s="63" t="s">
        <v>43</v>
      </c>
      <c r="K53" s="61"/>
      <c r="L53" s="10"/>
    </row>
    <row r="54" spans="2:47" s="11" customFormat="1" ht="10.35" customHeight="1" x14ac:dyDescent="0.25">
      <c r="B54" s="8"/>
      <c r="C54" s="9"/>
      <c r="D54" s="9"/>
      <c r="E54" s="9"/>
      <c r="F54" s="9"/>
      <c r="G54" s="9"/>
      <c r="H54" s="9"/>
      <c r="I54" s="31"/>
      <c r="J54" s="9"/>
      <c r="K54" s="9"/>
      <c r="L54" s="10"/>
    </row>
    <row r="55" spans="2:47" s="11" customFormat="1" ht="22.9" customHeight="1" x14ac:dyDescent="0.25">
      <c r="B55" s="8"/>
      <c r="C55" s="64" t="s">
        <v>44</v>
      </c>
      <c r="D55" s="9"/>
      <c r="E55" s="9"/>
      <c r="F55" s="9"/>
      <c r="G55" s="9"/>
      <c r="H55" s="9"/>
      <c r="I55" s="31"/>
      <c r="J55" s="65">
        <f>J87</f>
        <v>0</v>
      </c>
      <c r="K55" s="9"/>
      <c r="L55" s="10"/>
      <c r="AU55" s="1" t="s">
        <v>45</v>
      </c>
    </row>
    <row r="56" spans="2:47" s="73" customFormat="1" ht="24.95" customHeight="1" x14ac:dyDescent="0.25">
      <c r="B56" s="66"/>
      <c r="C56" s="67"/>
      <c r="D56" s="68" t="s">
        <v>46</v>
      </c>
      <c r="E56" s="69"/>
      <c r="F56" s="69"/>
      <c r="G56" s="69"/>
      <c r="H56" s="69"/>
      <c r="I56" s="70"/>
      <c r="J56" s="71">
        <f>J88</f>
        <v>0</v>
      </c>
      <c r="K56" s="67"/>
      <c r="L56" s="72"/>
    </row>
    <row r="57" spans="2:47" s="81" customFormat="1" ht="19.899999999999999" customHeight="1" x14ac:dyDescent="0.25">
      <c r="B57" s="74"/>
      <c r="C57" s="75"/>
      <c r="D57" s="76" t="s">
        <v>47</v>
      </c>
      <c r="E57" s="77"/>
      <c r="F57" s="77"/>
      <c r="G57" s="77"/>
      <c r="H57" s="77"/>
      <c r="I57" s="78"/>
      <c r="J57" s="79">
        <f>J89</f>
        <v>0</v>
      </c>
      <c r="K57" s="75"/>
      <c r="L57" s="80"/>
    </row>
    <row r="58" spans="2:47" s="81" customFormat="1" ht="19.899999999999999" customHeight="1" x14ac:dyDescent="0.25">
      <c r="B58" s="74"/>
      <c r="C58" s="75"/>
      <c r="D58" s="76" t="s">
        <v>48</v>
      </c>
      <c r="E58" s="77"/>
      <c r="F58" s="77"/>
      <c r="G58" s="77"/>
      <c r="H58" s="77"/>
      <c r="I58" s="78"/>
      <c r="J58" s="79">
        <f>J173</f>
        <v>0</v>
      </c>
      <c r="K58" s="75"/>
      <c r="L58" s="80"/>
    </row>
    <row r="59" spans="2:47" s="81" customFormat="1" ht="19.899999999999999" customHeight="1" x14ac:dyDescent="0.25">
      <c r="B59" s="74"/>
      <c r="C59" s="75"/>
      <c r="D59" s="76" t="s">
        <v>49</v>
      </c>
      <c r="E59" s="77"/>
      <c r="F59" s="77"/>
      <c r="G59" s="77"/>
      <c r="H59" s="77"/>
      <c r="I59" s="78"/>
      <c r="J59" s="79">
        <f>J207</f>
        <v>0</v>
      </c>
      <c r="K59" s="75"/>
      <c r="L59" s="80"/>
    </row>
    <row r="60" spans="2:47" s="81" customFormat="1" ht="19.899999999999999" customHeight="1" x14ac:dyDescent="0.25">
      <c r="B60" s="74"/>
      <c r="C60" s="75"/>
      <c r="D60" s="76" t="s">
        <v>50</v>
      </c>
      <c r="E60" s="77"/>
      <c r="F60" s="77"/>
      <c r="G60" s="77"/>
      <c r="H60" s="77"/>
      <c r="I60" s="78"/>
      <c r="J60" s="79">
        <f>J217</f>
        <v>0</v>
      </c>
      <c r="K60" s="75"/>
      <c r="L60" s="80"/>
    </row>
    <row r="61" spans="2:47" s="73" customFormat="1" ht="24.95" customHeight="1" x14ac:dyDescent="0.25">
      <c r="B61" s="66"/>
      <c r="C61" s="67"/>
      <c r="D61" s="68" t="s">
        <v>51</v>
      </c>
      <c r="E61" s="69"/>
      <c r="F61" s="69"/>
      <c r="G61" s="69"/>
      <c r="H61" s="69"/>
      <c r="I61" s="70"/>
      <c r="J61" s="71">
        <f>J220</f>
        <v>0</v>
      </c>
      <c r="K61" s="67"/>
      <c r="L61" s="72"/>
    </row>
    <row r="62" spans="2:47" s="81" customFormat="1" ht="19.899999999999999" customHeight="1" x14ac:dyDescent="0.25">
      <c r="B62" s="74"/>
      <c r="C62" s="75"/>
      <c r="D62" s="76" t="s">
        <v>52</v>
      </c>
      <c r="E62" s="77"/>
      <c r="F62" s="77"/>
      <c r="G62" s="77"/>
      <c r="H62" s="77"/>
      <c r="I62" s="78"/>
      <c r="J62" s="79">
        <f>J221</f>
        <v>0</v>
      </c>
      <c r="K62" s="75"/>
      <c r="L62" s="80"/>
    </row>
    <row r="63" spans="2:47" s="81" customFormat="1" ht="19.899999999999999" customHeight="1" x14ac:dyDescent="0.25">
      <c r="B63" s="74"/>
      <c r="C63" s="75"/>
      <c r="D63" s="76" t="s">
        <v>53</v>
      </c>
      <c r="E63" s="77"/>
      <c r="F63" s="77"/>
      <c r="G63" s="77"/>
      <c r="H63" s="77"/>
      <c r="I63" s="78"/>
      <c r="J63" s="79">
        <f>J230</f>
        <v>0</v>
      </c>
      <c r="K63" s="75"/>
      <c r="L63" s="80"/>
    </row>
    <row r="64" spans="2:47" s="81" customFormat="1" ht="19.899999999999999" customHeight="1" x14ac:dyDescent="0.25">
      <c r="B64" s="74"/>
      <c r="C64" s="75"/>
      <c r="D64" s="76" t="s">
        <v>54</v>
      </c>
      <c r="E64" s="77"/>
      <c r="F64" s="77"/>
      <c r="G64" s="77"/>
      <c r="H64" s="77"/>
      <c r="I64" s="78"/>
      <c r="J64" s="79">
        <f>J257</f>
        <v>0</v>
      </c>
      <c r="K64" s="75"/>
      <c r="L64" s="80"/>
    </row>
    <row r="65" spans="2:12" s="81" customFormat="1" ht="19.899999999999999" customHeight="1" x14ac:dyDescent="0.25">
      <c r="B65" s="74"/>
      <c r="C65" s="75"/>
      <c r="D65" s="76" t="s">
        <v>55</v>
      </c>
      <c r="E65" s="77"/>
      <c r="F65" s="77"/>
      <c r="G65" s="77"/>
      <c r="H65" s="77"/>
      <c r="I65" s="78"/>
      <c r="J65" s="79">
        <f>J276</f>
        <v>0</v>
      </c>
      <c r="K65" s="75"/>
      <c r="L65" s="80"/>
    </row>
    <row r="66" spans="2:12" s="81" customFormat="1" ht="19.899999999999999" customHeight="1" x14ac:dyDescent="0.25">
      <c r="B66" s="74"/>
      <c r="C66" s="75"/>
      <c r="D66" s="76" t="s">
        <v>56</v>
      </c>
      <c r="E66" s="77"/>
      <c r="F66" s="77"/>
      <c r="G66" s="77"/>
      <c r="H66" s="77"/>
      <c r="I66" s="78"/>
      <c r="J66" s="79">
        <f>J300</f>
        <v>0</v>
      </c>
      <c r="K66" s="75"/>
      <c r="L66" s="80"/>
    </row>
    <row r="67" spans="2:12" s="73" customFormat="1" ht="24.95" customHeight="1" x14ac:dyDescent="0.25">
      <c r="B67" s="66"/>
      <c r="C67" s="67"/>
      <c r="D67" s="68" t="s">
        <v>57</v>
      </c>
      <c r="E67" s="69"/>
      <c r="F67" s="69"/>
      <c r="G67" s="69"/>
      <c r="H67" s="69"/>
      <c r="I67" s="70"/>
      <c r="J67" s="71">
        <f>J303</f>
        <v>0</v>
      </c>
      <c r="K67" s="67"/>
      <c r="L67" s="72"/>
    </row>
    <row r="68" spans="2:12" s="81" customFormat="1" ht="19.899999999999999" customHeight="1" x14ac:dyDescent="0.25">
      <c r="B68" s="74"/>
      <c r="C68" s="75"/>
      <c r="D68" s="76" t="s">
        <v>58</v>
      </c>
      <c r="E68" s="77"/>
      <c r="F68" s="77"/>
      <c r="G68" s="77"/>
      <c r="H68" s="77"/>
      <c r="I68" s="78"/>
      <c r="J68" s="79">
        <f>J304</f>
        <v>0</v>
      </c>
      <c r="K68" s="75"/>
      <c r="L68" s="80"/>
    </row>
    <row r="69" spans="2:12" s="81" customFormat="1" ht="19.899999999999999" customHeight="1" x14ac:dyDescent="0.25">
      <c r="B69" s="74"/>
      <c r="C69" s="75"/>
      <c r="D69" s="76" t="s">
        <v>59</v>
      </c>
      <c r="E69" s="77"/>
      <c r="F69" s="77"/>
      <c r="G69" s="77"/>
      <c r="H69" s="77"/>
      <c r="I69" s="78"/>
      <c r="J69" s="79">
        <f>J307</f>
        <v>0</v>
      </c>
      <c r="K69" s="75"/>
      <c r="L69" s="80"/>
    </row>
    <row r="70" spans="2:12" s="11" customFormat="1" ht="21.75" customHeight="1" x14ac:dyDescent="0.25">
      <c r="B70" s="8"/>
      <c r="C70" s="9"/>
      <c r="D70" s="9"/>
      <c r="E70" s="9"/>
      <c r="F70" s="9"/>
      <c r="G70" s="9"/>
      <c r="H70" s="9"/>
      <c r="I70" s="31"/>
      <c r="J70" s="9"/>
      <c r="K70" s="9"/>
      <c r="L70" s="10"/>
    </row>
    <row r="71" spans="2:12" s="11" customFormat="1" ht="6.95" customHeight="1" x14ac:dyDescent="0.25">
      <c r="B71" s="12"/>
      <c r="C71" s="13"/>
      <c r="D71" s="13"/>
      <c r="E71" s="13"/>
      <c r="F71" s="13"/>
      <c r="G71" s="13"/>
      <c r="H71" s="13"/>
      <c r="I71" s="54"/>
      <c r="J71" s="13"/>
      <c r="K71" s="13"/>
      <c r="L71" s="10"/>
    </row>
    <row r="75" spans="2:12" s="11" customFormat="1" ht="6.95" customHeight="1" x14ac:dyDescent="0.25">
      <c r="B75" s="14"/>
      <c r="C75" s="15"/>
      <c r="D75" s="15"/>
      <c r="E75" s="15"/>
      <c r="F75" s="15"/>
      <c r="G75" s="15"/>
      <c r="H75" s="15"/>
      <c r="I75" s="57"/>
      <c r="J75" s="15"/>
      <c r="K75" s="15"/>
      <c r="L75" s="10"/>
    </row>
    <row r="76" spans="2:12" s="11" customFormat="1" ht="24.95" customHeight="1" x14ac:dyDescent="0.25">
      <c r="B76" s="8"/>
      <c r="C76" s="3" t="s">
        <v>60</v>
      </c>
      <c r="D76" s="9"/>
      <c r="E76" s="9"/>
      <c r="F76" s="9"/>
      <c r="G76" s="9"/>
      <c r="H76" s="9"/>
      <c r="I76" s="31"/>
      <c r="J76" s="9"/>
      <c r="K76" s="9"/>
      <c r="L76" s="10"/>
    </row>
    <row r="77" spans="2:12" s="11" customFormat="1" ht="6.95" customHeight="1" x14ac:dyDescent="0.25">
      <c r="B77" s="8"/>
      <c r="C77" s="9"/>
      <c r="D77" s="9"/>
      <c r="E77" s="9"/>
      <c r="F77" s="9"/>
      <c r="G77" s="9"/>
      <c r="H77" s="9"/>
      <c r="I77" s="31"/>
      <c r="J77" s="9"/>
      <c r="K77" s="9"/>
      <c r="L77" s="10"/>
    </row>
    <row r="78" spans="2:12" s="11" customFormat="1" ht="12" customHeight="1" x14ac:dyDescent="0.25">
      <c r="B78" s="8"/>
      <c r="C78" s="5" t="s">
        <v>6</v>
      </c>
      <c r="D78" s="9"/>
      <c r="E78" s="9"/>
      <c r="F78" s="9"/>
      <c r="G78" s="9"/>
      <c r="H78" s="9"/>
      <c r="I78" s="31"/>
      <c r="J78" s="9"/>
      <c r="K78" s="9"/>
      <c r="L78" s="10"/>
    </row>
    <row r="79" spans="2:12" s="11" customFormat="1" ht="14.45" customHeight="1" x14ac:dyDescent="0.25">
      <c r="B79" s="8"/>
      <c r="C79" s="9"/>
      <c r="D79" s="9"/>
      <c r="E79" s="162" t="str">
        <f>E7</f>
        <v>Stavební úpravy obj. č.p. 165</v>
      </c>
      <c r="F79" s="163"/>
      <c r="G79" s="163"/>
      <c r="H79" s="163"/>
      <c r="I79" s="31"/>
      <c r="J79" s="9"/>
      <c r="K79" s="9"/>
      <c r="L79" s="10"/>
    </row>
    <row r="80" spans="2:12" s="11" customFormat="1" ht="6.95" customHeight="1" x14ac:dyDescent="0.25">
      <c r="B80" s="8"/>
      <c r="C80" s="9"/>
      <c r="D80" s="9"/>
      <c r="E80" s="9"/>
      <c r="F80" s="9"/>
      <c r="G80" s="9"/>
      <c r="H80" s="9"/>
      <c r="I80" s="31"/>
      <c r="J80" s="9"/>
      <c r="K80" s="9"/>
      <c r="L80" s="10"/>
    </row>
    <row r="81" spans="2:65" s="11" customFormat="1" ht="12" customHeight="1" x14ac:dyDescent="0.25">
      <c r="B81" s="8"/>
      <c r="C81" s="5" t="s">
        <v>10</v>
      </c>
      <c r="D81" s="9"/>
      <c r="E81" s="9"/>
      <c r="F81" s="6" t="str">
        <f>F10</f>
        <v>Pertoltice pod Ralskem</v>
      </c>
      <c r="G81" s="9"/>
      <c r="H81" s="9"/>
      <c r="I81" s="32" t="s">
        <v>11</v>
      </c>
      <c r="J81" s="58" t="str">
        <f>IF(J10="","",J10)</f>
        <v>16. 1. 2019</v>
      </c>
      <c r="K81" s="9"/>
      <c r="L81" s="10"/>
    </row>
    <row r="82" spans="2:65" s="11" customFormat="1" ht="6.95" customHeight="1" x14ac:dyDescent="0.25">
      <c r="B82" s="8"/>
      <c r="C82" s="9"/>
      <c r="D82" s="9"/>
      <c r="E82" s="9"/>
      <c r="F82" s="9"/>
      <c r="G82" s="9"/>
      <c r="H82" s="9"/>
      <c r="I82" s="31"/>
      <c r="J82" s="9"/>
      <c r="K82" s="9"/>
      <c r="L82" s="10"/>
    </row>
    <row r="83" spans="2:65" s="11" customFormat="1" ht="12.6" customHeight="1" x14ac:dyDescent="0.25">
      <c r="B83" s="8"/>
      <c r="C83" s="5" t="s">
        <v>12</v>
      </c>
      <c r="D83" s="9"/>
      <c r="E83" s="9"/>
      <c r="F83" s="6" t="str">
        <f>E13</f>
        <v xml:space="preserve"> </v>
      </c>
      <c r="G83" s="9"/>
      <c r="H83" s="9"/>
      <c r="I83" s="32" t="s">
        <v>16</v>
      </c>
      <c r="J83" s="59" t="str">
        <f>E19</f>
        <v xml:space="preserve"> </v>
      </c>
      <c r="K83" s="9"/>
      <c r="L83" s="10"/>
    </row>
    <row r="84" spans="2:65" s="11" customFormat="1" ht="12.6" customHeight="1" x14ac:dyDescent="0.25">
      <c r="B84" s="8"/>
      <c r="C84" s="5" t="s">
        <v>15</v>
      </c>
      <c r="D84" s="9"/>
      <c r="E84" s="9"/>
      <c r="F84" s="6" t="str">
        <f>IF(E16="","",E16)</f>
        <v>Vyplň údaj</v>
      </c>
      <c r="G84" s="9"/>
      <c r="H84" s="9"/>
      <c r="I84" s="32" t="s">
        <v>18</v>
      </c>
      <c r="J84" s="59" t="str">
        <f>E22</f>
        <v xml:space="preserve"> </v>
      </c>
      <c r="K84" s="9"/>
      <c r="L84" s="10"/>
    </row>
    <row r="85" spans="2:65" s="11" customFormat="1" ht="10.35" customHeight="1" x14ac:dyDescent="0.25">
      <c r="B85" s="8"/>
      <c r="C85" s="9"/>
      <c r="D85" s="9"/>
      <c r="E85" s="9"/>
      <c r="F85" s="9"/>
      <c r="G85" s="9"/>
      <c r="H85" s="9"/>
      <c r="I85" s="31"/>
      <c r="J85" s="9"/>
      <c r="K85" s="9"/>
      <c r="L85" s="10"/>
    </row>
    <row r="86" spans="2:65" s="88" customFormat="1" ht="29.25" customHeight="1" x14ac:dyDescent="0.25">
      <c r="B86" s="82"/>
      <c r="C86" s="83" t="s">
        <v>61</v>
      </c>
      <c r="D86" s="84" t="s">
        <v>35</v>
      </c>
      <c r="E86" s="84" t="s">
        <v>33</v>
      </c>
      <c r="F86" s="84" t="s">
        <v>34</v>
      </c>
      <c r="G86" s="84" t="s">
        <v>62</v>
      </c>
      <c r="H86" s="84" t="s">
        <v>63</v>
      </c>
      <c r="I86" s="85" t="s">
        <v>64</v>
      </c>
      <c r="J86" s="84" t="s">
        <v>43</v>
      </c>
      <c r="K86" s="86" t="s">
        <v>65</v>
      </c>
      <c r="L86" s="87"/>
      <c r="M86" s="19" t="s">
        <v>0</v>
      </c>
      <c r="N86" s="20" t="s">
        <v>24</v>
      </c>
      <c r="O86" s="20" t="s">
        <v>66</v>
      </c>
      <c r="P86" s="20" t="s">
        <v>67</v>
      </c>
      <c r="Q86" s="20" t="s">
        <v>68</v>
      </c>
      <c r="R86" s="20" t="s">
        <v>69</v>
      </c>
      <c r="S86" s="20" t="s">
        <v>70</v>
      </c>
      <c r="T86" s="21" t="s">
        <v>71</v>
      </c>
    </row>
    <row r="87" spans="2:65" s="11" customFormat="1" ht="22.9" customHeight="1" x14ac:dyDescent="0.25">
      <c r="B87" s="8"/>
      <c r="C87" s="24" t="s">
        <v>72</v>
      </c>
      <c r="D87" s="9"/>
      <c r="E87" s="9"/>
      <c r="F87" s="9"/>
      <c r="G87" s="9"/>
      <c r="H87" s="9"/>
      <c r="I87" s="31"/>
      <c r="J87" s="89">
        <f>BK87</f>
        <v>0</v>
      </c>
      <c r="K87" s="9"/>
      <c r="L87" s="10"/>
      <c r="M87" s="22"/>
      <c r="N87" s="23"/>
      <c r="O87" s="23"/>
      <c r="P87" s="90">
        <f>P88+P220+P303</f>
        <v>0</v>
      </c>
      <c r="Q87" s="23"/>
      <c r="R87" s="90">
        <f>R88+R220+R303</f>
        <v>11.064181219999998</v>
      </c>
      <c r="S87" s="23"/>
      <c r="T87" s="91">
        <f>T88+T220+T303</f>
        <v>7.2561039200000002</v>
      </c>
      <c r="AT87" s="1" t="s">
        <v>36</v>
      </c>
      <c r="AU87" s="1" t="s">
        <v>45</v>
      </c>
      <c r="BK87" s="92">
        <f>BK88+BK220+BK303</f>
        <v>0</v>
      </c>
    </row>
    <row r="88" spans="2:65" s="104" customFormat="1" ht="25.9" customHeight="1" x14ac:dyDescent="0.2">
      <c r="B88" s="93"/>
      <c r="C88" s="94"/>
      <c r="D88" s="95" t="s">
        <v>36</v>
      </c>
      <c r="E88" s="96" t="s">
        <v>73</v>
      </c>
      <c r="F88" s="96" t="s">
        <v>74</v>
      </c>
      <c r="G88" s="94"/>
      <c r="H88" s="94"/>
      <c r="I88" s="97"/>
      <c r="J88" s="98">
        <f>BK88</f>
        <v>0</v>
      </c>
      <c r="K88" s="94"/>
      <c r="L88" s="99"/>
      <c r="M88" s="100"/>
      <c r="N88" s="101"/>
      <c r="O88" s="101"/>
      <c r="P88" s="102">
        <f>P89+P173+P207+P217</f>
        <v>0</v>
      </c>
      <c r="Q88" s="101"/>
      <c r="R88" s="102">
        <f>R89+R173+R207+R217</f>
        <v>8.6365942799999988</v>
      </c>
      <c r="S88" s="101"/>
      <c r="T88" s="103">
        <f>T89+T173+T207+T217</f>
        <v>5.5983400000000003</v>
      </c>
      <c r="AR88" s="105" t="s">
        <v>38</v>
      </c>
      <c r="AT88" s="106" t="s">
        <v>36</v>
      </c>
      <c r="AU88" s="106" t="s">
        <v>37</v>
      </c>
      <c r="AY88" s="105" t="s">
        <v>75</v>
      </c>
      <c r="BK88" s="107">
        <f>BK89+BK173+BK207+BK217</f>
        <v>0</v>
      </c>
    </row>
    <row r="89" spans="2:65" s="104" customFormat="1" ht="22.9" customHeight="1" x14ac:dyDescent="0.2">
      <c r="B89" s="93"/>
      <c r="C89" s="94"/>
      <c r="D89" s="95" t="s">
        <v>36</v>
      </c>
      <c r="E89" s="108" t="s">
        <v>76</v>
      </c>
      <c r="F89" s="108" t="s">
        <v>77</v>
      </c>
      <c r="G89" s="94"/>
      <c r="H89" s="94"/>
      <c r="I89" s="97"/>
      <c r="J89" s="109">
        <f>BK89</f>
        <v>0</v>
      </c>
      <c r="K89" s="94"/>
      <c r="L89" s="99"/>
      <c r="M89" s="100"/>
      <c r="N89" s="101"/>
      <c r="O89" s="101"/>
      <c r="P89" s="102">
        <f>SUM(P90:P172)</f>
        <v>0</v>
      </c>
      <c r="Q89" s="101"/>
      <c r="R89" s="102">
        <f>SUM(R90:R172)</f>
        <v>8.5548838799999984</v>
      </c>
      <c r="S89" s="101"/>
      <c r="T89" s="103">
        <f>SUM(T90:T172)</f>
        <v>0</v>
      </c>
      <c r="AR89" s="105" t="s">
        <v>38</v>
      </c>
      <c r="AT89" s="106" t="s">
        <v>36</v>
      </c>
      <c r="AU89" s="106" t="s">
        <v>38</v>
      </c>
      <c r="AY89" s="105" t="s">
        <v>75</v>
      </c>
      <c r="BK89" s="107">
        <f>SUM(BK90:BK172)</f>
        <v>0</v>
      </c>
    </row>
    <row r="90" spans="2:65" s="11" customFormat="1" ht="20.45" customHeight="1" x14ac:dyDescent="0.25">
      <c r="B90" s="8"/>
      <c r="C90" s="110" t="s">
        <v>38</v>
      </c>
      <c r="D90" s="110" t="s">
        <v>78</v>
      </c>
      <c r="E90" s="111" t="s">
        <v>79</v>
      </c>
      <c r="F90" s="112" t="s">
        <v>80</v>
      </c>
      <c r="G90" s="113" t="s">
        <v>81</v>
      </c>
      <c r="H90" s="114">
        <v>1</v>
      </c>
      <c r="I90" s="115"/>
      <c r="J90" s="116">
        <f>ROUND(I90*H90,2)</f>
        <v>0</v>
      </c>
      <c r="K90" s="112" t="s">
        <v>82</v>
      </c>
      <c r="L90" s="10"/>
      <c r="M90" s="117" t="s">
        <v>0</v>
      </c>
      <c r="N90" s="118" t="s">
        <v>25</v>
      </c>
      <c r="O90" s="17"/>
      <c r="P90" s="119">
        <f>O90*H90</f>
        <v>0</v>
      </c>
      <c r="Q90" s="119">
        <v>3.32E-3</v>
      </c>
      <c r="R90" s="119">
        <f>Q90*H90</f>
        <v>3.32E-3</v>
      </c>
      <c r="S90" s="119">
        <v>0</v>
      </c>
      <c r="T90" s="120">
        <f>S90*H90</f>
        <v>0</v>
      </c>
      <c r="AR90" s="1" t="s">
        <v>83</v>
      </c>
      <c r="AT90" s="1" t="s">
        <v>78</v>
      </c>
      <c r="AU90" s="1" t="s">
        <v>39</v>
      </c>
      <c r="AY90" s="1" t="s">
        <v>75</v>
      </c>
      <c r="BE90" s="121">
        <f>IF(N90="základní",J90,0)</f>
        <v>0</v>
      </c>
      <c r="BF90" s="121">
        <f>IF(N90="snížená",J90,0)</f>
        <v>0</v>
      </c>
      <c r="BG90" s="121">
        <f>IF(N90="zákl. přenesená",J90,0)</f>
        <v>0</v>
      </c>
      <c r="BH90" s="121">
        <f>IF(N90="sníž. přenesená",J90,0)</f>
        <v>0</v>
      </c>
      <c r="BI90" s="121">
        <f>IF(N90="nulová",J90,0)</f>
        <v>0</v>
      </c>
      <c r="BJ90" s="1" t="s">
        <v>38</v>
      </c>
      <c r="BK90" s="121">
        <f>ROUND(I90*H90,2)</f>
        <v>0</v>
      </c>
      <c r="BL90" s="1" t="s">
        <v>83</v>
      </c>
      <c r="BM90" s="1" t="s">
        <v>84</v>
      </c>
    </row>
    <row r="91" spans="2:65" s="11" customFormat="1" x14ac:dyDescent="0.25">
      <c r="B91" s="8"/>
      <c r="C91" s="9"/>
      <c r="D91" s="122" t="s">
        <v>85</v>
      </c>
      <c r="E91" s="9"/>
      <c r="F91" s="123" t="s">
        <v>80</v>
      </c>
      <c r="G91" s="9"/>
      <c r="H91" s="9"/>
      <c r="I91" s="31"/>
      <c r="J91" s="9"/>
      <c r="K91" s="9"/>
      <c r="L91" s="10"/>
      <c r="M91" s="124"/>
      <c r="N91" s="17"/>
      <c r="O91" s="17"/>
      <c r="P91" s="17"/>
      <c r="Q91" s="17"/>
      <c r="R91" s="17"/>
      <c r="S91" s="17"/>
      <c r="T91" s="18"/>
      <c r="AT91" s="1" t="s">
        <v>85</v>
      </c>
      <c r="AU91" s="1" t="s">
        <v>39</v>
      </c>
    </row>
    <row r="92" spans="2:65" s="11" customFormat="1" ht="20.45" customHeight="1" x14ac:dyDescent="0.25">
      <c r="B92" s="8"/>
      <c r="C92" s="110" t="s">
        <v>39</v>
      </c>
      <c r="D92" s="110" t="s">
        <v>78</v>
      </c>
      <c r="E92" s="111" t="s">
        <v>86</v>
      </c>
      <c r="F92" s="112" t="s">
        <v>87</v>
      </c>
      <c r="G92" s="113" t="s">
        <v>88</v>
      </c>
      <c r="H92" s="114">
        <v>53.77</v>
      </c>
      <c r="I92" s="115"/>
      <c r="J92" s="116">
        <f>ROUND(I92*H92,2)</f>
        <v>0</v>
      </c>
      <c r="K92" s="112" t="s">
        <v>82</v>
      </c>
      <c r="L92" s="10"/>
      <c r="M92" s="117" t="s">
        <v>0</v>
      </c>
      <c r="N92" s="118" t="s">
        <v>25</v>
      </c>
      <c r="O92" s="17"/>
      <c r="P92" s="119">
        <f>O92*H92</f>
        <v>0</v>
      </c>
      <c r="Q92" s="119">
        <v>4.3800000000000002E-3</v>
      </c>
      <c r="R92" s="119">
        <f>Q92*H92</f>
        <v>0.23551260000000002</v>
      </c>
      <c r="S92" s="119">
        <v>0</v>
      </c>
      <c r="T92" s="120">
        <f>S92*H92</f>
        <v>0</v>
      </c>
      <c r="AR92" s="1" t="s">
        <v>83</v>
      </c>
      <c r="AT92" s="1" t="s">
        <v>78</v>
      </c>
      <c r="AU92" s="1" t="s">
        <v>39</v>
      </c>
      <c r="AY92" s="1" t="s">
        <v>75</v>
      </c>
      <c r="BE92" s="121">
        <f>IF(N92="základní",J92,0)</f>
        <v>0</v>
      </c>
      <c r="BF92" s="121">
        <f>IF(N92="snížená",J92,0)</f>
        <v>0</v>
      </c>
      <c r="BG92" s="121">
        <f>IF(N92="zákl. přenesená",J92,0)</f>
        <v>0</v>
      </c>
      <c r="BH92" s="121">
        <f>IF(N92="sníž. přenesená",J92,0)</f>
        <v>0</v>
      </c>
      <c r="BI92" s="121">
        <f>IF(N92="nulová",J92,0)</f>
        <v>0</v>
      </c>
      <c r="BJ92" s="1" t="s">
        <v>38</v>
      </c>
      <c r="BK92" s="121">
        <f>ROUND(I92*H92,2)</f>
        <v>0</v>
      </c>
      <c r="BL92" s="1" t="s">
        <v>83</v>
      </c>
      <c r="BM92" s="1" t="s">
        <v>89</v>
      </c>
    </row>
    <row r="93" spans="2:65" s="11" customFormat="1" x14ac:dyDescent="0.25">
      <c r="B93" s="8"/>
      <c r="C93" s="9"/>
      <c r="D93" s="122" t="s">
        <v>85</v>
      </c>
      <c r="E93" s="9"/>
      <c r="F93" s="123" t="s">
        <v>90</v>
      </c>
      <c r="G93" s="9"/>
      <c r="H93" s="9"/>
      <c r="I93" s="31"/>
      <c r="J93" s="9"/>
      <c r="K93" s="9"/>
      <c r="L93" s="10"/>
      <c r="M93" s="124"/>
      <c r="N93" s="17"/>
      <c r="O93" s="17"/>
      <c r="P93" s="17"/>
      <c r="Q93" s="17"/>
      <c r="R93" s="17"/>
      <c r="S93" s="17"/>
      <c r="T93" s="18"/>
      <c r="AT93" s="1" t="s">
        <v>85</v>
      </c>
      <c r="AU93" s="1" t="s">
        <v>39</v>
      </c>
    </row>
    <row r="94" spans="2:65" s="11" customFormat="1" ht="20.45" customHeight="1" x14ac:dyDescent="0.25">
      <c r="B94" s="8"/>
      <c r="C94" s="110" t="s">
        <v>91</v>
      </c>
      <c r="D94" s="110" t="s">
        <v>78</v>
      </c>
      <c r="E94" s="111" t="s">
        <v>92</v>
      </c>
      <c r="F94" s="112" t="s">
        <v>93</v>
      </c>
      <c r="G94" s="113" t="s">
        <v>88</v>
      </c>
      <c r="H94" s="114">
        <v>26.367000000000001</v>
      </c>
      <c r="I94" s="115"/>
      <c r="J94" s="116">
        <f>ROUND(I94*H94,2)</f>
        <v>0</v>
      </c>
      <c r="K94" s="112" t="s">
        <v>82</v>
      </c>
      <c r="L94" s="10"/>
      <c r="M94" s="117" t="s">
        <v>0</v>
      </c>
      <c r="N94" s="118" t="s">
        <v>25</v>
      </c>
      <c r="O94" s="17"/>
      <c r="P94" s="119">
        <f>O94*H94</f>
        <v>0</v>
      </c>
      <c r="Q94" s="119">
        <v>8.3199999999999993E-3</v>
      </c>
      <c r="R94" s="119">
        <f>Q94*H94</f>
        <v>0.21937343999999998</v>
      </c>
      <c r="S94" s="119">
        <v>0</v>
      </c>
      <c r="T94" s="120">
        <f>S94*H94</f>
        <v>0</v>
      </c>
      <c r="AR94" s="1" t="s">
        <v>83</v>
      </c>
      <c r="AT94" s="1" t="s">
        <v>78</v>
      </c>
      <c r="AU94" s="1" t="s">
        <v>39</v>
      </c>
      <c r="AY94" s="1" t="s">
        <v>75</v>
      </c>
      <c r="BE94" s="121">
        <f>IF(N94="základní",J94,0)</f>
        <v>0</v>
      </c>
      <c r="BF94" s="121">
        <f>IF(N94="snížená",J94,0)</f>
        <v>0</v>
      </c>
      <c r="BG94" s="121">
        <f>IF(N94="zákl. přenesená",J94,0)</f>
        <v>0</v>
      </c>
      <c r="BH94" s="121">
        <f>IF(N94="sníž. přenesená",J94,0)</f>
        <v>0</v>
      </c>
      <c r="BI94" s="121">
        <f>IF(N94="nulová",J94,0)</f>
        <v>0</v>
      </c>
      <c r="BJ94" s="1" t="s">
        <v>38</v>
      </c>
      <c r="BK94" s="121">
        <f>ROUND(I94*H94,2)</f>
        <v>0</v>
      </c>
      <c r="BL94" s="1" t="s">
        <v>83</v>
      </c>
      <c r="BM94" s="1" t="s">
        <v>94</v>
      </c>
    </row>
    <row r="95" spans="2:65" s="11" customFormat="1" ht="19.5" x14ac:dyDescent="0.25">
      <c r="B95" s="8"/>
      <c r="C95" s="9"/>
      <c r="D95" s="122" t="s">
        <v>85</v>
      </c>
      <c r="E95" s="9"/>
      <c r="F95" s="123" t="s">
        <v>95</v>
      </c>
      <c r="G95" s="9"/>
      <c r="H95" s="9"/>
      <c r="I95" s="31"/>
      <c r="J95" s="9"/>
      <c r="K95" s="9"/>
      <c r="L95" s="10"/>
      <c r="M95" s="124"/>
      <c r="N95" s="17"/>
      <c r="O95" s="17"/>
      <c r="P95" s="17"/>
      <c r="Q95" s="17"/>
      <c r="R95" s="17"/>
      <c r="S95" s="17"/>
      <c r="T95" s="18"/>
      <c r="AT95" s="1" t="s">
        <v>85</v>
      </c>
      <c r="AU95" s="1" t="s">
        <v>39</v>
      </c>
    </row>
    <row r="96" spans="2:65" s="135" customFormat="1" ht="11.25" x14ac:dyDescent="0.25">
      <c r="B96" s="125"/>
      <c r="C96" s="126"/>
      <c r="D96" s="122" t="s">
        <v>96</v>
      </c>
      <c r="E96" s="127" t="s">
        <v>0</v>
      </c>
      <c r="F96" s="128" t="s">
        <v>97</v>
      </c>
      <c r="G96" s="126"/>
      <c r="H96" s="129">
        <v>26.367000000000001</v>
      </c>
      <c r="I96" s="130"/>
      <c r="J96" s="126"/>
      <c r="K96" s="126"/>
      <c r="L96" s="131"/>
      <c r="M96" s="132"/>
      <c r="N96" s="133"/>
      <c r="O96" s="133"/>
      <c r="P96" s="133"/>
      <c r="Q96" s="133"/>
      <c r="R96" s="133"/>
      <c r="S96" s="133"/>
      <c r="T96" s="134"/>
      <c r="AT96" s="136" t="s">
        <v>96</v>
      </c>
      <c r="AU96" s="136" t="s">
        <v>39</v>
      </c>
      <c r="AV96" s="135" t="s">
        <v>39</v>
      </c>
      <c r="AW96" s="135" t="s">
        <v>17</v>
      </c>
      <c r="AX96" s="135" t="s">
        <v>38</v>
      </c>
      <c r="AY96" s="136" t="s">
        <v>75</v>
      </c>
    </row>
    <row r="97" spans="2:65" s="11" customFormat="1" ht="20.45" customHeight="1" x14ac:dyDescent="0.25">
      <c r="B97" s="8"/>
      <c r="C97" s="137" t="s">
        <v>83</v>
      </c>
      <c r="D97" s="137" t="s">
        <v>98</v>
      </c>
      <c r="E97" s="138" t="s">
        <v>99</v>
      </c>
      <c r="F97" s="139" t="s">
        <v>100</v>
      </c>
      <c r="G97" s="140" t="s">
        <v>88</v>
      </c>
      <c r="H97" s="141">
        <v>26.893999999999998</v>
      </c>
      <c r="I97" s="142"/>
      <c r="J97" s="143">
        <f>ROUND(I97*H97,2)</f>
        <v>0</v>
      </c>
      <c r="K97" s="139" t="s">
        <v>82</v>
      </c>
      <c r="L97" s="144"/>
      <c r="M97" s="145" t="s">
        <v>0</v>
      </c>
      <c r="N97" s="146" t="s">
        <v>25</v>
      </c>
      <c r="O97" s="17"/>
      <c r="P97" s="119">
        <f>O97*H97</f>
        <v>0</v>
      </c>
      <c r="Q97" s="119">
        <v>2.0400000000000001E-3</v>
      </c>
      <c r="R97" s="119">
        <f>Q97*H97</f>
        <v>5.4863759999999998E-2</v>
      </c>
      <c r="S97" s="119">
        <v>0</v>
      </c>
      <c r="T97" s="120">
        <f>S97*H97</f>
        <v>0</v>
      </c>
      <c r="AR97" s="1" t="s">
        <v>101</v>
      </c>
      <c r="AT97" s="1" t="s">
        <v>98</v>
      </c>
      <c r="AU97" s="1" t="s">
        <v>39</v>
      </c>
      <c r="AY97" s="1" t="s">
        <v>75</v>
      </c>
      <c r="BE97" s="121">
        <f>IF(N97="základní",J97,0)</f>
        <v>0</v>
      </c>
      <c r="BF97" s="121">
        <f>IF(N97="snížená",J97,0)</f>
        <v>0</v>
      </c>
      <c r="BG97" s="121">
        <f>IF(N97="zákl. přenesená",J97,0)</f>
        <v>0</v>
      </c>
      <c r="BH97" s="121">
        <f>IF(N97="sníž. přenesená",J97,0)</f>
        <v>0</v>
      </c>
      <c r="BI97" s="121">
        <f>IF(N97="nulová",J97,0)</f>
        <v>0</v>
      </c>
      <c r="BJ97" s="1" t="s">
        <v>38</v>
      </c>
      <c r="BK97" s="121">
        <f>ROUND(I97*H97,2)</f>
        <v>0</v>
      </c>
      <c r="BL97" s="1" t="s">
        <v>83</v>
      </c>
      <c r="BM97" s="1" t="s">
        <v>102</v>
      </c>
    </row>
    <row r="98" spans="2:65" s="11" customFormat="1" x14ac:dyDescent="0.25">
      <c r="B98" s="8"/>
      <c r="C98" s="9"/>
      <c r="D98" s="122" t="s">
        <v>85</v>
      </c>
      <c r="E98" s="9"/>
      <c r="F98" s="123" t="s">
        <v>100</v>
      </c>
      <c r="G98" s="9"/>
      <c r="H98" s="9"/>
      <c r="I98" s="31"/>
      <c r="J98" s="9"/>
      <c r="K98" s="9"/>
      <c r="L98" s="10"/>
      <c r="M98" s="124"/>
      <c r="N98" s="17"/>
      <c r="O98" s="17"/>
      <c r="P98" s="17"/>
      <c r="Q98" s="17"/>
      <c r="R98" s="17"/>
      <c r="S98" s="17"/>
      <c r="T98" s="18"/>
      <c r="AT98" s="1" t="s">
        <v>85</v>
      </c>
      <c r="AU98" s="1" t="s">
        <v>39</v>
      </c>
    </row>
    <row r="99" spans="2:65" s="135" customFormat="1" ht="11.25" x14ac:dyDescent="0.25">
      <c r="B99" s="125"/>
      <c r="C99" s="126"/>
      <c r="D99" s="122" t="s">
        <v>96</v>
      </c>
      <c r="E99" s="126"/>
      <c r="F99" s="128" t="s">
        <v>103</v>
      </c>
      <c r="G99" s="126"/>
      <c r="H99" s="129">
        <v>26.893999999999998</v>
      </c>
      <c r="I99" s="130"/>
      <c r="J99" s="126"/>
      <c r="K99" s="126"/>
      <c r="L99" s="131"/>
      <c r="M99" s="132"/>
      <c r="N99" s="133"/>
      <c r="O99" s="133"/>
      <c r="P99" s="133"/>
      <c r="Q99" s="133"/>
      <c r="R99" s="133"/>
      <c r="S99" s="133"/>
      <c r="T99" s="134"/>
      <c r="AT99" s="136" t="s">
        <v>96</v>
      </c>
      <c r="AU99" s="136" t="s">
        <v>39</v>
      </c>
      <c r="AV99" s="135" t="s">
        <v>39</v>
      </c>
      <c r="AW99" s="135" t="s">
        <v>1</v>
      </c>
      <c r="AX99" s="135" t="s">
        <v>38</v>
      </c>
      <c r="AY99" s="136" t="s">
        <v>75</v>
      </c>
    </row>
    <row r="100" spans="2:65" s="11" customFormat="1" ht="20.45" customHeight="1" x14ac:dyDescent="0.25">
      <c r="B100" s="8"/>
      <c r="C100" s="110" t="s">
        <v>104</v>
      </c>
      <c r="D100" s="110" t="s">
        <v>78</v>
      </c>
      <c r="E100" s="111" t="s">
        <v>105</v>
      </c>
      <c r="F100" s="112" t="s">
        <v>106</v>
      </c>
      <c r="G100" s="113" t="s">
        <v>88</v>
      </c>
      <c r="H100" s="114">
        <v>244.08199999999999</v>
      </c>
      <c r="I100" s="115"/>
      <c r="J100" s="116">
        <f>ROUND(I100*H100,2)</f>
        <v>0</v>
      </c>
      <c r="K100" s="112" t="s">
        <v>82</v>
      </c>
      <c r="L100" s="10"/>
      <c r="M100" s="117" t="s">
        <v>0</v>
      </c>
      <c r="N100" s="118" t="s">
        <v>25</v>
      </c>
      <c r="O100" s="17"/>
      <c r="P100" s="119">
        <f>O100*H100</f>
        <v>0</v>
      </c>
      <c r="Q100" s="119">
        <v>8.5000000000000006E-3</v>
      </c>
      <c r="R100" s="119">
        <f>Q100*H100</f>
        <v>2.074697</v>
      </c>
      <c r="S100" s="119">
        <v>0</v>
      </c>
      <c r="T100" s="120">
        <f>S100*H100</f>
        <v>0</v>
      </c>
      <c r="AR100" s="1" t="s">
        <v>83</v>
      </c>
      <c r="AT100" s="1" t="s">
        <v>78</v>
      </c>
      <c r="AU100" s="1" t="s">
        <v>39</v>
      </c>
      <c r="AY100" s="1" t="s">
        <v>75</v>
      </c>
      <c r="BE100" s="121">
        <f>IF(N100="základní",J100,0)</f>
        <v>0</v>
      </c>
      <c r="BF100" s="121">
        <f>IF(N100="snížená",J100,0)</f>
        <v>0</v>
      </c>
      <c r="BG100" s="121">
        <f>IF(N100="zákl. přenesená",J100,0)</f>
        <v>0</v>
      </c>
      <c r="BH100" s="121">
        <f>IF(N100="sníž. přenesená",J100,0)</f>
        <v>0</v>
      </c>
      <c r="BI100" s="121">
        <f>IF(N100="nulová",J100,0)</f>
        <v>0</v>
      </c>
      <c r="BJ100" s="1" t="s">
        <v>38</v>
      </c>
      <c r="BK100" s="121">
        <f>ROUND(I100*H100,2)</f>
        <v>0</v>
      </c>
      <c r="BL100" s="1" t="s">
        <v>83</v>
      </c>
      <c r="BM100" s="1" t="s">
        <v>107</v>
      </c>
    </row>
    <row r="101" spans="2:65" s="11" customFormat="1" ht="19.5" x14ac:dyDescent="0.25">
      <c r="B101" s="8"/>
      <c r="C101" s="9"/>
      <c r="D101" s="122" t="s">
        <v>85</v>
      </c>
      <c r="E101" s="9"/>
      <c r="F101" s="123" t="s">
        <v>108</v>
      </c>
      <c r="G101" s="9"/>
      <c r="H101" s="9"/>
      <c r="I101" s="31"/>
      <c r="J101" s="9"/>
      <c r="K101" s="9"/>
      <c r="L101" s="10"/>
      <c r="M101" s="124"/>
      <c r="N101" s="17"/>
      <c r="O101" s="17"/>
      <c r="P101" s="17"/>
      <c r="Q101" s="17"/>
      <c r="R101" s="17"/>
      <c r="S101" s="17"/>
      <c r="T101" s="18"/>
      <c r="AT101" s="1" t="s">
        <v>85</v>
      </c>
      <c r="AU101" s="1" t="s">
        <v>39</v>
      </c>
    </row>
    <row r="102" spans="2:65" s="135" customFormat="1" ht="11.25" x14ac:dyDescent="0.25">
      <c r="B102" s="125"/>
      <c r="C102" s="126"/>
      <c r="D102" s="122" t="s">
        <v>96</v>
      </c>
      <c r="E102" s="127" t="s">
        <v>0</v>
      </c>
      <c r="F102" s="128" t="s">
        <v>109</v>
      </c>
      <c r="G102" s="126"/>
      <c r="H102" s="129">
        <v>43.494999999999997</v>
      </c>
      <c r="I102" s="130"/>
      <c r="J102" s="126"/>
      <c r="K102" s="126"/>
      <c r="L102" s="131"/>
      <c r="M102" s="132"/>
      <c r="N102" s="133"/>
      <c r="O102" s="133"/>
      <c r="P102" s="133"/>
      <c r="Q102" s="133"/>
      <c r="R102" s="133"/>
      <c r="S102" s="133"/>
      <c r="T102" s="134"/>
      <c r="AT102" s="136" t="s">
        <v>96</v>
      </c>
      <c r="AU102" s="136" t="s">
        <v>39</v>
      </c>
      <c r="AV102" s="135" t="s">
        <v>39</v>
      </c>
      <c r="AW102" s="135" t="s">
        <v>17</v>
      </c>
      <c r="AX102" s="135" t="s">
        <v>37</v>
      </c>
      <c r="AY102" s="136" t="s">
        <v>75</v>
      </c>
    </row>
    <row r="103" spans="2:65" s="135" customFormat="1" ht="22.5" x14ac:dyDescent="0.25">
      <c r="B103" s="125"/>
      <c r="C103" s="126"/>
      <c r="D103" s="122" t="s">
        <v>96</v>
      </c>
      <c r="E103" s="127" t="s">
        <v>0</v>
      </c>
      <c r="F103" s="128" t="s">
        <v>110</v>
      </c>
      <c r="G103" s="126"/>
      <c r="H103" s="129">
        <v>200.58699999999999</v>
      </c>
      <c r="I103" s="130"/>
      <c r="J103" s="126"/>
      <c r="K103" s="126"/>
      <c r="L103" s="131"/>
      <c r="M103" s="132"/>
      <c r="N103" s="133"/>
      <c r="O103" s="133"/>
      <c r="P103" s="133"/>
      <c r="Q103" s="133"/>
      <c r="R103" s="133"/>
      <c r="S103" s="133"/>
      <c r="T103" s="134"/>
      <c r="AT103" s="136" t="s">
        <v>96</v>
      </c>
      <c r="AU103" s="136" t="s">
        <v>39</v>
      </c>
      <c r="AV103" s="135" t="s">
        <v>39</v>
      </c>
      <c r="AW103" s="135" t="s">
        <v>17</v>
      </c>
      <c r="AX103" s="135" t="s">
        <v>37</v>
      </c>
      <c r="AY103" s="136" t="s">
        <v>75</v>
      </c>
    </row>
    <row r="104" spans="2:65" s="157" customFormat="1" ht="11.25" x14ac:dyDescent="0.25">
      <c r="B104" s="147"/>
      <c r="C104" s="148"/>
      <c r="D104" s="122" t="s">
        <v>96</v>
      </c>
      <c r="E104" s="149" t="s">
        <v>0</v>
      </c>
      <c r="F104" s="150" t="s">
        <v>111</v>
      </c>
      <c r="G104" s="148"/>
      <c r="H104" s="151">
        <v>244.08199999999999</v>
      </c>
      <c r="I104" s="152"/>
      <c r="J104" s="148"/>
      <c r="K104" s="148"/>
      <c r="L104" s="153"/>
      <c r="M104" s="154"/>
      <c r="N104" s="155"/>
      <c r="O104" s="155"/>
      <c r="P104" s="155"/>
      <c r="Q104" s="155"/>
      <c r="R104" s="155"/>
      <c r="S104" s="155"/>
      <c r="T104" s="156"/>
      <c r="AT104" s="158" t="s">
        <v>96</v>
      </c>
      <c r="AU104" s="158" t="s">
        <v>39</v>
      </c>
      <c r="AV104" s="157" t="s">
        <v>83</v>
      </c>
      <c r="AW104" s="157" t="s">
        <v>17</v>
      </c>
      <c r="AX104" s="157" t="s">
        <v>38</v>
      </c>
      <c r="AY104" s="158" t="s">
        <v>75</v>
      </c>
    </row>
    <row r="105" spans="2:65" s="11" customFormat="1" ht="20.45" customHeight="1" x14ac:dyDescent="0.25">
      <c r="B105" s="8"/>
      <c r="C105" s="137" t="s">
        <v>76</v>
      </c>
      <c r="D105" s="137" t="s">
        <v>98</v>
      </c>
      <c r="E105" s="138" t="s">
        <v>112</v>
      </c>
      <c r="F105" s="139" t="s">
        <v>113</v>
      </c>
      <c r="G105" s="140" t="s">
        <v>88</v>
      </c>
      <c r="H105" s="141">
        <v>44.37</v>
      </c>
      <c r="I105" s="142"/>
      <c r="J105" s="143">
        <f>ROUND(I105*H105,2)</f>
        <v>0</v>
      </c>
      <c r="K105" s="139" t="s">
        <v>82</v>
      </c>
      <c r="L105" s="144"/>
      <c r="M105" s="145" t="s">
        <v>0</v>
      </c>
      <c r="N105" s="146" t="s">
        <v>25</v>
      </c>
      <c r="O105" s="17"/>
      <c r="P105" s="119">
        <f>O105*H105</f>
        <v>0</v>
      </c>
      <c r="Q105" s="119">
        <v>2.3800000000000002E-3</v>
      </c>
      <c r="R105" s="119">
        <f>Q105*H105</f>
        <v>0.1056006</v>
      </c>
      <c r="S105" s="119">
        <v>0</v>
      </c>
      <c r="T105" s="120">
        <f>S105*H105</f>
        <v>0</v>
      </c>
      <c r="AR105" s="1" t="s">
        <v>101</v>
      </c>
      <c r="AT105" s="1" t="s">
        <v>98</v>
      </c>
      <c r="AU105" s="1" t="s">
        <v>39</v>
      </c>
      <c r="AY105" s="1" t="s">
        <v>75</v>
      </c>
      <c r="BE105" s="121">
        <f>IF(N105="základní",J105,0)</f>
        <v>0</v>
      </c>
      <c r="BF105" s="121">
        <f>IF(N105="snížená",J105,0)</f>
        <v>0</v>
      </c>
      <c r="BG105" s="121">
        <f>IF(N105="zákl. přenesená",J105,0)</f>
        <v>0</v>
      </c>
      <c r="BH105" s="121">
        <f>IF(N105="sníž. přenesená",J105,0)</f>
        <v>0</v>
      </c>
      <c r="BI105" s="121">
        <f>IF(N105="nulová",J105,0)</f>
        <v>0</v>
      </c>
      <c r="BJ105" s="1" t="s">
        <v>38</v>
      </c>
      <c r="BK105" s="121">
        <f>ROUND(I105*H105,2)</f>
        <v>0</v>
      </c>
      <c r="BL105" s="1" t="s">
        <v>83</v>
      </c>
      <c r="BM105" s="1" t="s">
        <v>114</v>
      </c>
    </row>
    <row r="106" spans="2:65" s="11" customFormat="1" x14ac:dyDescent="0.25">
      <c r="B106" s="8"/>
      <c r="C106" s="9"/>
      <c r="D106" s="122" t="s">
        <v>85</v>
      </c>
      <c r="E106" s="9"/>
      <c r="F106" s="123" t="s">
        <v>113</v>
      </c>
      <c r="G106" s="9"/>
      <c r="H106" s="9"/>
      <c r="I106" s="31"/>
      <c r="J106" s="9"/>
      <c r="K106" s="9"/>
      <c r="L106" s="10"/>
      <c r="M106" s="124"/>
      <c r="N106" s="17"/>
      <c r="O106" s="17"/>
      <c r="P106" s="17"/>
      <c r="Q106" s="17"/>
      <c r="R106" s="17"/>
      <c r="S106" s="17"/>
      <c r="T106" s="18"/>
      <c r="AT106" s="1" t="s">
        <v>85</v>
      </c>
      <c r="AU106" s="1" t="s">
        <v>39</v>
      </c>
    </row>
    <row r="107" spans="2:65" s="135" customFormat="1" ht="11.25" x14ac:dyDescent="0.25">
      <c r="B107" s="125"/>
      <c r="C107" s="126"/>
      <c r="D107" s="122" t="s">
        <v>96</v>
      </c>
      <c r="E107" s="126"/>
      <c r="F107" s="128" t="s">
        <v>115</v>
      </c>
      <c r="G107" s="126"/>
      <c r="H107" s="129">
        <v>44.37</v>
      </c>
      <c r="I107" s="130"/>
      <c r="J107" s="126"/>
      <c r="K107" s="126"/>
      <c r="L107" s="131"/>
      <c r="M107" s="132"/>
      <c r="N107" s="133"/>
      <c r="O107" s="133"/>
      <c r="P107" s="133"/>
      <c r="Q107" s="133"/>
      <c r="R107" s="133"/>
      <c r="S107" s="133"/>
      <c r="T107" s="134"/>
      <c r="AT107" s="136" t="s">
        <v>96</v>
      </c>
      <c r="AU107" s="136" t="s">
        <v>39</v>
      </c>
      <c r="AV107" s="135" t="s">
        <v>39</v>
      </c>
      <c r="AW107" s="135" t="s">
        <v>1</v>
      </c>
      <c r="AX107" s="135" t="s">
        <v>38</v>
      </c>
      <c r="AY107" s="136" t="s">
        <v>75</v>
      </c>
    </row>
    <row r="108" spans="2:65" s="11" customFormat="1" ht="20.45" customHeight="1" x14ac:dyDescent="0.25">
      <c r="B108" s="8"/>
      <c r="C108" s="137" t="s">
        <v>116</v>
      </c>
      <c r="D108" s="137" t="s">
        <v>98</v>
      </c>
      <c r="E108" s="138" t="s">
        <v>117</v>
      </c>
      <c r="F108" s="139" t="s">
        <v>526</v>
      </c>
      <c r="G108" s="140" t="s">
        <v>88</v>
      </c>
      <c r="H108" s="141">
        <v>205.02</v>
      </c>
      <c r="I108" s="142"/>
      <c r="J108" s="143">
        <f>ROUND(I108*H108,2)</f>
        <v>0</v>
      </c>
      <c r="K108" s="139" t="s">
        <v>82</v>
      </c>
      <c r="L108" s="144"/>
      <c r="M108" s="145" t="s">
        <v>0</v>
      </c>
      <c r="N108" s="146" t="s">
        <v>25</v>
      </c>
      <c r="O108" s="17"/>
      <c r="P108" s="119">
        <f>O108*H108</f>
        <v>0</v>
      </c>
      <c r="Q108" s="119">
        <v>2.7200000000000002E-3</v>
      </c>
      <c r="R108" s="119">
        <f>Q108*H108</f>
        <v>0.55765440000000011</v>
      </c>
      <c r="S108" s="119">
        <v>0</v>
      </c>
      <c r="T108" s="120">
        <f>S108*H108</f>
        <v>0</v>
      </c>
      <c r="AR108" s="1" t="s">
        <v>101</v>
      </c>
      <c r="AT108" s="1" t="s">
        <v>98</v>
      </c>
      <c r="AU108" s="1" t="s">
        <v>39</v>
      </c>
      <c r="AY108" s="1" t="s">
        <v>75</v>
      </c>
      <c r="BE108" s="121">
        <f>IF(N108="základní",J108,0)</f>
        <v>0</v>
      </c>
      <c r="BF108" s="121">
        <f>IF(N108="snížená",J108,0)</f>
        <v>0</v>
      </c>
      <c r="BG108" s="121">
        <f>IF(N108="zákl. přenesená",J108,0)</f>
        <v>0</v>
      </c>
      <c r="BH108" s="121">
        <f>IF(N108="sníž. přenesená",J108,0)</f>
        <v>0</v>
      </c>
      <c r="BI108" s="121">
        <f>IF(N108="nulová",J108,0)</f>
        <v>0</v>
      </c>
      <c r="BJ108" s="1" t="s">
        <v>38</v>
      </c>
      <c r="BK108" s="121">
        <f>ROUND(I108*H108,2)</f>
        <v>0</v>
      </c>
      <c r="BL108" s="1" t="s">
        <v>83</v>
      </c>
      <c r="BM108" s="1" t="s">
        <v>118</v>
      </c>
    </row>
    <row r="109" spans="2:65" s="11" customFormat="1" x14ac:dyDescent="0.25">
      <c r="B109" s="8"/>
      <c r="C109" s="9"/>
      <c r="D109" s="122" t="s">
        <v>85</v>
      </c>
      <c r="E109" s="9"/>
      <c r="F109" s="123" t="s">
        <v>526</v>
      </c>
      <c r="G109" s="9"/>
      <c r="H109" s="9"/>
      <c r="I109" s="31"/>
      <c r="J109" s="9"/>
      <c r="K109" s="9"/>
      <c r="L109" s="10"/>
      <c r="M109" s="124"/>
      <c r="N109" s="17"/>
      <c r="O109" s="17"/>
      <c r="P109" s="17"/>
      <c r="Q109" s="17"/>
      <c r="R109" s="17"/>
      <c r="S109" s="17"/>
      <c r="T109" s="18"/>
      <c r="AT109" s="1" t="s">
        <v>85</v>
      </c>
      <c r="AU109" s="1" t="s">
        <v>39</v>
      </c>
    </row>
    <row r="110" spans="2:65" s="135" customFormat="1" ht="11.25" x14ac:dyDescent="0.25">
      <c r="B110" s="125"/>
      <c r="C110" s="126"/>
      <c r="D110" s="122" t="s">
        <v>96</v>
      </c>
      <c r="E110" s="126"/>
      <c r="F110" s="128" t="s">
        <v>119</v>
      </c>
      <c r="G110" s="126"/>
      <c r="H110" s="129">
        <v>205.02</v>
      </c>
      <c r="I110" s="130"/>
      <c r="J110" s="126"/>
      <c r="K110" s="126"/>
      <c r="L110" s="131"/>
      <c r="M110" s="132"/>
      <c r="N110" s="133"/>
      <c r="O110" s="133"/>
      <c r="P110" s="133"/>
      <c r="Q110" s="133"/>
      <c r="R110" s="133"/>
      <c r="S110" s="133"/>
      <c r="T110" s="134"/>
      <c r="AT110" s="136" t="s">
        <v>96</v>
      </c>
      <c r="AU110" s="136" t="s">
        <v>39</v>
      </c>
      <c r="AV110" s="135" t="s">
        <v>39</v>
      </c>
      <c r="AW110" s="135" t="s">
        <v>1</v>
      </c>
      <c r="AX110" s="135" t="s">
        <v>38</v>
      </c>
      <c r="AY110" s="136" t="s">
        <v>75</v>
      </c>
    </row>
    <row r="111" spans="2:65" s="11" customFormat="1" ht="20.45" customHeight="1" x14ac:dyDescent="0.25">
      <c r="B111" s="8"/>
      <c r="C111" s="110" t="s">
        <v>101</v>
      </c>
      <c r="D111" s="110" t="s">
        <v>78</v>
      </c>
      <c r="E111" s="111" t="s">
        <v>120</v>
      </c>
      <c r="F111" s="112" t="s">
        <v>121</v>
      </c>
      <c r="G111" s="113" t="s">
        <v>122</v>
      </c>
      <c r="H111" s="114">
        <v>137.16</v>
      </c>
      <c r="I111" s="115"/>
      <c r="J111" s="116">
        <f>ROUND(I111*H111,2)</f>
        <v>0</v>
      </c>
      <c r="K111" s="112" t="s">
        <v>82</v>
      </c>
      <c r="L111" s="10"/>
      <c r="M111" s="117" t="s">
        <v>0</v>
      </c>
      <c r="N111" s="118" t="s">
        <v>25</v>
      </c>
      <c r="O111" s="17"/>
      <c r="P111" s="119">
        <f>O111*H111</f>
        <v>0</v>
      </c>
      <c r="Q111" s="119">
        <v>1.7600000000000001E-3</v>
      </c>
      <c r="R111" s="119">
        <f>Q111*H111</f>
        <v>0.24140159999999999</v>
      </c>
      <c r="S111" s="119">
        <v>0</v>
      </c>
      <c r="T111" s="120">
        <f>S111*H111</f>
        <v>0</v>
      </c>
      <c r="AR111" s="1" t="s">
        <v>83</v>
      </c>
      <c r="AT111" s="1" t="s">
        <v>78</v>
      </c>
      <c r="AU111" s="1" t="s">
        <v>39</v>
      </c>
      <c r="AY111" s="1" t="s">
        <v>75</v>
      </c>
      <c r="BE111" s="121">
        <f>IF(N111="základní",J111,0)</f>
        <v>0</v>
      </c>
      <c r="BF111" s="121">
        <f>IF(N111="snížená",J111,0)</f>
        <v>0</v>
      </c>
      <c r="BG111" s="121">
        <f>IF(N111="zákl. přenesená",J111,0)</f>
        <v>0</v>
      </c>
      <c r="BH111" s="121">
        <f>IF(N111="sníž. přenesená",J111,0)</f>
        <v>0</v>
      </c>
      <c r="BI111" s="121">
        <f>IF(N111="nulová",J111,0)</f>
        <v>0</v>
      </c>
      <c r="BJ111" s="1" t="s">
        <v>38</v>
      </c>
      <c r="BK111" s="121">
        <f>ROUND(I111*H111,2)</f>
        <v>0</v>
      </c>
      <c r="BL111" s="1" t="s">
        <v>83</v>
      </c>
      <c r="BM111" s="1" t="s">
        <v>123</v>
      </c>
    </row>
    <row r="112" spans="2:65" s="11" customFormat="1" ht="19.5" x14ac:dyDescent="0.25">
      <c r="B112" s="8"/>
      <c r="C112" s="9"/>
      <c r="D112" s="122" t="s">
        <v>85</v>
      </c>
      <c r="E112" s="9"/>
      <c r="F112" s="123" t="s">
        <v>124</v>
      </c>
      <c r="G112" s="9"/>
      <c r="H112" s="9"/>
      <c r="I112" s="31"/>
      <c r="J112" s="9"/>
      <c r="K112" s="9"/>
      <c r="L112" s="10"/>
      <c r="M112" s="124"/>
      <c r="N112" s="17"/>
      <c r="O112" s="17"/>
      <c r="P112" s="17"/>
      <c r="Q112" s="17"/>
      <c r="R112" s="17"/>
      <c r="S112" s="17"/>
      <c r="T112" s="18"/>
      <c r="AT112" s="1" t="s">
        <v>85</v>
      </c>
      <c r="AU112" s="1" t="s">
        <v>39</v>
      </c>
    </row>
    <row r="113" spans="2:65" s="135" customFormat="1" ht="11.25" x14ac:dyDescent="0.25">
      <c r="B113" s="125"/>
      <c r="C113" s="126"/>
      <c r="D113" s="122" t="s">
        <v>96</v>
      </c>
      <c r="E113" s="127" t="s">
        <v>0</v>
      </c>
      <c r="F113" s="128" t="s">
        <v>125</v>
      </c>
      <c r="G113" s="126"/>
      <c r="H113" s="129">
        <v>110.57</v>
      </c>
      <c r="I113" s="130"/>
      <c r="J113" s="126"/>
      <c r="K113" s="126"/>
      <c r="L113" s="131"/>
      <c r="M113" s="132"/>
      <c r="N113" s="133"/>
      <c r="O113" s="133"/>
      <c r="P113" s="133"/>
      <c r="Q113" s="133"/>
      <c r="R113" s="133"/>
      <c r="S113" s="133"/>
      <c r="T113" s="134"/>
      <c r="AT113" s="136" t="s">
        <v>96</v>
      </c>
      <c r="AU113" s="136" t="s">
        <v>39</v>
      </c>
      <c r="AV113" s="135" t="s">
        <v>39</v>
      </c>
      <c r="AW113" s="135" t="s">
        <v>17</v>
      </c>
      <c r="AX113" s="135" t="s">
        <v>37</v>
      </c>
      <c r="AY113" s="136" t="s">
        <v>75</v>
      </c>
    </row>
    <row r="114" spans="2:65" s="135" customFormat="1" ht="11.25" x14ac:dyDescent="0.25">
      <c r="B114" s="125"/>
      <c r="C114" s="126"/>
      <c r="D114" s="122" t="s">
        <v>96</v>
      </c>
      <c r="E114" s="127" t="s">
        <v>0</v>
      </c>
      <c r="F114" s="128" t="s">
        <v>126</v>
      </c>
      <c r="G114" s="126"/>
      <c r="H114" s="129">
        <v>26.59</v>
      </c>
      <c r="I114" s="130"/>
      <c r="J114" s="126"/>
      <c r="K114" s="126"/>
      <c r="L114" s="131"/>
      <c r="M114" s="132"/>
      <c r="N114" s="133"/>
      <c r="O114" s="133"/>
      <c r="P114" s="133"/>
      <c r="Q114" s="133"/>
      <c r="R114" s="133"/>
      <c r="S114" s="133"/>
      <c r="T114" s="134"/>
      <c r="AT114" s="136" t="s">
        <v>96</v>
      </c>
      <c r="AU114" s="136" t="s">
        <v>39</v>
      </c>
      <c r="AV114" s="135" t="s">
        <v>39</v>
      </c>
      <c r="AW114" s="135" t="s">
        <v>17</v>
      </c>
      <c r="AX114" s="135" t="s">
        <v>37</v>
      </c>
      <c r="AY114" s="136" t="s">
        <v>75</v>
      </c>
    </row>
    <row r="115" spans="2:65" s="157" customFormat="1" ht="11.25" x14ac:dyDescent="0.25">
      <c r="B115" s="147"/>
      <c r="C115" s="148"/>
      <c r="D115" s="122" t="s">
        <v>96</v>
      </c>
      <c r="E115" s="149" t="s">
        <v>0</v>
      </c>
      <c r="F115" s="150" t="s">
        <v>111</v>
      </c>
      <c r="G115" s="148"/>
      <c r="H115" s="151">
        <v>137.16</v>
      </c>
      <c r="I115" s="152"/>
      <c r="J115" s="148"/>
      <c r="K115" s="148"/>
      <c r="L115" s="153"/>
      <c r="M115" s="154"/>
      <c r="N115" s="155"/>
      <c r="O115" s="155"/>
      <c r="P115" s="155"/>
      <c r="Q115" s="155"/>
      <c r="R115" s="155"/>
      <c r="S115" s="155"/>
      <c r="T115" s="156"/>
      <c r="AT115" s="158" t="s">
        <v>96</v>
      </c>
      <c r="AU115" s="158" t="s">
        <v>39</v>
      </c>
      <c r="AV115" s="157" t="s">
        <v>83</v>
      </c>
      <c r="AW115" s="157" t="s">
        <v>17</v>
      </c>
      <c r="AX115" s="157" t="s">
        <v>38</v>
      </c>
      <c r="AY115" s="158" t="s">
        <v>75</v>
      </c>
    </row>
    <row r="116" spans="2:65" s="11" customFormat="1" ht="20.45" customHeight="1" x14ac:dyDescent="0.25">
      <c r="B116" s="8"/>
      <c r="C116" s="137" t="s">
        <v>127</v>
      </c>
      <c r="D116" s="137" t="s">
        <v>98</v>
      </c>
      <c r="E116" s="138" t="s">
        <v>128</v>
      </c>
      <c r="F116" s="139" t="s">
        <v>129</v>
      </c>
      <c r="G116" s="140" t="s">
        <v>88</v>
      </c>
      <c r="H116" s="141">
        <v>30.175000000000001</v>
      </c>
      <c r="I116" s="142"/>
      <c r="J116" s="143">
        <f>ROUND(I116*H116,2)</f>
        <v>0</v>
      </c>
      <c r="K116" s="139" t="s">
        <v>82</v>
      </c>
      <c r="L116" s="144"/>
      <c r="M116" s="145" t="s">
        <v>0</v>
      </c>
      <c r="N116" s="146" t="s">
        <v>25</v>
      </c>
      <c r="O116" s="17"/>
      <c r="P116" s="119">
        <f>O116*H116</f>
        <v>0</v>
      </c>
      <c r="Q116" s="119">
        <v>8.9999999999999998E-4</v>
      </c>
      <c r="R116" s="119">
        <f>Q116*H116</f>
        <v>2.7157500000000001E-2</v>
      </c>
      <c r="S116" s="119">
        <v>0</v>
      </c>
      <c r="T116" s="120">
        <f>S116*H116</f>
        <v>0</v>
      </c>
      <c r="AR116" s="1" t="s">
        <v>101</v>
      </c>
      <c r="AT116" s="1" t="s">
        <v>98</v>
      </c>
      <c r="AU116" s="1" t="s">
        <v>39</v>
      </c>
      <c r="AY116" s="1" t="s">
        <v>75</v>
      </c>
      <c r="BE116" s="121">
        <f>IF(N116="základní",J116,0)</f>
        <v>0</v>
      </c>
      <c r="BF116" s="121">
        <f>IF(N116="snížená",J116,0)</f>
        <v>0</v>
      </c>
      <c r="BG116" s="121">
        <f>IF(N116="zákl. přenesená",J116,0)</f>
        <v>0</v>
      </c>
      <c r="BH116" s="121">
        <f>IF(N116="sníž. přenesená",J116,0)</f>
        <v>0</v>
      </c>
      <c r="BI116" s="121">
        <f>IF(N116="nulová",J116,0)</f>
        <v>0</v>
      </c>
      <c r="BJ116" s="1" t="s">
        <v>38</v>
      </c>
      <c r="BK116" s="121">
        <f>ROUND(I116*H116,2)</f>
        <v>0</v>
      </c>
      <c r="BL116" s="1" t="s">
        <v>83</v>
      </c>
      <c r="BM116" s="1" t="s">
        <v>130</v>
      </c>
    </row>
    <row r="117" spans="2:65" s="11" customFormat="1" x14ac:dyDescent="0.25">
      <c r="B117" s="8"/>
      <c r="C117" s="9"/>
      <c r="D117" s="122" t="s">
        <v>85</v>
      </c>
      <c r="E117" s="9"/>
      <c r="F117" s="123" t="s">
        <v>129</v>
      </c>
      <c r="G117" s="9"/>
      <c r="H117" s="9"/>
      <c r="I117" s="31"/>
      <c r="J117" s="9"/>
      <c r="K117" s="9"/>
      <c r="L117" s="10"/>
      <c r="M117" s="124"/>
      <c r="N117" s="17"/>
      <c r="O117" s="17"/>
      <c r="P117" s="17"/>
      <c r="Q117" s="17"/>
      <c r="R117" s="17"/>
      <c r="S117" s="17"/>
      <c r="T117" s="18"/>
      <c r="AT117" s="1" t="s">
        <v>85</v>
      </c>
      <c r="AU117" s="1" t="s">
        <v>39</v>
      </c>
    </row>
    <row r="118" spans="2:65" s="135" customFormat="1" ht="11.25" x14ac:dyDescent="0.25">
      <c r="B118" s="125"/>
      <c r="C118" s="126"/>
      <c r="D118" s="122" t="s">
        <v>96</v>
      </c>
      <c r="E118" s="126"/>
      <c r="F118" s="128" t="s">
        <v>131</v>
      </c>
      <c r="G118" s="126"/>
      <c r="H118" s="129">
        <v>30.175000000000001</v>
      </c>
      <c r="I118" s="130"/>
      <c r="J118" s="126"/>
      <c r="K118" s="126"/>
      <c r="L118" s="131"/>
      <c r="M118" s="132"/>
      <c r="N118" s="133"/>
      <c r="O118" s="133"/>
      <c r="P118" s="133"/>
      <c r="Q118" s="133"/>
      <c r="R118" s="133"/>
      <c r="S118" s="133"/>
      <c r="T118" s="134"/>
      <c r="AT118" s="136" t="s">
        <v>96</v>
      </c>
      <c r="AU118" s="136" t="s">
        <v>39</v>
      </c>
      <c r="AV118" s="135" t="s">
        <v>39</v>
      </c>
      <c r="AW118" s="135" t="s">
        <v>1</v>
      </c>
      <c r="AX118" s="135" t="s">
        <v>38</v>
      </c>
      <c r="AY118" s="136" t="s">
        <v>75</v>
      </c>
    </row>
    <row r="119" spans="2:65" s="11" customFormat="1" ht="20.45" customHeight="1" x14ac:dyDescent="0.25">
      <c r="B119" s="8"/>
      <c r="C119" s="110" t="s">
        <v>132</v>
      </c>
      <c r="D119" s="110" t="s">
        <v>78</v>
      </c>
      <c r="E119" s="111" t="s">
        <v>133</v>
      </c>
      <c r="F119" s="112" t="s">
        <v>134</v>
      </c>
      <c r="G119" s="113" t="s">
        <v>122</v>
      </c>
      <c r="H119" s="114">
        <v>45.7</v>
      </c>
      <c r="I119" s="115"/>
      <c r="J119" s="116">
        <f>ROUND(I119*H119,2)</f>
        <v>0</v>
      </c>
      <c r="K119" s="112" t="s">
        <v>82</v>
      </c>
      <c r="L119" s="10"/>
      <c r="M119" s="117" t="s">
        <v>0</v>
      </c>
      <c r="N119" s="118" t="s">
        <v>25</v>
      </c>
      <c r="O119" s="17"/>
      <c r="P119" s="119">
        <f>O119*H119</f>
        <v>0</v>
      </c>
      <c r="Q119" s="119">
        <v>6.0000000000000002E-5</v>
      </c>
      <c r="R119" s="119">
        <f>Q119*H119</f>
        <v>2.7420000000000001E-3</v>
      </c>
      <c r="S119" s="119">
        <v>0</v>
      </c>
      <c r="T119" s="120">
        <f>S119*H119</f>
        <v>0</v>
      </c>
      <c r="AR119" s="1" t="s">
        <v>83</v>
      </c>
      <c r="AT119" s="1" t="s">
        <v>78</v>
      </c>
      <c r="AU119" s="1" t="s">
        <v>39</v>
      </c>
      <c r="AY119" s="1" t="s">
        <v>75</v>
      </c>
      <c r="BE119" s="121">
        <f>IF(N119="základní",J119,0)</f>
        <v>0</v>
      </c>
      <c r="BF119" s="121">
        <f>IF(N119="snížená",J119,0)</f>
        <v>0</v>
      </c>
      <c r="BG119" s="121">
        <f>IF(N119="zákl. přenesená",J119,0)</f>
        <v>0</v>
      </c>
      <c r="BH119" s="121">
        <f>IF(N119="sníž. přenesená",J119,0)</f>
        <v>0</v>
      </c>
      <c r="BI119" s="121">
        <f>IF(N119="nulová",J119,0)</f>
        <v>0</v>
      </c>
      <c r="BJ119" s="1" t="s">
        <v>38</v>
      </c>
      <c r="BK119" s="121">
        <f>ROUND(I119*H119,2)</f>
        <v>0</v>
      </c>
      <c r="BL119" s="1" t="s">
        <v>83</v>
      </c>
      <c r="BM119" s="1" t="s">
        <v>135</v>
      </c>
    </row>
    <row r="120" spans="2:65" s="11" customFormat="1" x14ac:dyDescent="0.25">
      <c r="B120" s="8"/>
      <c r="C120" s="9"/>
      <c r="D120" s="122" t="s">
        <v>85</v>
      </c>
      <c r="E120" s="9"/>
      <c r="F120" s="123" t="s">
        <v>136</v>
      </c>
      <c r="G120" s="9"/>
      <c r="H120" s="9"/>
      <c r="I120" s="31"/>
      <c r="J120" s="9"/>
      <c r="K120" s="9"/>
      <c r="L120" s="10"/>
      <c r="M120" s="124"/>
      <c r="N120" s="17"/>
      <c r="O120" s="17"/>
      <c r="P120" s="17"/>
      <c r="Q120" s="17"/>
      <c r="R120" s="17"/>
      <c r="S120" s="17"/>
      <c r="T120" s="18"/>
      <c r="AT120" s="1" t="s">
        <v>85</v>
      </c>
      <c r="AU120" s="1" t="s">
        <v>39</v>
      </c>
    </row>
    <row r="121" spans="2:65" s="135" customFormat="1" ht="11.25" x14ac:dyDescent="0.25">
      <c r="B121" s="125"/>
      <c r="C121" s="126"/>
      <c r="D121" s="122" t="s">
        <v>96</v>
      </c>
      <c r="E121" s="127" t="s">
        <v>0</v>
      </c>
      <c r="F121" s="128" t="s">
        <v>137</v>
      </c>
      <c r="G121" s="126"/>
      <c r="H121" s="129">
        <v>6.74</v>
      </c>
      <c r="I121" s="130"/>
      <c r="J121" s="126"/>
      <c r="K121" s="126"/>
      <c r="L121" s="131"/>
      <c r="M121" s="132"/>
      <c r="N121" s="133"/>
      <c r="O121" s="133"/>
      <c r="P121" s="133"/>
      <c r="Q121" s="133"/>
      <c r="R121" s="133"/>
      <c r="S121" s="133"/>
      <c r="T121" s="134"/>
      <c r="AT121" s="136" t="s">
        <v>96</v>
      </c>
      <c r="AU121" s="136" t="s">
        <v>39</v>
      </c>
      <c r="AV121" s="135" t="s">
        <v>39</v>
      </c>
      <c r="AW121" s="135" t="s">
        <v>17</v>
      </c>
      <c r="AX121" s="135" t="s">
        <v>37</v>
      </c>
      <c r="AY121" s="136" t="s">
        <v>75</v>
      </c>
    </row>
    <row r="122" spans="2:65" s="135" customFormat="1" ht="11.25" x14ac:dyDescent="0.25">
      <c r="B122" s="125"/>
      <c r="C122" s="126"/>
      <c r="D122" s="122" t="s">
        <v>96</v>
      </c>
      <c r="E122" s="127" t="s">
        <v>0</v>
      </c>
      <c r="F122" s="128" t="s">
        <v>138</v>
      </c>
      <c r="G122" s="126"/>
      <c r="H122" s="129">
        <v>8.2200000000000006</v>
      </c>
      <c r="I122" s="130"/>
      <c r="J122" s="126"/>
      <c r="K122" s="126"/>
      <c r="L122" s="131"/>
      <c r="M122" s="132"/>
      <c r="N122" s="133"/>
      <c r="O122" s="133"/>
      <c r="P122" s="133"/>
      <c r="Q122" s="133"/>
      <c r="R122" s="133"/>
      <c r="S122" s="133"/>
      <c r="T122" s="134"/>
      <c r="AT122" s="136" t="s">
        <v>96</v>
      </c>
      <c r="AU122" s="136" t="s">
        <v>39</v>
      </c>
      <c r="AV122" s="135" t="s">
        <v>39</v>
      </c>
      <c r="AW122" s="135" t="s">
        <v>17</v>
      </c>
      <c r="AX122" s="135" t="s">
        <v>37</v>
      </c>
      <c r="AY122" s="136" t="s">
        <v>75</v>
      </c>
    </row>
    <row r="123" spans="2:65" s="135" customFormat="1" ht="11.25" x14ac:dyDescent="0.25">
      <c r="B123" s="125"/>
      <c r="C123" s="126"/>
      <c r="D123" s="122" t="s">
        <v>96</v>
      </c>
      <c r="E123" s="127" t="s">
        <v>0</v>
      </c>
      <c r="F123" s="128" t="s">
        <v>139</v>
      </c>
      <c r="G123" s="126"/>
      <c r="H123" s="129">
        <v>30.74</v>
      </c>
      <c r="I123" s="130"/>
      <c r="J123" s="126"/>
      <c r="K123" s="126"/>
      <c r="L123" s="131"/>
      <c r="M123" s="132"/>
      <c r="N123" s="133"/>
      <c r="O123" s="133"/>
      <c r="P123" s="133"/>
      <c r="Q123" s="133"/>
      <c r="R123" s="133"/>
      <c r="S123" s="133"/>
      <c r="T123" s="134"/>
      <c r="AT123" s="136" t="s">
        <v>96</v>
      </c>
      <c r="AU123" s="136" t="s">
        <v>39</v>
      </c>
      <c r="AV123" s="135" t="s">
        <v>39</v>
      </c>
      <c r="AW123" s="135" t="s">
        <v>17</v>
      </c>
      <c r="AX123" s="135" t="s">
        <v>37</v>
      </c>
      <c r="AY123" s="136" t="s">
        <v>75</v>
      </c>
    </row>
    <row r="124" spans="2:65" s="157" customFormat="1" ht="11.25" x14ac:dyDescent="0.25">
      <c r="B124" s="147"/>
      <c r="C124" s="148"/>
      <c r="D124" s="122" t="s">
        <v>96</v>
      </c>
      <c r="E124" s="149" t="s">
        <v>0</v>
      </c>
      <c r="F124" s="150" t="s">
        <v>111</v>
      </c>
      <c r="G124" s="148"/>
      <c r="H124" s="151">
        <v>45.7</v>
      </c>
      <c r="I124" s="152"/>
      <c r="J124" s="148"/>
      <c r="K124" s="148"/>
      <c r="L124" s="153"/>
      <c r="M124" s="154"/>
      <c r="N124" s="155"/>
      <c r="O124" s="155"/>
      <c r="P124" s="155"/>
      <c r="Q124" s="155"/>
      <c r="R124" s="155"/>
      <c r="S124" s="155"/>
      <c r="T124" s="156"/>
      <c r="AT124" s="158" t="s">
        <v>96</v>
      </c>
      <c r="AU124" s="158" t="s">
        <v>39</v>
      </c>
      <c r="AV124" s="157" t="s">
        <v>83</v>
      </c>
      <c r="AW124" s="157" t="s">
        <v>17</v>
      </c>
      <c r="AX124" s="157" t="s">
        <v>38</v>
      </c>
      <c r="AY124" s="158" t="s">
        <v>75</v>
      </c>
    </row>
    <row r="125" spans="2:65" s="11" customFormat="1" ht="20.45" customHeight="1" x14ac:dyDescent="0.25">
      <c r="B125" s="8"/>
      <c r="C125" s="137" t="s">
        <v>140</v>
      </c>
      <c r="D125" s="137" t="s">
        <v>98</v>
      </c>
      <c r="E125" s="138" t="s">
        <v>141</v>
      </c>
      <c r="F125" s="139" t="s">
        <v>142</v>
      </c>
      <c r="G125" s="140" t="s">
        <v>122</v>
      </c>
      <c r="H125" s="141">
        <v>7.077</v>
      </c>
      <c r="I125" s="142"/>
      <c r="J125" s="143">
        <f>ROUND(I125*H125,2)</f>
        <v>0</v>
      </c>
      <c r="K125" s="139" t="s">
        <v>82</v>
      </c>
      <c r="L125" s="144"/>
      <c r="M125" s="145" t="s">
        <v>0</v>
      </c>
      <c r="N125" s="146" t="s">
        <v>25</v>
      </c>
      <c r="O125" s="17"/>
      <c r="P125" s="119">
        <f>O125*H125</f>
        <v>0</v>
      </c>
      <c r="Q125" s="119">
        <v>4.2000000000000002E-4</v>
      </c>
      <c r="R125" s="119">
        <f>Q125*H125</f>
        <v>2.97234E-3</v>
      </c>
      <c r="S125" s="119">
        <v>0</v>
      </c>
      <c r="T125" s="120">
        <f>S125*H125</f>
        <v>0</v>
      </c>
      <c r="AR125" s="1" t="s">
        <v>101</v>
      </c>
      <c r="AT125" s="1" t="s">
        <v>98</v>
      </c>
      <c r="AU125" s="1" t="s">
        <v>39</v>
      </c>
      <c r="AY125" s="1" t="s">
        <v>75</v>
      </c>
      <c r="BE125" s="121">
        <f>IF(N125="základní",J125,0)</f>
        <v>0</v>
      </c>
      <c r="BF125" s="121">
        <f>IF(N125="snížená",J125,0)</f>
        <v>0</v>
      </c>
      <c r="BG125" s="121">
        <f>IF(N125="zákl. přenesená",J125,0)</f>
        <v>0</v>
      </c>
      <c r="BH125" s="121">
        <f>IF(N125="sníž. přenesená",J125,0)</f>
        <v>0</v>
      </c>
      <c r="BI125" s="121">
        <f>IF(N125="nulová",J125,0)</f>
        <v>0</v>
      </c>
      <c r="BJ125" s="1" t="s">
        <v>38</v>
      </c>
      <c r="BK125" s="121">
        <f>ROUND(I125*H125,2)</f>
        <v>0</v>
      </c>
      <c r="BL125" s="1" t="s">
        <v>83</v>
      </c>
      <c r="BM125" s="1" t="s">
        <v>143</v>
      </c>
    </row>
    <row r="126" spans="2:65" s="11" customFormat="1" x14ac:dyDescent="0.25">
      <c r="B126" s="8"/>
      <c r="C126" s="9"/>
      <c r="D126" s="122" t="s">
        <v>85</v>
      </c>
      <c r="E126" s="9"/>
      <c r="F126" s="123" t="s">
        <v>142</v>
      </c>
      <c r="G126" s="9"/>
      <c r="H126" s="9"/>
      <c r="I126" s="31"/>
      <c r="J126" s="9"/>
      <c r="K126" s="9"/>
      <c r="L126" s="10"/>
      <c r="M126" s="124"/>
      <c r="N126" s="17"/>
      <c r="O126" s="17"/>
      <c r="P126" s="17"/>
      <c r="Q126" s="17"/>
      <c r="R126" s="17"/>
      <c r="S126" s="17"/>
      <c r="T126" s="18"/>
      <c r="AT126" s="1" t="s">
        <v>85</v>
      </c>
      <c r="AU126" s="1" t="s">
        <v>39</v>
      </c>
    </row>
    <row r="127" spans="2:65" s="135" customFormat="1" ht="11.25" x14ac:dyDescent="0.25">
      <c r="B127" s="125"/>
      <c r="C127" s="126"/>
      <c r="D127" s="122" t="s">
        <v>96</v>
      </c>
      <c r="E127" s="126"/>
      <c r="F127" s="128" t="s">
        <v>144</v>
      </c>
      <c r="G127" s="126"/>
      <c r="H127" s="129">
        <v>7.077</v>
      </c>
      <c r="I127" s="130"/>
      <c r="J127" s="126"/>
      <c r="K127" s="126"/>
      <c r="L127" s="131"/>
      <c r="M127" s="132"/>
      <c r="N127" s="133"/>
      <c r="O127" s="133"/>
      <c r="P127" s="133"/>
      <c r="Q127" s="133"/>
      <c r="R127" s="133"/>
      <c r="S127" s="133"/>
      <c r="T127" s="134"/>
      <c r="AT127" s="136" t="s">
        <v>96</v>
      </c>
      <c r="AU127" s="136" t="s">
        <v>39</v>
      </c>
      <c r="AV127" s="135" t="s">
        <v>39</v>
      </c>
      <c r="AW127" s="135" t="s">
        <v>1</v>
      </c>
      <c r="AX127" s="135" t="s">
        <v>38</v>
      </c>
      <c r="AY127" s="136" t="s">
        <v>75</v>
      </c>
    </row>
    <row r="128" spans="2:65" s="11" customFormat="1" ht="20.45" customHeight="1" x14ac:dyDescent="0.25">
      <c r="B128" s="8"/>
      <c r="C128" s="137" t="s">
        <v>145</v>
      </c>
      <c r="D128" s="137" t="s">
        <v>98</v>
      </c>
      <c r="E128" s="138" t="s">
        <v>146</v>
      </c>
      <c r="F128" s="139" t="s">
        <v>147</v>
      </c>
      <c r="G128" s="140" t="s">
        <v>122</v>
      </c>
      <c r="H128" s="141">
        <v>8.6310000000000002</v>
      </c>
      <c r="I128" s="142"/>
      <c r="J128" s="143">
        <f>ROUND(I128*H128,2)</f>
        <v>0</v>
      </c>
      <c r="K128" s="139" t="s">
        <v>82</v>
      </c>
      <c r="L128" s="144"/>
      <c r="M128" s="145" t="s">
        <v>0</v>
      </c>
      <c r="N128" s="146" t="s">
        <v>25</v>
      </c>
      <c r="O128" s="17"/>
      <c r="P128" s="119">
        <f>O128*H128</f>
        <v>0</v>
      </c>
      <c r="Q128" s="119">
        <v>5.0000000000000001E-4</v>
      </c>
      <c r="R128" s="119">
        <f>Q128*H128</f>
        <v>4.3154999999999999E-3</v>
      </c>
      <c r="S128" s="119">
        <v>0</v>
      </c>
      <c r="T128" s="120">
        <f>S128*H128</f>
        <v>0</v>
      </c>
      <c r="AR128" s="1" t="s">
        <v>101</v>
      </c>
      <c r="AT128" s="1" t="s">
        <v>98</v>
      </c>
      <c r="AU128" s="1" t="s">
        <v>39</v>
      </c>
      <c r="AY128" s="1" t="s">
        <v>75</v>
      </c>
      <c r="BE128" s="121">
        <f>IF(N128="základní",J128,0)</f>
        <v>0</v>
      </c>
      <c r="BF128" s="121">
        <f>IF(N128="snížená",J128,0)</f>
        <v>0</v>
      </c>
      <c r="BG128" s="121">
        <f>IF(N128="zákl. přenesená",J128,0)</f>
        <v>0</v>
      </c>
      <c r="BH128" s="121">
        <f>IF(N128="sníž. přenesená",J128,0)</f>
        <v>0</v>
      </c>
      <c r="BI128" s="121">
        <f>IF(N128="nulová",J128,0)</f>
        <v>0</v>
      </c>
      <c r="BJ128" s="1" t="s">
        <v>38</v>
      </c>
      <c r="BK128" s="121">
        <f>ROUND(I128*H128,2)</f>
        <v>0</v>
      </c>
      <c r="BL128" s="1" t="s">
        <v>83</v>
      </c>
      <c r="BM128" s="1" t="s">
        <v>148</v>
      </c>
    </row>
    <row r="129" spans="2:65" s="11" customFormat="1" x14ac:dyDescent="0.25">
      <c r="B129" s="8"/>
      <c r="C129" s="9"/>
      <c r="D129" s="122" t="s">
        <v>85</v>
      </c>
      <c r="E129" s="9"/>
      <c r="F129" s="123" t="s">
        <v>147</v>
      </c>
      <c r="G129" s="9"/>
      <c r="H129" s="9"/>
      <c r="I129" s="31"/>
      <c r="J129" s="9"/>
      <c r="K129" s="9"/>
      <c r="L129" s="10"/>
      <c r="M129" s="124"/>
      <c r="N129" s="17"/>
      <c r="O129" s="17"/>
      <c r="P129" s="17"/>
      <c r="Q129" s="17"/>
      <c r="R129" s="17"/>
      <c r="S129" s="17"/>
      <c r="T129" s="18"/>
      <c r="AT129" s="1" t="s">
        <v>85</v>
      </c>
      <c r="AU129" s="1" t="s">
        <v>39</v>
      </c>
    </row>
    <row r="130" spans="2:65" s="135" customFormat="1" ht="11.25" x14ac:dyDescent="0.25">
      <c r="B130" s="125"/>
      <c r="C130" s="126"/>
      <c r="D130" s="122" t="s">
        <v>96</v>
      </c>
      <c r="E130" s="126"/>
      <c r="F130" s="128" t="s">
        <v>149</v>
      </c>
      <c r="G130" s="126"/>
      <c r="H130" s="129">
        <v>8.6310000000000002</v>
      </c>
      <c r="I130" s="130"/>
      <c r="J130" s="126"/>
      <c r="K130" s="126"/>
      <c r="L130" s="131"/>
      <c r="M130" s="132"/>
      <c r="N130" s="133"/>
      <c r="O130" s="133"/>
      <c r="P130" s="133"/>
      <c r="Q130" s="133"/>
      <c r="R130" s="133"/>
      <c r="S130" s="133"/>
      <c r="T130" s="134"/>
      <c r="AT130" s="136" t="s">
        <v>96</v>
      </c>
      <c r="AU130" s="136" t="s">
        <v>39</v>
      </c>
      <c r="AV130" s="135" t="s">
        <v>39</v>
      </c>
      <c r="AW130" s="135" t="s">
        <v>1</v>
      </c>
      <c r="AX130" s="135" t="s">
        <v>38</v>
      </c>
      <c r="AY130" s="136" t="s">
        <v>75</v>
      </c>
    </row>
    <row r="131" spans="2:65" s="11" customFormat="1" ht="20.45" customHeight="1" x14ac:dyDescent="0.25">
      <c r="B131" s="8"/>
      <c r="C131" s="137" t="s">
        <v>150</v>
      </c>
      <c r="D131" s="137" t="s">
        <v>98</v>
      </c>
      <c r="E131" s="138" t="s">
        <v>151</v>
      </c>
      <c r="F131" s="139" t="s">
        <v>152</v>
      </c>
      <c r="G131" s="140" t="s">
        <v>122</v>
      </c>
      <c r="H131" s="141">
        <v>32.277000000000001</v>
      </c>
      <c r="I131" s="142"/>
      <c r="J131" s="143">
        <f>ROUND(I131*H131,2)</f>
        <v>0</v>
      </c>
      <c r="K131" s="139" t="s">
        <v>82</v>
      </c>
      <c r="L131" s="144"/>
      <c r="M131" s="145" t="s">
        <v>0</v>
      </c>
      <c r="N131" s="146" t="s">
        <v>25</v>
      </c>
      <c r="O131" s="17"/>
      <c r="P131" s="119">
        <f>O131*H131</f>
        <v>0</v>
      </c>
      <c r="Q131" s="119">
        <v>5.9999999999999995E-4</v>
      </c>
      <c r="R131" s="119">
        <f>Q131*H131</f>
        <v>1.93662E-2</v>
      </c>
      <c r="S131" s="119">
        <v>0</v>
      </c>
      <c r="T131" s="120">
        <f>S131*H131</f>
        <v>0</v>
      </c>
      <c r="AR131" s="1" t="s">
        <v>101</v>
      </c>
      <c r="AT131" s="1" t="s">
        <v>98</v>
      </c>
      <c r="AU131" s="1" t="s">
        <v>39</v>
      </c>
      <c r="AY131" s="1" t="s">
        <v>75</v>
      </c>
      <c r="BE131" s="121">
        <f>IF(N131="základní",J131,0)</f>
        <v>0</v>
      </c>
      <c r="BF131" s="121">
        <f>IF(N131="snížená",J131,0)</f>
        <v>0</v>
      </c>
      <c r="BG131" s="121">
        <f>IF(N131="zákl. přenesená",J131,0)</f>
        <v>0</v>
      </c>
      <c r="BH131" s="121">
        <f>IF(N131="sníž. přenesená",J131,0)</f>
        <v>0</v>
      </c>
      <c r="BI131" s="121">
        <f>IF(N131="nulová",J131,0)</f>
        <v>0</v>
      </c>
      <c r="BJ131" s="1" t="s">
        <v>38</v>
      </c>
      <c r="BK131" s="121">
        <f>ROUND(I131*H131,2)</f>
        <v>0</v>
      </c>
      <c r="BL131" s="1" t="s">
        <v>83</v>
      </c>
      <c r="BM131" s="1" t="s">
        <v>153</v>
      </c>
    </row>
    <row r="132" spans="2:65" s="11" customFormat="1" x14ac:dyDescent="0.25">
      <c r="B132" s="8"/>
      <c r="C132" s="9"/>
      <c r="D132" s="122" t="s">
        <v>85</v>
      </c>
      <c r="E132" s="9"/>
      <c r="F132" s="123" t="s">
        <v>152</v>
      </c>
      <c r="G132" s="9"/>
      <c r="H132" s="9"/>
      <c r="I132" s="31"/>
      <c r="J132" s="9"/>
      <c r="K132" s="9"/>
      <c r="L132" s="10"/>
      <c r="M132" s="124"/>
      <c r="N132" s="17"/>
      <c r="O132" s="17"/>
      <c r="P132" s="17"/>
      <c r="Q132" s="17"/>
      <c r="R132" s="17"/>
      <c r="S132" s="17"/>
      <c r="T132" s="18"/>
      <c r="AT132" s="1" t="s">
        <v>85</v>
      </c>
      <c r="AU132" s="1" t="s">
        <v>39</v>
      </c>
    </row>
    <row r="133" spans="2:65" s="135" customFormat="1" ht="11.25" x14ac:dyDescent="0.25">
      <c r="B133" s="125"/>
      <c r="C133" s="126"/>
      <c r="D133" s="122" t="s">
        <v>96</v>
      </c>
      <c r="E133" s="126"/>
      <c r="F133" s="128" t="s">
        <v>154</v>
      </c>
      <c r="G133" s="126"/>
      <c r="H133" s="129">
        <v>32.277000000000001</v>
      </c>
      <c r="I133" s="130"/>
      <c r="J133" s="126"/>
      <c r="K133" s="126"/>
      <c r="L133" s="131"/>
      <c r="M133" s="132"/>
      <c r="N133" s="133"/>
      <c r="O133" s="133"/>
      <c r="P133" s="133"/>
      <c r="Q133" s="133"/>
      <c r="R133" s="133"/>
      <c r="S133" s="133"/>
      <c r="T133" s="134"/>
      <c r="AT133" s="136" t="s">
        <v>96</v>
      </c>
      <c r="AU133" s="136" t="s">
        <v>39</v>
      </c>
      <c r="AV133" s="135" t="s">
        <v>39</v>
      </c>
      <c r="AW133" s="135" t="s">
        <v>1</v>
      </c>
      <c r="AX133" s="135" t="s">
        <v>38</v>
      </c>
      <c r="AY133" s="136" t="s">
        <v>75</v>
      </c>
    </row>
    <row r="134" spans="2:65" s="11" customFormat="1" ht="20.45" customHeight="1" x14ac:dyDescent="0.25">
      <c r="B134" s="8"/>
      <c r="C134" s="110" t="s">
        <v>155</v>
      </c>
      <c r="D134" s="110" t="s">
        <v>78</v>
      </c>
      <c r="E134" s="111" t="s">
        <v>156</v>
      </c>
      <c r="F134" s="112" t="s">
        <v>157</v>
      </c>
      <c r="G134" s="113" t="s">
        <v>122</v>
      </c>
      <c r="H134" s="114">
        <v>386.7</v>
      </c>
      <c r="I134" s="115"/>
      <c r="J134" s="116">
        <f>ROUND(I134*H134,2)</f>
        <v>0</v>
      </c>
      <c r="K134" s="112" t="s">
        <v>82</v>
      </c>
      <c r="L134" s="10"/>
      <c r="M134" s="117" t="s">
        <v>0</v>
      </c>
      <c r="N134" s="118" t="s">
        <v>25</v>
      </c>
      <c r="O134" s="17"/>
      <c r="P134" s="119">
        <f>O134*H134</f>
        <v>0</v>
      </c>
      <c r="Q134" s="119">
        <v>2.5000000000000001E-4</v>
      </c>
      <c r="R134" s="119">
        <f>Q134*H134</f>
        <v>9.6674999999999997E-2</v>
      </c>
      <c r="S134" s="119">
        <v>0</v>
      </c>
      <c r="T134" s="120">
        <f>S134*H134</f>
        <v>0</v>
      </c>
      <c r="AR134" s="1" t="s">
        <v>83</v>
      </c>
      <c r="AT134" s="1" t="s">
        <v>78</v>
      </c>
      <c r="AU134" s="1" t="s">
        <v>39</v>
      </c>
      <c r="AY134" s="1" t="s">
        <v>75</v>
      </c>
      <c r="BE134" s="121">
        <f>IF(N134="základní",J134,0)</f>
        <v>0</v>
      </c>
      <c r="BF134" s="121">
        <f>IF(N134="snížená",J134,0)</f>
        <v>0</v>
      </c>
      <c r="BG134" s="121">
        <f>IF(N134="zákl. přenesená",J134,0)</f>
        <v>0</v>
      </c>
      <c r="BH134" s="121">
        <f>IF(N134="sníž. přenesená",J134,0)</f>
        <v>0</v>
      </c>
      <c r="BI134" s="121">
        <f>IF(N134="nulová",J134,0)</f>
        <v>0</v>
      </c>
      <c r="BJ134" s="1" t="s">
        <v>38</v>
      </c>
      <c r="BK134" s="121">
        <f>ROUND(I134*H134,2)</f>
        <v>0</v>
      </c>
      <c r="BL134" s="1" t="s">
        <v>83</v>
      </c>
      <c r="BM134" s="1" t="s">
        <v>158</v>
      </c>
    </row>
    <row r="135" spans="2:65" s="11" customFormat="1" x14ac:dyDescent="0.25">
      <c r="B135" s="8"/>
      <c r="C135" s="9"/>
      <c r="D135" s="122" t="s">
        <v>85</v>
      </c>
      <c r="E135" s="9"/>
      <c r="F135" s="123" t="s">
        <v>159</v>
      </c>
      <c r="G135" s="9"/>
      <c r="H135" s="9"/>
      <c r="I135" s="31"/>
      <c r="J135" s="9"/>
      <c r="K135" s="9"/>
      <c r="L135" s="10"/>
      <c r="M135" s="124"/>
      <c r="N135" s="17"/>
      <c r="O135" s="17"/>
      <c r="P135" s="17"/>
      <c r="Q135" s="17"/>
      <c r="R135" s="17"/>
      <c r="S135" s="17"/>
      <c r="T135" s="18"/>
      <c r="AT135" s="1" t="s">
        <v>85</v>
      </c>
      <c r="AU135" s="1" t="s">
        <v>39</v>
      </c>
    </row>
    <row r="136" spans="2:65" s="135" customFormat="1" ht="11.25" x14ac:dyDescent="0.25">
      <c r="B136" s="125"/>
      <c r="C136" s="126"/>
      <c r="D136" s="122" t="s">
        <v>96</v>
      </c>
      <c r="E136" s="127" t="s">
        <v>0</v>
      </c>
      <c r="F136" s="128" t="s">
        <v>160</v>
      </c>
      <c r="G136" s="126"/>
      <c r="H136" s="129">
        <v>31.39</v>
      </c>
      <c r="I136" s="130"/>
      <c r="J136" s="126"/>
      <c r="K136" s="126"/>
      <c r="L136" s="131"/>
      <c r="M136" s="132"/>
      <c r="N136" s="133"/>
      <c r="O136" s="133"/>
      <c r="P136" s="133"/>
      <c r="Q136" s="133"/>
      <c r="R136" s="133"/>
      <c r="S136" s="133"/>
      <c r="T136" s="134"/>
      <c r="AT136" s="136" t="s">
        <v>96</v>
      </c>
      <c r="AU136" s="136" t="s">
        <v>39</v>
      </c>
      <c r="AV136" s="135" t="s">
        <v>39</v>
      </c>
      <c r="AW136" s="135" t="s">
        <v>17</v>
      </c>
      <c r="AX136" s="135" t="s">
        <v>37</v>
      </c>
      <c r="AY136" s="136" t="s">
        <v>75</v>
      </c>
    </row>
    <row r="137" spans="2:65" s="135" customFormat="1" ht="11.25" x14ac:dyDescent="0.25">
      <c r="B137" s="125"/>
      <c r="C137" s="126"/>
      <c r="D137" s="122" t="s">
        <v>96</v>
      </c>
      <c r="E137" s="127" t="s">
        <v>0</v>
      </c>
      <c r="F137" s="128" t="s">
        <v>161</v>
      </c>
      <c r="G137" s="126"/>
      <c r="H137" s="129">
        <v>29.03</v>
      </c>
      <c r="I137" s="130"/>
      <c r="J137" s="126"/>
      <c r="K137" s="126"/>
      <c r="L137" s="131"/>
      <c r="M137" s="132"/>
      <c r="N137" s="133"/>
      <c r="O137" s="133"/>
      <c r="P137" s="133"/>
      <c r="Q137" s="133"/>
      <c r="R137" s="133"/>
      <c r="S137" s="133"/>
      <c r="T137" s="134"/>
      <c r="AT137" s="136" t="s">
        <v>96</v>
      </c>
      <c r="AU137" s="136" t="s">
        <v>39</v>
      </c>
      <c r="AV137" s="135" t="s">
        <v>39</v>
      </c>
      <c r="AW137" s="135" t="s">
        <v>17</v>
      </c>
      <c r="AX137" s="135" t="s">
        <v>37</v>
      </c>
      <c r="AY137" s="136" t="s">
        <v>75</v>
      </c>
    </row>
    <row r="138" spans="2:65" s="135" customFormat="1" ht="11.25" x14ac:dyDescent="0.25">
      <c r="B138" s="125"/>
      <c r="C138" s="126"/>
      <c r="D138" s="122" t="s">
        <v>96</v>
      </c>
      <c r="E138" s="127" t="s">
        <v>0</v>
      </c>
      <c r="F138" s="128" t="s">
        <v>162</v>
      </c>
      <c r="G138" s="126"/>
      <c r="H138" s="129">
        <v>110.57</v>
      </c>
      <c r="I138" s="130"/>
      <c r="J138" s="126"/>
      <c r="K138" s="126"/>
      <c r="L138" s="131"/>
      <c r="M138" s="132"/>
      <c r="N138" s="133"/>
      <c r="O138" s="133"/>
      <c r="P138" s="133"/>
      <c r="Q138" s="133"/>
      <c r="R138" s="133"/>
      <c r="S138" s="133"/>
      <c r="T138" s="134"/>
      <c r="AT138" s="136" t="s">
        <v>96</v>
      </c>
      <c r="AU138" s="136" t="s">
        <v>39</v>
      </c>
      <c r="AV138" s="135" t="s">
        <v>39</v>
      </c>
      <c r="AW138" s="135" t="s">
        <v>17</v>
      </c>
      <c r="AX138" s="135" t="s">
        <v>37</v>
      </c>
      <c r="AY138" s="136" t="s">
        <v>75</v>
      </c>
    </row>
    <row r="139" spans="2:65" s="135" customFormat="1" ht="11.25" x14ac:dyDescent="0.25">
      <c r="B139" s="125"/>
      <c r="C139" s="126"/>
      <c r="D139" s="122" t="s">
        <v>96</v>
      </c>
      <c r="E139" s="127" t="s">
        <v>0</v>
      </c>
      <c r="F139" s="128" t="s">
        <v>163</v>
      </c>
      <c r="G139" s="126"/>
      <c r="H139" s="129">
        <v>215.71</v>
      </c>
      <c r="I139" s="130"/>
      <c r="J139" s="126"/>
      <c r="K139" s="126"/>
      <c r="L139" s="131"/>
      <c r="M139" s="132"/>
      <c r="N139" s="133"/>
      <c r="O139" s="133"/>
      <c r="P139" s="133"/>
      <c r="Q139" s="133"/>
      <c r="R139" s="133"/>
      <c r="S139" s="133"/>
      <c r="T139" s="134"/>
      <c r="AT139" s="136" t="s">
        <v>96</v>
      </c>
      <c r="AU139" s="136" t="s">
        <v>39</v>
      </c>
      <c r="AV139" s="135" t="s">
        <v>39</v>
      </c>
      <c r="AW139" s="135" t="s">
        <v>17</v>
      </c>
      <c r="AX139" s="135" t="s">
        <v>37</v>
      </c>
      <c r="AY139" s="136" t="s">
        <v>75</v>
      </c>
    </row>
    <row r="140" spans="2:65" s="157" customFormat="1" ht="11.25" x14ac:dyDescent="0.25">
      <c r="B140" s="147"/>
      <c r="C140" s="148"/>
      <c r="D140" s="122" t="s">
        <v>96</v>
      </c>
      <c r="E140" s="149" t="s">
        <v>0</v>
      </c>
      <c r="F140" s="150" t="s">
        <v>111</v>
      </c>
      <c r="G140" s="148"/>
      <c r="H140" s="151">
        <v>386.70000000000005</v>
      </c>
      <c r="I140" s="152"/>
      <c r="J140" s="148"/>
      <c r="K140" s="148"/>
      <c r="L140" s="153"/>
      <c r="M140" s="154"/>
      <c r="N140" s="155"/>
      <c r="O140" s="155"/>
      <c r="P140" s="155"/>
      <c r="Q140" s="155"/>
      <c r="R140" s="155"/>
      <c r="S140" s="155"/>
      <c r="T140" s="156"/>
      <c r="AT140" s="158" t="s">
        <v>96</v>
      </c>
      <c r="AU140" s="158" t="s">
        <v>39</v>
      </c>
      <c r="AV140" s="157" t="s">
        <v>83</v>
      </c>
      <c r="AW140" s="157" t="s">
        <v>17</v>
      </c>
      <c r="AX140" s="157" t="s">
        <v>38</v>
      </c>
      <c r="AY140" s="158" t="s">
        <v>75</v>
      </c>
    </row>
    <row r="141" spans="2:65" s="11" customFormat="1" ht="20.45" customHeight="1" x14ac:dyDescent="0.25">
      <c r="B141" s="8"/>
      <c r="C141" s="137" t="s">
        <v>4</v>
      </c>
      <c r="D141" s="137" t="s">
        <v>98</v>
      </c>
      <c r="E141" s="138" t="s">
        <v>164</v>
      </c>
      <c r="F141" s="139" t="s">
        <v>165</v>
      </c>
      <c r="G141" s="140" t="s">
        <v>122</v>
      </c>
      <c r="H141" s="141">
        <v>226.49600000000001</v>
      </c>
      <c r="I141" s="142"/>
      <c r="J141" s="143">
        <f>ROUND(I141*H141,2)</f>
        <v>0</v>
      </c>
      <c r="K141" s="139" t="s">
        <v>82</v>
      </c>
      <c r="L141" s="144"/>
      <c r="M141" s="145" t="s">
        <v>0</v>
      </c>
      <c r="N141" s="146" t="s">
        <v>25</v>
      </c>
      <c r="O141" s="17"/>
      <c r="P141" s="119">
        <f>O141*H141</f>
        <v>0</v>
      </c>
      <c r="Q141" s="119">
        <v>3.0000000000000001E-5</v>
      </c>
      <c r="R141" s="119">
        <f>Q141*H141</f>
        <v>6.7948800000000005E-3</v>
      </c>
      <c r="S141" s="119">
        <v>0</v>
      </c>
      <c r="T141" s="120">
        <f>S141*H141</f>
        <v>0</v>
      </c>
      <c r="AR141" s="1" t="s">
        <v>101</v>
      </c>
      <c r="AT141" s="1" t="s">
        <v>98</v>
      </c>
      <c r="AU141" s="1" t="s">
        <v>39</v>
      </c>
      <c r="AY141" s="1" t="s">
        <v>75</v>
      </c>
      <c r="BE141" s="121">
        <f>IF(N141="základní",J141,0)</f>
        <v>0</v>
      </c>
      <c r="BF141" s="121">
        <f>IF(N141="snížená",J141,0)</f>
        <v>0</v>
      </c>
      <c r="BG141" s="121">
        <f>IF(N141="zákl. přenesená",J141,0)</f>
        <v>0</v>
      </c>
      <c r="BH141" s="121">
        <f>IF(N141="sníž. přenesená",J141,0)</f>
        <v>0</v>
      </c>
      <c r="BI141" s="121">
        <f>IF(N141="nulová",J141,0)</f>
        <v>0</v>
      </c>
      <c r="BJ141" s="1" t="s">
        <v>38</v>
      </c>
      <c r="BK141" s="121">
        <f>ROUND(I141*H141,2)</f>
        <v>0</v>
      </c>
      <c r="BL141" s="1" t="s">
        <v>83</v>
      </c>
      <c r="BM141" s="1" t="s">
        <v>166</v>
      </c>
    </row>
    <row r="142" spans="2:65" s="11" customFormat="1" x14ac:dyDescent="0.25">
      <c r="B142" s="8"/>
      <c r="C142" s="9"/>
      <c r="D142" s="122" t="s">
        <v>85</v>
      </c>
      <c r="E142" s="9"/>
      <c r="F142" s="123" t="s">
        <v>165</v>
      </c>
      <c r="G142" s="9"/>
      <c r="H142" s="9"/>
      <c r="I142" s="31"/>
      <c r="J142" s="9"/>
      <c r="K142" s="9"/>
      <c r="L142" s="10"/>
      <c r="M142" s="124"/>
      <c r="N142" s="17"/>
      <c r="O142" s="17"/>
      <c r="P142" s="17"/>
      <c r="Q142" s="17"/>
      <c r="R142" s="17"/>
      <c r="S142" s="17"/>
      <c r="T142" s="18"/>
      <c r="AT142" s="1" t="s">
        <v>85</v>
      </c>
      <c r="AU142" s="1" t="s">
        <v>39</v>
      </c>
    </row>
    <row r="143" spans="2:65" s="135" customFormat="1" ht="11.25" x14ac:dyDescent="0.25">
      <c r="B143" s="125"/>
      <c r="C143" s="126"/>
      <c r="D143" s="122" t="s">
        <v>96</v>
      </c>
      <c r="E143" s="126"/>
      <c r="F143" s="128" t="s">
        <v>167</v>
      </c>
      <c r="G143" s="126"/>
      <c r="H143" s="129">
        <v>226.49600000000001</v>
      </c>
      <c r="I143" s="130"/>
      <c r="J143" s="126"/>
      <c r="K143" s="126"/>
      <c r="L143" s="131"/>
      <c r="M143" s="132"/>
      <c r="N143" s="133"/>
      <c r="O143" s="133"/>
      <c r="P143" s="133"/>
      <c r="Q143" s="133"/>
      <c r="R143" s="133"/>
      <c r="S143" s="133"/>
      <c r="T143" s="134"/>
      <c r="AT143" s="136" t="s">
        <v>96</v>
      </c>
      <c r="AU143" s="136" t="s">
        <v>39</v>
      </c>
      <c r="AV143" s="135" t="s">
        <v>39</v>
      </c>
      <c r="AW143" s="135" t="s">
        <v>1</v>
      </c>
      <c r="AX143" s="135" t="s">
        <v>38</v>
      </c>
      <c r="AY143" s="136" t="s">
        <v>75</v>
      </c>
    </row>
    <row r="144" spans="2:65" s="11" customFormat="1" ht="20.45" customHeight="1" x14ac:dyDescent="0.25">
      <c r="B144" s="8"/>
      <c r="C144" s="137" t="s">
        <v>168</v>
      </c>
      <c r="D144" s="137" t="s">
        <v>98</v>
      </c>
      <c r="E144" s="138" t="s">
        <v>169</v>
      </c>
      <c r="F144" s="139" t="s">
        <v>170</v>
      </c>
      <c r="G144" s="140" t="s">
        <v>122</v>
      </c>
      <c r="H144" s="141">
        <v>116.099</v>
      </c>
      <c r="I144" s="142"/>
      <c r="J144" s="143">
        <f>ROUND(I144*H144,2)</f>
        <v>0</v>
      </c>
      <c r="K144" s="139" t="s">
        <v>82</v>
      </c>
      <c r="L144" s="144"/>
      <c r="M144" s="145" t="s">
        <v>0</v>
      </c>
      <c r="N144" s="146" t="s">
        <v>25</v>
      </c>
      <c r="O144" s="17"/>
      <c r="P144" s="119">
        <f>O144*H144</f>
        <v>0</v>
      </c>
      <c r="Q144" s="119">
        <v>4.0000000000000003E-5</v>
      </c>
      <c r="R144" s="119">
        <f>Q144*H144</f>
        <v>4.6439600000000008E-3</v>
      </c>
      <c r="S144" s="119">
        <v>0</v>
      </c>
      <c r="T144" s="120">
        <f>S144*H144</f>
        <v>0</v>
      </c>
      <c r="AR144" s="1" t="s">
        <v>101</v>
      </c>
      <c r="AT144" s="1" t="s">
        <v>98</v>
      </c>
      <c r="AU144" s="1" t="s">
        <v>39</v>
      </c>
      <c r="AY144" s="1" t="s">
        <v>75</v>
      </c>
      <c r="BE144" s="121">
        <f>IF(N144="základní",J144,0)</f>
        <v>0</v>
      </c>
      <c r="BF144" s="121">
        <f>IF(N144="snížená",J144,0)</f>
        <v>0</v>
      </c>
      <c r="BG144" s="121">
        <f>IF(N144="zákl. přenesená",J144,0)</f>
        <v>0</v>
      </c>
      <c r="BH144" s="121">
        <f>IF(N144="sníž. přenesená",J144,0)</f>
        <v>0</v>
      </c>
      <c r="BI144" s="121">
        <f>IF(N144="nulová",J144,0)</f>
        <v>0</v>
      </c>
      <c r="BJ144" s="1" t="s">
        <v>38</v>
      </c>
      <c r="BK144" s="121">
        <f>ROUND(I144*H144,2)</f>
        <v>0</v>
      </c>
      <c r="BL144" s="1" t="s">
        <v>83</v>
      </c>
      <c r="BM144" s="1" t="s">
        <v>171</v>
      </c>
    </row>
    <row r="145" spans="2:65" s="11" customFormat="1" x14ac:dyDescent="0.25">
      <c r="B145" s="8"/>
      <c r="C145" s="9"/>
      <c r="D145" s="122" t="s">
        <v>85</v>
      </c>
      <c r="E145" s="9"/>
      <c r="F145" s="123" t="s">
        <v>170</v>
      </c>
      <c r="G145" s="9"/>
      <c r="H145" s="9"/>
      <c r="I145" s="31"/>
      <c r="J145" s="9"/>
      <c r="K145" s="9"/>
      <c r="L145" s="10"/>
      <c r="M145" s="124"/>
      <c r="N145" s="17"/>
      <c r="O145" s="17"/>
      <c r="P145" s="17"/>
      <c r="Q145" s="17"/>
      <c r="R145" s="17"/>
      <c r="S145" s="17"/>
      <c r="T145" s="18"/>
      <c r="AT145" s="1" t="s">
        <v>85</v>
      </c>
      <c r="AU145" s="1" t="s">
        <v>39</v>
      </c>
    </row>
    <row r="146" spans="2:65" s="135" customFormat="1" ht="11.25" x14ac:dyDescent="0.25">
      <c r="B146" s="125"/>
      <c r="C146" s="126"/>
      <c r="D146" s="122" t="s">
        <v>96</v>
      </c>
      <c r="E146" s="126"/>
      <c r="F146" s="128" t="s">
        <v>172</v>
      </c>
      <c r="G146" s="126"/>
      <c r="H146" s="129">
        <v>116.099</v>
      </c>
      <c r="I146" s="130"/>
      <c r="J146" s="126"/>
      <c r="K146" s="126"/>
      <c r="L146" s="131"/>
      <c r="M146" s="132"/>
      <c r="N146" s="133"/>
      <c r="O146" s="133"/>
      <c r="P146" s="133"/>
      <c r="Q146" s="133"/>
      <c r="R146" s="133"/>
      <c r="S146" s="133"/>
      <c r="T146" s="134"/>
      <c r="AT146" s="136" t="s">
        <v>96</v>
      </c>
      <c r="AU146" s="136" t="s">
        <v>39</v>
      </c>
      <c r="AV146" s="135" t="s">
        <v>39</v>
      </c>
      <c r="AW146" s="135" t="s">
        <v>1</v>
      </c>
      <c r="AX146" s="135" t="s">
        <v>38</v>
      </c>
      <c r="AY146" s="136" t="s">
        <v>75</v>
      </c>
    </row>
    <row r="147" spans="2:65" s="11" customFormat="1" ht="20.45" customHeight="1" x14ac:dyDescent="0.25">
      <c r="B147" s="8"/>
      <c r="C147" s="137" t="s">
        <v>173</v>
      </c>
      <c r="D147" s="137" t="s">
        <v>98</v>
      </c>
      <c r="E147" s="138" t="s">
        <v>174</v>
      </c>
      <c r="F147" s="139" t="s">
        <v>175</v>
      </c>
      <c r="G147" s="140" t="s">
        <v>122</v>
      </c>
      <c r="H147" s="141">
        <v>30.481999999999999</v>
      </c>
      <c r="I147" s="142"/>
      <c r="J147" s="143">
        <f>ROUND(I147*H147,2)</f>
        <v>0</v>
      </c>
      <c r="K147" s="139" t="s">
        <v>82</v>
      </c>
      <c r="L147" s="144"/>
      <c r="M147" s="145" t="s">
        <v>0</v>
      </c>
      <c r="N147" s="146" t="s">
        <v>25</v>
      </c>
      <c r="O147" s="17"/>
      <c r="P147" s="119">
        <f>O147*H147</f>
        <v>0</v>
      </c>
      <c r="Q147" s="119">
        <v>2.9999999999999997E-4</v>
      </c>
      <c r="R147" s="119">
        <f>Q147*H147</f>
        <v>9.1445999999999993E-3</v>
      </c>
      <c r="S147" s="119">
        <v>0</v>
      </c>
      <c r="T147" s="120">
        <f>S147*H147</f>
        <v>0</v>
      </c>
      <c r="AR147" s="1" t="s">
        <v>101</v>
      </c>
      <c r="AT147" s="1" t="s">
        <v>98</v>
      </c>
      <c r="AU147" s="1" t="s">
        <v>39</v>
      </c>
      <c r="AY147" s="1" t="s">
        <v>75</v>
      </c>
      <c r="BE147" s="121">
        <f>IF(N147="základní",J147,0)</f>
        <v>0</v>
      </c>
      <c r="BF147" s="121">
        <f>IF(N147="snížená",J147,0)</f>
        <v>0</v>
      </c>
      <c r="BG147" s="121">
        <f>IF(N147="zákl. přenesená",J147,0)</f>
        <v>0</v>
      </c>
      <c r="BH147" s="121">
        <f>IF(N147="sníž. přenesená",J147,0)</f>
        <v>0</v>
      </c>
      <c r="BI147" s="121">
        <f>IF(N147="nulová",J147,0)</f>
        <v>0</v>
      </c>
      <c r="BJ147" s="1" t="s">
        <v>38</v>
      </c>
      <c r="BK147" s="121">
        <f>ROUND(I147*H147,2)</f>
        <v>0</v>
      </c>
      <c r="BL147" s="1" t="s">
        <v>83</v>
      </c>
      <c r="BM147" s="1" t="s">
        <v>176</v>
      </c>
    </row>
    <row r="148" spans="2:65" s="11" customFormat="1" x14ac:dyDescent="0.25">
      <c r="B148" s="8"/>
      <c r="C148" s="9"/>
      <c r="D148" s="122" t="s">
        <v>85</v>
      </c>
      <c r="E148" s="9"/>
      <c r="F148" s="123" t="s">
        <v>175</v>
      </c>
      <c r="G148" s="9"/>
      <c r="H148" s="9"/>
      <c r="I148" s="31"/>
      <c r="J148" s="9"/>
      <c r="K148" s="9"/>
      <c r="L148" s="10"/>
      <c r="M148" s="124"/>
      <c r="N148" s="17"/>
      <c r="O148" s="17"/>
      <c r="P148" s="17"/>
      <c r="Q148" s="17"/>
      <c r="R148" s="17"/>
      <c r="S148" s="17"/>
      <c r="T148" s="18"/>
      <c r="AT148" s="1" t="s">
        <v>85</v>
      </c>
      <c r="AU148" s="1" t="s">
        <v>39</v>
      </c>
    </row>
    <row r="149" spans="2:65" s="135" customFormat="1" ht="11.25" x14ac:dyDescent="0.25">
      <c r="B149" s="125"/>
      <c r="C149" s="126"/>
      <c r="D149" s="122" t="s">
        <v>96</v>
      </c>
      <c r="E149" s="126"/>
      <c r="F149" s="128" t="s">
        <v>177</v>
      </c>
      <c r="G149" s="126"/>
      <c r="H149" s="129">
        <v>30.481999999999999</v>
      </c>
      <c r="I149" s="130"/>
      <c r="J149" s="126"/>
      <c r="K149" s="126"/>
      <c r="L149" s="131"/>
      <c r="M149" s="132"/>
      <c r="N149" s="133"/>
      <c r="O149" s="133"/>
      <c r="P149" s="133"/>
      <c r="Q149" s="133"/>
      <c r="R149" s="133"/>
      <c r="S149" s="133"/>
      <c r="T149" s="134"/>
      <c r="AT149" s="136" t="s">
        <v>96</v>
      </c>
      <c r="AU149" s="136" t="s">
        <v>39</v>
      </c>
      <c r="AV149" s="135" t="s">
        <v>39</v>
      </c>
      <c r="AW149" s="135" t="s">
        <v>1</v>
      </c>
      <c r="AX149" s="135" t="s">
        <v>38</v>
      </c>
      <c r="AY149" s="136" t="s">
        <v>75</v>
      </c>
    </row>
    <row r="150" spans="2:65" s="11" customFormat="1" ht="20.45" customHeight="1" x14ac:dyDescent="0.25">
      <c r="B150" s="8"/>
      <c r="C150" s="137" t="s">
        <v>178</v>
      </c>
      <c r="D150" s="137" t="s">
        <v>98</v>
      </c>
      <c r="E150" s="138" t="s">
        <v>179</v>
      </c>
      <c r="F150" s="139" t="s">
        <v>180</v>
      </c>
      <c r="G150" s="140" t="s">
        <v>122</v>
      </c>
      <c r="H150" s="141">
        <v>32.96</v>
      </c>
      <c r="I150" s="142"/>
      <c r="J150" s="143">
        <f>ROUND(I150*H150,2)</f>
        <v>0</v>
      </c>
      <c r="K150" s="139" t="s">
        <v>82</v>
      </c>
      <c r="L150" s="144"/>
      <c r="M150" s="145" t="s">
        <v>0</v>
      </c>
      <c r="N150" s="146" t="s">
        <v>25</v>
      </c>
      <c r="O150" s="17"/>
      <c r="P150" s="119">
        <f>O150*H150</f>
        <v>0</v>
      </c>
      <c r="Q150" s="119">
        <v>2.0000000000000001E-4</v>
      </c>
      <c r="R150" s="119">
        <f>Q150*H150</f>
        <v>6.5920000000000006E-3</v>
      </c>
      <c r="S150" s="119">
        <v>0</v>
      </c>
      <c r="T150" s="120">
        <f>S150*H150</f>
        <v>0</v>
      </c>
      <c r="AR150" s="1" t="s">
        <v>101</v>
      </c>
      <c r="AT150" s="1" t="s">
        <v>98</v>
      </c>
      <c r="AU150" s="1" t="s">
        <v>39</v>
      </c>
      <c r="AY150" s="1" t="s">
        <v>75</v>
      </c>
      <c r="BE150" s="121">
        <f>IF(N150="základní",J150,0)</f>
        <v>0</v>
      </c>
      <c r="BF150" s="121">
        <f>IF(N150="snížená",J150,0)</f>
        <v>0</v>
      </c>
      <c r="BG150" s="121">
        <f>IF(N150="zákl. přenesená",J150,0)</f>
        <v>0</v>
      </c>
      <c r="BH150" s="121">
        <f>IF(N150="sníž. přenesená",J150,0)</f>
        <v>0</v>
      </c>
      <c r="BI150" s="121">
        <f>IF(N150="nulová",J150,0)</f>
        <v>0</v>
      </c>
      <c r="BJ150" s="1" t="s">
        <v>38</v>
      </c>
      <c r="BK150" s="121">
        <f>ROUND(I150*H150,2)</f>
        <v>0</v>
      </c>
      <c r="BL150" s="1" t="s">
        <v>83</v>
      </c>
      <c r="BM150" s="1" t="s">
        <v>181</v>
      </c>
    </row>
    <row r="151" spans="2:65" s="11" customFormat="1" x14ac:dyDescent="0.25">
      <c r="B151" s="8"/>
      <c r="C151" s="9"/>
      <c r="D151" s="122" t="s">
        <v>85</v>
      </c>
      <c r="E151" s="9"/>
      <c r="F151" s="123" t="s">
        <v>180</v>
      </c>
      <c r="G151" s="9"/>
      <c r="H151" s="9"/>
      <c r="I151" s="31"/>
      <c r="J151" s="9"/>
      <c r="K151" s="9"/>
      <c r="L151" s="10"/>
      <c r="M151" s="124"/>
      <c r="N151" s="17"/>
      <c r="O151" s="17"/>
      <c r="P151" s="17"/>
      <c r="Q151" s="17"/>
      <c r="R151" s="17"/>
      <c r="S151" s="17"/>
      <c r="T151" s="18"/>
      <c r="AT151" s="1" t="s">
        <v>85</v>
      </c>
      <c r="AU151" s="1" t="s">
        <v>39</v>
      </c>
    </row>
    <row r="152" spans="2:65" s="135" customFormat="1" ht="11.25" x14ac:dyDescent="0.25">
      <c r="B152" s="125"/>
      <c r="C152" s="126"/>
      <c r="D152" s="122" t="s">
        <v>96</v>
      </c>
      <c r="E152" s="126"/>
      <c r="F152" s="128" t="s">
        <v>182</v>
      </c>
      <c r="G152" s="126"/>
      <c r="H152" s="129">
        <v>32.96</v>
      </c>
      <c r="I152" s="130"/>
      <c r="J152" s="126"/>
      <c r="K152" s="126"/>
      <c r="L152" s="131"/>
      <c r="M152" s="132"/>
      <c r="N152" s="133"/>
      <c r="O152" s="133"/>
      <c r="P152" s="133"/>
      <c r="Q152" s="133"/>
      <c r="R152" s="133"/>
      <c r="S152" s="133"/>
      <c r="T152" s="134"/>
      <c r="AT152" s="136" t="s">
        <v>96</v>
      </c>
      <c r="AU152" s="136" t="s">
        <v>39</v>
      </c>
      <c r="AV152" s="135" t="s">
        <v>39</v>
      </c>
      <c r="AW152" s="135" t="s">
        <v>1</v>
      </c>
      <c r="AX152" s="135" t="s">
        <v>38</v>
      </c>
      <c r="AY152" s="136" t="s">
        <v>75</v>
      </c>
    </row>
    <row r="153" spans="2:65" s="11" customFormat="1" ht="20.45" customHeight="1" x14ac:dyDescent="0.25">
      <c r="B153" s="8"/>
      <c r="C153" s="110" t="s">
        <v>183</v>
      </c>
      <c r="D153" s="110" t="s">
        <v>78</v>
      </c>
      <c r="E153" s="111" t="s">
        <v>184</v>
      </c>
      <c r="F153" s="112" t="s">
        <v>185</v>
      </c>
      <c r="G153" s="113" t="s">
        <v>88</v>
      </c>
      <c r="H153" s="114">
        <v>30.273</v>
      </c>
      <c r="I153" s="115"/>
      <c r="J153" s="116">
        <f>ROUND(I153*H153,2)</f>
        <v>0</v>
      </c>
      <c r="K153" s="112" t="s">
        <v>82</v>
      </c>
      <c r="L153" s="10"/>
      <c r="M153" s="117" t="s">
        <v>0</v>
      </c>
      <c r="N153" s="118" t="s">
        <v>25</v>
      </c>
      <c r="O153" s="17"/>
      <c r="P153" s="119">
        <f>O153*H153</f>
        <v>0</v>
      </c>
      <c r="Q153" s="119">
        <v>2.3099999999999999E-2</v>
      </c>
      <c r="R153" s="119">
        <f>Q153*H153</f>
        <v>0.69930629999999994</v>
      </c>
      <c r="S153" s="119">
        <v>0</v>
      </c>
      <c r="T153" s="120">
        <f>S153*H153</f>
        <v>0</v>
      </c>
      <c r="AR153" s="1" t="s">
        <v>83</v>
      </c>
      <c r="AT153" s="1" t="s">
        <v>78</v>
      </c>
      <c r="AU153" s="1" t="s">
        <v>39</v>
      </c>
      <c r="AY153" s="1" t="s">
        <v>75</v>
      </c>
      <c r="BE153" s="121">
        <f>IF(N153="základní",J153,0)</f>
        <v>0</v>
      </c>
      <c r="BF153" s="121">
        <f>IF(N153="snížená",J153,0)</f>
        <v>0</v>
      </c>
      <c r="BG153" s="121">
        <f>IF(N153="zákl. přenesená",J153,0)</f>
        <v>0</v>
      </c>
      <c r="BH153" s="121">
        <f>IF(N153="sníž. přenesená",J153,0)</f>
        <v>0</v>
      </c>
      <c r="BI153" s="121">
        <f>IF(N153="nulová",J153,0)</f>
        <v>0</v>
      </c>
      <c r="BJ153" s="1" t="s">
        <v>38</v>
      </c>
      <c r="BK153" s="121">
        <f>ROUND(I153*H153,2)</f>
        <v>0</v>
      </c>
      <c r="BL153" s="1" t="s">
        <v>83</v>
      </c>
      <c r="BM153" s="1" t="s">
        <v>186</v>
      </c>
    </row>
    <row r="154" spans="2:65" s="11" customFormat="1" x14ac:dyDescent="0.25">
      <c r="B154" s="8"/>
      <c r="C154" s="9"/>
      <c r="D154" s="122" t="s">
        <v>85</v>
      </c>
      <c r="E154" s="9"/>
      <c r="F154" s="123" t="s">
        <v>187</v>
      </c>
      <c r="G154" s="9"/>
      <c r="H154" s="9"/>
      <c r="I154" s="31"/>
      <c r="J154" s="9"/>
      <c r="K154" s="9"/>
      <c r="L154" s="10"/>
      <c r="M154" s="124"/>
      <c r="N154" s="17"/>
      <c r="O154" s="17"/>
      <c r="P154" s="17"/>
      <c r="Q154" s="17"/>
      <c r="R154" s="17"/>
      <c r="S154" s="17"/>
      <c r="T154" s="18"/>
      <c r="AT154" s="1" t="s">
        <v>85</v>
      </c>
      <c r="AU154" s="1" t="s">
        <v>39</v>
      </c>
    </row>
    <row r="155" spans="2:65" s="135" customFormat="1" ht="11.25" x14ac:dyDescent="0.25">
      <c r="B155" s="125"/>
      <c r="C155" s="126"/>
      <c r="D155" s="122" t="s">
        <v>96</v>
      </c>
      <c r="E155" s="127" t="s">
        <v>0</v>
      </c>
      <c r="F155" s="128" t="s">
        <v>188</v>
      </c>
      <c r="G155" s="126"/>
      <c r="H155" s="129">
        <v>30.273</v>
      </c>
      <c r="I155" s="130"/>
      <c r="J155" s="126"/>
      <c r="K155" s="126"/>
      <c r="L155" s="131"/>
      <c r="M155" s="132"/>
      <c r="N155" s="133"/>
      <c r="O155" s="133"/>
      <c r="P155" s="133"/>
      <c r="Q155" s="133"/>
      <c r="R155" s="133"/>
      <c r="S155" s="133"/>
      <c r="T155" s="134"/>
      <c r="AT155" s="136" t="s">
        <v>96</v>
      </c>
      <c r="AU155" s="136" t="s">
        <v>39</v>
      </c>
      <c r="AV155" s="135" t="s">
        <v>39</v>
      </c>
      <c r="AW155" s="135" t="s">
        <v>17</v>
      </c>
      <c r="AX155" s="135" t="s">
        <v>38</v>
      </c>
      <c r="AY155" s="136" t="s">
        <v>75</v>
      </c>
    </row>
    <row r="156" spans="2:65" s="11" customFormat="1" ht="20.45" customHeight="1" x14ac:dyDescent="0.25">
      <c r="B156" s="8"/>
      <c r="C156" s="110" t="s">
        <v>189</v>
      </c>
      <c r="D156" s="110" t="s">
        <v>78</v>
      </c>
      <c r="E156" s="111" t="s">
        <v>190</v>
      </c>
      <c r="F156" s="112" t="s">
        <v>191</v>
      </c>
      <c r="G156" s="113" t="s">
        <v>88</v>
      </c>
      <c r="H156" s="114">
        <v>283.75</v>
      </c>
      <c r="I156" s="115"/>
      <c r="J156" s="116">
        <f>ROUND(I156*H156,2)</f>
        <v>0</v>
      </c>
      <c r="K156" s="112" t="s">
        <v>82</v>
      </c>
      <c r="L156" s="10"/>
      <c r="M156" s="117" t="s">
        <v>0</v>
      </c>
      <c r="N156" s="118" t="s">
        <v>25</v>
      </c>
      <c r="O156" s="17"/>
      <c r="P156" s="119">
        <f>O156*H156</f>
        <v>0</v>
      </c>
      <c r="Q156" s="119">
        <v>1.146E-2</v>
      </c>
      <c r="R156" s="119">
        <f>Q156*H156</f>
        <v>3.2517749999999999</v>
      </c>
      <c r="S156" s="119">
        <v>0</v>
      </c>
      <c r="T156" s="120">
        <f>S156*H156</f>
        <v>0</v>
      </c>
      <c r="AR156" s="1" t="s">
        <v>83</v>
      </c>
      <c r="AT156" s="1" t="s">
        <v>78</v>
      </c>
      <c r="AU156" s="1" t="s">
        <v>39</v>
      </c>
      <c r="AY156" s="1" t="s">
        <v>75</v>
      </c>
      <c r="BE156" s="121">
        <f>IF(N156="základní",J156,0)</f>
        <v>0</v>
      </c>
      <c r="BF156" s="121">
        <f>IF(N156="snížená",J156,0)</f>
        <v>0</v>
      </c>
      <c r="BG156" s="121">
        <f>IF(N156="zákl. přenesená",J156,0)</f>
        <v>0</v>
      </c>
      <c r="BH156" s="121">
        <f>IF(N156="sníž. přenesená",J156,0)</f>
        <v>0</v>
      </c>
      <c r="BI156" s="121">
        <f>IF(N156="nulová",J156,0)</f>
        <v>0</v>
      </c>
      <c r="BJ156" s="1" t="s">
        <v>38</v>
      </c>
      <c r="BK156" s="121">
        <f>ROUND(I156*H156,2)</f>
        <v>0</v>
      </c>
      <c r="BL156" s="1" t="s">
        <v>83</v>
      </c>
      <c r="BM156" s="1" t="s">
        <v>192</v>
      </c>
    </row>
    <row r="157" spans="2:65" s="11" customFormat="1" ht="19.5" x14ac:dyDescent="0.25">
      <c r="B157" s="8"/>
      <c r="C157" s="9"/>
      <c r="D157" s="122" t="s">
        <v>85</v>
      </c>
      <c r="E157" s="9"/>
      <c r="F157" s="123" t="s">
        <v>193</v>
      </c>
      <c r="G157" s="9"/>
      <c r="H157" s="9"/>
      <c r="I157" s="31"/>
      <c r="J157" s="9"/>
      <c r="K157" s="9"/>
      <c r="L157" s="10"/>
      <c r="M157" s="124"/>
      <c r="N157" s="17"/>
      <c r="O157" s="17"/>
      <c r="P157" s="17"/>
      <c r="Q157" s="17"/>
      <c r="R157" s="17"/>
      <c r="S157" s="17"/>
      <c r="T157" s="18"/>
      <c r="AT157" s="1" t="s">
        <v>85</v>
      </c>
      <c r="AU157" s="1" t="s">
        <v>39</v>
      </c>
    </row>
    <row r="158" spans="2:65" s="135" customFormat="1" ht="11.25" x14ac:dyDescent="0.25">
      <c r="B158" s="125"/>
      <c r="C158" s="126"/>
      <c r="D158" s="122" t="s">
        <v>96</v>
      </c>
      <c r="E158" s="127" t="s">
        <v>0</v>
      </c>
      <c r="F158" s="128" t="s">
        <v>194</v>
      </c>
      <c r="G158" s="126"/>
      <c r="H158" s="129">
        <v>283.75</v>
      </c>
      <c r="I158" s="130"/>
      <c r="J158" s="126"/>
      <c r="K158" s="126"/>
      <c r="L158" s="131"/>
      <c r="M158" s="132"/>
      <c r="N158" s="133"/>
      <c r="O158" s="133"/>
      <c r="P158" s="133"/>
      <c r="Q158" s="133"/>
      <c r="R158" s="133"/>
      <c r="S158" s="133"/>
      <c r="T158" s="134"/>
      <c r="AT158" s="136" t="s">
        <v>96</v>
      </c>
      <c r="AU158" s="136" t="s">
        <v>39</v>
      </c>
      <c r="AV158" s="135" t="s">
        <v>39</v>
      </c>
      <c r="AW158" s="135" t="s">
        <v>17</v>
      </c>
      <c r="AX158" s="135" t="s">
        <v>38</v>
      </c>
      <c r="AY158" s="136" t="s">
        <v>75</v>
      </c>
    </row>
    <row r="159" spans="2:65" s="11" customFormat="1" ht="20.45" customHeight="1" x14ac:dyDescent="0.25">
      <c r="B159" s="8"/>
      <c r="C159" s="110" t="s">
        <v>3</v>
      </c>
      <c r="D159" s="110" t="s">
        <v>78</v>
      </c>
      <c r="E159" s="111" t="s">
        <v>195</v>
      </c>
      <c r="F159" s="112" t="s">
        <v>196</v>
      </c>
      <c r="G159" s="113" t="s">
        <v>88</v>
      </c>
      <c r="H159" s="114">
        <v>346.89</v>
      </c>
      <c r="I159" s="115"/>
      <c r="J159" s="116">
        <f>ROUND(I159*H159,2)</f>
        <v>0</v>
      </c>
      <c r="K159" s="112" t="s">
        <v>82</v>
      </c>
      <c r="L159" s="10"/>
      <c r="M159" s="117" t="s">
        <v>0</v>
      </c>
      <c r="N159" s="118" t="s">
        <v>25</v>
      </c>
      <c r="O159" s="17"/>
      <c r="P159" s="119">
        <f>O159*H159</f>
        <v>0</v>
      </c>
      <c r="Q159" s="119">
        <v>2.6800000000000001E-3</v>
      </c>
      <c r="R159" s="119">
        <f>Q159*H159</f>
        <v>0.92966519999999997</v>
      </c>
      <c r="S159" s="119">
        <v>0</v>
      </c>
      <c r="T159" s="120">
        <f>S159*H159</f>
        <v>0</v>
      </c>
      <c r="AR159" s="1" t="s">
        <v>83</v>
      </c>
      <c r="AT159" s="1" t="s">
        <v>78</v>
      </c>
      <c r="AU159" s="1" t="s">
        <v>39</v>
      </c>
      <c r="AY159" s="1" t="s">
        <v>75</v>
      </c>
      <c r="BE159" s="121">
        <f>IF(N159="základní",J159,0)</f>
        <v>0</v>
      </c>
      <c r="BF159" s="121">
        <f>IF(N159="snížená",J159,0)</f>
        <v>0</v>
      </c>
      <c r="BG159" s="121">
        <f>IF(N159="zákl. přenesená",J159,0)</f>
        <v>0</v>
      </c>
      <c r="BH159" s="121">
        <f>IF(N159="sníž. přenesená",J159,0)</f>
        <v>0</v>
      </c>
      <c r="BI159" s="121">
        <f>IF(N159="nulová",J159,0)</f>
        <v>0</v>
      </c>
      <c r="BJ159" s="1" t="s">
        <v>38</v>
      </c>
      <c r="BK159" s="121">
        <f>ROUND(I159*H159,2)</f>
        <v>0</v>
      </c>
      <c r="BL159" s="1" t="s">
        <v>83</v>
      </c>
      <c r="BM159" s="1" t="s">
        <v>197</v>
      </c>
    </row>
    <row r="160" spans="2:65" s="11" customFormat="1" x14ac:dyDescent="0.25">
      <c r="B160" s="8"/>
      <c r="C160" s="9"/>
      <c r="D160" s="122" t="s">
        <v>85</v>
      </c>
      <c r="E160" s="9"/>
      <c r="F160" s="123" t="s">
        <v>198</v>
      </c>
      <c r="G160" s="9"/>
      <c r="H160" s="9"/>
      <c r="I160" s="31"/>
      <c r="J160" s="9"/>
      <c r="K160" s="9"/>
      <c r="L160" s="10"/>
      <c r="M160" s="124"/>
      <c r="N160" s="17"/>
      <c r="O160" s="17"/>
      <c r="P160" s="17"/>
      <c r="Q160" s="17"/>
      <c r="R160" s="17"/>
      <c r="S160" s="17"/>
      <c r="T160" s="18"/>
      <c r="AT160" s="1" t="s">
        <v>85</v>
      </c>
      <c r="AU160" s="1" t="s">
        <v>39</v>
      </c>
    </row>
    <row r="161" spans="2:65" s="11" customFormat="1" ht="20.45" customHeight="1" x14ac:dyDescent="0.25">
      <c r="B161" s="8"/>
      <c r="C161" s="110" t="s">
        <v>199</v>
      </c>
      <c r="D161" s="110" t="s">
        <v>78</v>
      </c>
      <c r="E161" s="111" t="s">
        <v>200</v>
      </c>
      <c r="F161" s="112" t="s">
        <v>201</v>
      </c>
      <c r="G161" s="113" t="s">
        <v>88</v>
      </c>
      <c r="H161" s="114">
        <v>43.02</v>
      </c>
      <c r="I161" s="115"/>
      <c r="J161" s="116">
        <f>ROUND(I161*H161,2)</f>
        <v>0</v>
      </c>
      <c r="K161" s="112" t="s">
        <v>82</v>
      </c>
      <c r="L161" s="10"/>
      <c r="M161" s="117" t="s">
        <v>0</v>
      </c>
      <c r="N161" s="118" t="s">
        <v>25</v>
      </c>
      <c r="O161" s="17"/>
      <c r="P161" s="119">
        <f>O161*H161</f>
        <v>0</v>
      </c>
      <c r="Q161" s="119">
        <v>0</v>
      </c>
      <c r="R161" s="119">
        <f>Q161*H161</f>
        <v>0</v>
      </c>
      <c r="S161" s="119">
        <v>0</v>
      </c>
      <c r="T161" s="120">
        <f>S161*H161</f>
        <v>0</v>
      </c>
      <c r="AR161" s="1" t="s">
        <v>83</v>
      </c>
      <c r="AT161" s="1" t="s">
        <v>78</v>
      </c>
      <c r="AU161" s="1" t="s">
        <v>39</v>
      </c>
      <c r="AY161" s="1" t="s">
        <v>75</v>
      </c>
      <c r="BE161" s="121">
        <f>IF(N161="základní",J161,0)</f>
        <v>0</v>
      </c>
      <c r="BF161" s="121">
        <f>IF(N161="snížená",J161,0)</f>
        <v>0</v>
      </c>
      <c r="BG161" s="121">
        <f>IF(N161="zákl. přenesená",J161,0)</f>
        <v>0</v>
      </c>
      <c r="BH161" s="121">
        <f>IF(N161="sníž. přenesená",J161,0)</f>
        <v>0</v>
      </c>
      <c r="BI161" s="121">
        <f>IF(N161="nulová",J161,0)</f>
        <v>0</v>
      </c>
      <c r="BJ161" s="1" t="s">
        <v>38</v>
      </c>
      <c r="BK161" s="121">
        <f>ROUND(I161*H161,2)</f>
        <v>0</v>
      </c>
      <c r="BL161" s="1" t="s">
        <v>83</v>
      </c>
      <c r="BM161" s="1" t="s">
        <v>202</v>
      </c>
    </row>
    <row r="162" spans="2:65" s="11" customFormat="1" ht="19.5" x14ac:dyDescent="0.25">
      <c r="B162" s="8"/>
      <c r="C162" s="9"/>
      <c r="D162" s="122" t="s">
        <v>85</v>
      </c>
      <c r="E162" s="9"/>
      <c r="F162" s="123" t="s">
        <v>203</v>
      </c>
      <c r="G162" s="9"/>
      <c r="H162" s="9"/>
      <c r="I162" s="31"/>
      <c r="J162" s="9"/>
      <c r="K162" s="9"/>
      <c r="L162" s="10"/>
      <c r="M162" s="124"/>
      <c r="N162" s="17"/>
      <c r="O162" s="17"/>
      <c r="P162" s="17"/>
      <c r="Q162" s="17"/>
      <c r="R162" s="17"/>
      <c r="S162" s="17"/>
      <c r="T162" s="18"/>
      <c r="AT162" s="1" t="s">
        <v>85</v>
      </c>
      <c r="AU162" s="1" t="s">
        <v>39</v>
      </c>
    </row>
    <row r="163" spans="2:65" s="135" customFormat="1" ht="11.25" x14ac:dyDescent="0.25">
      <c r="B163" s="125"/>
      <c r="C163" s="126"/>
      <c r="D163" s="122" t="s">
        <v>96</v>
      </c>
      <c r="E163" s="127" t="s">
        <v>0</v>
      </c>
      <c r="F163" s="128" t="s">
        <v>204</v>
      </c>
      <c r="G163" s="126"/>
      <c r="H163" s="129">
        <v>43.02</v>
      </c>
      <c r="I163" s="130"/>
      <c r="J163" s="126"/>
      <c r="K163" s="126"/>
      <c r="L163" s="131"/>
      <c r="M163" s="132"/>
      <c r="N163" s="133"/>
      <c r="O163" s="133"/>
      <c r="P163" s="133"/>
      <c r="Q163" s="133"/>
      <c r="R163" s="133"/>
      <c r="S163" s="133"/>
      <c r="T163" s="134"/>
      <c r="AT163" s="136" t="s">
        <v>96</v>
      </c>
      <c r="AU163" s="136" t="s">
        <v>39</v>
      </c>
      <c r="AV163" s="135" t="s">
        <v>39</v>
      </c>
      <c r="AW163" s="135" t="s">
        <v>17</v>
      </c>
      <c r="AX163" s="135" t="s">
        <v>38</v>
      </c>
      <c r="AY163" s="136" t="s">
        <v>75</v>
      </c>
    </row>
    <row r="164" spans="2:65" s="11" customFormat="1" ht="20.45" customHeight="1" x14ac:dyDescent="0.25">
      <c r="B164" s="8"/>
      <c r="C164" s="110" t="s">
        <v>205</v>
      </c>
      <c r="D164" s="110" t="s">
        <v>78</v>
      </c>
      <c r="E164" s="111" t="s">
        <v>206</v>
      </c>
      <c r="F164" s="112" t="s">
        <v>207</v>
      </c>
      <c r="G164" s="113" t="s">
        <v>81</v>
      </c>
      <c r="H164" s="114">
        <v>1</v>
      </c>
      <c r="I164" s="115"/>
      <c r="J164" s="116">
        <f>ROUND(I164*H164,2)</f>
        <v>0</v>
      </c>
      <c r="K164" s="112" t="s">
        <v>82</v>
      </c>
      <c r="L164" s="10"/>
      <c r="M164" s="117" t="s">
        <v>0</v>
      </c>
      <c r="N164" s="118" t="s">
        <v>25</v>
      </c>
      <c r="O164" s="17"/>
      <c r="P164" s="119">
        <f>O164*H164</f>
        <v>0</v>
      </c>
      <c r="Q164" s="119">
        <v>0</v>
      </c>
      <c r="R164" s="119">
        <f>Q164*H164</f>
        <v>0</v>
      </c>
      <c r="S164" s="119">
        <v>0</v>
      </c>
      <c r="T164" s="120">
        <f>S164*H164</f>
        <v>0</v>
      </c>
      <c r="AR164" s="1" t="s">
        <v>83</v>
      </c>
      <c r="AT164" s="1" t="s">
        <v>78</v>
      </c>
      <c r="AU164" s="1" t="s">
        <v>39</v>
      </c>
      <c r="AY164" s="1" t="s">
        <v>75</v>
      </c>
      <c r="BE164" s="121">
        <f>IF(N164="základní",J164,0)</f>
        <v>0</v>
      </c>
      <c r="BF164" s="121">
        <f>IF(N164="snížená",J164,0)</f>
        <v>0</v>
      </c>
      <c r="BG164" s="121">
        <f>IF(N164="zákl. přenesená",J164,0)</f>
        <v>0</v>
      </c>
      <c r="BH164" s="121">
        <f>IF(N164="sníž. přenesená",J164,0)</f>
        <v>0</v>
      </c>
      <c r="BI164" s="121">
        <f>IF(N164="nulová",J164,0)</f>
        <v>0</v>
      </c>
      <c r="BJ164" s="1" t="s">
        <v>38</v>
      </c>
      <c r="BK164" s="121">
        <f>ROUND(I164*H164,2)</f>
        <v>0</v>
      </c>
      <c r="BL164" s="1" t="s">
        <v>83</v>
      </c>
      <c r="BM164" s="1" t="s">
        <v>208</v>
      </c>
    </row>
    <row r="165" spans="2:65" s="11" customFormat="1" x14ac:dyDescent="0.25">
      <c r="B165" s="8"/>
      <c r="C165" s="9"/>
      <c r="D165" s="122" t="s">
        <v>85</v>
      </c>
      <c r="E165" s="9"/>
      <c r="F165" s="123" t="s">
        <v>209</v>
      </c>
      <c r="G165" s="9"/>
      <c r="H165" s="9"/>
      <c r="I165" s="31"/>
      <c r="J165" s="9"/>
      <c r="K165" s="9"/>
      <c r="L165" s="10"/>
      <c r="M165" s="124"/>
      <c r="N165" s="17"/>
      <c r="O165" s="17"/>
      <c r="P165" s="17"/>
      <c r="Q165" s="17"/>
      <c r="R165" s="17"/>
      <c r="S165" s="17"/>
      <c r="T165" s="18"/>
      <c r="AT165" s="1" t="s">
        <v>85</v>
      </c>
      <c r="AU165" s="1" t="s">
        <v>39</v>
      </c>
    </row>
    <row r="166" spans="2:65" s="11" customFormat="1" ht="20.45" customHeight="1" x14ac:dyDescent="0.25">
      <c r="B166" s="8"/>
      <c r="C166" s="137" t="s">
        <v>210</v>
      </c>
      <c r="D166" s="137" t="s">
        <v>98</v>
      </c>
      <c r="E166" s="138" t="s">
        <v>211</v>
      </c>
      <c r="F166" s="139" t="s">
        <v>212</v>
      </c>
      <c r="G166" s="140" t="s">
        <v>81</v>
      </c>
      <c r="H166" s="141">
        <v>1</v>
      </c>
      <c r="I166" s="142"/>
      <c r="J166" s="143">
        <f>ROUND(I166*H166,2)</f>
        <v>0</v>
      </c>
      <c r="K166" s="139" t="s">
        <v>82</v>
      </c>
      <c r="L166" s="144"/>
      <c r="M166" s="145" t="s">
        <v>0</v>
      </c>
      <c r="N166" s="146" t="s">
        <v>25</v>
      </c>
      <c r="O166" s="17"/>
      <c r="P166" s="119">
        <f>O166*H166</f>
        <v>0</v>
      </c>
      <c r="Q166" s="119">
        <v>3.5E-4</v>
      </c>
      <c r="R166" s="119">
        <f>Q166*H166</f>
        <v>3.5E-4</v>
      </c>
      <c r="S166" s="119">
        <v>0</v>
      </c>
      <c r="T166" s="120">
        <f>S166*H166</f>
        <v>0</v>
      </c>
      <c r="AR166" s="1" t="s">
        <v>101</v>
      </c>
      <c r="AT166" s="1" t="s">
        <v>98</v>
      </c>
      <c r="AU166" s="1" t="s">
        <v>39</v>
      </c>
      <c r="AY166" s="1" t="s">
        <v>75</v>
      </c>
      <c r="BE166" s="121">
        <f>IF(N166="základní",J166,0)</f>
        <v>0</v>
      </c>
      <c r="BF166" s="121">
        <f>IF(N166="snížená",J166,0)</f>
        <v>0</v>
      </c>
      <c r="BG166" s="121">
        <f>IF(N166="zákl. přenesená",J166,0)</f>
        <v>0</v>
      </c>
      <c r="BH166" s="121">
        <f>IF(N166="sníž. přenesená",J166,0)</f>
        <v>0</v>
      </c>
      <c r="BI166" s="121">
        <f>IF(N166="nulová",J166,0)</f>
        <v>0</v>
      </c>
      <c r="BJ166" s="1" t="s">
        <v>38</v>
      </c>
      <c r="BK166" s="121">
        <f>ROUND(I166*H166,2)</f>
        <v>0</v>
      </c>
      <c r="BL166" s="1" t="s">
        <v>83</v>
      </c>
      <c r="BM166" s="1" t="s">
        <v>213</v>
      </c>
    </row>
    <row r="167" spans="2:65" s="11" customFormat="1" x14ac:dyDescent="0.25">
      <c r="B167" s="8"/>
      <c r="C167" s="9"/>
      <c r="D167" s="122" t="s">
        <v>85</v>
      </c>
      <c r="E167" s="9"/>
      <c r="F167" s="123" t="s">
        <v>212</v>
      </c>
      <c r="G167" s="9"/>
      <c r="H167" s="9"/>
      <c r="I167" s="31"/>
      <c r="J167" s="9"/>
      <c r="K167" s="9"/>
      <c r="L167" s="10"/>
      <c r="M167" s="124"/>
      <c r="N167" s="17"/>
      <c r="O167" s="17"/>
      <c r="P167" s="17"/>
      <c r="Q167" s="17"/>
      <c r="R167" s="17"/>
      <c r="S167" s="17"/>
      <c r="T167" s="18"/>
      <c r="AT167" s="1" t="s">
        <v>85</v>
      </c>
      <c r="AU167" s="1" t="s">
        <v>39</v>
      </c>
    </row>
    <row r="168" spans="2:65" s="11" customFormat="1" ht="20.45" customHeight="1" x14ac:dyDescent="0.25">
      <c r="B168" s="8"/>
      <c r="C168" s="110" t="s">
        <v>214</v>
      </c>
      <c r="D168" s="110" t="s">
        <v>78</v>
      </c>
      <c r="E168" s="111" t="s">
        <v>215</v>
      </c>
      <c r="F168" s="112" t="s">
        <v>216</v>
      </c>
      <c r="G168" s="113" t="s">
        <v>81</v>
      </c>
      <c r="H168" s="114">
        <v>1</v>
      </c>
      <c r="I168" s="115"/>
      <c r="J168" s="116">
        <f>ROUND(I168*H168,2)</f>
        <v>0</v>
      </c>
      <c r="K168" s="112" t="s">
        <v>82</v>
      </c>
      <c r="L168" s="10"/>
      <c r="M168" s="117" t="s">
        <v>0</v>
      </c>
      <c r="N168" s="118" t="s">
        <v>25</v>
      </c>
      <c r="O168" s="17"/>
      <c r="P168" s="119">
        <f>O168*H168</f>
        <v>0</v>
      </c>
      <c r="Q168" s="119">
        <v>0</v>
      </c>
      <c r="R168" s="119">
        <f>Q168*H168</f>
        <v>0</v>
      </c>
      <c r="S168" s="119">
        <v>0</v>
      </c>
      <c r="T168" s="120">
        <f>S168*H168</f>
        <v>0</v>
      </c>
      <c r="AR168" s="1" t="s">
        <v>83</v>
      </c>
      <c r="AT168" s="1" t="s">
        <v>78</v>
      </c>
      <c r="AU168" s="1" t="s">
        <v>39</v>
      </c>
      <c r="AY168" s="1" t="s">
        <v>75</v>
      </c>
      <c r="BE168" s="121">
        <f>IF(N168="základní",J168,0)</f>
        <v>0</v>
      </c>
      <c r="BF168" s="121">
        <f>IF(N168="snížená",J168,0)</f>
        <v>0</v>
      </c>
      <c r="BG168" s="121">
        <f>IF(N168="zákl. přenesená",J168,0)</f>
        <v>0</v>
      </c>
      <c r="BH168" s="121">
        <f>IF(N168="sníž. přenesená",J168,0)</f>
        <v>0</v>
      </c>
      <c r="BI168" s="121">
        <f>IF(N168="nulová",J168,0)</f>
        <v>0</v>
      </c>
      <c r="BJ168" s="1" t="s">
        <v>38</v>
      </c>
      <c r="BK168" s="121">
        <f>ROUND(I168*H168,2)</f>
        <v>0</v>
      </c>
      <c r="BL168" s="1" t="s">
        <v>83</v>
      </c>
      <c r="BM168" s="1" t="s">
        <v>217</v>
      </c>
    </row>
    <row r="169" spans="2:65" s="11" customFormat="1" x14ac:dyDescent="0.25">
      <c r="B169" s="8"/>
      <c r="C169" s="9"/>
      <c r="D169" s="122" t="s">
        <v>85</v>
      </c>
      <c r="E169" s="9"/>
      <c r="F169" s="123" t="s">
        <v>218</v>
      </c>
      <c r="G169" s="9"/>
      <c r="H169" s="9"/>
      <c r="I169" s="31"/>
      <c r="J169" s="9"/>
      <c r="K169" s="9"/>
      <c r="L169" s="10"/>
      <c r="M169" s="124"/>
      <c r="N169" s="17"/>
      <c r="O169" s="17"/>
      <c r="P169" s="17"/>
      <c r="Q169" s="17"/>
      <c r="R169" s="17"/>
      <c r="S169" s="17"/>
      <c r="T169" s="18"/>
      <c r="AT169" s="1" t="s">
        <v>85</v>
      </c>
      <c r="AU169" s="1" t="s">
        <v>39</v>
      </c>
    </row>
    <row r="170" spans="2:65" s="11" customFormat="1" ht="20.45" customHeight="1" x14ac:dyDescent="0.25">
      <c r="B170" s="8"/>
      <c r="C170" s="137" t="s">
        <v>219</v>
      </c>
      <c r="D170" s="137" t="s">
        <v>98</v>
      </c>
      <c r="E170" s="138" t="s">
        <v>220</v>
      </c>
      <c r="F170" s="139" t="s">
        <v>221</v>
      </c>
      <c r="G170" s="140" t="s">
        <v>122</v>
      </c>
      <c r="H170" s="141">
        <v>0.3</v>
      </c>
      <c r="I170" s="142"/>
      <c r="J170" s="143">
        <f>ROUND(I170*H170,2)</f>
        <v>0</v>
      </c>
      <c r="K170" s="139" t="s">
        <v>82</v>
      </c>
      <c r="L170" s="144"/>
      <c r="M170" s="145" t="s">
        <v>0</v>
      </c>
      <c r="N170" s="146" t="s">
        <v>25</v>
      </c>
      <c r="O170" s="17"/>
      <c r="P170" s="119">
        <f>O170*H170</f>
        <v>0</v>
      </c>
      <c r="Q170" s="119">
        <v>3.2000000000000002E-3</v>
      </c>
      <c r="R170" s="119">
        <f>Q170*H170</f>
        <v>9.6000000000000002E-4</v>
      </c>
      <c r="S170" s="119">
        <v>0</v>
      </c>
      <c r="T170" s="120">
        <f>S170*H170</f>
        <v>0</v>
      </c>
      <c r="AR170" s="1" t="s">
        <v>101</v>
      </c>
      <c r="AT170" s="1" t="s">
        <v>98</v>
      </c>
      <c r="AU170" s="1" t="s">
        <v>39</v>
      </c>
      <c r="AY170" s="1" t="s">
        <v>75</v>
      </c>
      <c r="BE170" s="121">
        <f>IF(N170="základní",J170,0)</f>
        <v>0</v>
      </c>
      <c r="BF170" s="121">
        <f>IF(N170="snížená",J170,0)</f>
        <v>0</v>
      </c>
      <c r="BG170" s="121">
        <f>IF(N170="zákl. přenesená",J170,0)</f>
        <v>0</v>
      </c>
      <c r="BH170" s="121">
        <f>IF(N170="sníž. přenesená",J170,0)</f>
        <v>0</v>
      </c>
      <c r="BI170" s="121">
        <f>IF(N170="nulová",J170,0)</f>
        <v>0</v>
      </c>
      <c r="BJ170" s="1" t="s">
        <v>38</v>
      </c>
      <c r="BK170" s="121">
        <f>ROUND(I170*H170,2)</f>
        <v>0</v>
      </c>
      <c r="BL170" s="1" t="s">
        <v>83</v>
      </c>
      <c r="BM170" s="1" t="s">
        <v>222</v>
      </c>
    </row>
    <row r="171" spans="2:65" s="11" customFormat="1" x14ac:dyDescent="0.25">
      <c r="B171" s="8"/>
      <c r="C171" s="9"/>
      <c r="D171" s="122" t="s">
        <v>85</v>
      </c>
      <c r="E171" s="9"/>
      <c r="F171" s="123" t="s">
        <v>221</v>
      </c>
      <c r="G171" s="9"/>
      <c r="H171" s="9"/>
      <c r="I171" s="31"/>
      <c r="J171" s="9"/>
      <c r="K171" s="9"/>
      <c r="L171" s="10"/>
      <c r="M171" s="124"/>
      <c r="N171" s="17"/>
      <c r="O171" s="17"/>
      <c r="P171" s="17"/>
      <c r="Q171" s="17"/>
      <c r="R171" s="17"/>
      <c r="S171" s="17"/>
      <c r="T171" s="18"/>
      <c r="AT171" s="1" t="s">
        <v>85</v>
      </c>
      <c r="AU171" s="1" t="s">
        <v>39</v>
      </c>
    </row>
    <row r="172" spans="2:65" s="135" customFormat="1" ht="11.25" x14ac:dyDescent="0.25">
      <c r="B172" s="125"/>
      <c r="C172" s="126"/>
      <c r="D172" s="122" t="s">
        <v>96</v>
      </c>
      <c r="E172" s="126"/>
      <c r="F172" s="128" t="s">
        <v>223</v>
      </c>
      <c r="G172" s="126"/>
      <c r="H172" s="129">
        <v>0.3</v>
      </c>
      <c r="I172" s="130"/>
      <c r="J172" s="126"/>
      <c r="K172" s="126"/>
      <c r="L172" s="131"/>
      <c r="M172" s="132"/>
      <c r="N172" s="133"/>
      <c r="O172" s="133"/>
      <c r="P172" s="133"/>
      <c r="Q172" s="133"/>
      <c r="R172" s="133"/>
      <c r="S172" s="133"/>
      <c r="T172" s="134"/>
      <c r="AT172" s="136" t="s">
        <v>96</v>
      </c>
      <c r="AU172" s="136" t="s">
        <v>39</v>
      </c>
      <c r="AV172" s="135" t="s">
        <v>39</v>
      </c>
      <c r="AW172" s="135" t="s">
        <v>1</v>
      </c>
      <c r="AX172" s="135" t="s">
        <v>38</v>
      </c>
      <c r="AY172" s="136" t="s">
        <v>75</v>
      </c>
    </row>
    <row r="173" spans="2:65" s="104" customFormat="1" ht="22.9" customHeight="1" x14ac:dyDescent="0.2">
      <c r="B173" s="93"/>
      <c r="C173" s="94"/>
      <c r="D173" s="95" t="s">
        <v>36</v>
      </c>
      <c r="E173" s="108" t="s">
        <v>127</v>
      </c>
      <c r="F173" s="108" t="s">
        <v>224</v>
      </c>
      <c r="G173" s="94"/>
      <c r="H173" s="94"/>
      <c r="I173" s="97"/>
      <c r="J173" s="109">
        <f>BK173</f>
        <v>0</v>
      </c>
      <c r="K173" s="94"/>
      <c r="L173" s="99"/>
      <c r="M173" s="100"/>
      <c r="N173" s="101"/>
      <c r="O173" s="101"/>
      <c r="P173" s="102">
        <f>SUM(P174:P206)</f>
        <v>0</v>
      </c>
      <c r="Q173" s="101"/>
      <c r="R173" s="102">
        <f>SUM(R174:R206)</f>
        <v>8.1710399999999989E-2</v>
      </c>
      <c r="S173" s="101"/>
      <c r="T173" s="103">
        <f>SUM(T174:T206)</f>
        <v>5.5983400000000003</v>
      </c>
      <c r="AR173" s="105" t="s">
        <v>38</v>
      </c>
      <c r="AT173" s="106" t="s">
        <v>36</v>
      </c>
      <c r="AU173" s="106" t="s">
        <v>38</v>
      </c>
      <c r="AY173" s="105" t="s">
        <v>75</v>
      </c>
      <c r="BK173" s="107">
        <f>SUM(BK174:BK206)</f>
        <v>0</v>
      </c>
    </row>
    <row r="174" spans="2:65" s="11" customFormat="1" ht="20.45" customHeight="1" x14ac:dyDescent="0.25">
      <c r="B174" s="8"/>
      <c r="C174" s="110" t="s">
        <v>225</v>
      </c>
      <c r="D174" s="110" t="s">
        <v>78</v>
      </c>
      <c r="E174" s="111" t="s">
        <v>226</v>
      </c>
      <c r="F174" s="112" t="s">
        <v>227</v>
      </c>
      <c r="G174" s="113" t="s">
        <v>88</v>
      </c>
      <c r="H174" s="114">
        <v>421.81</v>
      </c>
      <c r="I174" s="115"/>
      <c r="J174" s="116">
        <f>ROUND(I174*H174,2)</f>
        <v>0</v>
      </c>
      <c r="K174" s="112" t="s">
        <v>82</v>
      </c>
      <c r="L174" s="10"/>
      <c r="M174" s="117" t="s">
        <v>0</v>
      </c>
      <c r="N174" s="118" t="s">
        <v>25</v>
      </c>
      <c r="O174" s="17"/>
      <c r="P174" s="119">
        <f>O174*H174</f>
        <v>0</v>
      </c>
      <c r="Q174" s="119">
        <v>0</v>
      </c>
      <c r="R174" s="119">
        <f>Q174*H174</f>
        <v>0</v>
      </c>
      <c r="S174" s="119">
        <v>0</v>
      </c>
      <c r="T174" s="120">
        <f>S174*H174</f>
        <v>0</v>
      </c>
      <c r="AR174" s="1" t="s">
        <v>83</v>
      </c>
      <c r="AT174" s="1" t="s">
        <v>78</v>
      </c>
      <c r="AU174" s="1" t="s">
        <v>39</v>
      </c>
      <c r="AY174" s="1" t="s">
        <v>75</v>
      </c>
      <c r="BE174" s="121">
        <f>IF(N174="základní",J174,0)</f>
        <v>0</v>
      </c>
      <c r="BF174" s="121">
        <f>IF(N174="snížená",J174,0)</f>
        <v>0</v>
      </c>
      <c r="BG174" s="121">
        <f>IF(N174="zákl. přenesená",J174,0)</f>
        <v>0</v>
      </c>
      <c r="BH174" s="121">
        <f>IF(N174="sníž. přenesená",J174,0)</f>
        <v>0</v>
      </c>
      <c r="BI174" s="121">
        <f>IF(N174="nulová",J174,0)</f>
        <v>0</v>
      </c>
      <c r="BJ174" s="1" t="s">
        <v>38</v>
      </c>
      <c r="BK174" s="121">
        <f>ROUND(I174*H174,2)</f>
        <v>0</v>
      </c>
      <c r="BL174" s="1" t="s">
        <v>83</v>
      </c>
      <c r="BM174" s="1" t="s">
        <v>228</v>
      </c>
    </row>
    <row r="175" spans="2:65" s="11" customFormat="1" ht="19.5" x14ac:dyDescent="0.25">
      <c r="B175" s="8"/>
      <c r="C175" s="9"/>
      <c r="D175" s="122" t="s">
        <v>85</v>
      </c>
      <c r="E175" s="9"/>
      <c r="F175" s="123" t="s">
        <v>229</v>
      </c>
      <c r="G175" s="9"/>
      <c r="H175" s="9"/>
      <c r="I175" s="31"/>
      <c r="J175" s="9"/>
      <c r="K175" s="9"/>
      <c r="L175" s="10"/>
      <c r="M175" s="124"/>
      <c r="N175" s="17"/>
      <c r="O175" s="17"/>
      <c r="P175" s="17"/>
      <c r="Q175" s="17"/>
      <c r="R175" s="17"/>
      <c r="S175" s="17"/>
      <c r="T175" s="18"/>
      <c r="AT175" s="1" t="s">
        <v>85</v>
      </c>
      <c r="AU175" s="1" t="s">
        <v>39</v>
      </c>
    </row>
    <row r="176" spans="2:65" s="11" customFormat="1" ht="20.45" customHeight="1" x14ac:dyDescent="0.25">
      <c r="B176" s="8"/>
      <c r="C176" s="110" t="s">
        <v>230</v>
      </c>
      <c r="D176" s="110" t="s">
        <v>78</v>
      </c>
      <c r="E176" s="111" t="s">
        <v>231</v>
      </c>
      <c r="F176" s="112" t="s">
        <v>232</v>
      </c>
      <c r="G176" s="113" t="s">
        <v>88</v>
      </c>
      <c r="H176" s="114">
        <v>46399.1</v>
      </c>
      <c r="I176" s="115"/>
      <c r="J176" s="116">
        <f>ROUND(I176*H176,2)</f>
        <v>0</v>
      </c>
      <c r="K176" s="112" t="s">
        <v>82</v>
      </c>
      <c r="L176" s="10"/>
      <c r="M176" s="117" t="s">
        <v>0</v>
      </c>
      <c r="N176" s="118" t="s">
        <v>25</v>
      </c>
      <c r="O176" s="17"/>
      <c r="P176" s="119">
        <f>O176*H176</f>
        <v>0</v>
      </c>
      <c r="Q176" s="119">
        <v>0</v>
      </c>
      <c r="R176" s="119">
        <f>Q176*H176</f>
        <v>0</v>
      </c>
      <c r="S176" s="119">
        <v>0</v>
      </c>
      <c r="T176" s="120">
        <f>S176*H176</f>
        <v>0</v>
      </c>
      <c r="AR176" s="1" t="s">
        <v>83</v>
      </c>
      <c r="AT176" s="1" t="s">
        <v>78</v>
      </c>
      <c r="AU176" s="1" t="s">
        <v>39</v>
      </c>
      <c r="AY176" s="1" t="s">
        <v>75</v>
      </c>
      <c r="BE176" s="121">
        <f>IF(N176="základní",J176,0)</f>
        <v>0</v>
      </c>
      <c r="BF176" s="121">
        <f>IF(N176="snížená",J176,0)</f>
        <v>0</v>
      </c>
      <c r="BG176" s="121">
        <f>IF(N176="zákl. přenesená",J176,0)</f>
        <v>0</v>
      </c>
      <c r="BH176" s="121">
        <f>IF(N176="sníž. přenesená",J176,0)</f>
        <v>0</v>
      </c>
      <c r="BI176" s="121">
        <f>IF(N176="nulová",J176,0)</f>
        <v>0</v>
      </c>
      <c r="BJ176" s="1" t="s">
        <v>38</v>
      </c>
      <c r="BK176" s="121">
        <f>ROUND(I176*H176,2)</f>
        <v>0</v>
      </c>
      <c r="BL176" s="1" t="s">
        <v>83</v>
      </c>
      <c r="BM176" s="1" t="s">
        <v>233</v>
      </c>
    </row>
    <row r="177" spans="2:65" s="11" customFormat="1" ht="19.5" x14ac:dyDescent="0.25">
      <c r="B177" s="8"/>
      <c r="C177" s="9"/>
      <c r="D177" s="122" t="s">
        <v>85</v>
      </c>
      <c r="E177" s="9"/>
      <c r="F177" s="123" t="s">
        <v>234</v>
      </c>
      <c r="G177" s="9"/>
      <c r="H177" s="9"/>
      <c r="I177" s="31"/>
      <c r="J177" s="9"/>
      <c r="K177" s="9"/>
      <c r="L177" s="10"/>
      <c r="M177" s="124"/>
      <c r="N177" s="17"/>
      <c r="O177" s="17"/>
      <c r="P177" s="17"/>
      <c r="Q177" s="17"/>
      <c r="R177" s="17"/>
      <c r="S177" s="17"/>
      <c r="T177" s="18"/>
      <c r="AT177" s="1" t="s">
        <v>85</v>
      </c>
      <c r="AU177" s="1" t="s">
        <v>39</v>
      </c>
    </row>
    <row r="178" spans="2:65" s="135" customFormat="1" ht="11.25" x14ac:dyDescent="0.25">
      <c r="B178" s="125"/>
      <c r="C178" s="126"/>
      <c r="D178" s="122" t="s">
        <v>96</v>
      </c>
      <c r="E178" s="126"/>
      <c r="F178" s="128" t="s">
        <v>235</v>
      </c>
      <c r="G178" s="126"/>
      <c r="H178" s="129">
        <v>46399.1</v>
      </c>
      <c r="I178" s="130"/>
      <c r="J178" s="126"/>
      <c r="K178" s="126"/>
      <c r="L178" s="131"/>
      <c r="M178" s="132"/>
      <c r="N178" s="133"/>
      <c r="O178" s="133"/>
      <c r="P178" s="133"/>
      <c r="Q178" s="133"/>
      <c r="R178" s="133"/>
      <c r="S178" s="133"/>
      <c r="T178" s="134"/>
      <c r="AT178" s="136" t="s">
        <v>96</v>
      </c>
      <c r="AU178" s="136" t="s">
        <v>39</v>
      </c>
      <c r="AV178" s="135" t="s">
        <v>39</v>
      </c>
      <c r="AW178" s="135" t="s">
        <v>1</v>
      </c>
      <c r="AX178" s="135" t="s">
        <v>38</v>
      </c>
      <c r="AY178" s="136" t="s">
        <v>75</v>
      </c>
    </row>
    <row r="179" spans="2:65" s="11" customFormat="1" ht="20.45" customHeight="1" x14ac:dyDescent="0.25">
      <c r="B179" s="8"/>
      <c r="C179" s="110" t="s">
        <v>236</v>
      </c>
      <c r="D179" s="110" t="s">
        <v>78</v>
      </c>
      <c r="E179" s="111" t="s">
        <v>237</v>
      </c>
      <c r="F179" s="112" t="s">
        <v>238</v>
      </c>
      <c r="G179" s="113" t="s">
        <v>88</v>
      </c>
      <c r="H179" s="114">
        <v>421.81</v>
      </c>
      <c r="I179" s="115"/>
      <c r="J179" s="116">
        <f>ROUND(I179*H179,2)</f>
        <v>0</v>
      </c>
      <c r="K179" s="112" t="s">
        <v>82</v>
      </c>
      <c r="L179" s="10"/>
      <c r="M179" s="117" t="s">
        <v>0</v>
      </c>
      <c r="N179" s="118" t="s">
        <v>25</v>
      </c>
      <c r="O179" s="17"/>
      <c r="P179" s="119">
        <f>O179*H179</f>
        <v>0</v>
      </c>
      <c r="Q179" s="119">
        <v>0</v>
      </c>
      <c r="R179" s="119">
        <f>Q179*H179</f>
        <v>0</v>
      </c>
      <c r="S179" s="119">
        <v>0</v>
      </c>
      <c r="T179" s="120">
        <f>S179*H179</f>
        <v>0</v>
      </c>
      <c r="AR179" s="1" t="s">
        <v>83</v>
      </c>
      <c r="AT179" s="1" t="s">
        <v>78</v>
      </c>
      <c r="AU179" s="1" t="s">
        <v>39</v>
      </c>
      <c r="AY179" s="1" t="s">
        <v>75</v>
      </c>
      <c r="BE179" s="121">
        <f>IF(N179="základní",J179,0)</f>
        <v>0</v>
      </c>
      <c r="BF179" s="121">
        <f>IF(N179="snížená",J179,0)</f>
        <v>0</v>
      </c>
      <c r="BG179" s="121">
        <f>IF(N179="zákl. přenesená",J179,0)</f>
        <v>0</v>
      </c>
      <c r="BH179" s="121">
        <f>IF(N179="sníž. přenesená",J179,0)</f>
        <v>0</v>
      </c>
      <c r="BI179" s="121">
        <f>IF(N179="nulová",J179,0)</f>
        <v>0</v>
      </c>
      <c r="BJ179" s="1" t="s">
        <v>38</v>
      </c>
      <c r="BK179" s="121">
        <f>ROUND(I179*H179,2)</f>
        <v>0</v>
      </c>
      <c r="BL179" s="1" t="s">
        <v>83</v>
      </c>
      <c r="BM179" s="1" t="s">
        <v>239</v>
      </c>
    </row>
    <row r="180" spans="2:65" s="11" customFormat="1" ht="19.5" x14ac:dyDescent="0.25">
      <c r="B180" s="8"/>
      <c r="C180" s="9"/>
      <c r="D180" s="122" t="s">
        <v>85</v>
      </c>
      <c r="E180" s="9"/>
      <c r="F180" s="123" t="s">
        <v>240</v>
      </c>
      <c r="G180" s="9"/>
      <c r="H180" s="9"/>
      <c r="I180" s="31"/>
      <c r="J180" s="9"/>
      <c r="K180" s="9"/>
      <c r="L180" s="10"/>
      <c r="M180" s="124"/>
      <c r="N180" s="17"/>
      <c r="O180" s="17"/>
      <c r="P180" s="17"/>
      <c r="Q180" s="17"/>
      <c r="R180" s="17"/>
      <c r="S180" s="17"/>
      <c r="T180" s="18"/>
      <c r="AT180" s="1" t="s">
        <v>85</v>
      </c>
      <c r="AU180" s="1" t="s">
        <v>39</v>
      </c>
    </row>
    <row r="181" spans="2:65" s="11" customFormat="1" ht="20.45" customHeight="1" x14ac:dyDescent="0.25">
      <c r="B181" s="8"/>
      <c r="C181" s="110" t="s">
        <v>241</v>
      </c>
      <c r="D181" s="110" t="s">
        <v>78</v>
      </c>
      <c r="E181" s="111" t="s">
        <v>242</v>
      </c>
      <c r="F181" s="112" t="s">
        <v>243</v>
      </c>
      <c r="G181" s="113" t="s">
        <v>88</v>
      </c>
      <c r="H181" s="114">
        <v>421.81</v>
      </c>
      <c r="I181" s="115"/>
      <c r="J181" s="116">
        <f>ROUND(I181*H181,2)</f>
        <v>0</v>
      </c>
      <c r="K181" s="112" t="s">
        <v>82</v>
      </c>
      <c r="L181" s="10"/>
      <c r="M181" s="117" t="s">
        <v>0</v>
      </c>
      <c r="N181" s="118" t="s">
        <v>25</v>
      </c>
      <c r="O181" s="17"/>
      <c r="P181" s="119">
        <f>O181*H181</f>
        <v>0</v>
      </c>
      <c r="Q181" s="119">
        <v>0</v>
      </c>
      <c r="R181" s="119">
        <f>Q181*H181</f>
        <v>0</v>
      </c>
      <c r="S181" s="119">
        <v>0</v>
      </c>
      <c r="T181" s="120">
        <f>S181*H181</f>
        <v>0</v>
      </c>
      <c r="AR181" s="1" t="s">
        <v>83</v>
      </c>
      <c r="AT181" s="1" t="s">
        <v>78</v>
      </c>
      <c r="AU181" s="1" t="s">
        <v>39</v>
      </c>
      <c r="AY181" s="1" t="s">
        <v>75</v>
      </c>
      <c r="BE181" s="121">
        <f>IF(N181="základní",J181,0)</f>
        <v>0</v>
      </c>
      <c r="BF181" s="121">
        <f>IF(N181="snížená",J181,0)</f>
        <v>0</v>
      </c>
      <c r="BG181" s="121">
        <f>IF(N181="zákl. přenesená",J181,0)</f>
        <v>0</v>
      </c>
      <c r="BH181" s="121">
        <f>IF(N181="sníž. přenesená",J181,0)</f>
        <v>0</v>
      </c>
      <c r="BI181" s="121">
        <f>IF(N181="nulová",J181,0)</f>
        <v>0</v>
      </c>
      <c r="BJ181" s="1" t="s">
        <v>38</v>
      </c>
      <c r="BK181" s="121">
        <f>ROUND(I181*H181,2)</f>
        <v>0</v>
      </c>
      <c r="BL181" s="1" t="s">
        <v>83</v>
      </c>
      <c r="BM181" s="1" t="s">
        <v>244</v>
      </c>
    </row>
    <row r="182" spans="2:65" s="11" customFormat="1" x14ac:dyDescent="0.25">
      <c r="B182" s="8"/>
      <c r="C182" s="9"/>
      <c r="D182" s="122" t="s">
        <v>85</v>
      </c>
      <c r="E182" s="9"/>
      <c r="F182" s="123" t="s">
        <v>245</v>
      </c>
      <c r="G182" s="9"/>
      <c r="H182" s="9"/>
      <c r="I182" s="31"/>
      <c r="J182" s="9"/>
      <c r="K182" s="9"/>
      <c r="L182" s="10"/>
      <c r="M182" s="124"/>
      <c r="N182" s="17"/>
      <c r="O182" s="17"/>
      <c r="P182" s="17"/>
      <c r="Q182" s="17"/>
      <c r="R182" s="17"/>
      <c r="S182" s="17"/>
      <c r="T182" s="18"/>
      <c r="AT182" s="1" t="s">
        <v>85</v>
      </c>
      <c r="AU182" s="1" t="s">
        <v>39</v>
      </c>
    </row>
    <row r="183" spans="2:65" s="11" customFormat="1" ht="20.45" customHeight="1" x14ac:dyDescent="0.25">
      <c r="B183" s="8"/>
      <c r="C183" s="110" t="s">
        <v>246</v>
      </c>
      <c r="D183" s="110" t="s">
        <v>78</v>
      </c>
      <c r="E183" s="111" t="s">
        <v>247</v>
      </c>
      <c r="F183" s="112" t="s">
        <v>248</v>
      </c>
      <c r="G183" s="113" t="s">
        <v>88</v>
      </c>
      <c r="H183" s="114">
        <v>25308.6</v>
      </c>
      <c r="I183" s="115"/>
      <c r="J183" s="116">
        <f>ROUND(I183*H183,2)</f>
        <v>0</v>
      </c>
      <c r="K183" s="112" t="s">
        <v>82</v>
      </c>
      <c r="L183" s="10"/>
      <c r="M183" s="117" t="s">
        <v>0</v>
      </c>
      <c r="N183" s="118" t="s">
        <v>25</v>
      </c>
      <c r="O183" s="17"/>
      <c r="P183" s="119">
        <f>O183*H183</f>
        <v>0</v>
      </c>
      <c r="Q183" s="119">
        <v>0</v>
      </c>
      <c r="R183" s="119">
        <f>Q183*H183</f>
        <v>0</v>
      </c>
      <c r="S183" s="119">
        <v>0</v>
      </c>
      <c r="T183" s="120">
        <f>S183*H183</f>
        <v>0</v>
      </c>
      <c r="AR183" s="1" t="s">
        <v>83</v>
      </c>
      <c r="AT183" s="1" t="s">
        <v>78</v>
      </c>
      <c r="AU183" s="1" t="s">
        <v>39</v>
      </c>
      <c r="AY183" s="1" t="s">
        <v>75</v>
      </c>
      <c r="BE183" s="121">
        <f>IF(N183="základní",J183,0)</f>
        <v>0</v>
      </c>
      <c r="BF183" s="121">
        <f>IF(N183="snížená",J183,0)</f>
        <v>0</v>
      </c>
      <c r="BG183" s="121">
        <f>IF(N183="zákl. přenesená",J183,0)</f>
        <v>0</v>
      </c>
      <c r="BH183" s="121">
        <f>IF(N183="sníž. přenesená",J183,0)</f>
        <v>0</v>
      </c>
      <c r="BI183" s="121">
        <f>IF(N183="nulová",J183,0)</f>
        <v>0</v>
      </c>
      <c r="BJ183" s="1" t="s">
        <v>38</v>
      </c>
      <c r="BK183" s="121">
        <f>ROUND(I183*H183,2)</f>
        <v>0</v>
      </c>
      <c r="BL183" s="1" t="s">
        <v>83</v>
      </c>
      <c r="BM183" s="1" t="s">
        <v>249</v>
      </c>
    </row>
    <row r="184" spans="2:65" s="11" customFormat="1" x14ac:dyDescent="0.25">
      <c r="B184" s="8"/>
      <c r="C184" s="9"/>
      <c r="D184" s="122" t="s">
        <v>85</v>
      </c>
      <c r="E184" s="9"/>
      <c r="F184" s="123" t="s">
        <v>250</v>
      </c>
      <c r="G184" s="9"/>
      <c r="H184" s="9"/>
      <c r="I184" s="31"/>
      <c r="J184" s="9"/>
      <c r="K184" s="9"/>
      <c r="L184" s="10"/>
      <c r="M184" s="124"/>
      <c r="N184" s="17"/>
      <c r="O184" s="17"/>
      <c r="P184" s="17"/>
      <c r="Q184" s="17"/>
      <c r="R184" s="17"/>
      <c r="S184" s="17"/>
      <c r="T184" s="18"/>
      <c r="AT184" s="1" t="s">
        <v>85</v>
      </c>
      <c r="AU184" s="1" t="s">
        <v>39</v>
      </c>
    </row>
    <row r="185" spans="2:65" s="135" customFormat="1" ht="11.25" x14ac:dyDescent="0.25">
      <c r="B185" s="125"/>
      <c r="C185" s="126"/>
      <c r="D185" s="122" t="s">
        <v>96</v>
      </c>
      <c r="E185" s="126"/>
      <c r="F185" s="128" t="s">
        <v>251</v>
      </c>
      <c r="G185" s="126"/>
      <c r="H185" s="129">
        <v>25308.6</v>
      </c>
      <c r="I185" s="130"/>
      <c r="J185" s="126"/>
      <c r="K185" s="126"/>
      <c r="L185" s="131"/>
      <c r="M185" s="132"/>
      <c r="N185" s="133"/>
      <c r="O185" s="133"/>
      <c r="P185" s="133"/>
      <c r="Q185" s="133"/>
      <c r="R185" s="133"/>
      <c r="S185" s="133"/>
      <c r="T185" s="134"/>
      <c r="AT185" s="136" t="s">
        <v>96</v>
      </c>
      <c r="AU185" s="136" t="s">
        <v>39</v>
      </c>
      <c r="AV185" s="135" t="s">
        <v>39</v>
      </c>
      <c r="AW185" s="135" t="s">
        <v>1</v>
      </c>
      <c r="AX185" s="135" t="s">
        <v>38</v>
      </c>
      <c r="AY185" s="136" t="s">
        <v>75</v>
      </c>
    </row>
    <row r="186" spans="2:65" s="11" customFormat="1" ht="20.45" customHeight="1" x14ac:dyDescent="0.25">
      <c r="B186" s="8"/>
      <c r="C186" s="110" t="s">
        <v>252</v>
      </c>
      <c r="D186" s="110" t="s">
        <v>78</v>
      </c>
      <c r="E186" s="111" t="s">
        <v>253</v>
      </c>
      <c r="F186" s="112" t="s">
        <v>254</v>
      </c>
      <c r="G186" s="113" t="s">
        <v>88</v>
      </c>
      <c r="H186" s="114">
        <v>421.81</v>
      </c>
      <c r="I186" s="115"/>
      <c r="J186" s="116">
        <f>ROUND(I186*H186,2)</f>
        <v>0</v>
      </c>
      <c r="K186" s="112" t="s">
        <v>82</v>
      </c>
      <c r="L186" s="10"/>
      <c r="M186" s="117" t="s">
        <v>0</v>
      </c>
      <c r="N186" s="118" t="s">
        <v>25</v>
      </c>
      <c r="O186" s="17"/>
      <c r="P186" s="119">
        <f>O186*H186</f>
        <v>0</v>
      </c>
      <c r="Q186" s="119">
        <v>0</v>
      </c>
      <c r="R186" s="119">
        <f>Q186*H186</f>
        <v>0</v>
      </c>
      <c r="S186" s="119">
        <v>0</v>
      </c>
      <c r="T186" s="120">
        <f>S186*H186</f>
        <v>0</v>
      </c>
      <c r="AR186" s="1" t="s">
        <v>83</v>
      </c>
      <c r="AT186" s="1" t="s">
        <v>78</v>
      </c>
      <c r="AU186" s="1" t="s">
        <v>39</v>
      </c>
      <c r="AY186" s="1" t="s">
        <v>75</v>
      </c>
      <c r="BE186" s="121">
        <f>IF(N186="základní",J186,0)</f>
        <v>0</v>
      </c>
      <c r="BF186" s="121">
        <f>IF(N186="snížená",J186,0)</f>
        <v>0</v>
      </c>
      <c r="BG186" s="121">
        <f>IF(N186="zákl. přenesená",J186,0)</f>
        <v>0</v>
      </c>
      <c r="BH186" s="121">
        <f>IF(N186="sníž. přenesená",J186,0)</f>
        <v>0</v>
      </c>
      <c r="BI186" s="121">
        <f>IF(N186="nulová",J186,0)</f>
        <v>0</v>
      </c>
      <c r="BJ186" s="1" t="s">
        <v>38</v>
      </c>
      <c r="BK186" s="121">
        <f>ROUND(I186*H186,2)</f>
        <v>0</v>
      </c>
      <c r="BL186" s="1" t="s">
        <v>83</v>
      </c>
      <c r="BM186" s="1" t="s">
        <v>255</v>
      </c>
    </row>
    <row r="187" spans="2:65" s="11" customFormat="1" x14ac:dyDescent="0.25">
      <c r="B187" s="8"/>
      <c r="C187" s="9"/>
      <c r="D187" s="122" t="s">
        <v>85</v>
      </c>
      <c r="E187" s="9"/>
      <c r="F187" s="123" t="s">
        <v>256</v>
      </c>
      <c r="G187" s="9"/>
      <c r="H187" s="9"/>
      <c r="I187" s="31"/>
      <c r="J187" s="9"/>
      <c r="K187" s="9"/>
      <c r="L187" s="10"/>
      <c r="M187" s="124"/>
      <c r="N187" s="17"/>
      <c r="O187" s="17"/>
      <c r="P187" s="17"/>
      <c r="Q187" s="17"/>
      <c r="R187" s="17"/>
      <c r="S187" s="17"/>
      <c r="T187" s="18"/>
      <c r="AT187" s="1" t="s">
        <v>85</v>
      </c>
      <c r="AU187" s="1" t="s">
        <v>39</v>
      </c>
    </row>
    <row r="188" spans="2:65" s="11" customFormat="1" ht="20.45" customHeight="1" x14ac:dyDescent="0.25">
      <c r="B188" s="8"/>
      <c r="C188" s="110" t="s">
        <v>257</v>
      </c>
      <c r="D188" s="110" t="s">
        <v>78</v>
      </c>
      <c r="E188" s="111" t="s">
        <v>258</v>
      </c>
      <c r="F188" s="112" t="s">
        <v>259</v>
      </c>
      <c r="G188" s="113" t="s">
        <v>88</v>
      </c>
      <c r="H188" s="114">
        <v>43.02</v>
      </c>
      <c r="I188" s="115"/>
      <c r="J188" s="116">
        <f>ROUND(I188*H188,2)</f>
        <v>0</v>
      </c>
      <c r="K188" s="112" t="s">
        <v>82</v>
      </c>
      <c r="L188" s="10"/>
      <c r="M188" s="117" t="s">
        <v>0</v>
      </c>
      <c r="N188" s="118" t="s">
        <v>25</v>
      </c>
      <c r="O188" s="17"/>
      <c r="P188" s="119">
        <f>O188*H188</f>
        <v>0</v>
      </c>
      <c r="Q188" s="119">
        <v>2.0000000000000002E-5</v>
      </c>
      <c r="R188" s="119">
        <f>Q188*H188</f>
        <v>8.604000000000001E-4</v>
      </c>
      <c r="S188" s="119">
        <v>0</v>
      </c>
      <c r="T188" s="120">
        <f>S188*H188</f>
        <v>0</v>
      </c>
      <c r="AR188" s="1" t="s">
        <v>83</v>
      </c>
      <c r="AT188" s="1" t="s">
        <v>78</v>
      </c>
      <c r="AU188" s="1" t="s">
        <v>39</v>
      </c>
      <c r="AY188" s="1" t="s">
        <v>75</v>
      </c>
      <c r="BE188" s="121">
        <f>IF(N188="základní",J188,0)</f>
        <v>0</v>
      </c>
      <c r="BF188" s="121">
        <f>IF(N188="snížená",J188,0)</f>
        <v>0</v>
      </c>
      <c r="BG188" s="121">
        <f>IF(N188="zákl. přenesená",J188,0)</f>
        <v>0</v>
      </c>
      <c r="BH188" s="121">
        <f>IF(N188="sníž. přenesená",J188,0)</f>
        <v>0</v>
      </c>
      <c r="BI188" s="121">
        <f>IF(N188="nulová",J188,0)</f>
        <v>0</v>
      </c>
      <c r="BJ188" s="1" t="s">
        <v>38</v>
      </c>
      <c r="BK188" s="121">
        <f>ROUND(I188*H188,2)</f>
        <v>0</v>
      </c>
      <c r="BL188" s="1" t="s">
        <v>83</v>
      </c>
      <c r="BM188" s="1" t="s">
        <v>260</v>
      </c>
    </row>
    <row r="189" spans="2:65" s="11" customFormat="1" ht="19.5" x14ac:dyDescent="0.25">
      <c r="B189" s="8"/>
      <c r="C189" s="9"/>
      <c r="D189" s="122" t="s">
        <v>85</v>
      </c>
      <c r="E189" s="9"/>
      <c r="F189" s="123" t="s">
        <v>261</v>
      </c>
      <c r="G189" s="9"/>
      <c r="H189" s="9"/>
      <c r="I189" s="31"/>
      <c r="J189" s="9"/>
      <c r="K189" s="9"/>
      <c r="L189" s="10"/>
      <c r="M189" s="124"/>
      <c r="N189" s="17"/>
      <c r="O189" s="17"/>
      <c r="P189" s="17"/>
      <c r="Q189" s="17"/>
      <c r="R189" s="17"/>
      <c r="S189" s="17"/>
      <c r="T189" s="18"/>
      <c r="AT189" s="1" t="s">
        <v>85</v>
      </c>
      <c r="AU189" s="1" t="s">
        <v>39</v>
      </c>
    </row>
    <row r="190" spans="2:65" s="11" customFormat="1" ht="14.45" customHeight="1" x14ac:dyDescent="0.25">
      <c r="B190" s="8"/>
      <c r="C190" s="110" t="s">
        <v>262</v>
      </c>
      <c r="D190" s="110" t="s">
        <v>78</v>
      </c>
      <c r="E190" s="111" t="s">
        <v>263</v>
      </c>
      <c r="F190" s="112" t="s">
        <v>264</v>
      </c>
      <c r="G190" s="113" t="s">
        <v>81</v>
      </c>
      <c r="H190" s="114">
        <v>7</v>
      </c>
      <c r="I190" s="115"/>
      <c r="J190" s="116">
        <f>ROUND(I190*H190,2)</f>
        <v>0</v>
      </c>
      <c r="K190" s="112" t="s">
        <v>0</v>
      </c>
      <c r="L190" s="10"/>
      <c r="M190" s="117" t="s">
        <v>0</v>
      </c>
      <c r="N190" s="118" t="s">
        <v>25</v>
      </c>
      <c r="O190" s="17"/>
      <c r="P190" s="119">
        <f>O190*H190</f>
        <v>0</v>
      </c>
      <c r="Q190" s="119">
        <v>1.155E-2</v>
      </c>
      <c r="R190" s="119">
        <f>Q190*H190</f>
        <v>8.0849999999999991E-2</v>
      </c>
      <c r="S190" s="119">
        <v>0</v>
      </c>
      <c r="T190" s="120">
        <f>S190*H190</f>
        <v>0</v>
      </c>
      <c r="AR190" s="1" t="s">
        <v>83</v>
      </c>
      <c r="AT190" s="1" t="s">
        <v>78</v>
      </c>
      <c r="AU190" s="1" t="s">
        <v>39</v>
      </c>
      <c r="AY190" s="1" t="s">
        <v>75</v>
      </c>
      <c r="BE190" s="121">
        <f>IF(N190="základní",J190,0)</f>
        <v>0</v>
      </c>
      <c r="BF190" s="121">
        <f>IF(N190="snížená",J190,0)</f>
        <v>0</v>
      </c>
      <c r="BG190" s="121">
        <f>IF(N190="zákl. přenesená",J190,0)</f>
        <v>0</v>
      </c>
      <c r="BH190" s="121">
        <f>IF(N190="sníž. přenesená",J190,0)</f>
        <v>0</v>
      </c>
      <c r="BI190" s="121">
        <f>IF(N190="nulová",J190,0)</f>
        <v>0</v>
      </c>
      <c r="BJ190" s="1" t="s">
        <v>38</v>
      </c>
      <c r="BK190" s="121">
        <f>ROUND(I190*H190,2)</f>
        <v>0</v>
      </c>
      <c r="BL190" s="1" t="s">
        <v>83</v>
      </c>
      <c r="BM190" s="1" t="s">
        <v>265</v>
      </c>
    </row>
    <row r="191" spans="2:65" s="11" customFormat="1" x14ac:dyDescent="0.25">
      <c r="B191" s="8"/>
      <c r="C191" s="9"/>
      <c r="D191" s="122" t="s">
        <v>85</v>
      </c>
      <c r="E191" s="9"/>
      <c r="F191" s="123" t="s">
        <v>264</v>
      </c>
      <c r="G191" s="9"/>
      <c r="H191" s="9"/>
      <c r="I191" s="31"/>
      <c r="J191" s="9"/>
      <c r="K191" s="9"/>
      <c r="L191" s="10"/>
      <c r="M191" s="124"/>
      <c r="N191" s="17"/>
      <c r="O191" s="17"/>
      <c r="P191" s="17"/>
      <c r="Q191" s="17"/>
      <c r="R191" s="17"/>
      <c r="S191" s="17"/>
      <c r="T191" s="18"/>
      <c r="AT191" s="1" t="s">
        <v>85</v>
      </c>
      <c r="AU191" s="1" t="s">
        <v>39</v>
      </c>
    </row>
    <row r="192" spans="2:65" s="11" customFormat="1" ht="20.45" customHeight="1" x14ac:dyDescent="0.25">
      <c r="B192" s="8"/>
      <c r="C192" s="110" t="s">
        <v>266</v>
      </c>
      <c r="D192" s="110" t="s">
        <v>78</v>
      </c>
      <c r="E192" s="111" t="s">
        <v>267</v>
      </c>
      <c r="F192" s="112" t="s">
        <v>268</v>
      </c>
      <c r="G192" s="113" t="s">
        <v>122</v>
      </c>
      <c r="H192" s="114">
        <v>39.869999999999997</v>
      </c>
      <c r="I192" s="115"/>
      <c r="J192" s="116">
        <f>ROUND(I192*H192,2)</f>
        <v>0</v>
      </c>
      <c r="K192" s="112" t="s">
        <v>82</v>
      </c>
      <c r="L192" s="10"/>
      <c r="M192" s="117" t="s">
        <v>0</v>
      </c>
      <c r="N192" s="118" t="s">
        <v>25</v>
      </c>
      <c r="O192" s="17"/>
      <c r="P192" s="119">
        <f>O192*H192</f>
        <v>0</v>
      </c>
      <c r="Q192" s="119">
        <v>0</v>
      </c>
      <c r="R192" s="119">
        <f>Q192*H192</f>
        <v>0</v>
      </c>
      <c r="S192" s="119">
        <v>0.03</v>
      </c>
      <c r="T192" s="120">
        <f>S192*H192</f>
        <v>1.1960999999999999</v>
      </c>
      <c r="AR192" s="1" t="s">
        <v>83</v>
      </c>
      <c r="AT192" s="1" t="s">
        <v>78</v>
      </c>
      <c r="AU192" s="1" t="s">
        <v>39</v>
      </c>
      <c r="AY192" s="1" t="s">
        <v>75</v>
      </c>
      <c r="BE192" s="121">
        <f>IF(N192="základní",J192,0)</f>
        <v>0</v>
      </c>
      <c r="BF192" s="121">
        <f>IF(N192="snížená",J192,0)</f>
        <v>0</v>
      </c>
      <c r="BG192" s="121">
        <f>IF(N192="zákl. přenesená",J192,0)</f>
        <v>0</v>
      </c>
      <c r="BH192" s="121">
        <f>IF(N192="sníž. přenesená",J192,0)</f>
        <v>0</v>
      </c>
      <c r="BI192" s="121">
        <f>IF(N192="nulová",J192,0)</f>
        <v>0</v>
      </c>
      <c r="BJ192" s="1" t="s">
        <v>38</v>
      </c>
      <c r="BK192" s="121">
        <f>ROUND(I192*H192,2)</f>
        <v>0</v>
      </c>
      <c r="BL192" s="1" t="s">
        <v>83</v>
      </c>
      <c r="BM192" s="1" t="s">
        <v>269</v>
      </c>
    </row>
    <row r="193" spans="2:65" s="11" customFormat="1" x14ac:dyDescent="0.25">
      <c r="B193" s="8"/>
      <c r="C193" s="9"/>
      <c r="D193" s="122" t="s">
        <v>85</v>
      </c>
      <c r="E193" s="9"/>
      <c r="F193" s="123" t="s">
        <v>270</v>
      </c>
      <c r="G193" s="9"/>
      <c r="H193" s="9"/>
      <c r="I193" s="31"/>
      <c r="J193" s="9"/>
      <c r="K193" s="9"/>
      <c r="L193" s="10"/>
      <c r="M193" s="124"/>
      <c r="N193" s="17"/>
      <c r="O193" s="17"/>
      <c r="P193" s="17"/>
      <c r="Q193" s="17"/>
      <c r="R193" s="17"/>
      <c r="S193" s="17"/>
      <c r="T193" s="18"/>
      <c r="AT193" s="1" t="s">
        <v>85</v>
      </c>
      <c r="AU193" s="1" t="s">
        <v>39</v>
      </c>
    </row>
    <row r="194" spans="2:65" s="135" customFormat="1" ht="11.25" x14ac:dyDescent="0.25">
      <c r="B194" s="125"/>
      <c r="C194" s="126"/>
      <c r="D194" s="122" t="s">
        <v>96</v>
      </c>
      <c r="E194" s="127" t="s">
        <v>0</v>
      </c>
      <c r="F194" s="128" t="s">
        <v>271</v>
      </c>
      <c r="G194" s="126"/>
      <c r="H194" s="129">
        <v>39.869999999999997</v>
      </c>
      <c r="I194" s="130"/>
      <c r="J194" s="126"/>
      <c r="K194" s="126"/>
      <c r="L194" s="131"/>
      <c r="M194" s="132"/>
      <c r="N194" s="133"/>
      <c r="O194" s="133"/>
      <c r="P194" s="133"/>
      <c r="Q194" s="133"/>
      <c r="R194" s="133"/>
      <c r="S194" s="133"/>
      <c r="T194" s="134"/>
      <c r="AT194" s="136" t="s">
        <v>96</v>
      </c>
      <c r="AU194" s="136" t="s">
        <v>39</v>
      </c>
      <c r="AV194" s="135" t="s">
        <v>39</v>
      </c>
      <c r="AW194" s="135" t="s">
        <v>17</v>
      </c>
      <c r="AX194" s="135" t="s">
        <v>38</v>
      </c>
      <c r="AY194" s="136" t="s">
        <v>75</v>
      </c>
    </row>
    <row r="195" spans="2:65" s="11" customFormat="1" ht="20.45" customHeight="1" x14ac:dyDescent="0.25">
      <c r="B195" s="8"/>
      <c r="C195" s="110" t="s">
        <v>272</v>
      </c>
      <c r="D195" s="110" t="s">
        <v>78</v>
      </c>
      <c r="E195" s="111" t="s">
        <v>273</v>
      </c>
      <c r="F195" s="112" t="s">
        <v>274</v>
      </c>
      <c r="G195" s="113" t="s">
        <v>88</v>
      </c>
      <c r="H195" s="114">
        <v>11.68</v>
      </c>
      <c r="I195" s="115"/>
      <c r="J195" s="116">
        <f>ROUND(I195*H195,2)</f>
        <v>0</v>
      </c>
      <c r="K195" s="112" t="s">
        <v>82</v>
      </c>
      <c r="L195" s="10"/>
      <c r="M195" s="117" t="s">
        <v>0</v>
      </c>
      <c r="N195" s="118" t="s">
        <v>25</v>
      </c>
      <c r="O195" s="17"/>
      <c r="P195" s="119">
        <f>O195*H195</f>
        <v>0</v>
      </c>
      <c r="Q195" s="119">
        <v>0</v>
      </c>
      <c r="R195" s="119">
        <f>Q195*H195</f>
        <v>0</v>
      </c>
      <c r="S195" s="119">
        <v>0.108</v>
      </c>
      <c r="T195" s="120">
        <f>S195*H195</f>
        <v>1.2614399999999999</v>
      </c>
      <c r="AR195" s="1" t="s">
        <v>83</v>
      </c>
      <c r="AT195" s="1" t="s">
        <v>78</v>
      </c>
      <c r="AU195" s="1" t="s">
        <v>39</v>
      </c>
      <c r="AY195" s="1" t="s">
        <v>75</v>
      </c>
      <c r="BE195" s="121">
        <f>IF(N195="základní",J195,0)</f>
        <v>0</v>
      </c>
      <c r="BF195" s="121">
        <f>IF(N195="snížená",J195,0)</f>
        <v>0</v>
      </c>
      <c r="BG195" s="121">
        <f>IF(N195="zákl. přenesená",J195,0)</f>
        <v>0</v>
      </c>
      <c r="BH195" s="121">
        <f>IF(N195="sníž. přenesená",J195,0)</f>
        <v>0</v>
      </c>
      <c r="BI195" s="121">
        <f>IF(N195="nulová",J195,0)</f>
        <v>0</v>
      </c>
      <c r="BJ195" s="1" t="s">
        <v>38</v>
      </c>
      <c r="BK195" s="121">
        <f>ROUND(I195*H195,2)</f>
        <v>0</v>
      </c>
      <c r="BL195" s="1" t="s">
        <v>83</v>
      </c>
      <c r="BM195" s="1" t="s">
        <v>275</v>
      </c>
    </row>
    <row r="196" spans="2:65" s="11" customFormat="1" x14ac:dyDescent="0.25">
      <c r="B196" s="8"/>
      <c r="C196" s="9"/>
      <c r="D196" s="122" t="s">
        <v>85</v>
      </c>
      <c r="E196" s="9"/>
      <c r="F196" s="123" t="s">
        <v>276</v>
      </c>
      <c r="G196" s="9"/>
      <c r="H196" s="9"/>
      <c r="I196" s="31"/>
      <c r="J196" s="9"/>
      <c r="K196" s="9"/>
      <c r="L196" s="10"/>
      <c r="M196" s="124"/>
      <c r="N196" s="17"/>
      <c r="O196" s="17"/>
      <c r="P196" s="17"/>
      <c r="Q196" s="17"/>
      <c r="R196" s="17"/>
      <c r="S196" s="17"/>
      <c r="T196" s="18"/>
      <c r="AT196" s="1" t="s">
        <v>85</v>
      </c>
      <c r="AU196" s="1" t="s">
        <v>39</v>
      </c>
    </row>
    <row r="197" spans="2:65" s="135" customFormat="1" ht="11.25" x14ac:dyDescent="0.25">
      <c r="B197" s="125"/>
      <c r="C197" s="126"/>
      <c r="D197" s="122" t="s">
        <v>96</v>
      </c>
      <c r="E197" s="127" t="s">
        <v>0</v>
      </c>
      <c r="F197" s="128" t="s">
        <v>277</v>
      </c>
      <c r="G197" s="126"/>
      <c r="H197" s="129">
        <v>11.68</v>
      </c>
      <c r="I197" s="130"/>
      <c r="J197" s="126"/>
      <c r="K197" s="126"/>
      <c r="L197" s="131"/>
      <c r="M197" s="132"/>
      <c r="N197" s="133"/>
      <c r="O197" s="133"/>
      <c r="P197" s="133"/>
      <c r="Q197" s="133"/>
      <c r="R197" s="133"/>
      <c r="S197" s="133"/>
      <c r="T197" s="134"/>
      <c r="AT197" s="136" t="s">
        <v>96</v>
      </c>
      <c r="AU197" s="136" t="s">
        <v>39</v>
      </c>
      <c r="AV197" s="135" t="s">
        <v>39</v>
      </c>
      <c r="AW197" s="135" t="s">
        <v>17</v>
      </c>
      <c r="AX197" s="135" t="s">
        <v>38</v>
      </c>
      <c r="AY197" s="136" t="s">
        <v>75</v>
      </c>
    </row>
    <row r="198" spans="2:65" s="11" customFormat="1" ht="20.45" customHeight="1" x14ac:dyDescent="0.25">
      <c r="B198" s="8"/>
      <c r="C198" s="110" t="s">
        <v>278</v>
      </c>
      <c r="D198" s="110" t="s">
        <v>78</v>
      </c>
      <c r="E198" s="111" t="s">
        <v>279</v>
      </c>
      <c r="F198" s="112" t="s">
        <v>280</v>
      </c>
      <c r="G198" s="113" t="s">
        <v>88</v>
      </c>
      <c r="H198" s="114">
        <v>314.08</v>
      </c>
      <c r="I198" s="115"/>
      <c r="J198" s="116">
        <f>ROUND(I198*H198,2)</f>
        <v>0</v>
      </c>
      <c r="K198" s="112" t="s">
        <v>82</v>
      </c>
      <c r="L198" s="10"/>
      <c r="M198" s="117" t="s">
        <v>0</v>
      </c>
      <c r="N198" s="118" t="s">
        <v>25</v>
      </c>
      <c r="O198" s="17"/>
      <c r="P198" s="119">
        <f>O198*H198</f>
        <v>0</v>
      </c>
      <c r="Q198" s="119">
        <v>0</v>
      </c>
      <c r="R198" s="119">
        <f>Q198*H198</f>
        <v>0</v>
      </c>
      <c r="S198" s="119">
        <v>0.01</v>
      </c>
      <c r="T198" s="120">
        <f>S198*H198</f>
        <v>3.1408</v>
      </c>
      <c r="AR198" s="1" t="s">
        <v>83</v>
      </c>
      <c r="AT198" s="1" t="s">
        <v>78</v>
      </c>
      <c r="AU198" s="1" t="s">
        <v>39</v>
      </c>
      <c r="AY198" s="1" t="s">
        <v>75</v>
      </c>
      <c r="BE198" s="121">
        <f>IF(N198="základní",J198,0)</f>
        <v>0</v>
      </c>
      <c r="BF198" s="121">
        <f>IF(N198="snížená",J198,0)</f>
        <v>0</v>
      </c>
      <c r="BG198" s="121">
        <f>IF(N198="zákl. přenesená",J198,0)</f>
        <v>0</v>
      </c>
      <c r="BH198" s="121">
        <f>IF(N198="sníž. přenesená",J198,0)</f>
        <v>0</v>
      </c>
      <c r="BI198" s="121">
        <f>IF(N198="nulová",J198,0)</f>
        <v>0</v>
      </c>
      <c r="BJ198" s="1" t="s">
        <v>38</v>
      </c>
      <c r="BK198" s="121">
        <f>ROUND(I198*H198,2)</f>
        <v>0</v>
      </c>
      <c r="BL198" s="1" t="s">
        <v>83</v>
      </c>
      <c r="BM198" s="1" t="s">
        <v>281</v>
      </c>
    </row>
    <row r="199" spans="2:65" s="11" customFormat="1" ht="19.5" x14ac:dyDescent="0.25">
      <c r="B199" s="8"/>
      <c r="C199" s="9"/>
      <c r="D199" s="122" t="s">
        <v>85</v>
      </c>
      <c r="E199" s="9"/>
      <c r="F199" s="123" t="s">
        <v>282</v>
      </c>
      <c r="G199" s="9"/>
      <c r="H199" s="9"/>
      <c r="I199" s="31"/>
      <c r="J199" s="9"/>
      <c r="K199" s="9"/>
      <c r="L199" s="10"/>
      <c r="M199" s="124"/>
      <c r="N199" s="17"/>
      <c r="O199" s="17"/>
      <c r="P199" s="17"/>
      <c r="Q199" s="17"/>
      <c r="R199" s="17"/>
      <c r="S199" s="17"/>
      <c r="T199" s="18"/>
      <c r="AT199" s="1" t="s">
        <v>85</v>
      </c>
      <c r="AU199" s="1" t="s">
        <v>39</v>
      </c>
    </row>
    <row r="200" spans="2:65" s="135" customFormat="1" ht="11.25" x14ac:dyDescent="0.25">
      <c r="B200" s="125"/>
      <c r="C200" s="126"/>
      <c r="D200" s="122" t="s">
        <v>96</v>
      </c>
      <c r="E200" s="127" t="s">
        <v>0</v>
      </c>
      <c r="F200" s="128" t="s">
        <v>283</v>
      </c>
      <c r="G200" s="126"/>
      <c r="H200" s="129">
        <v>314.08</v>
      </c>
      <c r="I200" s="130"/>
      <c r="J200" s="126"/>
      <c r="K200" s="126"/>
      <c r="L200" s="131"/>
      <c r="M200" s="132"/>
      <c r="N200" s="133"/>
      <c r="O200" s="133"/>
      <c r="P200" s="133"/>
      <c r="Q200" s="133"/>
      <c r="R200" s="133"/>
      <c r="S200" s="133"/>
      <c r="T200" s="134"/>
      <c r="AT200" s="136" t="s">
        <v>96</v>
      </c>
      <c r="AU200" s="136" t="s">
        <v>39</v>
      </c>
      <c r="AV200" s="135" t="s">
        <v>39</v>
      </c>
      <c r="AW200" s="135" t="s">
        <v>17</v>
      </c>
      <c r="AX200" s="135" t="s">
        <v>38</v>
      </c>
      <c r="AY200" s="136" t="s">
        <v>75</v>
      </c>
    </row>
    <row r="201" spans="2:65" s="11" customFormat="1" ht="20.45" customHeight="1" x14ac:dyDescent="0.25">
      <c r="B201" s="8"/>
      <c r="C201" s="110" t="s">
        <v>284</v>
      </c>
      <c r="D201" s="110" t="s">
        <v>78</v>
      </c>
      <c r="E201" s="111" t="s">
        <v>285</v>
      </c>
      <c r="F201" s="112" t="s">
        <v>286</v>
      </c>
      <c r="G201" s="113" t="s">
        <v>88</v>
      </c>
      <c r="H201" s="114">
        <v>381.65</v>
      </c>
      <c r="I201" s="115"/>
      <c r="J201" s="116">
        <f>ROUND(I201*H201,2)</f>
        <v>0</v>
      </c>
      <c r="K201" s="112" t="s">
        <v>82</v>
      </c>
      <c r="L201" s="10"/>
      <c r="M201" s="117" t="s">
        <v>0</v>
      </c>
      <c r="N201" s="118" t="s">
        <v>25</v>
      </c>
      <c r="O201" s="17"/>
      <c r="P201" s="119">
        <f>O201*H201</f>
        <v>0</v>
      </c>
      <c r="Q201" s="119">
        <v>0</v>
      </c>
      <c r="R201" s="119">
        <f>Q201*H201</f>
        <v>0</v>
      </c>
      <c r="S201" s="119">
        <v>0</v>
      </c>
      <c r="T201" s="120">
        <f>S201*H201</f>
        <v>0</v>
      </c>
      <c r="AR201" s="1" t="s">
        <v>83</v>
      </c>
      <c r="AT201" s="1" t="s">
        <v>78</v>
      </c>
      <c r="AU201" s="1" t="s">
        <v>39</v>
      </c>
      <c r="AY201" s="1" t="s">
        <v>75</v>
      </c>
      <c r="BE201" s="121">
        <f>IF(N201="základní",J201,0)</f>
        <v>0</v>
      </c>
      <c r="BF201" s="121">
        <f>IF(N201="snížená",J201,0)</f>
        <v>0</v>
      </c>
      <c r="BG201" s="121">
        <f>IF(N201="zákl. přenesená",J201,0)</f>
        <v>0</v>
      </c>
      <c r="BH201" s="121">
        <f>IF(N201="sníž. přenesená",J201,0)</f>
        <v>0</v>
      </c>
      <c r="BI201" s="121">
        <f>IF(N201="nulová",J201,0)</f>
        <v>0</v>
      </c>
      <c r="BJ201" s="1" t="s">
        <v>38</v>
      </c>
      <c r="BK201" s="121">
        <f>ROUND(I201*H201,2)</f>
        <v>0</v>
      </c>
      <c r="BL201" s="1" t="s">
        <v>83</v>
      </c>
      <c r="BM201" s="1" t="s">
        <v>287</v>
      </c>
    </row>
    <row r="202" spans="2:65" s="11" customFormat="1" x14ac:dyDescent="0.25">
      <c r="B202" s="8"/>
      <c r="C202" s="9"/>
      <c r="D202" s="122" t="s">
        <v>85</v>
      </c>
      <c r="E202" s="9"/>
      <c r="F202" s="123" t="s">
        <v>286</v>
      </c>
      <c r="G202" s="9"/>
      <c r="H202" s="9"/>
      <c r="I202" s="31"/>
      <c r="J202" s="9"/>
      <c r="K202" s="9"/>
      <c r="L202" s="10"/>
      <c r="M202" s="124"/>
      <c r="N202" s="17"/>
      <c r="O202" s="17"/>
      <c r="P202" s="17"/>
      <c r="Q202" s="17"/>
      <c r="R202" s="17"/>
      <c r="S202" s="17"/>
      <c r="T202" s="18"/>
      <c r="AT202" s="1" t="s">
        <v>85</v>
      </c>
      <c r="AU202" s="1" t="s">
        <v>39</v>
      </c>
    </row>
    <row r="203" spans="2:65" s="135" customFormat="1" ht="11.25" x14ac:dyDescent="0.25">
      <c r="B203" s="125"/>
      <c r="C203" s="126"/>
      <c r="D203" s="122" t="s">
        <v>96</v>
      </c>
      <c r="E203" s="127" t="s">
        <v>0</v>
      </c>
      <c r="F203" s="128" t="s">
        <v>288</v>
      </c>
      <c r="G203" s="126"/>
      <c r="H203" s="129">
        <v>291.97000000000003</v>
      </c>
      <c r="I203" s="130"/>
      <c r="J203" s="126"/>
      <c r="K203" s="126"/>
      <c r="L203" s="131"/>
      <c r="M203" s="132"/>
      <c r="N203" s="133"/>
      <c r="O203" s="133"/>
      <c r="P203" s="133"/>
      <c r="Q203" s="133"/>
      <c r="R203" s="133"/>
      <c r="S203" s="133"/>
      <c r="T203" s="134"/>
      <c r="AT203" s="136" t="s">
        <v>96</v>
      </c>
      <c r="AU203" s="136" t="s">
        <v>39</v>
      </c>
      <c r="AV203" s="135" t="s">
        <v>39</v>
      </c>
      <c r="AW203" s="135" t="s">
        <v>17</v>
      </c>
      <c r="AX203" s="135" t="s">
        <v>37</v>
      </c>
      <c r="AY203" s="136" t="s">
        <v>75</v>
      </c>
    </row>
    <row r="204" spans="2:65" s="135" customFormat="1" ht="11.25" x14ac:dyDescent="0.25">
      <c r="B204" s="125"/>
      <c r="C204" s="126"/>
      <c r="D204" s="122" t="s">
        <v>96</v>
      </c>
      <c r="E204" s="127" t="s">
        <v>0</v>
      </c>
      <c r="F204" s="128" t="s">
        <v>289</v>
      </c>
      <c r="G204" s="126"/>
      <c r="H204" s="129">
        <v>67.569999999999993</v>
      </c>
      <c r="I204" s="130"/>
      <c r="J204" s="126"/>
      <c r="K204" s="126"/>
      <c r="L204" s="131"/>
      <c r="M204" s="132"/>
      <c r="N204" s="133"/>
      <c r="O204" s="133"/>
      <c r="P204" s="133"/>
      <c r="Q204" s="133"/>
      <c r="R204" s="133"/>
      <c r="S204" s="133"/>
      <c r="T204" s="134"/>
      <c r="AT204" s="136" t="s">
        <v>96</v>
      </c>
      <c r="AU204" s="136" t="s">
        <v>39</v>
      </c>
      <c r="AV204" s="135" t="s">
        <v>39</v>
      </c>
      <c r="AW204" s="135" t="s">
        <v>17</v>
      </c>
      <c r="AX204" s="135" t="s">
        <v>37</v>
      </c>
      <c r="AY204" s="136" t="s">
        <v>75</v>
      </c>
    </row>
    <row r="205" spans="2:65" s="135" customFormat="1" ht="11.25" x14ac:dyDescent="0.25">
      <c r="B205" s="125"/>
      <c r="C205" s="126"/>
      <c r="D205" s="122" t="s">
        <v>96</v>
      </c>
      <c r="E205" s="127" t="s">
        <v>0</v>
      </c>
      <c r="F205" s="128" t="s">
        <v>290</v>
      </c>
      <c r="G205" s="126"/>
      <c r="H205" s="129">
        <v>22.11</v>
      </c>
      <c r="I205" s="130"/>
      <c r="J205" s="126"/>
      <c r="K205" s="126"/>
      <c r="L205" s="131"/>
      <c r="M205" s="132"/>
      <c r="N205" s="133"/>
      <c r="O205" s="133"/>
      <c r="P205" s="133"/>
      <c r="Q205" s="133"/>
      <c r="R205" s="133"/>
      <c r="S205" s="133"/>
      <c r="T205" s="134"/>
      <c r="AT205" s="136" t="s">
        <v>96</v>
      </c>
      <c r="AU205" s="136" t="s">
        <v>39</v>
      </c>
      <c r="AV205" s="135" t="s">
        <v>39</v>
      </c>
      <c r="AW205" s="135" t="s">
        <v>17</v>
      </c>
      <c r="AX205" s="135" t="s">
        <v>37</v>
      </c>
      <c r="AY205" s="136" t="s">
        <v>75</v>
      </c>
    </row>
    <row r="206" spans="2:65" s="157" customFormat="1" ht="11.25" x14ac:dyDescent="0.25">
      <c r="B206" s="147"/>
      <c r="C206" s="148"/>
      <c r="D206" s="122" t="s">
        <v>96</v>
      </c>
      <c r="E206" s="149" t="s">
        <v>0</v>
      </c>
      <c r="F206" s="150" t="s">
        <v>111</v>
      </c>
      <c r="G206" s="148"/>
      <c r="H206" s="151">
        <v>381.65000000000003</v>
      </c>
      <c r="I206" s="152"/>
      <c r="J206" s="148"/>
      <c r="K206" s="148"/>
      <c r="L206" s="153"/>
      <c r="M206" s="154"/>
      <c r="N206" s="155"/>
      <c r="O206" s="155"/>
      <c r="P206" s="155"/>
      <c r="Q206" s="155"/>
      <c r="R206" s="155"/>
      <c r="S206" s="155"/>
      <c r="T206" s="156"/>
      <c r="AT206" s="158" t="s">
        <v>96</v>
      </c>
      <c r="AU206" s="158" t="s">
        <v>39</v>
      </c>
      <c r="AV206" s="157" t="s">
        <v>83</v>
      </c>
      <c r="AW206" s="157" t="s">
        <v>17</v>
      </c>
      <c r="AX206" s="157" t="s">
        <v>38</v>
      </c>
      <c r="AY206" s="158" t="s">
        <v>75</v>
      </c>
    </row>
    <row r="207" spans="2:65" s="104" customFormat="1" ht="22.9" customHeight="1" x14ac:dyDescent="0.2">
      <c r="B207" s="93"/>
      <c r="C207" s="94"/>
      <c r="D207" s="95" t="s">
        <v>36</v>
      </c>
      <c r="E207" s="108" t="s">
        <v>291</v>
      </c>
      <c r="F207" s="108" t="s">
        <v>292</v>
      </c>
      <c r="G207" s="94"/>
      <c r="H207" s="94"/>
      <c r="I207" s="97"/>
      <c r="J207" s="109">
        <f>BK207</f>
        <v>0</v>
      </c>
      <c r="K207" s="94"/>
      <c r="L207" s="99"/>
      <c r="M207" s="100"/>
      <c r="N207" s="101"/>
      <c r="O207" s="101"/>
      <c r="P207" s="102">
        <f>SUM(P208:P216)</f>
        <v>0</v>
      </c>
      <c r="Q207" s="101"/>
      <c r="R207" s="102">
        <f>SUM(R208:R216)</f>
        <v>0</v>
      </c>
      <c r="S207" s="101"/>
      <c r="T207" s="103">
        <f>SUM(T208:T216)</f>
        <v>0</v>
      </c>
      <c r="AR207" s="105" t="s">
        <v>38</v>
      </c>
      <c r="AT207" s="106" t="s">
        <v>36</v>
      </c>
      <c r="AU207" s="106" t="s">
        <v>38</v>
      </c>
      <c r="AY207" s="105" t="s">
        <v>75</v>
      </c>
      <c r="BK207" s="107">
        <f>SUM(BK208:BK216)</f>
        <v>0</v>
      </c>
    </row>
    <row r="208" spans="2:65" s="11" customFormat="1" ht="20.45" customHeight="1" x14ac:dyDescent="0.25">
      <c r="B208" s="8"/>
      <c r="C208" s="110" t="s">
        <v>293</v>
      </c>
      <c r="D208" s="110" t="s">
        <v>78</v>
      </c>
      <c r="E208" s="111" t="s">
        <v>294</v>
      </c>
      <c r="F208" s="112" t="s">
        <v>295</v>
      </c>
      <c r="G208" s="113" t="s">
        <v>296</v>
      </c>
      <c r="H208" s="114">
        <v>7.2560000000000002</v>
      </c>
      <c r="I208" s="115"/>
      <c r="J208" s="116">
        <f>ROUND(I208*H208,2)</f>
        <v>0</v>
      </c>
      <c r="K208" s="112" t="s">
        <v>82</v>
      </c>
      <c r="L208" s="10"/>
      <c r="M208" s="117" t="s">
        <v>0</v>
      </c>
      <c r="N208" s="118" t="s">
        <v>25</v>
      </c>
      <c r="O208" s="17"/>
      <c r="P208" s="119">
        <f>O208*H208</f>
        <v>0</v>
      </c>
      <c r="Q208" s="119">
        <v>0</v>
      </c>
      <c r="R208" s="119">
        <f>Q208*H208</f>
        <v>0</v>
      </c>
      <c r="S208" s="119">
        <v>0</v>
      </c>
      <c r="T208" s="120">
        <f>S208*H208</f>
        <v>0</v>
      </c>
      <c r="AR208" s="1" t="s">
        <v>83</v>
      </c>
      <c r="AT208" s="1" t="s">
        <v>78</v>
      </c>
      <c r="AU208" s="1" t="s">
        <v>39</v>
      </c>
      <c r="AY208" s="1" t="s">
        <v>75</v>
      </c>
      <c r="BE208" s="121">
        <f>IF(N208="základní",J208,0)</f>
        <v>0</v>
      </c>
      <c r="BF208" s="121">
        <f>IF(N208="snížená",J208,0)</f>
        <v>0</v>
      </c>
      <c r="BG208" s="121">
        <f>IF(N208="zákl. přenesená",J208,0)</f>
        <v>0</v>
      </c>
      <c r="BH208" s="121">
        <f>IF(N208="sníž. přenesená",J208,0)</f>
        <v>0</v>
      </c>
      <c r="BI208" s="121">
        <f>IF(N208="nulová",J208,0)</f>
        <v>0</v>
      </c>
      <c r="BJ208" s="1" t="s">
        <v>38</v>
      </c>
      <c r="BK208" s="121">
        <f>ROUND(I208*H208,2)</f>
        <v>0</v>
      </c>
      <c r="BL208" s="1" t="s">
        <v>83</v>
      </c>
      <c r="BM208" s="1" t="s">
        <v>297</v>
      </c>
    </row>
    <row r="209" spans="2:65" s="11" customFormat="1" ht="19.5" x14ac:dyDescent="0.25">
      <c r="B209" s="8"/>
      <c r="C209" s="9"/>
      <c r="D209" s="122" t="s">
        <v>85</v>
      </c>
      <c r="E209" s="9"/>
      <c r="F209" s="123" t="s">
        <v>298</v>
      </c>
      <c r="G209" s="9"/>
      <c r="H209" s="9"/>
      <c r="I209" s="31"/>
      <c r="J209" s="9"/>
      <c r="K209" s="9"/>
      <c r="L209" s="10"/>
      <c r="M209" s="124"/>
      <c r="N209" s="17"/>
      <c r="O209" s="17"/>
      <c r="P209" s="17"/>
      <c r="Q209" s="17"/>
      <c r="R209" s="17"/>
      <c r="S209" s="17"/>
      <c r="T209" s="18"/>
      <c r="AT209" s="1" t="s">
        <v>85</v>
      </c>
      <c r="AU209" s="1" t="s">
        <v>39</v>
      </c>
    </row>
    <row r="210" spans="2:65" s="11" customFormat="1" ht="20.45" customHeight="1" x14ac:dyDescent="0.25">
      <c r="B210" s="8"/>
      <c r="C210" s="110" t="s">
        <v>299</v>
      </c>
      <c r="D210" s="110" t="s">
        <v>78</v>
      </c>
      <c r="E210" s="111" t="s">
        <v>300</v>
      </c>
      <c r="F210" s="112" t="s">
        <v>301</v>
      </c>
      <c r="G210" s="113" t="s">
        <v>296</v>
      </c>
      <c r="H210" s="114">
        <v>7.2560000000000002</v>
      </c>
      <c r="I210" s="115"/>
      <c r="J210" s="116">
        <f>ROUND(I210*H210,2)</f>
        <v>0</v>
      </c>
      <c r="K210" s="112" t="s">
        <v>82</v>
      </c>
      <c r="L210" s="10"/>
      <c r="M210" s="117" t="s">
        <v>0</v>
      </c>
      <c r="N210" s="118" t="s">
        <v>25</v>
      </c>
      <c r="O210" s="17"/>
      <c r="P210" s="119">
        <f>O210*H210</f>
        <v>0</v>
      </c>
      <c r="Q210" s="119">
        <v>0</v>
      </c>
      <c r="R210" s="119">
        <f>Q210*H210</f>
        <v>0</v>
      </c>
      <c r="S210" s="119">
        <v>0</v>
      </c>
      <c r="T210" s="120">
        <f>S210*H210</f>
        <v>0</v>
      </c>
      <c r="AR210" s="1" t="s">
        <v>83</v>
      </c>
      <c r="AT210" s="1" t="s">
        <v>78</v>
      </c>
      <c r="AU210" s="1" t="s">
        <v>39</v>
      </c>
      <c r="AY210" s="1" t="s">
        <v>75</v>
      </c>
      <c r="BE210" s="121">
        <f>IF(N210="základní",J210,0)</f>
        <v>0</v>
      </c>
      <c r="BF210" s="121">
        <f>IF(N210="snížená",J210,0)</f>
        <v>0</v>
      </c>
      <c r="BG210" s="121">
        <f>IF(N210="zákl. přenesená",J210,0)</f>
        <v>0</v>
      </c>
      <c r="BH210" s="121">
        <f>IF(N210="sníž. přenesená",J210,0)</f>
        <v>0</v>
      </c>
      <c r="BI210" s="121">
        <f>IF(N210="nulová",J210,0)</f>
        <v>0</v>
      </c>
      <c r="BJ210" s="1" t="s">
        <v>38</v>
      </c>
      <c r="BK210" s="121">
        <f>ROUND(I210*H210,2)</f>
        <v>0</v>
      </c>
      <c r="BL210" s="1" t="s">
        <v>83</v>
      </c>
      <c r="BM210" s="1" t="s">
        <v>302</v>
      </c>
    </row>
    <row r="211" spans="2:65" s="11" customFormat="1" x14ac:dyDescent="0.25">
      <c r="B211" s="8"/>
      <c r="C211" s="9"/>
      <c r="D211" s="122" t="s">
        <v>85</v>
      </c>
      <c r="E211" s="9"/>
      <c r="F211" s="123" t="s">
        <v>303</v>
      </c>
      <c r="G211" s="9"/>
      <c r="H211" s="9"/>
      <c r="I211" s="31"/>
      <c r="J211" s="9"/>
      <c r="K211" s="9"/>
      <c r="L211" s="10"/>
      <c r="M211" s="124"/>
      <c r="N211" s="17"/>
      <c r="O211" s="17"/>
      <c r="P211" s="17"/>
      <c r="Q211" s="17"/>
      <c r="R211" s="17"/>
      <c r="S211" s="17"/>
      <c r="T211" s="18"/>
      <c r="AT211" s="1" t="s">
        <v>85</v>
      </c>
      <c r="AU211" s="1" t="s">
        <v>39</v>
      </c>
    </row>
    <row r="212" spans="2:65" s="11" customFormat="1" ht="20.45" customHeight="1" x14ac:dyDescent="0.25">
      <c r="B212" s="8"/>
      <c r="C212" s="110" t="s">
        <v>304</v>
      </c>
      <c r="D212" s="110" t="s">
        <v>78</v>
      </c>
      <c r="E212" s="111" t="s">
        <v>305</v>
      </c>
      <c r="F212" s="112" t="s">
        <v>306</v>
      </c>
      <c r="G212" s="113" t="s">
        <v>296</v>
      </c>
      <c r="H212" s="114">
        <v>65.304000000000002</v>
      </c>
      <c r="I212" s="115"/>
      <c r="J212" s="116">
        <f>ROUND(I212*H212,2)</f>
        <v>0</v>
      </c>
      <c r="K212" s="112" t="s">
        <v>82</v>
      </c>
      <c r="L212" s="10"/>
      <c r="M212" s="117" t="s">
        <v>0</v>
      </c>
      <c r="N212" s="118" t="s">
        <v>25</v>
      </c>
      <c r="O212" s="17"/>
      <c r="P212" s="119">
        <f>O212*H212</f>
        <v>0</v>
      </c>
      <c r="Q212" s="119">
        <v>0</v>
      </c>
      <c r="R212" s="119">
        <f>Q212*H212</f>
        <v>0</v>
      </c>
      <c r="S212" s="119">
        <v>0</v>
      </c>
      <c r="T212" s="120">
        <f>S212*H212</f>
        <v>0</v>
      </c>
      <c r="AR212" s="1" t="s">
        <v>83</v>
      </c>
      <c r="AT212" s="1" t="s">
        <v>78</v>
      </c>
      <c r="AU212" s="1" t="s">
        <v>39</v>
      </c>
      <c r="AY212" s="1" t="s">
        <v>75</v>
      </c>
      <c r="BE212" s="121">
        <f>IF(N212="základní",J212,0)</f>
        <v>0</v>
      </c>
      <c r="BF212" s="121">
        <f>IF(N212="snížená",J212,0)</f>
        <v>0</v>
      </c>
      <c r="BG212" s="121">
        <f>IF(N212="zákl. přenesená",J212,0)</f>
        <v>0</v>
      </c>
      <c r="BH212" s="121">
        <f>IF(N212="sníž. přenesená",J212,0)</f>
        <v>0</v>
      </c>
      <c r="BI212" s="121">
        <f>IF(N212="nulová",J212,0)</f>
        <v>0</v>
      </c>
      <c r="BJ212" s="1" t="s">
        <v>38</v>
      </c>
      <c r="BK212" s="121">
        <f>ROUND(I212*H212,2)</f>
        <v>0</v>
      </c>
      <c r="BL212" s="1" t="s">
        <v>83</v>
      </c>
      <c r="BM212" s="1" t="s">
        <v>307</v>
      </c>
    </row>
    <row r="213" spans="2:65" s="11" customFormat="1" ht="19.5" x14ac:dyDescent="0.25">
      <c r="B213" s="8"/>
      <c r="C213" s="9"/>
      <c r="D213" s="122" t="s">
        <v>85</v>
      </c>
      <c r="E213" s="9"/>
      <c r="F213" s="123" t="s">
        <v>308</v>
      </c>
      <c r="G213" s="9"/>
      <c r="H213" s="9"/>
      <c r="I213" s="31"/>
      <c r="J213" s="9"/>
      <c r="K213" s="9"/>
      <c r="L213" s="10"/>
      <c r="M213" s="124"/>
      <c r="N213" s="17"/>
      <c r="O213" s="17"/>
      <c r="P213" s="17"/>
      <c r="Q213" s="17"/>
      <c r="R213" s="17"/>
      <c r="S213" s="17"/>
      <c r="T213" s="18"/>
      <c r="AT213" s="1" t="s">
        <v>85</v>
      </c>
      <c r="AU213" s="1" t="s">
        <v>39</v>
      </c>
    </row>
    <row r="214" spans="2:65" s="135" customFormat="1" ht="11.25" x14ac:dyDescent="0.25">
      <c r="B214" s="125"/>
      <c r="C214" s="126"/>
      <c r="D214" s="122" t="s">
        <v>96</v>
      </c>
      <c r="E214" s="126"/>
      <c r="F214" s="128" t="s">
        <v>309</v>
      </c>
      <c r="G214" s="126"/>
      <c r="H214" s="129">
        <v>65.304000000000002</v>
      </c>
      <c r="I214" s="130"/>
      <c r="J214" s="126"/>
      <c r="K214" s="126"/>
      <c r="L214" s="131"/>
      <c r="M214" s="132"/>
      <c r="N214" s="133"/>
      <c r="O214" s="133"/>
      <c r="P214" s="133"/>
      <c r="Q214" s="133"/>
      <c r="R214" s="133"/>
      <c r="S214" s="133"/>
      <c r="T214" s="134"/>
      <c r="AT214" s="136" t="s">
        <v>96</v>
      </c>
      <c r="AU214" s="136" t="s">
        <v>39</v>
      </c>
      <c r="AV214" s="135" t="s">
        <v>39</v>
      </c>
      <c r="AW214" s="135" t="s">
        <v>1</v>
      </c>
      <c r="AX214" s="135" t="s">
        <v>38</v>
      </c>
      <c r="AY214" s="136" t="s">
        <v>75</v>
      </c>
    </row>
    <row r="215" spans="2:65" s="11" customFormat="1" ht="20.45" customHeight="1" x14ac:dyDescent="0.25">
      <c r="B215" s="8"/>
      <c r="C215" s="110" t="s">
        <v>310</v>
      </c>
      <c r="D215" s="110" t="s">
        <v>78</v>
      </c>
      <c r="E215" s="111" t="s">
        <v>311</v>
      </c>
      <c r="F215" s="112" t="s">
        <v>312</v>
      </c>
      <c r="G215" s="113" t="s">
        <v>296</v>
      </c>
      <c r="H215" s="114">
        <v>7.2560000000000002</v>
      </c>
      <c r="I215" s="115"/>
      <c r="J215" s="116">
        <f>ROUND(I215*H215,2)</f>
        <v>0</v>
      </c>
      <c r="K215" s="112" t="s">
        <v>82</v>
      </c>
      <c r="L215" s="10"/>
      <c r="M215" s="117" t="s">
        <v>0</v>
      </c>
      <c r="N215" s="118" t="s">
        <v>25</v>
      </c>
      <c r="O215" s="17"/>
      <c r="P215" s="119">
        <f>O215*H215</f>
        <v>0</v>
      </c>
      <c r="Q215" s="119">
        <v>0</v>
      </c>
      <c r="R215" s="119">
        <f>Q215*H215</f>
        <v>0</v>
      </c>
      <c r="S215" s="119">
        <v>0</v>
      </c>
      <c r="T215" s="120">
        <f>S215*H215</f>
        <v>0</v>
      </c>
      <c r="AR215" s="1" t="s">
        <v>83</v>
      </c>
      <c r="AT215" s="1" t="s">
        <v>78</v>
      </c>
      <c r="AU215" s="1" t="s">
        <v>39</v>
      </c>
      <c r="AY215" s="1" t="s">
        <v>75</v>
      </c>
      <c r="BE215" s="121">
        <f>IF(N215="základní",J215,0)</f>
        <v>0</v>
      </c>
      <c r="BF215" s="121">
        <f>IF(N215="snížená",J215,0)</f>
        <v>0</v>
      </c>
      <c r="BG215" s="121">
        <f>IF(N215="zákl. přenesená",J215,0)</f>
        <v>0</v>
      </c>
      <c r="BH215" s="121">
        <f>IF(N215="sníž. přenesená",J215,0)</f>
        <v>0</v>
      </c>
      <c r="BI215" s="121">
        <f>IF(N215="nulová",J215,0)</f>
        <v>0</v>
      </c>
      <c r="BJ215" s="1" t="s">
        <v>38</v>
      </c>
      <c r="BK215" s="121">
        <f>ROUND(I215*H215,2)</f>
        <v>0</v>
      </c>
      <c r="BL215" s="1" t="s">
        <v>83</v>
      </c>
      <c r="BM215" s="1" t="s">
        <v>313</v>
      </c>
    </row>
    <row r="216" spans="2:65" s="11" customFormat="1" ht="19.5" x14ac:dyDescent="0.25">
      <c r="B216" s="8"/>
      <c r="C216" s="9"/>
      <c r="D216" s="122" t="s">
        <v>85</v>
      </c>
      <c r="E216" s="9"/>
      <c r="F216" s="123" t="s">
        <v>314</v>
      </c>
      <c r="G216" s="9"/>
      <c r="H216" s="9"/>
      <c r="I216" s="31"/>
      <c r="J216" s="9"/>
      <c r="K216" s="9"/>
      <c r="L216" s="10"/>
      <c r="M216" s="124"/>
      <c r="N216" s="17"/>
      <c r="O216" s="17"/>
      <c r="P216" s="17"/>
      <c r="Q216" s="17"/>
      <c r="R216" s="17"/>
      <c r="S216" s="17"/>
      <c r="T216" s="18"/>
      <c r="AT216" s="1" t="s">
        <v>85</v>
      </c>
      <c r="AU216" s="1" t="s">
        <v>39</v>
      </c>
    </row>
    <row r="217" spans="2:65" s="104" customFormat="1" ht="22.9" customHeight="1" x14ac:dyDescent="0.2">
      <c r="B217" s="93"/>
      <c r="C217" s="94"/>
      <c r="D217" s="95" t="s">
        <v>36</v>
      </c>
      <c r="E217" s="108" t="s">
        <v>315</v>
      </c>
      <c r="F217" s="108" t="s">
        <v>316</v>
      </c>
      <c r="G217" s="94"/>
      <c r="H217" s="94"/>
      <c r="I217" s="97"/>
      <c r="J217" s="109">
        <f>BK217</f>
        <v>0</v>
      </c>
      <c r="K217" s="94"/>
      <c r="L217" s="99"/>
      <c r="M217" s="100"/>
      <c r="N217" s="101"/>
      <c r="O217" s="101"/>
      <c r="P217" s="102">
        <f>SUM(P218:P219)</f>
        <v>0</v>
      </c>
      <c r="Q217" s="101"/>
      <c r="R217" s="102">
        <f>SUM(R218:R219)</f>
        <v>0</v>
      </c>
      <c r="S217" s="101"/>
      <c r="T217" s="103">
        <f>SUM(T218:T219)</f>
        <v>0</v>
      </c>
      <c r="AR217" s="105" t="s">
        <v>38</v>
      </c>
      <c r="AT217" s="106" t="s">
        <v>36</v>
      </c>
      <c r="AU217" s="106" t="s">
        <v>38</v>
      </c>
      <c r="AY217" s="105" t="s">
        <v>75</v>
      </c>
      <c r="BK217" s="107">
        <f>SUM(BK218:BK219)</f>
        <v>0</v>
      </c>
    </row>
    <row r="218" spans="2:65" s="11" customFormat="1" ht="20.45" customHeight="1" x14ac:dyDescent="0.25">
      <c r="B218" s="8"/>
      <c r="C218" s="110" t="s">
        <v>317</v>
      </c>
      <c r="D218" s="110" t="s">
        <v>78</v>
      </c>
      <c r="E218" s="111" t="s">
        <v>318</v>
      </c>
      <c r="F218" s="112" t="s">
        <v>319</v>
      </c>
      <c r="G218" s="113" t="s">
        <v>296</v>
      </c>
      <c r="H218" s="114">
        <v>8.6370000000000005</v>
      </c>
      <c r="I218" s="115"/>
      <c r="J218" s="116">
        <f>ROUND(I218*H218,2)</f>
        <v>0</v>
      </c>
      <c r="K218" s="112" t="s">
        <v>82</v>
      </c>
      <c r="L218" s="10"/>
      <c r="M218" s="117" t="s">
        <v>0</v>
      </c>
      <c r="N218" s="118" t="s">
        <v>25</v>
      </c>
      <c r="O218" s="17"/>
      <c r="P218" s="119">
        <f>O218*H218</f>
        <v>0</v>
      </c>
      <c r="Q218" s="119">
        <v>0</v>
      </c>
      <c r="R218" s="119">
        <f>Q218*H218</f>
        <v>0</v>
      </c>
      <c r="S218" s="119">
        <v>0</v>
      </c>
      <c r="T218" s="120">
        <f>S218*H218</f>
        <v>0</v>
      </c>
      <c r="AR218" s="1" t="s">
        <v>83</v>
      </c>
      <c r="AT218" s="1" t="s">
        <v>78</v>
      </c>
      <c r="AU218" s="1" t="s">
        <v>39</v>
      </c>
      <c r="AY218" s="1" t="s">
        <v>75</v>
      </c>
      <c r="BE218" s="121">
        <f>IF(N218="základní",J218,0)</f>
        <v>0</v>
      </c>
      <c r="BF218" s="121">
        <f>IF(N218="snížená",J218,0)</f>
        <v>0</v>
      </c>
      <c r="BG218" s="121">
        <f>IF(N218="zákl. přenesená",J218,0)</f>
        <v>0</v>
      </c>
      <c r="BH218" s="121">
        <f>IF(N218="sníž. přenesená",J218,0)</f>
        <v>0</v>
      </c>
      <c r="BI218" s="121">
        <f>IF(N218="nulová",J218,0)</f>
        <v>0</v>
      </c>
      <c r="BJ218" s="1" t="s">
        <v>38</v>
      </c>
      <c r="BK218" s="121">
        <f>ROUND(I218*H218,2)</f>
        <v>0</v>
      </c>
      <c r="BL218" s="1" t="s">
        <v>83</v>
      </c>
      <c r="BM218" s="1" t="s">
        <v>320</v>
      </c>
    </row>
    <row r="219" spans="2:65" s="11" customFormat="1" ht="19.5" x14ac:dyDescent="0.25">
      <c r="B219" s="8"/>
      <c r="C219" s="9"/>
      <c r="D219" s="122" t="s">
        <v>85</v>
      </c>
      <c r="E219" s="9"/>
      <c r="F219" s="123" t="s">
        <v>321</v>
      </c>
      <c r="G219" s="9"/>
      <c r="H219" s="9"/>
      <c r="I219" s="31"/>
      <c r="J219" s="9"/>
      <c r="K219" s="9"/>
      <c r="L219" s="10"/>
      <c r="M219" s="124"/>
      <c r="N219" s="17"/>
      <c r="O219" s="17"/>
      <c r="P219" s="17"/>
      <c r="Q219" s="17"/>
      <c r="R219" s="17"/>
      <c r="S219" s="17"/>
      <c r="T219" s="18"/>
      <c r="AT219" s="1" t="s">
        <v>85</v>
      </c>
      <c r="AU219" s="1" t="s">
        <v>39</v>
      </c>
    </row>
    <row r="220" spans="2:65" s="104" customFormat="1" ht="25.9" customHeight="1" x14ac:dyDescent="0.2">
      <c r="B220" s="93"/>
      <c r="C220" s="94"/>
      <c r="D220" s="95" t="s">
        <v>36</v>
      </c>
      <c r="E220" s="96" t="s">
        <v>322</v>
      </c>
      <c r="F220" s="96" t="s">
        <v>323</v>
      </c>
      <c r="G220" s="94"/>
      <c r="H220" s="94"/>
      <c r="I220" s="97"/>
      <c r="J220" s="98">
        <f>BK220</f>
        <v>0</v>
      </c>
      <c r="K220" s="94"/>
      <c r="L220" s="99"/>
      <c r="M220" s="100"/>
      <c r="N220" s="101"/>
      <c r="O220" s="101"/>
      <c r="P220" s="102">
        <f>P221+P230+P257+P276+P300</f>
        <v>0</v>
      </c>
      <c r="Q220" s="101"/>
      <c r="R220" s="102">
        <f>R221+R230+R257+R276+R300</f>
        <v>2.4275869399999999</v>
      </c>
      <c r="S220" s="101"/>
      <c r="T220" s="103">
        <f>T221+T230+T257+T276+T300</f>
        <v>1.6577639199999998</v>
      </c>
      <c r="AR220" s="105" t="s">
        <v>39</v>
      </c>
      <c r="AT220" s="106" t="s">
        <v>36</v>
      </c>
      <c r="AU220" s="106" t="s">
        <v>37</v>
      </c>
      <c r="AY220" s="105" t="s">
        <v>75</v>
      </c>
      <c r="BK220" s="107">
        <f>BK221+BK230+BK257+BK276+BK300</f>
        <v>0</v>
      </c>
    </row>
    <row r="221" spans="2:65" s="104" customFormat="1" ht="22.9" customHeight="1" x14ac:dyDescent="0.2">
      <c r="B221" s="93"/>
      <c r="C221" s="94"/>
      <c r="D221" s="95" t="s">
        <v>36</v>
      </c>
      <c r="E221" s="108" t="s">
        <v>324</v>
      </c>
      <c r="F221" s="108" t="s">
        <v>325</v>
      </c>
      <c r="G221" s="94"/>
      <c r="H221" s="94"/>
      <c r="I221" s="97"/>
      <c r="J221" s="109">
        <f>BK221</f>
        <v>0</v>
      </c>
      <c r="K221" s="94"/>
      <c r="L221" s="99"/>
      <c r="M221" s="100"/>
      <c r="N221" s="101"/>
      <c r="O221" s="101"/>
      <c r="P221" s="102">
        <f>SUM(P222:P229)</f>
        <v>0</v>
      </c>
      <c r="Q221" s="101"/>
      <c r="R221" s="102">
        <f>SUM(R222:R229)</f>
        <v>0.52020919999999993</v>
      </c>
      <c r="S221" s="101"/>
      <c r="T221" s="103">
        <f>SUM(T222:T229)</f>
        <v>0</v>
      </c>
      <c r="AR221" s="105" t="s">
        <v>39</v>
      </c>
      <c r="AT221" s="106" t="s">
        <v>36</v>
      </c>
      <c r="AU221" s="106" t="s">
        <v>38</v>
      </c>
      <c r="AY221" s="105" t="s">
        <v>75</v>
      </c>
      <c r="BK221" s="107">
        <f>SUM(BK222:BK229)</f>
        <v>0</v>
      </c>
    </row>
    <row r="222" spans="2:65" s="11" customFormat="1" ht="20.45" customHeight="1" x14ac:dyDescent="0.25">
      <c r="B222" s="8"/>
      <c r="C222" s="110" t="s">
        <v>326</v>
      </c>
      <c r="D222" s="110" t="s">
        <v>78</v>
      </c>
      <c r="E222" s="111" t="s">
        <v>327</v>
      </c>
      <c r="F222" s="112" t="s">
        <v>328</v>
      </c>
      <c r="G222" s="113" t="s">
        <v>88</v>
      </c>
      <c r="H222" s="114">
        <v>91.072999999999993</v>
      </c>
      <c r="I222" s="115"/>
      <c r="J222" s="116">
        <f>ROUND(I222*H222,2)</f>
        <v>0</v>
      </c>
      <c r="K222" s="112" t="s">
        <v>82</v>
      </c>
      <c r="L222" s="10"/>
      <c r="M222" s="117" t="s">
        <v>0</v>
      </c>
      <c r="N222" s="118" t="s">
        <v>25</v>
      </c>
      <c r="O222" s="17"/>
      <c r="P222" s="119">
        <f>O222*H222</f>
        <v>0</v>
      </c>
      <c r="Q222" s="119">
        <v>0</v>
      </c>
      <c r="R222" s="119">
        <f>Q222*H222</f>
        <v>0</v>
      </c>
      <c r="S222" s="119">
        <v>0</v>
      </c>
      <c r="T222" s="120">
        <f>S222*H222</f>
        <v>0</v>
      </c>
      <c r="AR222" s="1" t="s">
        <v>168</v>
      </c>
      <c r="AT222" s="1" t="s">
        <v>78</v>
      </c>
      <c r="AU222" s="1" t="s">
        <v>39</v>
      </c>
      <c r="AY222" s="1" t="s">
        <v>75</v>
      </c>
      <c r="BE222" s="121">
        <f>IF(N222="základní",J222,0)</f>
        <v>0</v>
      </c>
      <c r="BF222" s="121">
        <f>IF(N222="snížená",J222,0)</f>
        <v>0</v>
      </c>
      <c r="BG222" s="121">
        <f>IF(N222="zákl. přenesená",J222,0)</f>
        <v>0</v>
      </c>
      <c r="BH222" s="121">
        <f>IF(N222="sníž. přenesená",J222,0)</f>
        <v>0</v>
      </c>
      <c r="BI222" s="121">
        <f>IF(N222="nulová",J222,0)</f>
        <v>0</v>
      </c>
      <c r="BJ222" s="1" t="s">
        <v>38</v>
      </c>
      <c r="BK222" s="121">
        <f>ROUND(I222*H222,2)</f>
        <v>0</v>
      </c>
      <c r="BL222" s="1" t="s">
        <v>168</v>
      </c>
      <c r="BM222" s="1" t="s">
        <v>329</v>
      </c>
    </row>
    <row r="223" spans="2:65" s="11" customFormat="1" ht="19.5" x14ac:dyDescent="0.25">
      <c r="B223" s="8"/>
      <c r="C223" s="9"/>
      <c r="D223" s="122" t="s">
        <v>85</v>
      </c>
      <c r="E223" s="9"/>
      <c r="F223" s="123" t="s">
        <v>330</v>
      </c>
      <c r="G223" s="9"/>
      <c r="H223" s="9"/>
      <c r="I223" s="31"/>
      <c r="J223" s="9"/>
      <c r="K223" s="9"/>
      <c r="L223" s="10"/>
      <c r="M223" s="124"/>
      <c r="N223" s="17"/>
      <c r="O223" s="17"/>
      <c r="P223" s="17"/>
      <c r="Q223" s="17"/>
      <c r="R223" s="17"/>
      <c r="S223" s="17"/>
      <c r="T223" s="18"/>
      <c r="AT223" s="1" t="s">
        <v>85</v>
      </c>
      <c r="AU223" s="1" t="s">
        <v>39</v>
      </c>
    </row>
    <row r="224" spans="2:65" s="11" customFormat="1" ht="20.45" customHeight="1" x14ac:dyDescent="0.25">
      <c r="B224" s="8"/>
      <c r="C224" s="137" t="s">
        <v>331</v>
      </c>
      <c r="D224" s="137" t="s">
        <v>98</v>
      </c>
      <c r="E224" s="138" t="s">
        <v>332</v>
      </c>
      <c r="F224" s="139" t="s">
        <v>333</v>
      </c>
      <c r="G224" s="140" t="s">
        <v>88</v>
      </c>
      <c r="H224" s="141">
        <v>185.78899999999999</v>
      </c>
      <c r="I224" s="142"/>
      <c r="J224" s="143">
        <f>ROUND(I224*H224,2)</f>
        <v>0</v>
      </c>
      <c r="K224" s="139" t="s">
        <v>82</v>
      </c>
      <c r="L224" s="144"/>
      <c r="M224" s="145" t="s">
        <v>0</v>
      </c>
      <c r="N224" s="146" t="s">
        <v>25</v>
      </c>
      <c r="O224" s="17"/>
      <c r="P224" s="119">
        <f>O224*H224</f>
        <v>0</v>
      </c>
      <c r="Q224" s="119">
        <v>2.8E-3</v>
      </c>
      <c r="R224" s="119">
        <f>Q224*H224</f>
        <v>0.52020919999999993</v>
      </c>
      <c r="S224" s="119">
        <v>0</v>
      </c>
      <c r="T224" s="120">
        <f>S224*H224</f>
        <v>0</v>
      </c>
      <c r="AR224" s="1" t="s">
        <v>252</v>
      </c>
      <c r="AT224" s="1" t="s">
        <v>98</v>
      </c>
      <c r="AU224" s="1" t="s">
        <v>39</v>
      </c>
      <c r="AY224" s="1" t="s">
        <v>75</v>
      </c>
      <c r="BE224" s="121">
        <f>IF(N224="základní",J224,0)</f>
        <v>0</v>
      </c>
      <c r="BF224" s="121">
        <f>IF(N224="snížená",J224,0)</f>
        <v>0</v>
      </c>
      <c r="BG224" s="121">
        <f>IF(N224="zákl. přenesená",J224,0)</f>
        <v>0</v>
      </c>
      <c r="BH224" s="121">
        <f>IF(N224="sníž. přenesená",J224,0)</f>
        <v>0</v>
      </c>
      <c r="BI224" s="121">
        <f>IF(N224="nulová",J224,0)</f>
        <v>0</v>
      </c>
      <c r="BJ224" s="1" t="s">
        <v>38</v>
      </c>
      <c r="BK224" s="121">
        <f>ROUND(I224*H224,2)</f>
        <v>0</v>
      </c>
      <c r="BL224" s="1" t="s">
        <v>168</v>
      </c>
      <c r="BM224" s="1" t="s">
        <v>334</v>
      </c>
    </row>
    <row r="225" spans="2:65" s="11" customFormat="1" x14ac:dyDescent="0.25">
      <c r="B225" s="8"/>
      <c r="C225" s="9"/>
      <c r="D225" s="122" t="s">
        <v>85</v>
      </c>
      <c r="E225" s="9"/>
      <c r="F225" s="123" t="s">
        <v>333</v>
      </c>
      <c r="G225" s="9"/>
      <c r="H225" s="9"/>
      <c r="I225" s="31"/>
      <c r="J225" s="9"/>
      <c r="K225" s="9"/>
      <c r="L225" s="10"/>
      <c r="M225" s="124"/>
      <c r="N225" s="17"/>
      <c r="O225" s="17"/>
      <c r="P225" s="17"/>
      <c r="Q225" s="17"/>
      <c r="R225" s="17"/>
      <c r="S225" s="17"/>
      <c r="T225" s="18"/>
      <c r="AT225" s="1" t="s">
        <v>85</v>
      </c>
      <c r="AU225" s="1" t="s">
        <v>39</v>
      </c>
    </row>
    <row r="226" spans="2:65" s="135" customFormat="1" ht="11.25" x14ac:dyDescent="0.25">
      <c r="B226" s="125"/>
      <c r="C226" s="126"/>
      <c r="D226" s="122" t="s">
        <v>96</v>
      </c>
      <c r="E226" s="127" t="s">
        <v>0</v>
      </c>
      <c r="F226" s="128" t="s">
        <v>335</v>
      </c>
      <c r="G226" s="126"/>
      <c r="H226" s="129">
        <v>182.14599999999999</v>
      </c>
      <c r="I226" s="130"/>
      <c r="J226" s="126"/>
      <c r="K226" s="126"/>
      <c r="L226" s="131"/>
      <c r="M226" s="132"/>
      <c r="N226" s="133"/>
      <c r="O226" s="133"/>
      <c r="P226" s="133"/>
      <c r="Q226" s="133"/>
      <c r="R226" s="133"/>
      <c r="S226" s="133"/>
      <c r="T226" s="134"/>
      <c r="AT226" s="136" t="s">
        <v>96</v>
      </c>
      <c r="AU226" s="136" t="s">
        <v>39</v>
      </c>
      <c r="AV226" s="135" t="s">
        <v>39</v>
      </c>
      <c r="AW226" s="135" t="s">
        <v>17</v>
      </c>
      <c r="AX226" s="135" t="s">
        <v>38</v>
      </c>
      <c r="AY226" s="136" t="s">
        <v>75</v>
      </c>
    </row>
    <row r="227" spans="2:65" s="135" customFormat="1" ht="11.25" x14ac:dyDescent="0.25">
      <c r="B227" s="125"/>
      <c r="C227" s="126"/>
      <c r="D227" s="122" t="s">
        <v>96</v>
      </c>
      <c r="E227" s="126"/>
      <c r="F227" s="128" t="s">
        <v>336</v>
      </c>
      <c r="G227" s="126"/>
      <c r="H227" s="129">
        <v>185.78899999999999</v>
      </c>
      <c r="I227" s="130"/>
      <c r="J227" s="126"/>
      <c r="K227" s="126"/>
      <c r="L227" s="131"/>
      <c r="M227" s="132"/>
      <c r="N227" s="133"/>
      <c r="O227" s="133"/>
      <c r="P227" s="133"/>
      <c r="Q227" s="133"/>
      <c r="R227" s="133"/>
      <c r="S227" s="133"/>
      <c r="T227" s="134"/>
      <c r="AT227" s="136" t="s">
        <v>96</v>
      </c>
      <c r="AU227" s="136" t="s">
        <v>39</v>
      </c>
      <c r="AV227" s="135" t="s">
        <v>39</v>
      </c>
      <c r="AW227" s="135" t="s">
        <v>1</v>
      </c>
      <c r="AX227" s="135" t="s">
        <v>38</v>
      </c>
      <c r="AY227" s="136" t="s">
        <v>75</v>
      </c>
    </row>
    <row r="228" spans="2:65" s="11" customFormat="1" ht="20.45" customHeight="1" x14ac:dyDescent="0.25">
      <c r="B228" s="8"/>
      <c r="C228" s="110" t="s">
        <v>337</v>
      </c>
      <c r="D228" s="110" t="s">
        <v>78</v>
      </c>
      <c r="E228" s="111" t="s">
        <v>338</v>
      </c>
      <c r="F228" s="112" t="s">
        <v>339</v>
      </c>
      <c r="G228" s="113" t="s">
        <v>296</v>
      </c>
      <c r="H228" s="114">
        <v>0.52</v>
      </c>
      <c r="I228" s="115"/>
      <c r="J228" s="116">
        <f>ROUND(I228*H228,2)</f>
        <v>0</v>
      </c>
      <c r="K228" s="112" t="s">
        <v>82</v>
      </c>
      <c r="L228" s="10"/>
      <c r="M228" s="117" t="s">
        <v>0</v>
      </c>
      <c r="N228" s="118" t="s">
        <v>25</v>
      </c>
      <c r="O228" s="17"/>
      <c r="P228" s="119">
        <f>O228*H228</f>
        <v>0</v>
      </c>
      <c r="Q228" s="119">
        <v>0</v>
      </c>
      <c r="R228" s="119">
        <f>Q228*H228</f>
        <v>0</v>
      </c>
      <c r="S228" s="119">
        <v>0</v>
      </c>
      <c r="T228" s="120">
        <f>S228*H228</f>
        <v>0</v>
      </c>
      <c r="AR228" s="1" t="s">
        <v>168</v>
      </c>
      <c r="AT228" s="1" t="s">
        <v>78</v>
      </c>
      <c r="AU228" s="1" t="s">
        <v>39</v>
      </c>
      <c r="AY228" s="1" t="s">
        <v>75</v>
      </c>
      <c r="BE228" s="121">
        <f>IF(N228="základní",J228,0)</f>
        <v>0</v>
      </c>
      <c r="BF228" s="121">
        <f>IF(N228="snížená",J228,0)</f>
        <v>0</v>
      </c>
      <c r="BG228" s="121">
        <f>IF(N228="zákl. přenesená",J228,0)</f>
        <v>0</v>
      </c>
      <c r="BH228" s="121">
        <f>IF(N228="sníž. přenesená",J228,0)</f>
        <v>0</v>
      </c>
      <c r="BI228" s="121">
        <f>IF(N228="nulová",J228,0)</f>
        <v>0</v>
      </c>
      <c r="BJ228" s="1" t="s">
        <v>38</v>
      </c>
      <c r="BK228" s="121">
        <f>ROUND(I228*H228,2)</f>
        <v>0</v>
      </c>
      <c r="BL228" s="1" t="s">
        <v>168</v>
      </c>
      <c r="BM228" s="1" t="s">
        <v>340</v>
      </c>
    </row>
    <row r="229" spans="2:65" s="11" customFormat="1" ht="19.5" x14ac:dyDescent="0.25">
      <c r="B229" s="8"/>
      <c r="C229" s="9"/>
      <c r="D229" s="122" t="s">
        <v>85</v>
      </c>
      <c r="E229" s="9"/>
      <c r="F229" s="123" t="s">
        <v>341</v>
      </c>
      <c r="G229" s="9"/>
      <c r="H229" s="9"/>
      <c r="I229" s="31"/>
      <c r="J229" s="9"/>
      <c r="K229" s="9"/>
      <c r="L229" s="10"/>
      <c r="M229" s="124"/>
      <c r="N229" s="17"/>
      <c r="O229" s="17"/>
      <c r="P229" s="17"/>
      <c r="Q229" s="17"/>
      <c r="R229" s="17"/>
      <c r="S229" s="17"/>
      <c r="T229" s="18"/>
      <c r="AT229" s="1" t="s">
        <v>85</v>
      </c>
      <c r="AU229" s="1" t="s">
        <v>39</v>
      </c>
    </row>
    <row r="230" spans="2:65" s="104" customFormat="1" ht="22.9" customHeight="1" x14ac:dyDescent="0.2">
      <c r="B230" s="93"/>
      <c r="C230" s="94"/>
      <c r="D230" s="95" t="s">
        <v>36</v>
      </c>
      <c r="E230" s="108" t="s">
        <v>342</v>
      </c>
      <c r="F230" s="108" t="s">
        <v>343</v>
      </c>
      <c r="G230" s="94"/>
      <c r="H230" s="94"/>
      <c r="I230" s="97"/>
      <c r="J230" s="109">
        <f>BK230</f>
        <v>0</v>
      </c>
      <c r="K230" s="94"/>
      <c r="L230" s="99"/>
      <c r="M230" s="100"/>
      <c r="N230" s="101"/>
      <c r="O230" s="101"/>
      <c r="P230" s="102">
        <f>SUM(P231:P256)</f>
        <v>0</v>
      </c>
      <c r="Q230" s="101"/>
      <c r="R230" s="102">
        <f>SUM(R231:R256)</f>
        <v>2.1690000000000001E-2</v>
      </c>
      <c r="S230" s="101"/>
      <c r="T230" s="103">
        <f>SUM(T231:T256)</f>
        <v>1.2640000000000002E-2</v>
      </c>
      <c r="AR230" s="105" t="s">
        <v>39</v>
      </c>
      <c r="AT230" s="106" t="s">
        <v>36</v>
      </c>
      <c r="AU230" s="106" t="s">
        <v>38</v>
      </c>
      <c r="AY230" s="105" t="s">
        <v>75</v>
      </c>
      <c r="BK230" s="107">
        <f>SUM(BK231:BK256)</f>
        <v>0</v>
      </c>
    </row>
    <row r="231" spans="2:65" s="11" customFormat="1" ht="20.45" customHeight="1" x14ac:dyDescent="0.25">
      <c r="B231" s="8"/>
      <c r="C231" s="110" t="s">
        <v>344</v>
      </c>
      <c r="D231" s="110" t="s">
        <v>78</v>
      </c>
      <c r="E231" s="111" t="s">
        <v>345</v>
      </c>
      <c r="F231" s="112" t="s">
        <v>346</v>
      </c>
      <c r="G231" s="113" t="s">
        <v>81</v>
      </c>
      <c r="H231" s="114">
        <v>1</v>
      </c>
      <c r="I231" s="115"/>
      <c r="J231" s="116">
        <f>ROUND(I231*H231,2)</f>
        <v>0</v>
      </c>
      <c r="K231" s="112" t="s">
        <v>82</v>
      </c>
      <c r="L231" s="10"/>
      <c r="M231" s="117" t="s">
        <v>0</v>
      </c>
      <c r="N231" s="118" t="s">
        <v>25</v>
      </c>
      <c r="O231" s="17"/>
      <c r="P231" s="119">
        <f>O231*H231</f>
        <v>0</v>
      </c>
      <c r="Q231" s="119">
        <v>0</v>
      </c>
      <c r="R231" s="119">
        <f>Q231*H231</f>
        <v>0</v>
      </c>
      <c r="S231" s="119">
        <v>0</v>
      </c>
      <c r="T231" s="120">
        <f>S231*H231</f>
        <v>0</v>
      </c>
      <c r="AR231" s="1" t="s">
        <v>168</v>
      </c>
      <c r="AT231" s="1" t="s">
        <v>78</v>
      </c>
      <c r="AU231" s="1" t="s">
        <v>39</v>
      </c>
      <c r="AY231" s="1" t="s">
        <v>75</v>
      </c>
      <c r="BE231" s="121">
        <f>IF(N231="základní",J231,0)</f>
        <v>0</v>
      </c>
      <c r="BF231" s="121">
        <f>IF(N231="snížená",J231,0)</f>
        <v>0</v>
      </c>
      <c r="BG231" s="121">
        <f>IF(N231="zákl. přenesená",J231,0)</f>
        <v>0</v>
      </c>
      <c r="BH231" s="121">
        <f>IF(N231="sníž. přenesená",J231,0)</f>
        <v>0</v>
      </c>
      <c r="BI231" s="121">
        <f>IF(N231="nulová",J231,0)</f>
        <v>0</v>
      </c>
      <c r="BJ231" s="1" t="s">
        <v>38</v>
      </c>
      <c r="BK231" s="121">
        <f>ROUND(I231*H231,2)</f>
        <v>0</v>
      </c>
      <c r="BL231" s="1" t="s">
        <v>168</v>
      </c>
      <c r="BM231" s="1" t="s">
        <v>347</v>
      </c>
    </row>
    <row r="232" spans="2:65" s="11" customFormat="1" x14ac:dyDescent="0.25">
      <c r="B232" s="8"/>
      <c r="C232" s="9"/>
      <c r="D232" s="122" t="s">
        <v>85</v>
      </c>
      <c r="E232" s="9"/>
      <c r="F232" s="123" t="s">
        <v>348</v>
      </c>
      <c r="G232" s="9"/>
      <c r="H232" s="9"/>
      <c r="I232" s="31"/>
      <c r="J232" s="9"/>
      <c r="K232" s="9"/>
      <c r="L232" s="10"/>
      <c r="M232" s="124"/>
      <c r="N232" s="17"/>
      <c r="O232" s="17"/>
      <c r="P232" s="17"/>
      <c r="Q232" s="17"/>
      <c r="R232" s="17"/>
      <c r="S232" s="17"/>
      <c r="T232" s="18"/>
      <c r="AT232" s="1" t="s">
        <v>85</v>
      </c>
      <c r="AU232" s="1" t="s">
        <v>39</v>
      </c>
    </row>
    <row r="233" spans="2:65" s="11" customFormat="1" ht="20.45" customHeight="1" x14ac:dyDescent="0.25">
      <c r="B233" s="8"/>
      <c r="C233" s="137" t="s">
        <v>349</v>
      </c>
      <c r="D233" s="137" t="s">
        <v>98</v>
      </c>
      <c r="E233" s="138" t="s">
        <v>350</v>
      </c>
      <c r="F233" s="139" t="s">
        <v>351</v>
      </c>
      <c r="G233" s="140" t="s">
        <v>81</v>
      </c>
      <c r="H233" s="141">
        <v>1</v>
      </c>
      <c r="I233" s="142"/>
      <c r="J233" s="143">
        <f>ROUND(I233*H233,2)</f>
        <v>0</v>
      </c>
      <c r="K233" s="139" t="s">
        <v>82</v>
      </c>
      <c r="L233" s="144"/>
      <c r="M233" s="145" t="s">
        <v>0</v>
      </c>
      <c r="N233" s="146" t="s">
        <v>25</v>
      </c>
      <c r="O233" s="17"/>
      <c r="P233" s="119">
        <f>O233*H233</f>
        <v>0</v>
      </c>
      <c r="Q233" s="119">
        <v>1E-4</v>
      </c>
      <c r="R233" s="119">
        <f>Q233*H233</f>
        <v>1E-4</v>
      </c>
      <c r="S233" s="119">
        <v>0</v>
      </c>
      <c r="T233" s="120">
        <f>S233*H233</f>
        <v>0</v>
      </c>
      <c r="AR233" s="1" t="s">
        <v>252</v>
      </c>
      <c r="AT233" s="1" t="s">
        <v>98</v>
      </c>
      <c r="AU233" s="1" t="s">
        <v>39</v>
      </c>
      <c r="AY233" s="1" t="s">
        <v>75</v>
      </c>
      <c r="BE233" s="121">
        <f>IF(N233="základní",J233,0)</f>
        <v>0</v>
      </c>
      <c r="BF233" s="121">
        <f>IF(N233="snížená",J233,0)</f>
        <v>0</v>
      </c>
      <c r="BG233" s="121">
        <f>IF(N233="zákl. přenesená",J233,0)</f>
        <v>0</v>
      </c>
      <c r="BH233" s="121">
        <f>IF(N233="sníž. přenesená",J233,0)</f>
        <v>0</v>
      </c>
      <c r="BI233" s="121">
        <f>IF(N233="nulová",J233,0)</f>
        <v>0</v>
      </c>
      <c r="BJ233" s="1" t="s">
        <v>38</v>
      </c>
      <c r="BK233" s="121">
        <f>ROUND(I233*H233,2)</f>
        <v>0</v>
      </c>
      <c r="BL233" s="1" t="s">
        <v>168</v>
      </c>
      <c r="BM233" s="1" t="s">
        <v>352</v>
      </c>
    </row>
    <row r="234" spans="2:65" s="11" customFormat="1" x14ac:dyDescent="0.25">
      <c r="B234" s="8"/>
      <c r="C234" s="9"/>
      <c r="D234" s="122" t="s">
        <v>85</v>
      </c>
      <c r="E234" s="9"/>
      <c r="F234" s="123" t="s">
        <v>351</v>
      </c>
      <c r="G234" s="9"/>
      <c r="H234" s="9"/>
      <c r="I234" s="31"/>
      <c r="J234" s="9"/>
      <c r="K234" s="9"/>
      <c r="L234" s="10"/>
      <c r="M234" s="124"/>
      <c r="N234" s="17"/>
      <c r="O234" s="17"/>
      <c r="P234" s="17"/>
      <c r="Q234" s="17"/>
      <c r="R234" s="17"/>
      <c r="S234" s="17"/>
      <c r="T234" s="18"/>
      <c r="AT234" s="1" t="s">
        <v>85</v>
      </c>
      <c r="AU234" s="1" t="s">
        <v>39</v>
      </c>
    </row>
    <row r="235" spans="2:65" s="11" customFormat="1" ht="20.45" customHeight="1" x14ac:dyDescent="0.25">
      <c r="B235" s="8"/>
      <c r="C235" s="110" t="s">
        <v>353</v>
      </c>
      <c r="D235" s="110" t="s">
        <v>78</v>
      </c>
      <c r="E235" s="111" t="s">
        <v>354</v>
      </c>
      <c r="F235" s="112" t="s">
        <v>355</v>
      </c>
      <c r="G235" s="113" t="s">
        <v>81</v>
      </c>
      <c r="H235" s="114">
        <v>1</v>
      </c>
      <c r="I235" s="115"/>
      <c r="J235" s="116">
        <f>ROUND(I235*H235,2)</f>
        <v>0</v>
      </c>
      <c r="K235" s="112" t="s">
        <v>82</v>
      </c>
      <c r="L235" s="10"/>
      <c r="M235" s="117" t="s">
        <v>0</v>
      </c>
      <c r="N235" s="118" t="s">
        <v>25</v>
      </c>
      <c r="O235" s="17"/>
      <c r="P235" s="119">
        <f>O235*H235</f>
        <v>0</v>
      </c>
      <c r="Q235" s="119">
        <v>0</v>
      </c>
      <c r="R235" s="119">
        <f>Q235*H235</f>
        <v>0</v>
      </c>
      <c r="S235" s="119">
        <v>0</v>
      </c>
      <c r="T235" s="120">
        <f>S235*H235</f>
        <v>0</v>
      </c>
      <c r="AR235" s="1" t="s">
        <v>168</v>
      </c>
      <c r="AT235" s="1" t="s">
        <v>78</v>
      </c>
      <c r="AU235" s="1" t="s">
        <v>39</v>
      </c>
      <c r="AY235" s="1" t="s">
        <v>75</v>
      </c>
      <c r="BE235" s="121">
        <f>IF(N235="základní",J235,0)</f>
        <v>0</v>
      </c>
      <c r="BF235" s="121">
        <f>IF(N235="snížená",J235,0)</f>
        <v>0</v>
      </c>
      <c r="BG235" s="121">
        <f>IF(N235="zákl. přenesená",J235,0)</f>
        <v>0</v>
      </c>
      <c r="BH235" s="121">
        <f>IF(N235="sníž. přenesená",J235,0)</f>
        <v>0</v>
      </c>
      <c r="BI235" s="121">
        <f>IF(N235="nulová",J235,0)</f>
        <v>0</v>
      </c>
      <c r="BJ235" s="1" t="s">
        <v>38</v>
      </c>
      <c r="BK235" s="121">
        <f>ROUND(I235*H235,2)</f>
        <v>0</v>
      </c>
      <c r="BL235" s="1" t="s">
        <v>168</v>
      </c>
      <c r="BM235" s="1" t="s">
        <v>356</v>
      </c>
    </row>
    <row r="236" spans="2:65" s="11" customFormat="1" ht="19.5" x14ac:dyDescent="0.25">
      <c r="B236" s="8"/>
      <c r="C236" s="9"/>
      <c r="D236" s="122" t="s">
        <v>85</v>
      </c>
      <c r="E236" s="9"/>
      <c r="F236" s="123" t="s">
        <v>357</v>
      </c>
      <c r="G236" s="9"/>
      <c r="H236" s="9"/>
      <c r="I236" s="31"/>
      <c r="J236" s="9"/>
      <c r="K236" s="9"/>
      <c r="L236" s="10"/>
      <c r="M236" s="124"/>
      <c r="N236" s="17"/>
      <c r="O236" s="17"/>
      <c r="P236" s="17"/>
      <c r="Q236" s="17"/>
      <c r="R236" s="17"/>
      <c r="S236" s="17"/>
      <c r="T236" s="18"/>
      <c r="AT236" s="1" t="s">
        <v>85</v>
      </c>
      <c r="AU236" s="1" t="s">
        <v>39</v>
      </c>
    </row>
    <row r="237" spans="2:65" s="11" customFormat="1" ht="20.45" customHeight="1" x14ac:dyDescent="0.25">
      <c r="B237" s="8"/>
      <c r="C237" s="110" t="s">
        <v>358</v>
      </c>
      <c r="D237" s="110" t="s">
        <v>78</v>
      </c>
      <c r="E237" s="111" t="s">
        <v>359</v>
      </c>
      <c r="F237" s="112" t="s">
        <v>360</v>
      </c>
      <c r="G237" s="113" t="s">
        <v>81</v>
      </c>
      <c r="H237" s="114">
        <v>1</v>
      </c>
      <c r="I237" s="115"/>
      <c r="J237" s="116">
        <f>ROUND(I237*H237,2)</f>
        <v>0</v>
      </c>
      <c r="K237" s="112" t="s">
        <v>82</v>
      </c>
      <c r="L237" s="10"/>
      <c r="M237" s="117" t="s">
        <v>0</v>
      </c>
      <c r="N237" s="118" t="s">
        <v>25</v>
      </c>
      <c r="O237" s="17"/>
      <c r="P237" s="119">
        <f>O237*H237</f>
        <v>0</v>
      </c>
      <c r="Q237" s="119">
        <v>0</v>
      </c>
      <c r="R237" s="119">
        <f>Q237*H237</f>
        <v>0</v>
      </c>
      <c r="S237" s="119">
        <v>0</v>
      </c>
      <c r="T237" s="120">
        <f>S237*H237</f>
        <v>0</v>
      </c>
      <c r="AR237" s="1" t="s">
        <v>168</v>
      </c>
      <c r="AT237" s="1" t="s">
        <v>78</v>
      </c>
      <c r="AU237" s="1" t="s">
        <v>39</v>
      </c>
      <c r="AY237" s="1" t="s">
        <v>75</v>
      </c>
      <c r="BE237" s="121">
        <f>IF(N237="základní",J237,0)</f>
        <v>0</v>
      </c>
      <c r="BF237" s="121">
        <f>IF(N237="snížená",J237,0)</f>
        <v>0</v>
      </c>
      <c r="BG237" s="121">
        <f>IF(N237="zákl. přenesená",J237,0)</f>
        <v>0</v>
      </c>
      <c r="BH237" s="121">
        <f>IF(N237="sníž. přenesená",J237,0)</f>
        <v>0</v>
      </c>
      <c r="BI237" s="121">
        <f>IF(N237="nulová",J237,0)</f>
        <v>0</v>
      </c>
      <c r="BJ237" s="1" t="s">
        <v>38</v>
      </c>
      <c r="BK237" s="121">
        <f>ROUND(I237*H237,2)</f>
        <v>0</v>
      </c>
      <c r="BL237" s="1" t="s">
        <v>168</v>
      </c>
      <c r="BM237" s="1" t="s">
        <v>361</v>
      </c>
    </row>
    <row r="238" spans="2:65" s="11" customFormat="1" ht="19.5" x14ac:dyDescent="0.25">
      <c r="B238" s="8"/>
      <c r="C238" s="9"/>
      <c r="D238" s="122" t="s">
        <v>85</v>
      </c>
      <c r="E238" s="9"/>
      <c r="F238" s="123" t="s">
        <v>362</v>
      </c>
      <c r="G238" s="9"/>
      <c r="H238" s="9"/>
      <c r="I238" s="31"/>
      <c r="J238" s="9"/>
      <c r="K238" s="9"/>
      <c r="L238" s="10"/>
      <c r="M238" s="124"/>
      <c r="N238" s="17"/>
      <c r="O238" s="17"/>
      <c r="P238" s="17"/>
      <c r="Q238" s="17"/>
      <c r="R238" s="17"/>
      <c r="S238" s="17"/>
      <c r="T238" s="18"/>
      <c r="AT238" s="1" t="s">
        <v>85</v>
      </c>
      <c r="AU238" s="1" t="s">
        <v>39</v>
      </c>
    </row>
    <row r="239" spans="2:65" s="11" customFormat="1" ht="20.45" customHeight="1" x14ac:dyDescent="0.25">
      <c r="B239" s="8"/>
      <c r="C239" s="110" t="s">
        <v>363</v>
      </c>
      <c r="D239" s="110" t="s">
        <v>78</v>
      </c>
      <c r="E239" s="111" t="s">
        <v>364</v>
      </c>
      <c r="F239" s="112" t="s">
        <v>365</v>
      </c>
      <c r="G239" s="113" t="s">
        <v>122</v>
      </c>
      <c r="H239" s="114">
        <v>17</v>
      </c>
      <c r="I239" s="115"/>
      <c r="J239" s="116">
        <f>ROUND(I239*H239,2)</f>
        <v>0</v>
      </c>
      <c r="K239" s="112" t="s">
        <v>82</v>
      </c>
      <c r="L239" s="10"/>
      <c r="M239" s="117" t="s">
        <v>0</v>
      </c>
      <c r="N239" s="118" t="s">
        <v>25</v>
      </c>
      <c r="O239" s="17"/>
      <c r="P239" s="119">
        <f>O239*H239</f>
        <v>0</v>
      </c>
      <c r="Q239" s="119">
        <v>0</v>
      </c>
      <c r="R239" s="119">
        <f>Q239*H239</f>
        <v>0</v>
      </c>
      <c r="S239" s="119">
        <v>0</v>
      </c>
      <c r="T239" s="120">
        <f>S239*H239</f>
        <v>0</v>
      </c>
      <c r="AR239" s="1" t="s">
        <v>168</v>
      </c>
      <c r="AT239" s="1" t="s">
        <v>78</v>
      </c>
      <c r="AU239" s="1" t="s">
        <v>39</v>
      </c>
      <c r="AY239" s="1" t="s">
        <v>75</v>
      </c>
      <c r="BE239" s="121">
        <f>IF(N239="základní",J239,0)</f>
        <v>0</v>
      </c>
      <c r="BF239" s="121">
        <f>IF(N239="snížená",J239,0)</f>
        <v>0</v>
      </c>
      <c r="BG239" s="121">
        <f>IF(N239="zákl. přenesená",J239,0)</f>
        <v>0</v>
      </c>
      <c r="BH239" s="121">
        <f>IF(N239="sníž. přenesená",J239,0)</f>
        <v>0</v>
      </c>
      <c r="BI239" s="121">
        <f>IF(N239="nulová",J239,0)</f>
        <v>0</v>
      </c>
      <c r="BJ239" s="1" t="s">
        <v>38</v>
      </c>
      <c r="BK239" s="121">
        <f>ROUND(I239*H239,2)</f>
        <v>0</v>
      </c>
      <c r="BL239" s="1" t="s">
        <v>168</v>
      </c>
      <c r="BM239" s="1" t="s">
        <v>366</v>
      </c>
    </row>
    <row r="240" spans="2:65" s="11" customFormat="1" x14ac:dyDescent="0.25">
      <c r="B240" s="8"/>
      <c r="C240" s="9"/>
      <c r="D240" s="122" t="s">
        <v>85</v>
      </c>
      <c r="E240" s="9"/>
      <c r="F240" s="123" t="s">
        <v>367</v>
      </c>
      <c r="G240" s="9"/>
      <c r="H240" s="9"/>
      <c r="I240" s="31"/>
      <c r="J240" s="9"/>
      <c r="K240" s="9"/>
      <c r="L240" s="10"/>
      <c r="M240" s="124"/>
      <c r="N240" s="17"/>
      <c r="O240" s="17"/>
      <c r="P240" s="17"/>
      <c r="Q240" s="17"/>
      <c r="R240" s="17"/>
      <c r="S240" s="17"/>
      <c r="T240" s="18"/>
      <c r="AT240" s="1" t="s">
        <v>85</v>
      </c>
      <c r="AU240" s="1" t="s">
        <v>39</v>
      </c>
    </row>
    <row r="241" spans="2:65" s="11" customFormat="1" ht="20.45" customHeight="1" x14ac:dyDescent="0.25">
      <c r="B241" s="8"/>
      <c r="C241" s="137" t="s">
        <v>368</v>
      </c>
      <c r="D241" s="137" t="s">
        <v>98</v>
      </c>
      <c r="E241" s="138" t="s">
        <v>369</v>
      </c>
      <c r="F241" s="139" t="s">
        <v>370</v>
      </c>
      <c r="G241" s="140" t="s">
        <v>371</v>
      </c>
      <c r="H241" s="141">
        <v>17</v>
      </c>
      <c r="I241" s="142"/>
      <c r="J241" s="143">
        <f>ROUND(I241*H241,2)</f>
        <v>0</v>
      </c>
      <c r="K241" s="139" t="s">
        <v>82</v>
      </c>
      <c r="L241" s="144"/>
      <c r="M241" s="145" t="s">
        <v>0</v>
      </c>
      <c r="N241" s="146" t="s">
        <v>25</v>
      </c>
      <c r="O241" s="17"/>
      <c r="P241" s="119">
        <f>O241*H241</f>
        <v>0</v>
      </c>
      <c r="Q241" s="119">
        <v>1E-3</v>
      </c>
      <c r="R241" s="119">
        <f>Q241*H241</f>
        <v>1.7000000000000001E-2</v>
      </c>
      <c r="S241" s="119">
        <v>0</v>
      </c>
      <c r="T241" s="120">
        <f>S241*H241</f>
        <v>0</v>
      </c>
      <c r="AR241" s="1" t="s">
        <v>252</v>
      </c>
      <c r="AT241" s="1" t="s">
        <v>98</v>
      </c>
      <c r="AU241" s="1" t="s">
        <v>39</v>
      </c>
      <c r="AY241" s="1" t="s">
        <v>75</v>
      </c>
      <c r="BE241" s="121">
        <f>IF(N241="základní",J241,0)</f>
        <v>0</v>
      </c>
      <c r="BF241" s="121">
        <f>IF(N241="snížená",J241,0)</f>
        <v>0</v>
      </c>
      <c r="BG241" s="121">
        <f>IF(N241="zákl. přenesená",J241,0)</f>
        <v>0</v>
      </c>
      <c r="BH241" s="121">
        <f>IF(N241="sníž. přenesená",J241,0)</f>
        <v>0</v>
      </c>
      <c r="BI241" s="121">
        <f>IF(N241="nulová",J241,0)</f>
        <v>0</v>
      </c>
      <c r="BJ241" s="1" t="s">
        <v>38</v>
      </c>
      <c r="BK241" s="121">
        <f>ROUND(I241*H241,2)</f>
        <v>0</v>
      </c>
      <c r="BL241" s="1" t="s">
        <v>168</v>
      </c>
      <c r="BM241" s="1" t="s">
        <v>372</v>
      </c>
    </row>
    <row r="242" spans="2:65" s="11" customFormat="1" x14ac:dyDescent="0.25">
      <c r="B242" s="8"/>
      <c r="C242" s="9"/>
      <c r="D242" s="122" t="s">
        <v>85</v>
      </c>
      <c r="E242" s="9"/>
      <c r="F242" s="123" t="s">
        <v>370</v>
      </c>
      <c r="G242" s="9"/>
      <c r="H242" s="9"/>
      <c r="I242" s="31"/>
      <c r="J242" s="9"/>
      <c r="K242" s="9"/>
      <c r="L242" s="10"/>
      <c r="M242" s="124"/>
      <c r="N242" s="17"/>
      <c r="O242" s="17"/>
      <c r="P242" s="17"/>
      <c r="Q242" s="17"/>
      <c r="R242" s="17"/>
      <c r="S242" s="17"/>
      <c r="T242" s="18"/>
      <c r="AT242" s="1" t="s">
        <v>85</v>
      </c>
      <c r="AU242" s="1" t="s">
        <v>39</v>
      </c>
    </row>
    <row r="243" spans="2:65" s="11" customFormat="1" ht="20.45" customHeight="1" x14ac:dyDescent="0.25">
      <c r="B243" s="8"/>
      <c r="C243" s="137" t="s">
        <v>373</v>
      </c>
      <c r="D243" s="137" t="s">
        <v>98</v>
      </c>
      <c r="E243" s="138" t="s">
        <v>374</v>
      </c>
      <c r="F243" s="139" t="s">
        <v>375</v>
      </c>
      <c r="G243" s="140" t="s">
        <v>81</v>
      </c>
      <c r="H243" s="141">
        <v>17</v>
      </c>
      <c r="I243" s="142"/>
      <c r="J243" s="143">
        <f>ROUND(I243*H243,2)</f>
        <v>0</v>
      </c>
      <c r="K243" s="139" t="s">
        <v>82</v>
      </c>
      <c r="L243" s="144"/>
      <c r="M243" s="145" t="s">
        <v>0</v>
      </c>
      <c r="N243" s="146" t="s">
        <v>25</v>
      </c>
      <c r="O243" s="17"/>
      <c r="P243" s="119">
        <f>O243*H243</f>
        <v>0</v>
      </c>
      <c r="Q243" s="119">
        <v>2.7E-4</v>
      </c>
      <c r="R243" s="119">
        <f>Q243*H243</f>
        <v>4.5900000000000003E-3</v>
      </c>
      <c r="S243" s="119">
        <v>0</v>
      </c>
      <c r="T243" s="120">
        <f>S243*H243</f>
        <v>0</v>
      </c>
      <c r="AR243" s="1" t="s">
        <v>252</v>
      </c>
      <c r="AT243" s="1" t="s">
        <v>98</v>
      </c>
      <c r="AU243" s="1" t="s">
        <v>39</v>
      </c>
      <c r="AY243" s="1" t="s">
        <v>75</v>
      </c>
      <c r="BE243" s="121">
        <f>IF(N243="základní",J243,0)</f>
        <v>0</v>
      </c>
      <c r="BF243" s="121">
        <f>IF(N243="snížená",J243,0)</f>
        <v>0</v>
      </c>
      <c r="BG243" s="121">
        <f>IF(N243="zákl. přenesená",J243,0)</f>
        <v>0</v>
      </c>
      <c r="BH243" s="121">
        <f>IF(N243="sníž. přenesená",J243,0)</f>
        <v>0</v>
      </c>
      <c r="BI243" s="121">
        <f>IF(N243="nulová",J243,0)</f>
        <v>0</v>
      </c>
      <c r="BJ243" s="1" t="s">
        <v>38</v>
      </c>
      <c r="BK243" s="121">
        <f>ROUND(I243*H243,2)</f>
        <v>0</v>
      </c>
      <c r="BL243" s="1" t="s">
        <v>168</v>
      </c>
      <c r="BM243" s="1" t="s">
        <v>376</v>
      </c>
    </row>
    <row r="244" spans="2:65" s="11" customFormat="1" x14ac:dyDescent="0.25">
      <c r="B244" s="8"/>
      <c r="C244" s="9"/>
      <c r="D244" s="122" t="s">
        <v>85</v>
      </c>
      <c r="E244" s="9"/>
      <c r="F244" s="123" t="s">
        <v>375</v>
      </c>
      <c r="G244" s="9"/>
      <c r="H244" s="9"/>
      <c r="I244" s="31"/>
      <c r="J244" s="9"/>
      <c r="K244" s="9"/>
      <c r="L244" s="10"/>
      <c r="M244" s="124"/>
      <c r="N244" s="17"/>
      <c r="O244" s="17"/>
      <c r="P244" s="17"/>
      <c r="Q244" s="17"/>
      <c r="R244" s="17"/>
      <c r="S244" s="17"/>
      <c r="T244" s="18"/>
      <c r="AT244" s="1" t="s">
        <v>85</v>
      </c>
      <c r="AU244" s="1" t="s">
        <v>39</v>
      </c>
    </row>
    <row r="245" spans="2:65" s="11" customFormat="1" ht="20.45" customHeight="1" x14ac:dyDescent="0.25">
      <c r="B245" s="8"/>
      <c r="C245" s="110" t="s">
        <v>377</v>
      </c>
      <c r="D245" s="110" t="s">
        <v>78</v>
      </c>
      <c r="E245" s="111" t="s">
        <v>378</v>
      </c>
      <c r="F245" s="112" t="s">
        <v>379</v>
      </c>
      <c r="G245" s="113" t="s">
        <v>122</v>
      </c>
      <c r="H245" s="114">
        <v>17</v>
      </c>
      <c r="I245" s="115"/>
      <c r="J245" s="116">
        <f>ROUND(I245*H245,2)</f>
        <v>0</v>
      </c>
      <c r="K245" s="112" t="s">
        <v>82</v>
      </c>
      <c r="L245" s="10"/>
      <c r="M245" s="117" t="s">
        <v>0</v>
      </c>
      <c r="N245" s="118" t="s">
        <v>25</v>
      </c>
      <c r="O245" s="17"/>
      <c r="P245" s="119">
        <f>O245*H245</f>
        <v>0</v>
      </c>
      <c r="Q245" s="119">
        <v>0</v>
      </c>
      <c r="R245" s="119">
        <f>Q245*H245</f>
        <v>0</v>
      </c>
      <c r="S245" s="119">
        <v>6.2E-4</v>
      </c>
      <c r="T245" s="120">
        <f>S245*H245</f>
        <v>1.0540000000000001E-2</v>
      </c>
      <c r="AR245" s="1" t="s">
        <v>168</v>
      </c>
      <c r="AT245" s="1" t="s">
        <v>78</v>
      </c>
      <c r="AU245" s="1" t="s">
        <v>39</v>
      </c>
      <c r="AY245" s="1" t="s">
        <v>75</v>
      </c>
      <c r="BE245" s="121">
        <f>IF(N245="základní",J245,0)</f>
        <v>0</v>
      </c>
      <c r="BF245" s="121">
        <f>IF(N245="snížená",J245,0)</f>
        <v>0</v>
      </c>
      <c r="BG245" s="121">
        <f>IF(N245="zákl. přenesená",J245,0)</f>
        <v>0</v>
      </c>
      <c r="BH245" s="121">
        <f>IF(N245="sníž. přenesená",J245,0)</f>
        <v>0</v>
      </c>
      <c r="BI245" s="121">
        <f>IF(N245="nulová",J245,0)</f>
        <v>0</v>
      </c>
      <c r="BJ245" s="1" t="s">
        <v>38</v>
      </c>
      <c r="BK245" s="121">
        <f>ROUND(I245*H245,2)</f>
        <v>0</v>
      </c>
      <c r="BL245" s="1" t="s">
        <v>168</v>
      </c>
      <c r="BM245" s="1" t="s">
        <v>380</v>
      </c>
    </row>
    <row r="246" spans="2:65" s="11" customFormat="1" ht="19.5" x14ac:dyDescent="0.25">
      <c r="B246" s="8"/>
      <c r="C246" s="9"/>
      <c r="D246" s="122" t="s">
        <v>85</v>
      </c>
      <c r="E246" s="9"/>
      <c r="F246" s="123" t="s">
        <v>381</v>
      </c>
      <c r="G246" s="9"/>
      <c r="H246" s="9"/>
      <c r="I246" s="31"/>
      <c r="J246" s="9"/>
      <c r="K246" s="9"/>
      <c r="L246" s="10"/>
      <c r="M246" s="124"/>
      <c r="N246" s="17"/>
      <c r="O246" s="17"/>
      <c r="P246" s="17"/>
      <c r="Q246" s="17"/>
      <c r="R246" s="17"/>
      <c r="S246" s="17"/>
      <c r="T246" s="18"/>
      <c r="AT246" s="1" t="s">
        <v>85</v>
      </c>
      <c r="AU246" s="1" t="s">
        <v>39</v>
      </c>
    </row>
    <row r="247" spans="2:65" s="11" customFormat="1" ht="20.45" customHeight="1" x14ac:dyDescent="0.25">
      <c r="B247" s="8"/>
      <c r="C247" s="110" t="s">
        <v>382</v>
      </c>
      <c r="D247" s="110" t="s">
        <v>78</v>
      </c>
      <c r="E247" s="111" t="s">
        <v>383</v>
      </c>
      <c r="F247" s="112" t="s">
        <v>384</v>
      </c>
      <c r="G247" s="113" t="s">
        <v>81</v>
      </c>
      <c r="H247" s="114">
        <v>10</v>
      </c>
      <c r="I247" s="115"/>
      <c r="J247" s="116">
        <f>ROUND(I247*H247,2)</f>
        <v>0</v>
      </c>
      <c r="K247" s="112" t="s">
        <v>82</v>
      </c>
      <c r="L247" s="10"/>
      <c r="M247" s="117" t="s">
        <v>0</v>
      </c>
      <c r="N247" s="118" t="s">
        <v>25</v>
      </c>
      <c r="O247" s="17"/>
      <c r="P247" s="119">
        <f>O247*H247</f>
        <v>0</v>
      </c>
      <c r="Q247" s="119">
        <v>0</v>
      </c>
      <c r="R247" s="119">
        <f>Q247*H247</f>
        <v>0</v>
      </c>
      <c r="S247" s="119">
        <v>2.1000000000000001E-4</v>
      </c>
      <c r="T247" s="120">
        <f>S247*H247</f>
        <v>2.1000000000000003E-3</v>
      </c>
      <c r="AR247" s="1" t="s">
        <v>168</v>
      </c>
      <c r="AT247" s="1" t="s">
        <v>78</v>
      </c>
      <c r="AU247" s="1" t="s">
        <v>39</v>
      </c>
      <c r="AY247" s="1" t="s">
        <v>75</v>
      </c>
      <c r="BE247" s="121">
        <f>IF(N247="základní",J247,0)</f>
        <v>0</v>
      </c>
      <c r="BF247" s="121">
        <f>IF(N247="snížená",J247,0)</f>
        <v>0</v>
      </c>
      <c r="BG247" s="121">
        <f>IF(N247="zákl. přenesená",J247,0)</f>
        <v>0</v>
      </c>
      <c r="BH247" s="121">
        <f>IF(N247="sníž. přenesená",J247,0)</f>
        <v>0</v>
      </c>
      <c r="BI247" s="121">
        <f>IF(N247="nulová",J247,0)</f>
        <v>0</v>
      </c>
      <c r="BJ247" s="1" t="s">
        <v>38</v>
      </c>
      <c r="BK247" s="121">
        <f>ROUND(I247*H247,2)</f>
        <v>0</v>
      </c>
      <c r="BL247" s="1" t="s">
        <v>168</v>
      </c>
      <c r="BM247" s="1" t="s">
        <v>385</v>
      </c>
    </row>
    <row r="248" spans="2:65" s="11" customFormat="1" x14ac:dyDescent="0.25">
      <c r="B248" s="8"/>
      <c r="C248" s="9"/>
      <c r="D248" s="122" t="s">
        <v>85</v>
      </c>
      <c r="E248" s="9"/>
      <c r="F248" s="123" t="s">
        <v>386</v>
      </c>
      <c r="G248" s="9"/>
      <c r="H248" s="9"/>
      <c r="I248" s="31"/>
      <c r="J248" s="9"/>
      <c r="K248" s="9"/>
      <c r="L248" s="10"/>
      <c r="M248" s="124"/>
      <c r="N248" s="17"/>
      <c r="O248" s="17"/>
      <c r="P248" s="17"/>
      <c r="Q248" s="17"/>
      <c r="R248" s="17"/>
      <c r="S248" s="17"/>
      <c r="T248" s="18"/>
      <c r="AT248" s="1" t="s">
        <v>85</v>
      </c>
      <c r="AU248" s="1" t="s">
        <v>39</v>
      </c>
    </row>
    <row r="249" spans="2:65" s="11" customFormat="1" ht="14.45" customHeight="1" x14ac:dyDescent="0.25">
      <c r="B249" s="8"/>
      <c r="C249" s="110" t="s">
        <v>387</v>
      </c>
      <c r="D249" s="110" t="s">
        <v>78</v>
      </c>
      <c r="E249" s="111" t="s">
        <v>388</v>
      </c>
      <c r="F249" s="112" t="s">
        <v>389</v>
      </c>
      <c r="G249" s="113" t="s">
        <v>81</v>
      </c>
      <c r="H249" s="114">
        <v>1</v>
      </c>
      <c r="I249" s="115"/>
      <c r="J249" s="116">
        <f>ROUND(I249*H249,2)</f>
        <v>0</v>
      </c>
      <c r="K249" s="112" t="s">
        <v>0</v>
      </c>
      <c r="L249" s="10"/>
      <c r="M249" s="117" t="s">
        <v>0</v>
      </c>
      <c r="N249" s="118" t="s">
        <v>25</v>
      </c>
      <c r="O249" s="17"/>
      <c r="P249" s="119">
        <f>O249*H249</f>
        <v>0</v>
      </c>
      <c r="Q249" s="119">
        <v>0</v>
      </c>
      <c r="R249" s="119">
        <f>Q249*H249</f>
        <v>0</v>
      </c>
      <c r="S249" s="119">
        <v>0</v>
      </c>
      <c r="T249" s="120">
        <f>S249*H249</f>
        <v>0</v>
      </c>
      <c r="AR249" s="1" t="s">
        <v>168</v>
      </c>
      <c r="AT249" s="1" t="s">
        <v>78</v>
      </c>
      <c r="AU249" s="1" t="s">
        <v>39</v>
      </c>
      <c r="AY249" s="1" t="s">
        <v>75</v>
      </c>
      <c r="BE249" s="121">
        <f>IF(N249="základní",J249,0)</f>
        <v>0</v>
      </c>
      <c r="BF249" s="121">
        <f>IF(N249="snížená",J249,0)</f>
        <v>0</v>
      </c>
      <c r="BG249" s="121">
        <f>IF(N249="zákl. přenesená",J249,0)</f>
        <v>0</v>
      </c>
      <c r="BH249" s="121">
        <f>IF(N249="sníž. přenesená",J249,0)</f>
        <v>0</v>
      </c>
      <c r="BI249" s="121">
        <f>IF(N249="nulová",J249,0)</f>
        <v>0</v>
      </c>
      <c r="BJ249" s="1" t="s">
        <v>38</v>
      </c>
      <c r="BK249" s="121">
        <f>ROUND(I249*H249,2)</f>
        <v>0</v>
      </c>
      <c r="BL249" s="1" t="s">
        <v>168</v>
      </c>
      <c r="BM249" s="1" t="s">
        <v>390</v>
      </c>
    </row>
    <row r="250" spans="2:65" s="11" customFormat="1" x14ac:dyDescent="0.25">
      <c r="B250" s="8"/>
      <c r="C250" s="9"/>
      <c r="D250" s="122" t="s">
        <v>85</v>
      </c>
      <c r="E250" s="9"/>
      <c r="F250" s="123" t="s">
        <v>389</v>
      </c>
      <c r="G250" s="9"/>
      <c r="H250" s="9"/>
      <c r="I250" s="31"/>
      <c r="J250" s="9"/>
      <c r="K250" s="9"/>
      <c r="L250" s="10"/>
      <c r="M250" s="124"/>
      <c r="N250" s="17"/>
      <c r="O250" s="17"/>
      <c r="P250" s="17"/>
      <c r="Q250" s="17"/>
      <c r="R250" s="17"/>
      <c r="S250" s="17"/>
      <c r="T250" s="18"/>
      <c r="AT250" s="1" t="s">
        <v>85</v>
      </c>
      <c r="AU250" s="1" t="s">
        <v>39</v>
      </c>
    </row>
    <row r="251" spans="2:65" s="11" customFormat="1" ht="14.45" customHeight="1" x14ac:dyDescent="0.25">
      <c r="B251" s="8"/>
      <c r="C251" s="110" t="s">
        <v>391</v>
      </c>
      <c r="D251" s="110" t="s">
        <v>78</v>
      </c>
      <c r="E251" s="111" t="s">
        <v>392</v>
      </c>
      <c r="F251" s="112" t="s">
        <v>393</v>
      </c>
      <c r="G251" s="113" t="s">
        <v>81</v>
      </c>
      <c r="H251" s="114">
        <v>1</v>
      </c>
      <c r="I251" s="115"/>
      <c r="J251" s="116">
        <f>ROUND(I251*H251,2)</f>
        <v>0</v>
      </c>
      <c r="K251" s="112" t="s">
        <v>0</v>
      </c>
      <c r="L251" s="10"/>
      <c r="M251" s="117" t="s">
        <v>0</v>
      </c>
      <c r="N251" s="118" t="s">
        <v>25</v>
      </c>
      <c r="O251" s="17"/>
      <c r="P251" s="119">
        <f>O251*H251</f>
        <v>0</v>
      </c>
      <c r="Q251" s="119">
        <v>0</v>
      </c>
      <c r="R251" s="119">
        <f>Q251*H251</f>
        <v>0</v>
      </c>
      <c r="S251" s="119">
        <v>0</v>
      </c>
      <c r="T251" s="120">
        <f>S251*H251</f>
        <v>0</v>
      </c>
      <c r="AR251" s="1" t="s">
        <v>168</v>
      </c>
      <c r="AT251" s="1" t="s">
        <v>78</v>
      </c>
      <c r="AU251" s="1" t="s">
        <v>39</v>
      </c>
      <c r="AY251" s="1" t="s">
        <v>75</v>
      </c>
      <c r="BE251" s="121">
        <f>IF(N251="základní",J251,0)</f>
        <v>0</v>
      </c>
      <c r="BF251" s="121">
        <f>IF(N251="snížená",J251,0)</f>
        <v>0</v>
      </c>
      <c r="BG251" s="121">
        <f>IF(N251="zákl. přenesená",J251,0)</f>
        <v>0</v>
      </c>
      <c r="BH251" s="121">
        <f>IF(N251="sníž. přenesená",J251,0)</f>
        <v>0</v>
      </c>
      <c r="BI251" s="121">
        <f>IF(N251="nulová",J251,0)</f>
        <v>0</v>
      </c>
      <c r="BJ251" s="1" t="s">
        <v>38</v>
      </c>
      <c r="BK251" s="121">
        <f>ROUND(I251*H251,2)</f>
        <v>0</v>
      </c>
      <c r="BL251" s="1" t="s">
        <v>168</v>
      </c>
      <c r="BM251" s="1" t="s">
        <v>394</v>
      </c>
    </row>
    <row r="252" spans="2:65" s="11" customFormat="1" x14ac:dyDescent="0.25">
      <c r="B252" s="8"/>
      <c r="C252" s="9"/>
      <c r="D252" s="122" t="s">
        <v>85</v>
      </c>
      <c r="E252" s="9"/>
      <c r="F252" s="123" t="s">
        <v>393</v>
      </c>
      <c r="G252" s="9"/>
      <c r="H252" s="9"/>
      <c r="I252" s="31"/>
      <c r="J252" s="9"/>
      <c r="K252" s="9"/>
      <c r="L252" s="10"/>
      <c r="M252" s="124"/>
      <c r="N252" s="17"/>
      <c r="O252" s="17"/>
      <c r="P252" s="17"/>
      <c r="Q252" s="17"/>
      <c r="R252" s="17"/>
      <c r="S252" s="17"/>
      <c r="T252" s="18"/>
      <c r="AT252" s="1" t="s">
        <v>85</v>
      </c>
      <c r="AU252" s="1" t="s">
        <v>39</v>
      </c>
    </row>
    <row r="253" spans="2:65" s="11" customFormat="1" ht="14.45" customHeight="1" x14ac:dyDescent="0.25">
      <c r="B253" s="8"/>
      <c r="C253" s="110" t="s">
        <v>395</v>
      </c>
      <c r="D253" s="110" t="s">
        <v>78</v>
      </c>
      <c r="E253" s="111" t="s">
        <v>396</v>
      </c>
      <c r="F253" s="112" t="s">
        <v>397</v>
      </c>
      <c r="G253" s="113" t="s">
        <v>81</v>
      </c>
      <c r="H253" s="114">
        <v>1</v>
      </c>
      <c r="I253" s="115"/>
      <c r="J253" s="116">
        <f>ROUND(I253*H253,2)</f>
        <v>0</v>
      </c>
      <c r="K253" s="112" t="s">
        <v>0</v>
      </c>
      <c r="L253" s="10"/>
      <c r="M253" s="117" t="s">
        <v>0</v>
      </c>
      <c r="N253" s="118" t="s">
        <v>25</v>
      </c>
      <c r="O253" s="17"/>
      <c r="P253" s="119">
        <f>O253*H253</f>
        <v>0</v>
      </c>
      <c r="Q253" s="119">
        <v>0</v>
      </c>
      <c r="R253" s="119">
        <f>Q253*H253</f>
        <v>0</v>
      </c>
      <c r="S253" s="119">
        <v>0</v>
      </c>
      <c r="T253" s="120">
        <f>S253*H253</f>
        <v>0</v>
      </c>
      <c r="AR253" s="1" t="s">
        <v>168</v>
      </c>
      <c r="AT253" s="1" t="s">
        <v>78</v>
      </c>
      <c r="AU253" s="1" t="s">
        <v>39</v>
      </c>
      <c r="AY253" s="1" t="s">
        <v>75</v>
      </c>
      <c r="BE253" s="121">
        <f>IF(N253="základní",J253,0)</f>
        <v>0</v>
      </c>
      <c r="BF253" s="121">
        <f>IF(N253="snížená",J253,0)</f>
        <v>0</v>
      </c>
      <c r="BG253" s="121">
        <f>IF(N253="zákl. přenesená",J253,0)</f>
        <v>0</v>
      </c>
      <c r="BH253" s="121">
        <f>IF(N253="sníž. přenesená",J253,0)</f>
        <v>0</v>
      </c>
      <c r="BI253" s="121">
        <f>IF(N253="nulová",J253,0)</f>
        <v>0</v>
      </c>
      <c r="BJ253" s="1" t="s">
        <v>38</v>
      </c>
      <c r="BK253" s="121">
        <f>ROUND(I253*H253,2)</f>
        <v>0</v>
      </c>
      <c r="BL253" s="1" t="s">
        <v>168</v>
      </c>
      <c r="BM253" s="1" t="s">
        <v>398</v>
      </c>
    </row>
    <row r="254" spans="2:65" s="11" customFormat="1" x14ac:dyDescent="0.25">
      <c r="B254" s="8"/>
      <c r="C254" s="9"/>
      <c r="D254" s="122" t="s">
        <v>85</v>
      </c>
      <c r="E254" s="9"/>
      <c r="F254" s="123" t="s">
        <v>397</v>
      </c>
      <c r="G254" s="9"/>
      <c r="H254" s="9"/>
      <c r="I254" s="31"/>
      <c r="J254" s="9"/>
      <c r="K254" s="9"/>
      <c r="L254" s="10"/>
      <c r="M254" s="124"/>
      <c r="N254" s="17"/>
      <c r="O254" s="17"/>
      <c r="P254" s="17"/>
      <c r="Q254" s="17"/>
      <c r="R254" s="17"/>
      <c r="S254" s="17"/>
      <c r="T254" s="18"/>
      <c r="AT254" s="1" t="s">
        <v>85</v>
      </c>
      <c r="AU254" s="1" t="s">
        <v>39</v>
      </c>
    </row>
    <row r="255" spans="2:65" s="11" customFormat="1" ht="20.45" customHeight="1" x14ac:dyDescent="0.25">
      <c r="B255" s="8"/>
      <c r="C255" s="110" t="s">
        <v>399</v>
      </c>
      <c r="D255" s="110" t="s">
        <v>78</v>
      </c>
      <c r="E255" s="111" t="s">
        <v>400</v>
      </c>
      <c r="F255" s="112" t="s">
        <v>401</v>
      </c>
      <c r="G255" s="113" t="s">
        <v>296</v>
      </c>
      <c r="H255" s="114">
        <v>2.1999999999999999E-2</v>
      </c>
      <c r="I255" s="115"/>
      <c r="J255" s="116">
        <f>ROUND(I255*H255,2)</f>
        <v>0</v>
      </c>
      <c r="K255" s="112" t="s">
        <v>82</v>
      </c>
      <c r="L255" s="10"/>
      <c r="M255" s="117" t="s">
        <v>0</v>
      </c>
      <c r="N255" s="118" t="s">
        <v>25</v>
      </c>
      <c r="O255" s="17"/>
      <c r="P255" s="119">
        <f>O255*H255</f>
        <v>0</v>
      </c>
      <c r="Q255" s="119">
        <v>0</v>
      </c>
      <c r="R255" s="119">
        <f>Q255*H255</f>
        <v>0</v>
      </c>
      <c r="S255" s="119">
        <v>0</v>
      </c>
      <c r="T255" s="120">
        <f>S255*H255</f>
        <v>0</v>
      </c>
      <c r="AR255" s="1" t="s">
        <v>168</v>
      </c>
      <c r="AT255" s="1" t="s">
        <v>78</v>
      </c>
      <c r="AU255" s="1" t="s">
        <v>39</v>
      </c>
      <c r="AY255" s="1" t="s">
        <v>75</v>
      </c>
      <c r="BE255" s="121">
        <f>IF(N255="základní",J255,0)</f>
        <v>0</v>
      </c>
      <c r="BF255" s="121">
        <f>IF(N255="snížená",J255,0)</f>
        <v>0</v>
      </c>
      <c r="BG255" s="121">
        <f>IF(N255="zákl. přenesená",J255,0)</f>
        <v>0</v>
      </c>
      <c r="BH255" s="121">
        <f>IF(N255="sníž. přenesená",J255,0)</f>
        <v>0</v>
      </c>
      <c r="BI255" s="121">
        <f>IF(N255="nulová",J255,0)</f>
        <v>0</v>
      </c>
      <c r="BJ255" s="1" t="s">
        <v>38</v>
      </c>
      <c r="BK255" s="121">
        <f>ROUND(I255*H255,2)</f>
        <v>0</v>
      </c>
      <c r="BL255" s="1" t="s">
        <v>168</v>
      </c>
      <c r="BM255" s="1" t="s">
        <v>402</v>
      </c>
    </row>
    <row r="256" spans="2:65" s="11" customFormat="1" ht="19.5" x14ac:dyDescent="0.25">
      <c r="B256" s="8"/>
      <c r="C256" s="9"/>
      <c r="D256" s="122" t="s">
        <v>85</v>
      </c>
      <c r="E256" s="9"/>
      <c r="F256" s="123" t="s">
        <v>403</v>
      </c>
      <c r="G256" s="9"/>
      <c r="H256" s="9"/>
      <c r="I256" s="31"/>
      <c r="J256" s="9"/>
      <c r="K256" s="9"/>
      <c r="L256" s="10"/>
      <c r="M256" s="124"/>
      <c r="N256" s="17"/>
      <c r="O256" s="17"/>
      <c r="P256" s="17"/>
      <c r="Q256" s="17"/>
      <c r="R256" s="17"/>
      <c r="S256" s="17"/>
      <c r="T256" s="18"/>
      <c r="AT256" s="1" t="s">
        <v>85</v>
      </c>
      <c r="AU256" s="1" t="s">
        <v>39</v>
      </c>
    </row>
    <row r="257" spans="2:65" s="104" customFormat="1" ht="22.9" customHeight="1" x14ac:dyDescent="0.2">
      <c r="B257" s="93"/>
      <c r="C257" s="94"/>
      <c r="D257" s="95" t="s">
        <v>36</v>
      </c>
      <c r="E257" s="108" t="s">
        <v>404</v>
      </c>
      <c r="F257" s="108" t="s">
        <v>405</v>
      </c>
      <c r="G257" s="94"/>
      <c r="H257" s="94"/>
      <c r="I257" s="97"/>
      <c r="J257" s="109">
        <f>BK257</f>
        <v>0</v>
      </c>
      <c r="K257" s="94"/>
      <c r="L257" s="99"/>
      <c r="M257" s="100"/>
      <c r="N257" s="101"/>
      <c r="O257" s="101"/>
      <c r="P257" s="102">
        <f>SUM(P258:P275)</f>
        <v>0</v>
      </c>
      <c r="Q257" s="101"/>
      <c r="R257" s="102">
        <f>SUM(R258:R275)</f>
        <v>1.7408936400000001</v>
      </c>
      <c r="S257" s="101"/>
      <c r="T257" s="103">
        <f>SUM(T258:T275)</f>
        <v>1.4334890199999999</v>
      </c>
      <c r="AR257" s="105" t="s">
        <v>39</v>
      </c>
      <c r="AT257" s="106" t="s">
        <v>36</v>
      </c>
      <c r="AU257" s="106" t="s">
        <v>38</v>
      </c>
      <c r="AY257" s="105" t="s">
        <v>75</v>
      </c>
      <c r="BK257" s="107">
        <f>SUM(BK258:BK275)</f>
        <v>0</v>
      </c>
    </row>
    <row r="258" spans="2:65" s="11" customFormat="1" ht="20.45" customHeight="1" x14ac:dyDescent="0.25">
      <c r="B258" s="8"/>
      <c r="C258" s="110" t="s">
        <v>406</v>
      </c>
      <c r="D258" s="110" t="s">
        <v>78</v>
      </c>
      <c r="E258" s="111" t="s">
        <v>407</v>
      </c>
      <c r="F258" s="112" t="s">
        <v>408</v>
      </c>
      <c r="G258" s="113" t="s">
        <v>409</v>
      </c>
      <c r="H258" s="114">
        <v>2.7320000000000002</v>
      </c>
      <c r="I258" s="115"/>
      <c r="J258" s="116">
        <f>ROUND(I258*H258,2)</f>
        <v>0</v>
      </c>
      <c r="K258" s="112" t="s">
        <v>82</v>
      </c>
      <c r="L258" s="10"/>
      <c r="M258" s="117" t="s">
        <v>0</v>
      </c>
      <c r="N258" s="118" t="s">
        <v>25</v>
      </c>
      <c r="O258" s="17"/>
      <c r="P258" s="119">
        <f>O258*H258</f>
        <v>0</v>
      </c>
      <c r="Q258" s="119">
        <v>1.2199999999999999E-3</v>
      </c>
      <c r="R258" s="119">
        <f>Q258*H258</f>
        <v>3.3330400000000002E-3</v>
      </c>
      <c r="S258" s="119">
        <v>0</v>
      </c>
      <c r="T258" s="120">
        <f>S258*H258</f>
        <v>0</v>
      </c>
      <c r="AR258" s="1" t="s">
        <v>168</v>
      </c>
      <c r="AT258" s="1" t="s">
        <v>78</v>
      </c>
      <c r="AU258" s="1" t="s">
        <v>39</v>
      </c>
      <c r="AY258" s="1" t="s">
        <v>75</v>
      </c>
      <c r="BE258" s="121">
        <f>IF(N258="základní",J258,0)</f>
        <v>0</v>
      </c>
      <c r="BF258" s="121">
        <f>IF(N258="snížená",J258,0)</f>
        <v>0</v>
      </c>
      <c r="BG258" s="121">
        <f>IF(N258="zákl. přenesená",J258,0)</f>
        <v>0</v>
      </c>
      <c r="BH258" s="121">
        <f>IF(N258="sníž. přenesená",J258,0)</f>
        <v>0</v>
      </c>
      <c r="BI258" s="121">
        <f>IF(N258="nulová",J258,0)</f>
        <v>0</v>
      </c>
      <c r="BJ258" s="1" t="s">
        <v>38</v>
      </c>
      <c r="BK258" s="121">
        <f>ROUND(I258*H258,2)</f>
        <v>0</v>
      </c>
      <c r="BL258" s="1" t="s">
        <v>168</v>
      </c>
      <c r="BM258" s="1" t="s">
        <v>410</v>
      </c>
    </row>
    <row r="259" spans="2:65" s="11" customFormat="1" ht="19.5" x14ac:dyDescent="0.25">
      <c r="B259" s="8"/>
      <c r="C259" s="9"/>
      <c r="D259" s="122" t="s">
        <v>85</v>
      </c>
      <c r="E259" s="9"/>
      <c r="F259" s="123" t="s">
        <v>411</v>
      </c>
      <c r="G259" s="9"/>
      <c r="H259" s="9"/>
      <c r="I259" s="31"/>
      <c r="J259" s="9"/>
      <c r="K259" s="9"/>
      <c r="L259" s="10"/>
      <c r="M259" s="124"/>
      <c r="N259" s="17"/>
      <c r="O259" s="17"/>
      <c r="P259" s="17"/>
      <c r="Q259" s="17"/>
      <c r="R259" s="17"/>
      <c r="S259" s="17"/>
      <c r="T259" s="18"/>
      <c r="AT259" s="1" t="s">
        <v>85</v>
      </c>
      <c r="AU259" s="1" t="s">
        <v>39</v>
      </c>
    </row>
    <row r="260" spans="2:65" s="11" customFormat="1" ht="20.45" customHeight="1" x14ac:dyDescent="0.25">
      <c r="B260" s="8"/>
      <c r="C260" s="110" t="s">
        <v>412</v>
      </c>
      <c r="D260" s="110" t="s">
        <v>78</v>
      </c>
      <c r="E260" s="111" t="s">
        <v>413</v>
      </c>
      <c r="F260" s="112" t="s">
        <v>414</v>
      </c>
      <c r="G260" s="113" t="s">
        <v>88</v>
      </c>
      <c r="H260" s="114">
        <v>91.072999999999993</v>
      </c>
      <c r="I260" s="115"/>
      <c r="J260" s="116">
        <f>ROUND(I260*H260,2)</f>
        <v>0</v>
      </c>
      <c r="K260" s="112" t="s">
        <v>82</v>
      </c>
      <c r="L260" s="10"/>
      <c r="M260" s="117" t="s">
        <v>0</v>
      </c>
      <c r="N260" s="118" t="s">
        <v>25</v>
      </c>
      <c r="O260" s="17"/>
      <c r="P260" s="119">
        <f>O260*H260</f>
        <v>0</v>
      </c>
      <c r="Q260" s="119">
        <v>0</v>
      </c>
      <c r="R260" s="119">
        <f>Q260*H260</f>
        <v>0</v>
      </c>
      <c r="S260" s="119">
        <v>1.5740000000000001E-2</v>
      </c>
      <c r="T260" s="120">
        <f>S260*H260</f>
        <v>1.4334890199999999</v>
      </c>
      <c r="AR260" s="1" t="s">
        <v>168</v>
      </c>
      <c r="AT260" s="1" t="s">
        <v>78</v>
      </c>
      <c r="AU260" s="1" t="s">
        <v>39</v>
      </c>
      <c r="AY260" s="1" t="s">
        <v>75</v>
      </c>
      <c r="BE260" s="121">
        <f>IF(N260="základní",J260,0)</f>
        <v>0</v>
      </c>
      <c r="BF260" s="121">
        <f>IF(N260="snížená",J260,0)</f>
        <v>0</v>
      </c>
      <c r="BG260" s="121">
        <f>IF(N260="zákl. přenesená",J260,0)</f>
        <v>0</v>
      </c>
      <c r="BH260" s="121">
        <f>IF(N260="sníž. přenesená",J260,0)</f>
        <v>0</v>
      </c>
      <c r="BI260" s="121">
        <f>IF(N260="nulová",J260,0)</f>
        <v>0</v>
      </c>
      <c r="BJ260" s="1" t="s">
        <v>38</v>
      </c>
      <c r="BK260" s="121">
        <f>ROUND(I260*H260,2)</f>
        <v>0</v>
      </c>
      <c r="BL260" s="1" t="s">
        <v>168</v>
      </c>
      <c r="BM260" s="1" t="s">
        <v>415</v>
      </c>
    </row>
    <row r="261" spans="2:65" s="11" customFormat="1" ht="19.5" x14ac:dyDescent="0.25">
      <c r="B261" s="8"/>
      <c r="C261" s="9"/>
      <c r="D261" s="122" t="s">
        <v>85</v>
      </c>
      <c r="E261" s="9"/>
      <c r="F261" s="123" t="s">
        <v>416</v>
      </c>
      <c r="G261" s="9"/>
      <c r="H261" s="9"/>
      <c r="I261" s="31"/>
      <c r="J261" s="9"/>
      <c r="K261" s="9"/>
      <c r="L261" s="10"/>
      <c r="M261" s="124"/>
      <c r="N261" s="17"/>
      <c r="O261" s="17"/>
      <c r="P261" s="17"/>
      <c r="Q261" s="17"/>
      <c r="R261" s="17"/>
      <c r="S261" s="17"/>
      <c r="T261" s="18"/>
      <c r="AT261" s="1" t="s">
        <v>85</v>
      </c>
      <c r="AU261" s="1" t="s">
        <v>39</v>
      </c>
    </row>
    <row r="262" spans="2:65" s="135" customFormat="1" ht="11.25" x14ac:dyDescent="0.25">
      <c r="B262" s="125"/>
      <c r="C262" s="126"/>
      <c r="D262" s="122" t="s">
        <v>96</v>
      </c>
      <c r="E262" s="127" t="s">
        <v>0</v>
      </c>
      <c r="F262" s="128" t="s">
        <v>417</v>
      </c>
      <c r="G262" s="126"/>
      <c r="H262" s="129">
        <v>91.072999999999993</v>
      </c>
      <c r="I262" s="130"/>
      <c r="J262" s="126"/>
      <c r="K262" s="126"/>
      <c r="L262" s="131"/>
      <c r="M262" s="132"/>
      <c r="N262" s="133"/>
      <c r="O262" s="133"/>
      <c r="P262" s="133"/>
      <c r="Q262" s="133"/>
      <c r="R262" s="133"/>
      <c r="S262" s="133"/>
      <c r="T262" s="134"/>
      <c r="AT262" s="136" t="s">
        <v>96</v>
      </c>
      <c r="AU262" s="136" t="s">
        <v>39</v>
      </c>
      <c r="AV262" s="135" t="s">
        <v>39</v>
      </c>
      <c r="AW262" s="135" t="s">
        <v>17</v>
      </c>
      <c r="AX262" s="135" t="s">
        <v>38</v>
      </c>
      <c r="AY262" s="136" t="s">
        <v>75</v>
      </c>
    </row>
    <row r="263" spans="2:65" s="11" customFormat="1" ht="20.45" customHeight="1" x14ac:dyDescent="0.25">
      <c r="B263" s="8"/>
      <c r="C263" s="110" t="s">
        <v>418</v>
      </c>
      <c r="D263" s="110" t="s">
        <v>78</v>
      </c>
      <c r="E263" s="111" t="s">
        <v>419</v>
      </c>
      <c r="F263" s="112" t="s">
        <v>420</v>
      </c>
      <c r="G263" s="113" t="s">
        <v>88</v>
      </c>
      <c r="H263" s="114">
        <v>91.07</v>
      </c>
      <c r="I263" s="115"/>
      <c r="J263" s="116">
        <f>ROUND(I263*H263,2)</f>
        <v>0</v>
      </c>
      <c r="K263" s="112" t="s">
        <v>82</v>
      </c>
      <c r="L263" s="10"/>
      <c r="M263" s="117" t="s">
        <v>0</v>
      </c>
      <c r="N263" s="118" t="s">
        <v>25</v>
      </c>
      <c r="O263" s="17"/>
      <c r="P263" s="119">
        <f>O263*H263</f>
        <v>0</v>
      </c>
      <c r="Q263" s="119">
        <v>0</v>
      </c>
      <c r="R263" s="119">
        <f>Q263*H263</f>
        <v>0</v>
      </c>
      <c r="S263" s="119">
        <v>0</v>
      </c>
      <c r="T263" s="120">
        <f>S263*H263</f>
        <v>0</v>
      </c>
      <c r="AR263" s="1" t="s">
        <v>168</v>
      </c>
      <c r="AT263" s="1" t="s">
        <v>78</v>
      </c>
      <c r="AU263" s="1" t="s">
        <v>39</v>
      </c>
      <c r="AY263" s="1" t="s">
        <v>75</v>
      </c>
      <c r="BE263" s="121">
        <f>IF(N263="základní",J263,0)</f>
        <v>0</v>
      </c>
      <c r="BF263" s="121">
        <f>IF(N263="snížená",J263,0)</f>
        <v>0</v>
      </c>
      <c r="BG263" s="121">
        <f>IF(N263="zákl. přenesená",J263,0)</f>
        <v>0</v>
      </c>
      <c r="BH263" s="121">
        <f>IF(N263="sníž. přenesená",J263,0)</f>
        <v>0</v>
      </c>
      <c r="BI263" s="121">
        <f>IF(N263="nulová",J263,0)</f>
        <v>0</v>
      </c>
      <c r="BJ263" s="1" t="s">
        <v>38</v>
      </c>
      <c r="BK263" s="121">
        <f>ROUND(I263*H263,2)</f>
        <v>0</v>
      </c>
      <c r="BL263" s="1" t="s">
        <v>168</v>
      </c>
      <c r="BM263" s="1" t="s">
        <v>421</v>
      </c>
    </row>
    <row r="264" spans="2:65" s="11" customFormat="1" ht="19.5" x14ac:dyDescent="0.25">
      <c r="B264" s="8"/>
      <c r="C264" s="9"/>
      <c r="D264" s="122" t="s">
        <v>85</v>
      </c>
      <c r="E264" s="9"/>
      <c r="F264" s="123" t="s">
        <v>422</v>
      </c>
      <c r="G264" s="9"/>
      <c r="H264" s="9"/>
      <c r="I264" s="31"/>
      <c r="J264" s="9"/>
      <c r="K264" s="9"/>
      <c r="L264" s="10"/>
      <c r="M264" s="124"/>
      <c r="N264" s="17"/>
      <c r="O264" s="17"/>
      <c r="P264" s="17"/>
      <c r="Q264" s="17"/>
      <c r="R264" s="17"/>
      <c r="S264" s="17"/>
      <c r="T264" s="18"/>
      <c r="AT264" s="1" t="s">
        <v>85</v>
      </c>
      <c r="AU264" s="1" t="s">
        <v>39</v>
      </c>
    </row>
    <row r="265" spans="2:65" s="11" customFormat="1" ht="20.45" customHeight="1" x14ac:dyDescent="0.25">
      <c r="B265" s="8"/>
      <c r="C265" s="137" t="s">
        <v>423</v>
      </c>
      <c r="D265" s="137" t="s">
        <v>98</v>
      </c>
      <c r="E265" s="138" t="s">
        <v>424</v>
      </c>
      <c r="F265" s="139" t="s">
        <v>425</v>
      </c>
      <c r="G265" s="140" t="s">
        <v>88</v>
      </c>
      <c r="H265" s="141">
        <v>18.213999999999999</v>
      </c>
      <c r="I265" s="142"/>
      <c r="J265" s="143">
        <f>ROUND(I265*H265,2)</f>
        <v>0</v>
      </c>
      <c r="K265" s="139" t="s">
        <v>82</v>
      </c>
      <c r="L265" s="144"/>
      <c r="M265" s="145" t="s">
        <v>0</v>
      </c>
      <c r="N265" s="146" t="s">
        <v>25</v>
      </c>
      <c r="O265" s="17"/>
      <c r="P265" s="119">
        <f>O265*H265</f>
        <v>0</v>
      </c>
      <c r="Q265" s="119">
        <v>1.2800000000000001E-2</v>
      </c>
      <c r="R265" s="119">
        <f>Q265*H265</f>
        <v>0.23313919999999999</v>
      </c>
      <c r="S265" s="119">
        <v>0</v>
      </c>
      <c r="T265" s="120">
        <f>S265*H265</f>
        <v>0</v>
      </c>
      <c r="AR265" s="1" t="s">
        <v>252</v>
      </c>
      <c r="AT265" s="1" t="s">
        <v>98</v>
      </c>
      <c r="AU265" s="1" t="s">
        <v>39</v>
      </c>
      <c r="AY265" s="1" t="s">
        <v>75</v>
      </c>
      <c r="BE265" s="121">
        <f>IF(N265="základní",J265,0)</f>
        <v>0</v>
      </c>
      <c r="BF265" s="121">
        <f>IF(N265="snížená",J265,0)</f>
        <v>0</v>
      </c>
      <c r="BG265" s="121">
        <f>IF(N265="zákl. přenesená",J265,0)</f>
        <v>0</v>
      </c>
      <c r="BH265" s="121">
        <f>IF(N265="sníž. přenesená",J265,0)</f>
        <v>0</v>
      </c>
      <c r="BI265" s="121">
        <f>IF(N265="nulová",J265,0)</f>
        <v>0</v>
      </c>
      <c r="BJ265" s="1" t="s">
        <v>38</v>
      </c>
      <c r="BK265" s="121">
        <f>ROUND(I265*H265,2)</f>
        <v>0</v>
      </c>
      <c r="BL265" s="1" t="s">
        <v>168</v>
      </c>
      <c r="BM265" s="1" t="s">
        <v>426</v>
      </c>
    </row>
    <row r="266" spans="2:65" s="11" customFormat="1" x14ac:dyDescent="0.25">
      <c r="B266" s="8"/>
      <c r="C266" s="9"/>
      <c r="D266" s="122" t="s">
        <v>85</v>
      </c>
      <c r="E266" s="9"/>
      <c r="F266" s="123" t="s">
        <v>425</v>
      </c>
      <c r="G266" s="9"/>
      <c r="H266" s="9"/>
      <c r="I266" s="31"/>
      <c r="J266" s="9"/>
      <c r="K266" s="9"/>
      <c r="L266" s="10"/>
      <c r="M266" s="124"/>
      <c r="N266" s="17"/>
      <c r="O266" s="17"/>
      <c r="P266" s="17"/>
      <c r="Q266" s="17"/>
      <c r="R266" s="17"/>
      <c r="S266" s="17"/>
      <c r="T266" s="18"/>
      <c r="AT266" s="1" t="s">
        <v>85</v>
      </c>
      <c r="AU266" s="1" t="s">
        <v>39</v>
      </c>
    </row>
    <row r="267" spans="2:65" s="135" customFormat="1" ht="11.25" x14ac:dyDescent="0.25">
      <c r="B267" s="125"/>
      <c r="C267" s="126"/>
      <c r="D267" s="122" t="s">
        <v>96</v>
      </c>
      <c r="E267" s="127" t="s">
        <v>0</v>
      </c>
      <c r="F267" s="128" t="s">
        <v>427</v>
      </c>
      <c r="G267" s="126"/>
      <c r="H267" s="129">
        <v>18.213999999999999</v>
      </c>
      <c r="I267" s="130"/>
      <c r="J267" s="126"/>
      <c r="K267" s="126"/>
      <c r="L267" s="131"/>
      <c r="M267" s="132"/>
      <c r="N267" s="133"/>
      <c r="O267" s="133"/>
      <c r="P267" s="133"/>
      <c r="Q267" s="133"/>
      <c r="R267" s="133"/>
      <c r="S267" s="133"/>
      <c r="T267" s="134"/>
      <c r="AT267" s="136" t="s">
        <v>96</v>
      </c>
      <c r="AU267" s="136" t="s">
        <v>39</v>
      </c>
      <c r="AV267" s="135" t="s">
        <v>39</v>
      </c>
      <c r="AW267" s="135" t="s">
        <v>17</v>
      </c>
      <c r="AX267" s="135" t="s">
        <v>38</v>
      </c>
      <c r="AY267" s="136" t="s">
        <v>75</v>
      </c>
    </row>
    <row r="268" spans="2:65" s="11" customFormat="1" ht="20.45" customHeight="1" x14ac:dyDescent="0.25">
      <c r="B268" s="8"/>
      <c r="C268" s="110" t="s">
        <v>428</v>
      </c>
      <c r="D268" s="110" t="s">
        <v>78</v>
      </c>
      <c r="E268" s="111" t="s">
        <v>429</v>
      </c>
      <c r="F268" s="112" t="s">
        <v>430</v>
      </c>
      <c r="G268" s="113" t="s">
        <v>122</v>
      </c>
      <c r="H268" s="114">
        <v>182.14</v>
      </c>
      <c r="I268" s="115"/>
      <c r="J268" s="116">
        <f>ROUND(I268*H268,2)</f>
        <v>0</v>
      </c>
      <c r="K268" s="112" t="s">
        <v>82</v>
      </c>
      <c r="L268" s="10"/>
      <c r="M268" s="117" t="s">
        <v>0</v>
      </c>
      <c r="N268" s="118" t="s">
        <v>25</v>
      </c>
      <c r="O268" s="17"/>
      <c r="P268" s="119">
        <f>O268*H268</f>
        <v>0</v>
      </c>
      <c r="Q268" s="119">
        <v>1.0000000000000001E-5</v>
      </c>
      <c r="R268" s="119">
        <f>Q268*H268</f>
        <v>1.8213999999999999E-3</v>
      </c>
      <c r="S268" s="119">
        <v>0</v>
      </c>
      <c r="T268" s="120">
        <f>S268*H268</f>
        <v>0</v>
      </c>
      <c r="AR268" s="1" t="s">
        <v>168</v>
      </c>
      <c r="AT268" s="1" t="s">
        <v>78</v>
      </c>
      <c r="AU268" s="1" t="s">
        <v>39</v>
      </c>
      <c r="AY268" s="1" t="s">
        <v>75</v>
      </c>
      <c r="BE268" s="121">
        <f>IF(N268="základní",J268,0)</f>
        <v>0</v>
      </c>
      <c r="BF268" s="121">
        <f>IF(N268="snížená",J268,0)</f>
        <v>0</v>
      </c>
      <c r="BG268" s="121">
        <f>IF(N268="zákl. přenesená",J268,0)</f>
        <v>0</v>
      </c>
      <c r="BH268" s="121">
        <f>IF(N268="sníž. přenesená",J268,0)</f>
        <v>0</v>
      </c>
      <c r="BI268" s="121">
        <f>IF(N268="nulová",J268,0)</f>
        <v>0</v>
      </c>
      <c r="BJ268" s="1" t="s">
        <v>38</v>
      </c>
      <c r="BK268" s="121">
        <f>ROUND(I268*H268,2)</f>
        <v>0</v>
      </c>
      <c r="BL268" s="1" t="s">
        <v>168</v>
      </c>
      <c r="BM268" s="1" t="s">
        <v>431</v>
      </c>
    </row>
    <row r="269" spans="2:65" s="11" customFormat="1" x14ac:dyDescent="0.25">
      <c r="B269" s="8"/>
      <c r="C269" s="9"/>
      <c r="D269" s="122" t="s">
        <v>85</v>
      </c>
      <c r="E269" s="9"/>
      <c r="F269" s="123" t="s">
        <v>432</v>
      </c>
      <c r="G269" s="9"/>
      <c r="H269" s="9"/>
      <c r="I269" s="31"/>
      <c r="J269" s="9"/>
      <c r="K269" s="9"/>
      <c r="L269" s="10"/>
      <c r="M269" s="124"/>
      <c r="N269" s="17"/>
      <c r="O269" s="17"/>
      <c r="P269" s="17"/>
      <c r="Q269" s="17"/>
      <c r="R269" s="17"/>
      <c r="S269" s="17"/>
      <c r="T269" s="18"/>
      <c r="AT269" s="1" t="s">
        <v>85</v>
      </c>
      <c r="AU269" s="1" t="s">
        <v>39</v>
      </c>
    </row>
    <row r="270" spans="2:65" s="135" customFormat="1" ht="11.25" x14ac:dyDescent="0.25">
      <c r="B270" s="125"/>
      <c r="C270" s="126"/>
      <c r="D270" s="122" t="s">
        <v>96</v>
      </c>
      <c r="E270" s="127" t="s">
        <v>0</v>
      </c>
      <c r="F270" s="128" t="s">
        <v>433</v>
      </c>
      <c r="G270" s="126"/>
      <c r="H270" s="129">
        <v>182.14</v>
      </c>
      <c r="I270" s="130"/>
      <c r="J270" s="126"/>
      <c r="K270" s="126"/>
      <c r="L270" s="131"/>
      <c r="M270" s="132"/>
      <c r="N270" s="133"/>
      <c r="O270" s="133"/>
      <c r="P270" s="133"/>
      <c r="Q270" s="133"/>
      <c r="R270" s="133"/>
      <c r="S270" s="133"/>
      <c r="T270" s="134"/>
      <c r="AT270" s="136" t="s">
        <v>96</v>
      </c>
      <c r="AU270" s="136" t="s">
        <v>39</v>
      </c>
      <c r="AV270" s="135" t="s">
        <v>39</v>
      </c>
      <c r="AW270" s="135" t="s">
        <v>17</v>
      </c>
      <c r="AX270" s="135" t="s">
        <v>38</v>
      </c>
      <c r="AY270" s="136" t="s">
        <v>75</v>
      </c>
    </row>
    <row r="271" spans="2:65" s="11" customFormat="1" ht="20.45" customHeight="1" x14ac:dyDescent="0.25">
      <c r="B271" s="8"/>
      <c r="C271" s="137" t="s">
        <v>434</v>
      </c>
      <c r="D271" s="137" t="s">
        <v>98</v>
      </c>
      <c r="E271" s="138" t="s">
        <v>435</v>
      </c>
      <c r="F271" s="139" t="s">
        <v>436</v>
      </c>
      <c r="G271" s="140" t="s">
        <v>409</v>
      </c>
      <c r="H271" s="141">
        <v>2.7320000000000002</v>
      </c>
      <c r="I271" s="142"/>
      <c r="J271" s="143">
        <f>ROUND(I271*H271,2)</f>
        <v>0</v>
      </c>
      <c r="K271" s="139" t="s">
        <v>82</v>
      </c>
      <c r="L271" s="144"/>
      <c r="M271" s="145" t="s">
        <v>0</v>
      </c>
      <c r="N271" s="146" t="s">
        <v>25</v>
      </c>
      <c r="O271" s="17"/>
      <c r="P271" s="119">
        <f>O271*H271</f>
        <v>0</v>
      </c>
      <c r="Q271" s="119">
        <v>0.55000000000000004</v>
      </c>
      <c r="R271" s="119">
        <f>Q271*H271</f>
        <v>1.5026000000000002</v>
      </c>
      <c r="S271" s="119">
        <v>0</v>
      </c>
      <c r="T271" s="120">
        <f>S271*H271</f>
        <v>0</v>
      </c>
      <c r="AR271" s="1" t="s">
        <v>252</v>
      </c>
      <c r="AT271" s="1" t="s">
        <v>98</v>
      </c>
      <c r="AU271" s="1" t="s">
        <v>39</v>
      </c>
      <c r="AY271" s="1" t="s">
        <v>75</v>
      </c>
      <c r="BE271" s="121">
        <f>IF(N271="základní",J271,0)</f>
        <v>0</v>
      </c>
      <c r="BF271" s="121">
        <f>IF(N271="snížená",J271,0)</f>
        <v>0</v>
      </c>
      <c r="BG271" s="121">
        <f>IF(N271="zákl. přenesená",J271,0)</f>
        <v>0</v>
      </c>
      <c r="BH271" s="121">
        <f>IF(N271="sníž. přenesená",J271,0)</f>
        <v>0</v>
      </c>
      <c r="BI271" s="121">
        <f>IF(N271="nulová",J271,0)</f>
        <v>0</v>
      </c>
      <c r="BJ271" s="1" t="s">
        <v>38</v>
      </c>
      <c r="BK271" s="121">
        <f>ROUND(I271*H271,2)</f>
        <v>0</v>
      </c>
      <c r="BL271" s="1" t="s">
        <v>168</v>
      </c>
      <c r="BM271" s="1" t="s">
        <v>437</v>
      </c>
    </row>
    <row r="272" spans="2:65" s="11" customFormat="1" x14ac:dyDescent="0.25">
      <c r="B272" s="8"/>
      <c r="C272" s="9"/>
      <c r="D272" s="122" t="s">
        <v>85</v>
      </c>
      <c r="E272" s="9"/>
      <c r="F272" s="123" t="s">
        <v>436</v>
      </c>
      <c r="G272" s="9"/>
      <c r="H272" s="9"/>
      <c r="I272" s="31"/>
      <c r="J272" s="9"/>
      <c r="K272" s="9"/>
      <c r="L272" s="10"/>
      <c r="M272" s="124"/>
      <c r="N272" s="17"/>
      <c r="O272" s="17"/>
      <c r="P272" s="17"/>
      <c r="Q272" s="17"/>
      <c r="R272" s="17"/>
      <c r="S272" s="17"/>
      <c r="T272" s="18"/>
      <c r="AT272" s="1" t="s">
        <v>85</v>
      </c>
      <c r="AU272" s="1" t="s">
        <v>39</v>
      </c>
    </row>
    <row r="273" spans="2:65" s="135" customFormat="1" ht="11.25" x14ac:dyDescent="0.25">
      <c r="B273" s="125"/>
      <c r="C273" s="126"/>
      <c r="D273" s="122" t="s">
        <v>96</v>
      </c>
      <c r="E273" s="127" t="s">
        <v>0</v>
      </c>
      <c r="F273" s="128" t="s">
        <v>438</v>
      </c>
      <c r="G273" s="126"/>
      <c r="H273" s="129">
        <v>2.7320000000000002</v>
      </c>
      <c r="I273" s="130"/>
      <c r="J273" s="126"/>
      <c r="K273" s="126"/>
      <c r="L273" s="131"/>
      <c r="M273" s="132"/>
      <c r="N273" s="133"/>
      <c r="O273" s="133"/>
      <c r="P273" s="133"/>
      <c r="Q273" s="133"/>
      <c r="R273" s="133"/>
      <c r="S273" s="133"/>
      <c r="T273" s="134"/>
      <c r="AT273" s="136" t="s">
        <v>96</v>
      </c>
      <c r="AU273" s="136" t="s">
        <v>39</v>
      </c>
      <c r="AV273" s="135" t="s">
        <v>39</v>
      </c>
      <c r="AW273" s="135" t="s">
        <v>17</v>
      </c>
      <c r="AX273" s="135" t="s">
        <v>38</v>
      </c>
      <c r="AY273" s="136" t="s">
        <v>75</v>
      </c>
    </row>
    <row r="274" spans="2:65" s="11" customFormat="1" ht="20.45" customHeight="1" x14ac:dyDescent="0.25">
      <c r="B274" s="8"/>
      <c r="C274" s="110" t="s">
        <v>439</v>
      </c>
      <c r="D274" s="110" t="s">
        <v>78</v>
      </c>
      <c r="E274" s="111" t="s">
        <v>440</v>
      </c>
      <c r="F274" s="112" t="s">
        <v>441</v>
      </c>
      <c r="G274" s="113" t="s">
        <v>296</v>
      </c>
      <c r="H274" s="114">
        <v>1.7410000000000001</v>
      </c>
      <c r="I274" s="115"/>
      <c r="J274" s="116">
        <f>ROUND(I274*H274,2)</f>
        <v>0</v>
      </c>
      <c r="K274" s="112" t="s">
        <v>82</v>
      </c>
      <c r="L274" s="10"/>
      <c r="M274" s="117" t="s">
        <v>0</v>
      </c>
      <c r="N274" s="118" t="s">
        <v>25</v>
      </c>
      <c r="O274" s="17"/>
      <c r="P274" s="119">
        <f>O274*H274</f>
        <v>0</v>
      </c>
      <c r="Q274" s="119">
        <v>0</v>
      </c>
      <c r="R274" s="119">
        <f>Q274*H274</f>
        <v>0</v>
      </c>
      <c r="S274" s="119">
        <v>0</v>
      </c>
      <c r="T274" s="120">
        <f>S274*H274</f>
        <v>0</v>
      </c>
      <c r="AR274" s="1" t="s">
        <v>168</v>
      </c>
      <c r="AT274" s="1" t="s">
        <v>78</v>
      </c>
      <c r="AU274" s="1" t="s">
        <v>39</v>
      </c>
      <c r="AY274" s="1" t="s">
        <v>75</v>
      </c>
      <c r="BE274" s="121">
        <f>IF(N274="základní",J274,0)</f>
        <v>0</v>
      </c>
      <c r="BF274" s="121">
        <f>IF(N274="snížená",J274,0)</f>
        <v>0</v>
      </c>
      <c r="BG274" s="121">
        <f>IF(N274="zákl. přenesená",J274,0)</f>
        <v>0</v>
      </c>
      <c r="BH274" s="121">
        <f>IF(N274="sníž. přenesená",J274,0)</f>
        <v>0</v>
      </c>
      <c r="BI274" s="121">
        <f>IF(N274="nulová",J274,0)</f>
        <v>0</v>
      </c>
      <c r="BJ274" s="1" t="s">
        <v>38</v>
      </c>
      <c r="BK274" s="121">
        <f>ROUND(I274*H274,2)</f>
        <v>0</v>
      </c>
      <c r="BL274" s="1" t="s">
        <v>168</v>
      </c>
      <c r="BM274" s="1" t="s">
        <v>442</v>
      </c>
    </row>
    <row r="275" spans="2:65" s="11" customFormat="1" ht="19.5" x14ac:dyDescent="0.25">
      <c r="B275" s="8"/>
      <c r="C275" s="9"/>
      <c r="D275" s="122" t="s">
        <v>85</v>
      </c>
      <c r="E275" s="9"/>
      <c r="F275" s="123" t="s">
        <v>443</v>
      </c>
      <c r="G275" s="9"/>
      <c r="H275" s="9"/>
      <c r="I275" s="31"/>
      <c r="J275" s="9"/>
      <c r="K275" s="9"/>
      <c r="L275" s="10"/>
      <c r="M275" s="124"/>
      <c r="N275" s="17"/>
      <c r="O275" s="17"/>
      <c r="P275" s="17"/>
      <c r="Q275" s="17"/>
      <c r="R275" s="17"/>
      <c r="S275" s="17"/>
      <c r="T275" s="18"/>
      <c r="AT275" s="1" t="s">
        <v>85</v>
      </c>
      <c r="AU275" s="1" t="s">
        <v>39</v>
      </c>
    </row>
    <row r="276" spans="2:65" s="104" customFormat="1" ht="22.9" customHeight="1" x14ac:dyDescent="0.2">
      <c r="B276" s="93"/>
      <c r="C276" s="94"/>
      <c r="D276" s="95" t="s">
        <v>36</v>
      </c>
      <c r="E276" s="108" t="s">
        <v>444</v>
      </c>
      <c r="F276" s="108" t="s">
        <v>445</v>
      </c>
      <c r="G276" s="94"/>
      <c r="H276" s="94"/>
      <c r="I276" s="97"/>
      <c r="J276" s="109">
        <f>BK276</f>
        <v>0</v>
      </c>
      <c r="K276" s="94"/>
      <c r="L276" s="99"/>
      <c r="M276" s="100"/>
      <c r="N276" s="101"/>
      <c r="O276" s="101"/>
      <c r="P276" s="102">
        <f>SUM(P277:P299)</f>
        <v>0</v>
      </c>
      <c r="Q276" s="101"/>
      <c r="R276" s="102">
        <f>SUM(R277:R299)</f>
        <v>0.14479409999999998</v>
      </c>
      <c r="S276" s="101"/>
      <c r="T276" s="103">
        <f>SUM(T277:T299)</f>
        <v>0.17163490000000001</v>
      </c>
      <c r="AR276" s="105" t="s">
        <v>39</v>
      </c>
      <c r="AT276" s="106" t="s">
        <v>36</v>
      </c>
      <c r="AU276" s="106" t="s">
        <v>38</v>
      </c>
      <c r="AY276" s="105" t="s">
        <v>75</v>
      </c>
      <c r="BK276" s="107">
        <f>SUM(BK277:BK299)</f>
        <v>0</v>
      </c>
    </row>
    <row r="277" spans="2:65" s="11" customFormat="1" ht="20.45" customHeight="1" x14ac:dyDescent="0.25">
      <c r="B277" s="8"/>
      <c r="C277" s="110" t="s">
        <v>446</v>
      </c>
      <c r="D277" s="110" t="s">
        <v>78</v>
      </c>
      <c r="E277" s="111" t="s">
        <v>447</v>
      </c>
      <c r="F277" s="112" t="s">
        <v>448</v>
      </c>
      <c r="G277" s="113" t="s">
        <v>122</v>
      </c>
      <c r="H277" s="114">
        <v>44.27</v>
      </c>
      <c r="I277" s="115"/>
      <c r="J277" s="116">
        <f>ROUND(I277*H277,2)</f>
        <v>0</v>
      </c>
      <c r="K277" s="112" t="s">
        <v>82</v>
      </c>
      <c r="L277" s="10"/>
      <c r="M277" s="117" t="s">
        <v>0</v>
      </c>
      <c r="N277" s="118" t="s">
        <v>25</v>
      </c>
      <c r="O277" s="17"/>
      <c r="P277" s="119">
        <f>O277*H277</f>
        <v>0</v>
      </c>
      <c r="Q277" s="119">
        <v>0</v>
      </c>
      <c r="R277" s="119">
        <f>Q277*H277</f>
        <v>0</v>
      </c>
      <c r="S277" s="119">
        <v>1.67E-3</v>
      </c>
      <c r="T277" s="120">
        <f>S277*H277</f>
        <v>7.3930900000000008E-2</v>
      </c>
      <c r="AR277" s="1" t="s">
        <v>168</v>
      </c>
      <c r="AT277" s="1" t="s">
        <v>78</v>
      </c>
      <c r="AU277" s="1" t="s">
        <v>39</v>
      </c>
      <c r="AY277" s="1" t="s">
        <v>75</v>
      </c>
      <c r="BE277" s="121">
        <f>IF(N277="základní",J277,0)</f>
        <v>0</v>
      </c>
      <c r="BF277" s="121">
        <f>IF(N277="snížená",J277,0)</f>
        <v>0</v>
      </c>
      <c r="BG277" s="121">
        <f>IF(N277="zákl. přenesená",J277,0)</f>
        <v>0</v>
      </c>
      <c r="BH277" s="121">
        <f>IF(N277="sníž. přenesená",J277,0)</f>
        <v>0</v>
      </c>
      <c r="BI277" s="121">
        <f>IF(N277="nulová",J277,0)</f>
        <v>0</v>
      </c>
      <c r="BJ277" s="1" t="s">
        <v>38</v>
      </c>
      <c r="BK277" s="121">
        <f>ROUND(I277*H277,2)</f>
        <v>0</v>
      </c>
      <c r="BL277" s="1" t="s">
        <v>168</v>
      </c>
      <c r="BM277" s="1" t="s">
        <v>449</v>
      </c>
    </row>
    <row r="278" spans="2:65" s="11" customFormat="1" x14ac:dyDescent="0.25">
      <c r="B278" s="8"/>
      <c r="C278" s="9"/>
      <c r="D278" s="122" t="s">
        <v>85</v>
      </c>
      <c r="E278" s="9"/>
      <c r="F278" s="123" t="s">
        <v>450</v>
      </c>
      <c r="G278" s="9"/>
      <c r="H278" s="9"/>
      <c r="I278" s="31"/>
      <c r="J278" s="9"/>
      <c r="K278" s="9"/>
      <c r="L278" s="10"/>
      <c r="M278" s="124"/>
      <c r="N278" s="17"/>
      <c r="O278" s="17"/>
      <c r="P278" s="17"/>
      <c r="Q278" s="17"/>
      <c r="R278" s="17"/>
      <c r="S278" s="17"/>
      <c r="T278" s="18"/>
      <c r="AT278" s="1" t="s">
        <v>85</v>
      </c>
      <c r="AU278" s="1" t="s">
        <v>39</v>
      </c>
    </row>
    <row r="279" spans="2:65" s="135" customFormat="1" ht="11.25" x14ac:dyDescent="0.25">
      <c r="B279" s="125"/>
      <c r="C279" s="126"/>
      <c r="D279" s="122" t="s">
        <v>96</v>
      </c>
      <c r="E279" s="127" t="s">
        <v>0</v>
      </c>
      <c r="F279" s="128" t="s">
        <v>451</v>
      </c>
      <c r="G279" s="126"/>
      <c r="H279" s="129">
        <v>44.27</v>
      </c>
      <c r="I279" s="130"/>
      <c r="J279" s="126"/>
      <c r="K279" s="126"/>
      <c r="L279" s="131"/>
      <c r="M279" s="132"/>
      <c r="N279" s="133"/>
      <c r="O279" s="133"/>
      <c r="P279" s="133"/>
      <c r="Q279" s="133"/>
      <c r="R279" s="133"/>
      <c r="S279" s="133"/>
      <c r="T279" s="134"/>
      <c r="AT279" s="136" t="s">
        <v>96</v>
      </c>
      <c r="AU279" s="136" t="s">
        <v>39</v>
      </c>
      <c r="AV279" s="135" t="s">
        <v>39</v>
      </c>
      <c r="AW279" s="135" t="s">
        <v>17</v>
      </c>
      <c r="AX279" s="135" t="s">
        <v>38</v>
      </c>
      <c r="AY279" s="136" t="s">
        <v>75</v>
      </c>
    </row>
    <row r="280" spans="2:65" s="11" customFormat="1" ht="20.45" customHeight="1" x14ac:dyDescent="0.25">
      <c r="B280" s="8"/>
      <c r="C280" s="110" t="s">
        <v>452</v>
      </c>
      <c r="D280" s="110" t="s">
        <v>78</v>
      </c>
      <c r="E280" s="111" t="s">
        <v>453</v>
      </c>
      <c r="F280" s="112" t="s">
        <v>454</v>
      </c>
      <c r="G280" s="113" t="s">
        <v>122</v>
      </c>
      <c r="H280" s="114">
        <v>3</v>
      </c>
      <c r="I280" s="115"/>
      <c r="J280" s="116">
        <f>ROUND(I280*H280,2)</f>
        <v>0</v>
      </c>
      <c r="K280" s="112" t="s">
        <v>82</v>
      </c>
      <c r="L280" s="10"/>
      <c r="M280" s="117" t="s">
        <v>0</v>
      </c>
      <c r="N280" s="118" t="s">
        <v>25</v>
      </c>
      <c r="O280" s="17"/>
      <c r="P280" s="119">
        <f>O280*H280</f>
        <v>0</v>
      </c>
      <c r="Q280" s="119">
        <v>0</v>
      </c>
      <c r="R280" s="119">
        <f>Q280*H280</f>
        <v>0</v>
      </c>
      <c r="S280" s="119">
        <v>2.2300000000000002E-3</v>
      </c>
      <c r="T280" s="120">
        <f>S280*H280</f>
        <v>6.6900000000000006E-3</v>
      </c>
      <c r="AR280" s="1" t="s">
        <v>168</v>
      </c>
      <c r="AT280" s="1" t="s">
        <v>78</v>
      </c>
      <c r="AU280" s="1" t="s">
        <v>39</v>
      </c>
      <c r="AY280" s="1" t="s">
        <v>75</v>
      </c>
      <c r="BE280" s="121">
        <f>IF(N280="základní",J280,0)</f>
        <v>0</v>
      </c>
      <c r="BF280" s="121">
        <f>IF(N280="snížená",J280,0)</f>
        <v>0</v>
      </c>
      <c r="BG280" s="121">
        <f>IF(N280="zákl. přenesená",J280,0)</f>
        <v>0</v>
      </c>
      <c r="BH280" s="121">
        <f>IF(N280="sníž. přenesená",J280,0)</f>
        <v>0</v>
      </c>
      <c r="BI280" s="121">
        <f>IF(N280="nulová",J280,0)</f>
        <v>0</v>
      </c>
      <c r="BJ280" s="1" t="s">
        <v>38</v>
      </c>
      <c r="BK280" s="121">
        <f>ROUND(I280*H280,2)</f>
        <v>0</v>
      </c>
      <c r="BL280" s="1" t="s">
        <v>168</v>
      </c>
      <c r="BM280" s="1" t="s">
        <v>455</v>
      </c>
    </row>
    <row r="281" spans="2:65" s="11" customFormat="1" x14ac:dyDescent="0.25">
      <c r="B281" s="8"/>
      <c r="C281" s="9"/>
      <c r="D281" s="122" t="s">
        <v>85</v>
      </c>
      <c r="E281" s="9"/>
      <c r="F281" s="123" t="s">
        <v>456</v>
      </c>
      <c r="G281" s="9"/>
      <c r="H281" s="9"/>
      <c r="I281" s="31"/>
      <c r="J281" s="9"/>
      <c r="K281" s="9"/>
      <c r="L281" s="10"/>
      <c r="M281" s="124"/>
      <c r="N281" s="17"/>
      <c r="O281" s="17"/>
      <c r="P281" s="17"/>
      <c r="Q281" s="17"/>
      <c r="R281" s="17"/>
      <c r="S281" s="17"/>
      <c r="T281" s="18"/>
      <c r="AT281" s="1" t="s">
        <v>85</v>
      </c>
      <c r="AU281" s="1" t="s">
        <v>39</v>
      </c>
    </row>
    <row r="282" spans="2:65" s="11" customFormat="1" ht="20.45" customHeight="1" x14ac:dyDescent="0.25">
      <c r="B282" s="8"/>
      <c r="C282" s="110" t="s">
        <v>457</v>
      </c>
      <c r="D282" s="110" t="s">
        <v>78</v>
      </c>
      <c r="E282" s="111" t="s">
        <v>458</v>
      </c>
      <c r="F282" s="112" t="s">
        <v>459</v>
      </c>
      <c r="G282" s="113" t="s">
        <v>122</v>
      </c>
      <c r="H282" s="114">
        <v>23.1</v>
      </c>
      <c r="I282" s="115"/>
      <c r="J282" s="116">
        <f>ROUND(I282*H282,2)</f>
        <v>0</v>
      </c>
      <c r="K282" s="112" t="s">
        <v>82</v>
      </c>
      <c r="L282" s="10"/>
      <c r="M282" s="117" t="s">
        <v>0</v>
      </c>
      <c r="N282" s="118" t="s">
        <v>25</v>
      </c>
      <c r="O282" s="17"/>
      <c r="P282" s="119">
        <f>O282*H282</f>
        <v>0</v>
      </c>
      <c r="Q282" s="119">
        <v>0</v>
      </c>
      <c r="R282" s="119">
        <f>Q282*H282</f>
        <v>0</v>
      </c>
      <c r="S282" s="119">
        <v>3.9399999999999999E-3</v>
      </c>
      <c r="T282" s="120">
        <f>S282*H282</f>
        <v>9.1013999999999998E-2</v>
      </c>
      <c r="AR282" s="1" t="s">
        <v>168</v>
      </c>
      <c r="AT282" s="1" t="s">
        <v>78</v>
      </c>
      <c r="AU282" s="1" t="s">
        <v>39</v>
      </c>
      <c r="AY282" s="1" t="s">
        <v>75</v>
      </c>
      <c r="BE282" s="121">
        <f>IF(N282="základní",J282,0)</f>
        <v>0</v>
      </c>
      <c r="BF282" s="121">
        <f>IF(N282="snížená",J282,0)</f>
        <v>0</v>
      </c>
      <c r="BG282" s="121">
        <f>IF(N282="zákl. přenesená",J282,0)</f>
        <v>0</v>
      </c>
      <c r="BH282" s="121">
        <f>IF(N282="sníž. přenesená",J282,0)</f>
        <v>0</v>
      </c>
      <c r="BI282" s="121">
        <f>IF(N282="nulová",J282,0)</f>
        <v>0</v>
      </c>
      <c r="BJ282" s="1" t="s">
        <v>38</v>
      </c>
      <c r="BK282" s="121">
        <f>ROUND(I282*H282,2)</f>
        <v>0</v>
      </c>
      <c r="BL282" s="1" t="s">
        <v>168</v>
      </c>
      <c r="BM282" s="1" t="s">
        <v>460</v>
      </c>
    </row>
    <row r="283" spans="2:65" s="11" customFormat="1" x14ac:dyDescent="0.25">
      <c r="B283" s="8"/>
      <c r="C283" s="9"/>
      <c r="D283" s="122" t="s">
        <v>85</v>
      </c>
      <c r="E283" s="9"/>
      <c r="F283" s="123" t="s">
        <v>461</v>
      </c>
      <c r="G283" s="9"/>
      <c r="H283" s="9"/>
      <c r="I283" s="31"/>
      <c r="J283" s="9"/>
      <c r="K283" s="9"/>
      <c r="L283" s="10"/>
      <c r="M283" s="124"/>
      <c r="N283" s="17"/>
      <c r="O283" s="17"/>
      <c r="P283" s="17"/>
      <c r="Q283" s="17"/>
      <c r="R283" s="17"/>
      <c r="S283" s="17"/>
      <c r="T283" s="18"/>
      <c r="AT283" s="1" t="s">
        <v>85</v>
      </c>
      <c r="AU283" s="1" t="s">
        <v>39</v>
      </c>
    </row>
    <row r="284" spans="2:65" s="135" customFormat="1" ht="11.25" x14ac:dyDescent="0.25">
      <c r="B284" s="125"/>
      <c r="C284" s="126"/>
      <c r="D284" s="122" t="s">
        <v>96</v>
      </c>
      <c r="E284" s="127" t="s">
        <v>0</v>
      </c>
      <c r="F284" s="128" t="s">
        <v>462</v>
      </c>
      <c r="G284" s="126"/>
      <c r="H284" s="129">
        <v>23.1</v>
      </c>
      <c r="I284" s="130"/>
      <c r="J284" s="126"/>
      <c r="K284" s="126"/>
      <c r="L284" s="131"/>
      <c r="M284" s="132"/>
      <c r="N284" s="133"/>
      <c r="O284" s="133"/>
      <c r="P284" s="133"/>
      <c r="Q284" s="133"/>
      <c r="R284" s="133"/>
      <c r="S284" s="133"/>
      <c r="T284" s="134"/>
      <c r="AT284" s="136" t="s">
        <v>96</v>
      </c>
      <c r="AU284" s="136" t="s">
        <v>39</v>
      </c>
      <c r="AV284" s="135" t="s">
        <v>39</v>
      </c>
      <c r="AW284" s="135" t="s">
        <v>17</v>
      </c>
      <c r="AX284" s="135" t="s">
        <v>38</v>
      </c>
      <c r="AY284" s="136" t="s">
        <v>75</v>
      </c>
    </row>
    <row r="285" spans="2:65" s="11" customFormat="1" ht="20.45" customHeight="1" x14ac:dyDescent="0.25">
      <c r="B285" s="8"/>
      <c r="C285" s="110" t="s">
        <v>463</v>
      </c>
      <c r="D285" s="110" t="s">
        <v>78</v>
      </c>
      <c r="E285" s="111" t="s">
        <v>464</v>
      </c>
      <c r="F285" s="112" t="s">
        <v>465</v>
      </c>
      <c r="G285" s="113" t="s">
        <v>122</v>
      </c>
      <c r="H285" s="114">
        <v>2.1</v>
      </c>
      <c r="I285" s="115"/>
      <c r="J285" s="116">
        <f>ROUND(I285*H285,2)</f>
        <v>0</v>
      </c>
      <c r="K285" s="112" t="s">
        <v>82</v>
      </c>
      <c r="L285" s="10"/>
      <c r="M285" s="117" t="s">
        <v>0</v>
      </c>
      <c r="N285" s="118" t="s">
        <v>25</v>
      </c>
      <c r="O285" s="17"/>
      <c r="P285" s="119">
        <f>O285*H285</f>
        <v>0</v>
      </c>
      <c r="Q285" s="119">
        <v>3.5799999999999998E-3</v>
      </c>
      <c r="R285" s="119">
        <f>Q285*H285</f>
        <v>7.5180000000000004E-3</v>
      </c>
      <c r="S285" s="119">
        <v>0</v>
      </c>
      <c r="T285" s="120">
        <f>S285*H285</f>
        <v>0</v>
      </c>
      <c r="AR285" s="1" t="s">
        <v>168</v>
      </c>
      <c r="AT285" s="1" t="s">
        <v>78</v>
      </c>
      <c r="AU285" s="1" t="s">
        <v>39</v>
      </c>
      <c r="AY285" s="1" t="s">
        <v>75</v>
      </c>
      <c r="BE285" s="121">
        <f>IF(N285="základní",J285,0)</f>
        <v>0</v>
      </c>
      <c r="BF285" s="121">
        <f>IF(N285="snížená",J285,0)</f>
        <v>0</v>
      </c>
      <c r="BG285" s="121">
        <f>IF(N285="zákl. přenesená",J285,0)</f>
        <v>0</v>
      </c>
      <c r="BH285" s="121">
        <f>IF(N285="sníž. přenesená",J285,0)</f>
        <v>0</v>
      </c>
      <c r="BI285" s="121">
        <f>IF(N285="nulová",J285,0)</f>
        <v>0</v>
      </c>
      <c r="BJ285" s="1" t="s">
        <v>38</v>
      </c>
      <c r="BK285" s="121">
        <f>ROUND(I285*H285,2)</f>
        <v>0</v>
      </c>
      <c r="BL285" s="1" t="s">
        <v>168</v>
      </c>
      <c r="BM285" s="1" t="s">
        <v>466</v>
      </c>
    </row>
    <row r="286" spans="2:65" s="11" customFormat="1" x14ac:dyDescent="0.25">
      <c r="B286" s="8"/>
      <c r="C286" s="9"/>
      <c r="D286" s="122" t="s">
        <v>85</v>
      </c>
      <c r="E286" s="9"/>
      <c r="F286" s="123" t="s">
        <v>467</v>
      </c>
      <c r="G286" s="9"/>
      <c r="H286" s="9"/>
      <c r="I286" s="31"/>
      <c r="J286" s="9"/>
      <c r="K286" s="9"/>
      <c r="L286" s="10"/>
      <c r="M286" s="124"/>
      <c r="N286" s="17"/>
      <c r="O286" s="17"/>
      <c r="P286" s="17"/>
      <c r="Q286" s="17"/>
      <c r="R286" s="17"/>
      <c r="S286" s="17"/>
      <c r="T286" s="18"/>
      <c r="AT286" s="1" t="s">
        <v>85</v>
      </c>
      <c r="AU286" s="1" t="s">
        <v>39</v>
      </c>
    </row>
    <row r="287" spans="2:65" s="11" customFormat="1" ht="20.45" customHeight="1" x14ac:dyDescent="0.25">
      <c r="B287" s="8"/>
      <c r="C287" s="110" t="s">
        <v>468</v>
      </c>
      <c r="D287" s="110" t="s">
        <v>78</v>
      </c>
      <c r="E287" s="111" t="s">
        <v>469</v>
      </c>
      <c r="F287" s="112" t="s">
        <v>470</v>
      </c>
      <c r="G287" s="113" t="s">
        <v>122</v>
      </c>
      <c r="H287" s="114">
        <v>26.59</v>
      </c>
      <c r="I287" s="115"/>
      <c r="J287" s="116">
        <f>ROUND(I287*H287,2)</f>
        <v>0</v>
      </c>
      <c r="K287" s="112" t="s">
        <v>82</v>
      </c>
      <c r="L287" s="10"/>
      <c r="M287" s="117" t="s">
        <v>0</v>
      </c>
      <c r="N287" s="118" t="s">
        <v>25</v>
      </c>
      <c r="O287" s="17"/>
      <c r="P287" s="119">
        <f>O287*H287</f>
        <v>0</v>
      </c>
      <c r="Q287" s="119">
        <v>4.2900000000000004E-3</v>
      </c>
      <c r="R287" s="119">
        <f>Q287*H287</f>
        <v>0.11407110000000001</v>
      </c>
      <c r="S287" s="119">
        <v>0</v>
      </c>
      <c r="T287" s="120">
        <f>S287*H287</f>
        <v>0</v>
      </c>
      <c r="AR287" s="1" t="s">
        <v>168</v>
      </c>
      <c r="AT287" s="1" t="s">
        <v>78</v>
      </c>
      <c r="AU287" s="1" t="s">
        <v>39</v>
      </c>
      <c r="AY287" s="1" t="s">
        <v>75</v>
      </c>
      <c r="BE287" s="121">
        <f>IF(N287="základní",J287,0)</f>
        <v>0</v>
      </c>
      <c r="BF287" s="121">
        <f>IF(N287="snížená",J287,0)</f>
        <v>0</v>
      </c>
      <c r="BG287" s="121">
        <f>IF(N287="zákl. přenesená",J287,0)</f>
        <v>0</v>
      </c>
      <c r="BH287" s="121">
        <f>IF(N287="sníž. přenesená",J287,0)</f>
        <v>0</v>
      </c>
      <c r="BI287" s="121">
        <f>IF(N287="nulová",J287,0)</f>
        <v>0</v>
      </c>
      <c r="BJ287" s="1" t="s">
        <v>38</v>
      </c>
      <c r="BK287" s="121">
        <f>ROUND(I287*H287,2)</f>
        <v>0</v>
      </c>
      <c r="BL287" s="1" t="s">
        <v>168</v>
      </c>
      <c r="BM287" s="1" t="s">
        <v>471</v>
      </c>
    </row>
    <row r="288" spans="2:65" s="11" customFormat="1" x14ac:dyDescent="0.25">
      <c r="B288" s="8"/>
      <c r="C288" s="9"/>
      <c r="D288" s="122" t="s">
        <v>85</v>
      </c>
      <c r="E288" s="9"/>
      <c r="F288" s="123" t="s">
        <v>472</v>
      </c>
      <c r="G288" s="9"/>
      <c r="H288" s="9"/>
      <c r="I288" s="31"/>
      <c r="J288" s="9"/>
      <c r="K288" s="9"/>
      <c r="L288" s="10"/>
      <c r="M288" s="124"/>
      <c r="N288" s="17"/>
      <c r="O288" s="17"/>
      <c r="P288" s="17"/>
      <c r="Q288" s="17"/>
      <c r="R288" s="17"/>
      <c r="S288" s="17"/>
      <c r="T288" s="18"/>
      <c r="AT288" s="1" t="s">
        <v>85</v>
      </c>
      <c r="AU288" s="1" t="s">
        <v>39</v>
      </c>
    </row>
    <row r="289" spans="2:65" s="135" customFormat="1" ht="11.25" x14ac:dyDescent="0.25">
      <c r="B289" s="125"/>
      <c r="C289" s="126"/>
      <c r="D289" s="122" t="s">
        <v>96</v>
      </c>
      <c r="E289" s="127" t="s">
        <v>0</v>
      </c>
      <c r="F289" s="128" t="s">
        <v>473</v>
      </c>
      <c r="G289" s="126"/>
      <c r="H289" s="129">
        <v>26.59</v>
      </c>
      <c r="I289" s="130"/>
      <c r="J289" s="126"/>
      <c r="K289" s="126"/>
      <c r="L289" s="131"/>
      <c r="M289" s="132"/>
      <c r="N289" s="133"/>
      <c r="O289" s="133"/>
      <c r="P289" s="133"/>
      <c r="Q289" s="133"/>
      <c r="R289" s="133"/>
      <c r="S289" s="133"/>
      <c r="T289" s="134"/>
      <c r="AT289" s="136" t="s">
        <v>96</v>
      </c>
      <c r="AU289" s="136" t="s">
        <v>39</v>
      </c>
      <c r="AV289" s="135" t="s">
        <v>39</v>
      </c>
      <c r="AW289" s="135" t="s">
        <v>17</v>
      </c>
      <c r="AX289" s="135" t="s">
        <v>38</v>
      </c>
      <c r="AY289" s="136" t="s">
        <v>75</v>
      </c>
    </row>
    <row r="290" spans="2:65" s="11" customFormat="1" ht="20.45" customHeight="1" x14ac:dyDescent="0.25">
      <c r="B290" s="8"/>
      <c r="C290" s="110" t="s">
        <v>474</v>
      </c>
      <c r="D290" s="110" t="s">
        <v>78</v>
      </c>
      <c r="E290" s="111" t="s">
        <v>475</v>
      </c>
      <c r="F290" s="112" t="s">
        <v>476</v>
      </c>
      <c r="G290" s="113" t="s">
        <v>122</v>
      </c>
      <c r="H290" s="114">
        <v>5.5</v>
      </c>
      <c r="I290" s="115"/>
      <c r="J290" s="116">
        <f>ROUND(I290*H290,2)</f>
        <v>0</v>
      </c>
      <c r="K290" s="112" t="s">
        <v>82</v>
      </c>
      <c r="L290" s="10"/>
      <c r="M290" s="117" t="s">
        <v>0</v>
      </c>
      <c r="N290" s="118" t="s">
        <v>25</v>
      </c>
      <c r="O290" s="17"/>
      <c r="P290" s="119">
        <f>O290*H290</f>
        <v>0</v>
      </c>
      <c r="Q290" s="119">
        <v>3.5100000000000001E-3</v>
      </c>
      <c r="R290" s="119">
        <f>Q290*H290</f>
        <v>1.9304999999999999E-2</v>
      </c>
      <c r="S290" s="119">
        <v>0</v>
      </c>
      <c r="T290" s="120">
        <f>S290*H290</f>
        <v>0</v>
      </c>
      <c r="AR290" s="1" t="s">
        <v>168</v>
      </c>
      <c r="AT290" s="1" t="s">
        <v>78</v>
      </c>
      <c r="AU290" s="1" t="s">
        <v>39</v>
      </c>
      <c r="AY290" s="1" t="s">
        <v>75</v>
      </c>
      <c r="BE290" s="121">
        <f>IF(N290="základní",J290,0)</f>
        <v>0</v>
      </c>
      <c r="BF290" s="121">
        <f>IF(N290="snížená",J290,0)</f>
        <v>0</v>
      </c>
      <c r="BG290" s="121">
        <f>IF(N290="zákl. přenesená",J290,0)</f>
        <v>0</v>
      </c>
      <c r="BH290" s="121">
        <f>IF(N290="sníž. přenesená",J290,0)</f>
        <v>0</v>
      </c>
      <c r="BI290" s="121">
        <f>IF(N290="nulová",J290,0)</f>
        <v>0</v>
      </c>
      <c r="BJ290" s="1" t="s">
        <v>38</v>
      </c>
      <c r="BK290" s="121">
        <f>ROUND(I290*H290,2)</f>
        <v>0</v>
      </c>
      <c r="BL290" s="1" t="s">
        <v>168</v>
      </c>
      <c r="BM290" s="1" t="s">
        <v>477</v>
      </c>
    </row>
    <row r="291" spans="2:65" s="11" customFormat="1" ht="19.5" x14ac:dyDescent="0.25">
      <c r="B291" s="8"/>
      <c r="C291" s="9"/>
      <c r="D291" s="122" t="s">
        <v>85</v>
      </c>
      <c r="E291" s="9"/>
      <c r="F291" s="123" t="s">
        <v>478</v>
      </c>
      <c r="G291" s="9"/>
      <c r="H291" s="9"/>
      <c r="I291" s="31"/>
      <c r="J291" s="9"/>
      <c r="K291" s="9"/>
      <c r="L291" s="10"/>
      <c r="M291" s="124"/>
      <c r="N291" s="17"/>
      <c r="O291" s="17"/>
      <c r="P291" s="17"/>
      <c r="Q291" s="17"/>
      <c r="R291" s="17"/>
      <c r="S291" s="17"/>
      <c r="T291" s="18"/>
      <c r="AT291" s="1" t="s">
        <v>85</v>
      </c>
      <c r="AU291" s="1" t="s">
        <v>39</v>
      </c>
    </row>
    <row r="292" spans="2:65" s="11" customFormat="1" ht="20.45" customHeight="1" x14ac:dyDescent="0.25">
      <c r="B292" s="8"/>
      <c r="C292" s="110" t="s">
        <v>479</v>
      </c>
      <c r="D292" s="110" t="s">
        <v>78</v>
      </c>
      <c r="E292" s="111" t="s">
        <v>480</v>
      </c>
      <c r="F292" s="112" t="s">
        <v>481</v>
      </c>
      <c r="G292" s="113" t="s">
        <v>122</v>
      </c>
      <c r="H292" s="114">
        <v>23.1</v>
      </c>
      <c r="I292" s="115"/>
      <c r="J292" s="116">
        <f>ROUND(I292*H292,2)</f>
        <v>0</v>
      </c>
      <c r="K292" s="112" t="s">
        <v>82</v>
      </c>
      <c r="L292" s="10"/>
      <c r="M292" s="117" t="s">
        <v>0</v>
      </c>
      <c r="N292" s="118" t="s">
        <v>25</v>
      </c>
      <c r="O292" s="17"/>
      <c r="P292" s="119">
        <f>O292*H292</f>
        <v>0</v>
      </c>
      <c r="Q292" s="119">
        <v>0</v>
      </c>
      <c r="R292" s="119">
        <f>Q292*H292</f>
        <v>0</v>
      </c>
      <c r="S292" s="119">
        <v>0</v>
      </c>
      <c r="T292" s="120">
        <f>S292*H292</f>
        <v>0</v>
      </c>
      <c r="AR292" s="1" t="s">
        <v>168</v>
      </c>
      <c r="AT292" s="1" t="s">
        <v>78</v>
      </c>
      <c r="AU292" s="1" t="s">
        <v>39</v>
      </c>
      <c r="AY292" s="1" t="s">
        <v>75</v>
      </c>
      <c r="BE292" s="121">
        <f>IF(N292="základní",J292,0)</f>
        <v>0</v>
      </c>
      <c r="BF292" s="121">
        <f>IF(N292="snížená",J292,0)</f>
        <v>0</v>
      </c>
      <c r="BG292" s="121">
        <f>IF(N292="zákl. přenesená",J292,0)</f>
        <v>0</v>
      </c>
      <c r="BH292" s="121">
        <f>IF(N292="sníž. přenesená",J292,0)</f>
        <v>0</v>
      </c>
      <c r="BI292" s="121">
        <f>IF(N292="nulová",J292,0)</f>
        <v>0</v>
      </c>
      <c r="BJ292" s="1" t="s">
        <v>38</v>
      </c>
      <c r="BK292" s="121">
        <f>ROUND(I292*H292,2)</f>
        <v>0</v>
      </c>
      <c r="BL292" s="1" t="s">
        <v>168</v>
      </c>
      <c r="BM292" s="1" t="s">
        <v>482</v>
      </c>
    </row>
    <row r="293" spans="2:65" s="11" customFormat="1" x14ac:dyDescent="0.25">
      <c r="B293" s="8"/>
      <c r="C293" s="9"/>
      <c r="D293" s="122" t="s">
        <v>85</v>
      </c>
      <c r="E293" s="9"/>
      <c r="F293" s="123" t="s">
        <v>483</v>
      </c>
      <c r="G293" s="9"/>
      <c r="H293" s="9"/>
      <c r="I293" s="31"/>
      <c r="J293" s="9"/>
      <c r="K293" s="9"/>
      <c r="L293" s="10"/>
      <c r="M293" s="124"/>
      <c r="N293" s="17"/>
      <c r="O293" s="17"/>
      <c r="P293" s="17"/>
      <c r="Q293" s="17"/>
      <c r="R293" s="17"/>
      <c r="S293" s="17"/>
      <c r="T293" s="18"/>
      <c r="AT293" s="1" t="s">
        <v>85</v>
      </c>
      <c r="AU293" s="1" t="s">
        <v>39</v>
      </c>
    </row>
    <row r="294" spans="2:65" s="11" customFormat="1" ht="20.45" customHeight="1" x14ac:dyDescent="0.25">
      <c r="B294" s="8"/>
      <c r="C294" s="110" t="s">
        <v>484</v>
      </c>
      <c r="D294" s="110" t="s">
        <v>78</v>
      </c>
      <c r="E294" s="111" t="s">
        <v>485</v>
      </c>
      <c r="F294" s="112" t="s">
        <v>486</v>
      </c>
      <c r="G294" s="113" t="s">
        <v>81</v>
      </c>
      <c r="H294" s="114">
        <v>13</v>
      </c>
      <c r="I294" s="115"/>
      <c r="J294" s="116">
        <f>ROUND(I294*H294,2)</f>
        <v>0</v>
      </c>
      <c r="K294" s="112" t="s">
        <v>82</v>
      </c>
      <c r="L294" s="10"/>
      <c r="M294" s="117" t="s">
        <v>0</v>
      </c>
      <c r="N294" s="118" t="s">
        <v>25</v>
      </c>
      <c r="O294" s="17"/>
      <c r="P294" s="119">
        <f>O294*H294</f>
        <v>0</v>
      </c>
      <c r="Q294" s="119">
        <v>0</v>
      </c>
      <c r="R294" s="119">
        <f>Q294*H294</f>
        <v>0</v>
      </c>
      <c r="S294" s="119">
        <v>0</v>
      </c>
      <c r="T294" s="120">
        <f>S294*H294</f>
        <v>0</v>
      </c>
      <c r="AR294" s="1" t="s">
        <v>168</v>
      </c>
      <c r="AT294" s="1" t="s">
        <v>78</v>
      </c>
      <c r="AU294" s="1" t="s">
        <v>39</v>
      </c>
      <c r="AY294" s="1" t="s">
        <v>75</v>
      </c>
      <c r="BE294" s="121">
        <f>IF(N294="základní",J294,0)</f>
        <v>0</v>
      </c>
      <c r="BF294" s="121">
        <f>IF(N294="snížená",J294,0)</f>
        <v>0</v>
      </c>
      <c r="BG294" s="121">
        <f>IF(N294="zákl. přenesená",J294,0)</f>
        <v>0</v>
      </c>
      <c r="BH294" s="121">
        <f>IF(N294="sníž. přenesená",J294,0)</f>
        <v>0</v>
      </c>
      <c r="BI294" s="121">
        <f>IF(N294="nulová",J294,0)</f>
        <v>0</v>
      </c>
      <c r="BJ294" s="1" t="s">
        <v>38</v>
      </c>
      <c r="BK294" s="121">
        <f>ROUND(I294*H294,2)</f>
        <v>0</v>
      </c>
      <c r="BL294" s="1" t="s">
        <v>168</v>
      </c>
      <c r="BM294" s="1" t="s">
        <v>487</v>
      </c>
    </row>
    <row r="295" spans="2:65" s="11" customFormat="1" x14ac:dyDescent="0.25">
      <c r="B295" s="8"/>
      <c r="C295" s="9"/>
      <c r="D295" s="122" t="s">
        <v>85</v>
      </c>
      <c r="E295" s="9"/>
      <c r="F295" s="123" t="s">
        <v>488</v>
      </c>
      <c r="G295" s="9"/>
      <c r="H295" s="9"/>
      <c r="I295" s="31"/>
      <c r="J295" s="9"/>
      <c r="K295" s="9"/>
      <c r="L295" s="10"/>
      <c r="M295" s="124"/>
      <c r="N295" s="17"/>
      <c r="O295" s="17"/>
      <c r="P295" s="17"/>
      <c r="Q295" s="17"/>
      <c r="R295" s="17"/>
      <c r="S295" s="17"/>
      <c r="T295" s="18"/>
      <c r="AT295" s="1" t="s">
        <v>85</v>
      </c>
      <c r="AU295" s="1" t="s">
        <v>39</v>
      </c>
    </row>
    <row r="296" spans="2:65" s="11" customFormat="1" ht="20.45" customHeight="1" x14ac:dyDescent="0.25">
      <c r="B296" s="8"/>
      <c r="C296" s="137" t="s">
        <v>489</v>
      </c>
      <c r="D296" s="137" t="s">
        <v>98</v>
      </c>
      <c r="E296" s="138" t="s">
        <v>490</v>
      </c>
      <c r="F296" s="139" t="s">
        <v>491</v>
      </c>
      <c r="G296" s="140" t="s">
        <v>81</v>
      </c>
      <c r="H296" s="141">
        <v>13</v>
      </c>
      <c r="I296" s="142"/>
      <c r="J296" s="143">
        <f>ROUND(I296*H296,2)</f>
        <v>0</v>
      </c>
      <c r="K296" s="139" t="s">
        <v>82</v>
      </c>
      <c r="L296" s="144"/>
      <c r="M296" s="145" t="s">
        <v>0</v>
      </c>
      <c r="N296" s="146" t="s">
        <v>25</v>
      </c>
      <c r="O296" s="17"/>
      <c r="P296" s="119">
        <f>O296*H296</f>
        <v>0</v>
      </c>
      <c r="Q296" s="119">
        <v>2.9999999999999997E-4</v>
      </c>
      <c r="R296" s="119">
        <f>Q296*H296</f>
        <v>3.8999999999999998E-3</v>
      </c>
      <c r="S296" s="119">
        <v>0</v>
      </c>
      <c r="T296" s="120">
        <f>S296*H296</f>
        <v>0</v>
      </c>
      <c r="AR296" s="1" t="s">
        <v>252</v>
      </c>
      <c r="AT296" s="1" t="s">
        <v>98</v>
      </c>
      <c r="AU296" s="1" t="s">
        <v>39</v>
      </c>
      <c r="AY296" s="1" t="s">
        <v>75</v>
      </c>
      <c r="BE296" s="121">
        <f>IF(N296="základní",J296,0)</f>
        <v>0</v>
      </c>
      <c r="BF296" s="121">
        <f>IF(N296="snížená",J296,0)</f>
        <v>0</v>
      </c>
      <c r="BG296" s="121">
        <f>IF(N296="zákl. přenesená",J296,0)</f>
        <v>0</v>
      </c>
      <c r="BH296" s="121">
        <f>IF(N296="sníž. přenesená",J296,0)</f>
        <v>0</v>
      </c>
      <c r="BI296" s="121">
        <f>IF(N296="nulová",J296,0)</f>
        <v>0</v>
      </c>
      <c r="BJ296" s="1" t="s">
        <v>38</v>
      </c>
      <c r="BK296" s="121">
        <f>ROUND(I296*H296,2)</f>
        <v>0</v>
      </c>
      <c r="BL296" s="1" t="s">
        <v>168</v>
      </c>
      <c r="BM296" s="1" t="s">
        <v>492</v>
      </c>
    </row>
    <row r="297" spans="2:65" s="11" customFormat="1" x14ac:dyDescent="0.25">
      <c r="B297" s="8"/>
      <c r="C297" s="9"/>
      <c r="D297" s="122" t="s">
        <v>85</v>
      </c>
      <c r="E297" s="9"/>
      <c r="F297" s="123" t="s">
        <v>491</v>
      </c>
      <c r="G297" s="9"/>
      <c r="H297" s="9"/>
      <c r="I297" s="31"/>
      <c r="J297" s="9"/>
      <c r="K297" s="9"/>
      <c r="L297" s="10"/>
      <c r="M297" s="124"/>
      <c r="N297" s="17"/>
      <c r="O297" s="17"/>
      <c r="P297" s="17"/>
      <c r="Q297" s="17"/>
      <c r="R297" s="17"/>
      <c r="S297" s="17"/>
      <c r="T297" s="18"/>
      <c r="AT297" s="1" t="s">
        <v>85</v>
      </c>
      <c r="AU297" s="1" t="s">
        <v>39</v>
      </c>
    </row>
    <row r="298" spans="2:65" s="11" customFormat="1" ht="20.45" customHeight="1" x14ac:dyDescent="0.25">
      <c r="B298" s="8"/>
      <c r="C298" s="110" t="s">
        <v>493</v>
      </c>
      <c r="D298" s="110" t="s">
        <v>78</v>
      </c>
      <c r="E298" s="111" t="s">
        <v>494</v>
      </c>
      <c r="F298" s="112" t="s">
        <v>495</v>
      </c>
      <c r="G298" s="113" t="s">
        <v>296</v>
      </c>
      <c r="H298" s="114">
        <v>0.14499999999999999</v>
      </c>
      <c r="I298" s="115"/>
      <c r="J298" s="116">
        <f>ROUND(I298*H298,2)</f>
        <v>0</v>
      </c>
      <c r="K298" s="112" t="s">
        <v>82</v>
      </c>
      <c r="L298" s="10"/>
      <c r="M298" s="117" t="s">
        <v>0</v>
      </c>
      <c r="N298" s="118" t="s">
        <v>25</v>
      </c>
      <c r="O298" s="17"/>
      <c r="P298" s="119">
        <f>O298*H298</f>
        <v>0</v>
      </c>
      <c r="Q298" s="119">
        <v>0</v>
      </c>
      <c r="R298" s="119">
        <f>Q298*H298</f>
        <v>0</v>
      </c>
      <c r="S298" s="119">
        <v>0</v>
      </c>
      <c r="T298" s="120">
        <f>S298*H298</f>
        <v>0</v>
      </c>
      <c r="AR298" s="1" t="s">
        <v>168</v>
      </c>
      <c r="AT298" s="1" t="s">
        <v>78</v>
      </c>
      <c r="AU298" s="1" t="s">
        <v>39</v>
      </c>
      <c r="AY298" s="1" t="s">
        <v>75</v>
      </c>
      <c r="BE298" s="121">
        <f>IF(N298="základní",J298,0)</f>
        <v>0</v>
      </c>
      <c r="BF298" s="121">
        <f>IF(N298="snížená",J298,0)</f>
        <v>0</v>
      </c>
      <c r="BG298" s="121">
        <f>IF(N298="zákl. přenesená",J298,0)</f>
        <v>0</v>
      </c>
      <c r="BH298" s="121">
        <f>IF(N298="sníž. přenesená",J298,0)</f>
        <v>0</v>
      </c>
      <c r="BI298" s="121">
        <f>IF(N298="nulová",J298,0)</f>
        <v>0</v>
      </c>
      <c r="BJ298" s="1" t="s">
        <v>38</v>
      </c>
      <c r="BK298" s="121">
        <f>ROUND(I298*H298,2)</f>
        <v>0</v>
      </c>
      <c r="BL298" s="1" t="s">
        <v>168</v>
      </c>
      <c r="BM298" s="1" t="s">
        <v>496</v>
      </c>
    </row>
    <row r="299" spans="2:65" s="11" customFormat="1" ht="19.5" x14ac:dyDescent="0.25">
      <c r="B299" s="8"/>
      <c r="C299" s="9"/>
      <c r="D299" s="122" t="s">
        <v>85</v>
      </c>
      <c r="E299" s="9"/>
      <c r="F299" s="123" t="s">
        <v>497</v>
      </c>
      <c r="G299" s="9"/>
      <c r="H299" s="9"/>
      <c r="I299" s="31"/>
      <c r="J299" s="9"/>
      <c r="K299" s="9"/>
      <c r="L299" s="10"/>
      <c r="M299" s="124"/>
      <c r="N299" s="17"/>
      <c r="O299" s="17"/>
      <c r="P299" s="17"/>
      <c r="Q299" s="17"/>
      <c r="R299" s="17"/>
      <c r="S299" s="17"/>
      <c r="T299" s="18"/>
      <c r="AT299" s="1" t="s">
        <v>85</v>
      </c>
      <c r="AU299" s="1" t="s">
        <v>39</v>
      </c>
    </row>
    <row r="300" spans="2:65" s="104" customFormat="1" ht="22.9" customHeight="1" x14ac:dyDescent="0.2">
      <c r="B300" s="93"/>
      <c r="C300" s="94"/>
      <c r="D300" s="95" t="s">
        <v>36</v>
      </c>
      <c r="E300" s="108" t="s">
        <v>498</v>
      </c>
      <c r="F300" s="108" t="s">
        <v>499</v>
      </c>
      <c r="G300" s="94"/>
      <c r="H300" s="94"/>
      <c r="I300" s="97"/>
      <c r="J300" s="109">
        <f>BK300</f>
        <v>0</v>
      </c>
      <c r="K300" s="94"/>
      <c r="L300" s="99"/>
      <c r="M300" s="100"/>
      <c r="N300" s="101"/>
      <c r="O300" s="101"/>
      <c r="P300" s="102">
        <f>SUM(P301:P302)</f>
        <v>0</v>
      </c>
      <c r="Q300" s="101"/>
      <c r="R300" s="102">
        <f>SUM(R301:R302)</f>
        <v>0</v>
      </c>
      <c r="S300" s="101"/>
      <c r="T300" s="103">
        <f>SUM(T301:T302)</f>
        <v>0.04</v>
      </c>
      <c r="AR300" s="105" t="s">
        <v>39</v>
      </c>
      <c r="AT300" s="106" t="s">
        <v>36</v>
      </c>
      <c r="AU300" s="106" t="s">
        <v>38</v>
      </c>
      <c r="AY300" s="105" t="s">
        <v>75</v>
      </c>
      <c r="BK300" s="107">
        <f>SUM(BK301:BK302)</f>
        <v>0</v>
      </c>
    </row>
    <row r="301" spans="2:65" s="11" customFormat="1" ht="14.45" customHeight="1" x14ac:dyDescent="0.25">
      <c r="B301" s="8"/>
      <c r="C301" s="110" t="s">
        <v>500</v>
      </c>
      <c r="D301" s="110" t="s">
        <v>78</v>
      </c>
      <c r="E301" s="111" t="s">
        <v>501</v>
      </c>
      <c r="F301" s="112" t="s">
        <v>502</v>
      </c>
      <c r="G301" s="113" t="s">
        <v>81</v>
      </c>
      <c r="H301" s="114">
        <v>2</v>
      </c>
      <c r="I301" s="115"/>
      <c r="J301" s="116">
        <f>ROUND(I301*H301,2)</f>
        <v>0</v>
      </c>
      <c r="K301" s="112" t="s">
        <v>0</v>
      </c>
      <c r="L301" s="10"/>
      <c r="M301" s="117" t="s">
        <v>0</v>
      </c>
      <c r="N301" s="118" t="s">
        <v>25</v>
      </c>
      <c r="O301" s="17"/>
      <c r="P301" s="119">
        <f>O301*H301</f>
        <v>0</v>
      </c>
      <c r="Q301" s="119">
        <v>0</v>
      </c>
      <c r="R301" s="119">
        <f>Q301*H301</f>
        <v>0</v>
      </c>
      <c r="S301" s="119">
        <v>0.02</v>
      </c>
      <c r="T301" s="120">
        <f>S301*H301</f>
        <v>0.04</v>
      </c>
      <c r="AR301" s="1" t="s">
        <v>168</v>
      </c>
      <c r="AT301" s="1" t="s">
        <v>78</v>
      </c>
      <c r="AU301" s="1" t="s">
        <v>39</v>
      </c>
      <c r="AY301" s="1" t="s">
        <v>75</v>
      </c>
      <c r="BE301" s="121">
        <f>IF(N301="základní",J301,0)</f>
        <v>0</v>
      </c>
      <c r="BF301" s="121">
        <f>IF(N301="snížená",J301,0)</f>
        <v>0</v>
      </c>
      <c r="BG301" s="121">
        <f>IF(N301="zákl. přenesená",J301,0)</f>
        <v>0</v>
      </c>
      <c r="BH301" s="121">
        <f>IF(N301="sníž. přenesená",J301,0)</f>
        <v>0</v>
      </c>
      <c r="BI301" s="121">
        <f>IF(N301="nulová",J301,0)</f>
        <v>0</v>
      </c>
      <c r="BJ301" s="1" t="s">
        <v>38</v>
      </c>
      <c r="BK301" s="121">
        <f>ROUND(I301*H301,2)</f>
        <v>0</v>
      </c>
      <c r="BL301" s="1" t="s">
        <v>168</v>
      </c>
      <c r="BM301" s="1" t="s">
        <v>503</v>
      </c>
    </row>
    <row r="302" spans="2:65" s="11" customFormat="1" x14ac:dyDescent="0.25">
      <c r="B302" s="8"/>
      <c r="C302" s="9"/>
      <c r="D302" s="122" t="s">
        <v>85</v>
      </c>
      <c r="E302" s="9"/>
      <c r="F302" s="123" t="s">
        <v>502</v>
      </c>
      <c r="G302" s="9"/>
      <c r="H302" s="9"/>
      <c r="I302" s="31"/>
      <c r="J302" s="9"/>
      <c r="K302" s="9"/>
      <c r="L302" s="10"/>
      <c r="M302" s="124"/>
      <c r="N302" s="17"/>
      <c r="O302" s="17"/>
      <c r="P302" s="17"/>
      <c r="Q302" s="17"/>
      <c r="R302" s="17"/>
      <c r="S302" s="17"/>
      <c r="T302" s="18"/>
      <c r="AT302" s="1" t="s">
        <v>85</v>
      </c>
      <c r="AU302" s="1" t="s">
        <v>39</v>
      </c>
    </row>
    <row r="303" spans="2:65" s="104" customFormat="1" ht="25.9" customHeight="1" x14ac:dyDescent="0.2">
      <c r="B303" s="93"/>
      <c r="C303" s="94"/>
      <c r="D303" s="95" t="s">
        <v>36</v>
      </c>
      <c r="E303" s="96" t="s">
        <v>504</v>
      </c>
      <c r="F303" s="96" t="s">
        <v>505</v>
      </c>
      <c r="G303" s="94"/>
      <c r="H303" s="94"/>
      <c r="I303" s="97"/>
      <c r="J303" s="98">
        <f>BK303</f>
        <v>0</v>
      </c>
      <c r="K303" s="94"/>
      <c r="L303" s="99"/>
      <c r="M303" s="100"/>
      <c r="N303" s="101"/>
      <c r="O303" s="101"/>
      <c r="P303" s="102">
        <f>P304+P307</f>
        <v>0</v>
      </c>
      <c r="Q303" s="101"/>
      <c r="R303" s="102">
        <f>R304+R307</f>
        <v>0</v>
      </c>
      <c r="S303" s="101"/>
      <c r="T303" s="103">
        <f>T304+T307</f>
        <v>0</v>
      </c>
      <c r="AR303" s="105" t="s">
        <v>104</v>
      </c>
      <c r="AT303" s="106" t="s">
        <v>36</v>
      </c>
      <c r="AU303" s="106" t="s">
        <v>37</v>
      </c>
      <c r="AY303" s="105" t="s">
        <v>75</v>
      </c>
      <c r="BK303" s="107">
        <f>BK304+BK307</f>
        <v>0</v>
      </c>
    </row>
    <row r="304" spans="2:65" s="104" customFormat="1" ht="22.9" customHeight="1" x14ac:dyDescent="0.2">
      <c r="B304" s="93"/>
      <c r="C304" s="94"/>
      <c r="D304" s="95" t="s">
        <v>36</v>
      </c>
      <c r="E304" s="108" t="s">
        <v>506</v>
      </c>
      <c r="F304" s="108" t="s">
        <v>507</v>
      </c>
      <c r="G304" s="94"/>
      <c r="H304" s="94"/>
      <c r="I304" s="97"/>
      <c r="J304" s="109">
        <f>BK304</f>
        <v>0</v>
      </c>
      <c r="K304" s="94"/>
      <c r="L304" s="99"/>
      <c r="M304" s="100"/>
      <c r="N304" s="101"/>
      <c r="O304" s="101"/>
      <c r="P304" s="102">
        <f>SUM(P305:P306)</f>
        <v>0</v>
      </c>
      <c r="Q304" s="101"/>
      <c r="R304" s="102">
        <f>SUM(R305:R306)</f>
        <v>0</v>
      </c>
      <c r="S304" s="101"/>
      <c r="T304" s="103">
        <f>SUM(T305:T306)</f>
        <v>0</v>
      </c>
      <c r="AR304" s="105" t="s">
        <v>104</v>
      </c>
      <c r="AT304" s="106" t="s">
        <v>36</v>
      </c>
      <c r="AU304" s="106" t="s">
        <v>38</v>
      </c>
      <c r="AY304" s="105" t="s">
        <v>75</v>
      </c>
      <c r="BK304" s="107">
        <f>SUM(BK305:BK306)</f>
        <v>0</v>
      </c>
    </row>
    <row r="305" spans="2:65" s="11" customFormat="1" ht="20.45" customHeight="1" x14ac:dyDescent="0.25">
      <c r="B305" s="8"/>
      <c r="C305" s="110" t="s">
        <v>508</v>
      </c>
      <c r="D305" s="110" t="s">
        <v>78</v>
      </c>
      <c r="E305" s="111" t="s">
        <v>509</v>
      </c>
      <c r="F305" s="112" t="s">
        <v>510</v>
      </c>
      <c r="G305" s="113" t="s">
        <v>511</v>
      </c>
      <c r="H305" s="114">
        <v>1</v>
      </c>
      <c r="I305" s="115"/>
      <c r="J305" s="116">
        <f>ROUND(I305*H305,2)</f>
        <v>0</v>
      </c>
      <c r="K305" s="112" t="s">
        <v>82</v>
      </c>
      <c r="L305" s="10"/>
      <c r="M305" s="117" t="s">
        <v>0</v>
      </c>
      <c r="N305" s="118" t="s">
        <v>25</v>
      </c>
      <c r="O305" s="17"/>
      <c r="P305" s="119">
        <f>O305*H305</f>
        <v>0</v>
      </c>
      <c r="Q305" s="119">
        <v>0</v>
      </c>
      <c r="R305" s="119">
        <f>Q305*H305</f>
        <v>0</v>
      </c>
      <c r="S305" s="119">
        <v>0</v>
      </c>
      <c r="T305" s="120">
        <f>S305*H305</f>
        <v>0</v>
      </c>
      <c r="AR305" s="1" t="s">
        <v>512</v>
      </c>
      <c r="AT305" s="1" t="s">
        <v>78</v>
      </c>
      <c r="AU305" s="1" t="s">
        <v>39</v>
      </c>
      <c r="AY305" s="1" t="s">
        <v>75</v>
      </c>
      <c r="BE305" s="121">
        <f>IF(N305="základní",J305,0)</f>
        <v>0</v>
      </c>
      <c r="BF305" s="121">
        <f>IF(N305="snížená",J305,0)</f>
        <v>0</v>
      </c>
      <c r="BG305" s="121">
        <f>IF(N305="zákl. přenesená",J305,0)</f>
        <v>0</v>
      </c>
      <c r="BH305" s="121">
        <f>IF(N305="sníž. přenesená",J305,0)</f>
        <v>0</v>
      </c>
      <c r="BI305" s="121">
        <f>IF(N305="nulová",J305,0)</f>
        <v>0</v>
      </c>
      <c r="BJ305" s="1" t="s">
        <v>38</v>
      </c>
      <c r="BK305" s="121">
        <f>ROUND(I305*H305,2)</f>
        <v>0</v>
      </c>
      <c r="BL305" s="1" t="s">
        <v>512</v>
      </c>
      <c r="BM305" s="1" t="s">
        <v>513</v>
      </c>
    </row>
    <row r="306" spans="2:65" s="11" customFormat="1" x14ac:dyDescent="0.25">
      <c r="B306" s="8"/>
      <c r="C306" s="9"/>
      <c r="D306" s="122" t="s">
        <v>85</v>
      </c>
      <c r="E306" s="9"/>
      <c r="F306" s="123" t="s">
        <v>510</v>
      </c>
      <c r="G306" s="9"/>
      <c r="H306" s="9"/>
      <c r="I306" s="31"/>
      <c r="J306" s="9"/>
      <c r="K306" s="9"/>
      <c r="L306" s="10"/>
      <c r="M306" s="124"/>
      <c r="N306" s="17"/>
      <c r="O306" s="17"/>
      <c r="P306" s="17"/>
      <c r="Q306" s="17"/>
      <c r="R306" s="17"/>
      <c r="S306" s="17"/>
      <c r="T306" s="18"/>
      <c r="AT306" s="1" t="s">
        <v>85</v>
      </c>
      <c r="AU306" s="1" t="s">
        <v>39</v>
      </c>
    </row>
    <row r="307" spans="2:65" s="104" customFormat="1" ht="22.9" customHeight="1" x14ac:dyDescent="0.2">
      <c r="B307" s="93"/>
      <c r="C307" s="94"/>
      <c r="D307" s="95" t="s">
        <v>36</v>
      </c>
      <c r="E307" s="108" t="s">
        <v>514</v>
      </c>
      <c r="F307" s="108" t="s">
        <v>515</v>
      </c>
      <c r="G307" s="94"/>
      <c r="H307" s="94"/>
      <c r="I307" s="97"/>
      <c r="J307" s="109">
        <f>BK307</f>
        <v>0</v>
      </c>
      <c r="K307" s="94"/>
      <c r="L307" s="99"/>
      <c r="M307" s="100"/>
      <c r="N307" s="101"/>
      <c r="O307" s="101"/>
      <c r="P307" s="102">
        <f>SUM(P308:P311)</f>
        <v>0</v>
      </c>
      <c r="Q307" s="101"/>
      <c r="R307" s="102">
        <f>SUM(R308:R311)</f>
        <v>0</v>
      </c>
      <c r="S307" s="101"/>
      <c r="T307" s="103">
        <f>SUM(T308:T311)</f>
        <v>0</v>
      </c>
      <c r="AR307" s="105" t="s">
        <v>104</v>
      </c>
      <c r="AT307" s="106" t="s">
        <v>36</v>
      </c>
      <c r="AU307" s="106" t="s">
        <v>38</v>
      </c>
      <c r="AY307" s="105" t="s">
        <v>75</v>
      </c>
      <c r="BK307" s="107">
        <f>SUM(BK308:BK311)</f>
        <v>0</v>
      </c>
    </row>
    <row r="308" spans="2:65" s="11" customFormat="1" ht="20.45" customHeight="1" x14ac:dyDescent="0.25">
      <c r="B308" s="8"/>
      <c r="C308" s="110" t="s">
        <v>516</v>
      </c>
      <c r="D308" s="110" t="s">
        <v>78</v>
      </c>
      <c r="E308" s="111" t="s">
        <v>517</v>
      </c>
      <c r="F308" s="112" t="s">
        <v>518</v>
      </c>
      <c r="G308" s="113" t="s">
        <v>511</v>
      </c>
      <c r="H308" s="114">
        <v>1</v>
      </c>
      <c r="I308" s="115"/>
      <c r="J308" s="116">
        <f>ROUND(I308*H308,2)</f>
        <v>0</v>
      </c>
      <c r="K308" s="112" t="s">
        <v>82</v>
      </c>
      <c r="L308" s="10"/>
      <c r="M308" s="117" t="s">
        <v>0</v>
      </c>
      <c r="N308" s="118" t="s">
        <v>25</v>
      </c>
      <c r="O308" s="17"/>
      <c r="P308" s="119">
        <f>O308*H308</f>
        <v>0</v>
      </c>
      <c r="Q308" s="119">
        <v>0</v>
      </c>
      <c r="R308" s="119">
        <f>Q308*H308</f>
        <v>0</v>
      </c>
      <c r="S308" s="119">
        <v>0</v>
      </c>
      <c r="T308" s="120">
        <f>S308*H308</f>
        <v>0</v>
      </c>
      <c r="AR308" s="1" t="s">
        <v>512</v>
      </c>
      <c r="AT308" s="1" t="s">
        <v>78</v>
      </c>
      <c r="AU308" s="1" t="s">
        <v>39</v>
      </c>
      <c r="AY308" s="1" t="s">
        <v>75</v>
      </c>
      <c r="BE308" s="121">
        <f>IF(N308="základní",J308,0)</f>
        <v>0</v>
      </c>
      <c r="BF308" s="121">
        <f>IF(N308="snížená",J308,0)</f>
        <v>0</v>
      </c>
      <c r="BG308" s="121">
        <f>IF(N308="zákl. přenesená",J308,0)</f>
        <v>0</v>
      </c>
      <c r="BH308" s="121">
        <f>IF(N308="sníž. přenesená",J308,0)</f>
        <v>0</v>
      </c>
      <c r="BI308" s="121">
        <f>IF(N308="nulová",J308,0)</f>
        <v>0</v>
      </c>
      <c r="BJ308" s="1" t="s">
        <v>38</v>
      </c>
      <c r="BK308" s="121">
        <f>ROUND(I308*H308,2)</f>
        <v>0</v>
      </c>
      <c r="BL308" s="1" t="s">
        <v>512</v>
      </c>
      <c r="BM308" s="1" t="s">
        <v>519</v>
      </c>
    </row>
    <row r="309" spans="2:65" s="11" customFormat="1" ht="19.5" x14ac:dyDescent="0.25">
      <c r="B309" s="8"/>
      <c r="C309" s="9"/>
      <c r="D309" s="122" t="s">
        <v>85</v>
      </c>
      <c r="E309" s="9"/>
      <c r="F309" s="123" t="s">
        <v>520</v>
      </c>
      <c r="G309" s="9"/>
      <c r="H309" s="9"/>
      <c r="I309" s="31"/>
      <c r="J309" s="9"/>
      <c r="K309" s="9"/>
      <c r="L309" s="10"/>
      <c r="M309" s="124"/>
      <c r="N309" s="17"/>
      <c r="O309" s="17"/>
      <c r="P309" s="17"/>
      <c r="Q309" s="17"/>
      <c r="R309" s="17"/>
      <c r="S309" s="17"/>
      <c r="T309" s="18"/>
      <c r="AT309" s="1" t="s">
        <v>85</v>
      </c>
      <c r="AU309" s="1" t="s">
        <v>39</v>
      </c>
    </row>
    <row r="310" spans="2:65" s="11" customFormat="1" ht="20.45" customHeight="1" x14ac:dyDescent="0.25">
      <c r="B310" s="8"/>
      <c r="C310" s="110" t="s">
        <v>521</v>
      </c>
      <c r="D310" s="110" t="s">
        <v>78</v>
      </c>
      <c r="E310" s="111" t="s">
        <v>522</v>
      </c>
      <c r="F310" s="112" t="s">
        <v>523</v>
      </c>
      <c r="G310" s="113" t="s">
        <v>511</v>
      </c>
      <c r="H310" s="114">
        <v>1</v>
      </c>
      <c r="I310" s="115"/>
      <c r="J310" s="116">
        <f>ROUND(I310*H310,2)</f>
        <v>0</v>
      </c>
      <c r="K310" s="112" t="s">
        <v>82</v>
      </c>
      <c r="L310" s="10"/>
      <c r="M310" s="117" t="s">
        <v>0</v>
      </c>
      <c r="N310" s="118" t="s">
        <v>25</v>
      </c>
      <c r="O310" s="17"/>
      <c r="P310" s="119">
        <f>O310*H310</f>
        <v>0</v>
      </c>
      <c r="Q310" s="119">
        <v>0</v>
      </c>
      <c r="R310" s="119">
        <f>Q310*H310</f>
        <v>0</v>
      </c>
      <c r="S310" s="119">
        <v>0</v>
      </c>
      <c r="T310" s="120">
        <f>S310*H310</f>
        <v>0</v>
      </c>
      <c r="AR310" s="1" t="s">
        <v>512</v>
      </c>
      <c r="AT310" s="1" t="s">
        <v>78</v>
      </c>
      <c r="AU310" s="1" t="s">
        <v>39</v>
      </c>
      <c r="AY310" s="1" t="s">
        <v>75</v>
      </c>
      <c r="BE310" s="121">
        <f>IF(N310="základní",J310,0)</f>
        <v>0</v>
      </c>
      <c r="BF310" s="121">
        <f>IF(N310="snížená",J310,0)</f>
        <v>0</v>
      </c>
      <c r="BG310" s="121">
        <f>IF(N310="zákl. přenesená",J310,0)</f>
        <v>0</v>
      </c>
      <c r="BH310" s="121">
        <f>IF(N310="sníž. přenesená",J310,0)</f>
        <v>0</v>
      </c>
      <c r="BI310" s="121">
        <f>IF(N310="nulová",J310,0)</f>
        <v>0</v>
      </c>
      <c r="BJ310" s="1" t="s">
        <v>38</v>
      </c>
      <c r="BK310" s="121">
        <f>ROUND(I310*H310,2)</f>
        <v>0</v>
      </c>
      <c r="BL310" s="1" t="s">
        <v>512</v>
      </c>
      <c r="BM310" s="1" t="s">
        <v>524</v>
      </c>
    </row>
    <row r="311" spans="2:65" s="11" customFormat="1" x14ac:dyDescent="0.25">
      <c r="B311" s="8"/>
      <c r="C311" s="9"/>
      <c r="D311" s="122" t="s">
        <v>85</v>
      </c>
      <c r="E311" s="9"/>
      <c r="F311" s="123" t="s">
        <v>525</v>
      </c>
      <c r="G311" s="9"/>
      <c r="H311" s="9"/>
      <c r="I311" s="31"/>
      <c r="J311" s="9"/>
      <c r="K311" s="9"/>
      <c r="L311" s="10"/>
      <c r="M311" s="159"/>
      <c r="N311" s="160"/>
      <c r="O311" s="160"/>
      <c r="P311" s="160"/>
      <c r="Q311" s="160"/>
      <c r="R311" s="160"/>
      <c r="S311" s="160"/>
      <c r="T311" s="161"/>
      <c r="AT311" s="1" t="s">
        <v>85</v>
      </c>
      <c r="AU311" s="1" t="s">
        <v>39</v>
      </c>
    </row>
    <row r="312" spans="2:65" s="11" customFormat="1" ht="6.95" customHeight="1" x14ac:dyDescent="0.25">
      <c r="B312" s="12"/>
      <c r="C312" s="13"/>
      <c r="D312" s="13"/>
      <c r="E312" s="13"/>
      <c r="F312" s="13"/>
      <c r="G312" s="13"/>
      <c r="H312" s="13"/>
      <c r="I312" s="54"/>
      <c r="J312" s="13"/>
      <c r="K312" s="13"/>
      <c r="L312" s="10"/>
    </row>
  </sheetData>
  <mergeCells count="6">
    <mergeCell ref="E79:H79"/>
    <mergeCell ref="L2:V2"/>
    <mergeCell ref="E7:H7"/>
    <mergeCell ref="E16:H16"/>
    <mergeCell ref="E25:H25"/>
    <mergeCell ref="E46:H4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20190116 - Stavební úprav...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2019-08-05T11:34:44Z</dcterms:modified>
</cp:coreProperties>
</file>