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KateřinaKabešová\OneDrive - Obec Brnište\Dokumenty\PROJEKTY\VODOVOD 6RD Hlemýždí\Zadávací dokumentace\"/>
    </mc:Choice>
  </mc:AlternateContent>
  <xr:revisionPtr revIDLastSave="8" documentId="11_DE74D8B8AD68440E1EBB3E581E6C4816DD014B2A" xr6:coauthVersionLast="45" xr6:coauthVersionMax="45" xr10:uidLastSave="{13153096-F9D4-4495-8E79-77A8206622E8}"/>
  <bookViews>
    <workbookView xWindow="-108" yWindow="-108" windowWidth="23256" windowHeight="12576" tabRatio="684" xr2:uid="{00000000-000D-0000-FFFF-FFFF00000000}"/>
  </bookViews>
  <sheets>
    <sheet name="Rekapitulace stavby" sheetId="1" r:id="rId1"/>
    <sheet name="SO 101 - Místní komunikace " sheetId="2" state="hidden" r:id="rId2"/>
    <sheet name="SO 301.1 - Vodovodní řad" sheetId="3" r:id="rId3"/>
    <sheet name="SO 301.2 - Vodovodní příp..." sheetId="4" r:id="rId4"/>
    <sheet name="SO 301.3 - Přeložka vodovodu" sheetId="5" r:id="rId5"/>
    <sheet name="VON - Vedlejší a ostatní ..." sheetId="6" r:id="rId6"/>
    <sheet name="SO 401 - Veřejné osvětlení" sheetId="7" state="hidden" r:id="rId7"/>
  </sheets>
  <definedNames>
    <definedName name="_xlnm._FilterDatabase" localSheetId="1" hidden="1">'SO 101 - Místní komunikace '!$C$85:$K$244</definedName>
    <definedName name="_xlnm._FilterDatabase" localSheetId="2" hidden="1">'SO 301.1 - Vodovodní řad'!$C$89:$K$288</definedName>
    <definedName name="_xlnm._FilterDatabase" localSheetId="3" hidden="1">'SO 301.2 - Vodovodní příp...'!$C$89:$K$309</definedName>
    <definedName name="_xlnm._FilterDatabase" localSheetId="4" hidden="1">'SO 301.3 - Přeložka vodovodu'!$C$89:$K$340</definedName>
    <definedName name="_xlnm._FilterDatabase" localSheetId="6" hidden="1">'SO 401 - Veřejné osvětlení'!$C$81:$K$159</definedName>
    <definedName name="_xlnm._FilterDatabase" localSheetId="5" hidden="1">'VON - Vedlejší a ostatní ...'!$C$91:$K$123</definedName>
    <definedName name="_xlnm.Print_Titles" localSheetId="0">'Rekapitulace stavby'!$52:$52</definedName>
    <definedName name="_xlnm.Print_Titles" localSheetId="1">'SO 101 - Místní komunikace '!$85:$85</definedName>
    <definedName name="_xlnm.Print_Titles" localSheetId="2">'SO 301.1 - Vodovodní řad'!$89:$89</definedName>
    <definedName name="_xlnm.Print_Titles" localSheetId="3">'SO 301.2 - Vodovodní příp...'!$89:$89</definedName>
    <definedName name="_xlnm.Print_Titles" localSheetId="4">'SO 301.3 - Přeložka vodovodu'!$89:$89</definedName>
    <definedName name="_xlnm.Print_Titles" localSheetId="6">'SO 401 - Veřejné osvětlení'!$81:$81</definedName>
    <definedName name="_xlnm.Print_Titles" localSheetId="5">'VON - Vedlejší a ostatní ...'!$91:$91</definedName>
    <definedName name="_xlnm.Print_Area" localSheetId="0">'Rekapitulace stavby'!$D$4:$AO$36,'Rekapitulace stavby'!$C$42:$AQ$62</definedName>
    <definedName name="_xlnm.Print_Area" localSheetId="1">'SO 101 - Místní komunikace '!$C$4:$J$39,'SO 101 - Místní komunikace '!$C$45:$J$67,'SO 101 - Místní komunikace '!$C$73:$K$244</definedName>
    <definedName name="_xlnm.Print_Area" localSheetId="2">'SO 301.1 - Vodovodní řad'!$C$4:$J$41,'SO 301.1 - Vodovodní řad'!$C$47:$J$69,'SO 301.1 - Vodovodní řad'!$C$75:$K$288</definedName>
    <definedName name="_xlnm.Print_Area" localSheetId="3">'SO 301.2 - Vodovodní příp...'!$C$4:$J$41,'SO 301.2 - Vodovodní příp...'!$C$47:$J$69,'SO 301.2 - Vodovodní příp...'!$C$75:$K$309</definedName>
    <definedName name="_xlnm.Print_Area" localSheetId="4">'SO 301.3 - Přeložka vodovodu'!$C$4:$J$41,'SO 301.3 - Přeložka vodovodu'!$C$47:$J$69,'SO 301.3 - Přeložka vodovodu'!$C$75:$K$340</definedName>
    <definedName name="_xlnm.Print_Area" localSheetId="6">'SO 401 - Veřejné osvětlení'!$C$4:$J$39,'SO 401 - Veřejné osvětlení'!$C$45:$J$63,'SO 401 - Veřejné osvětlení'!$C$69:$K$159</definedName>
    <definedName name="_xlnm.Print_Area" localSheetId="5">'VON - Vedlejší a ostatní ...'!$C$4:$J$41,'VON - Vedlejší a ostatní ...'!$C$47:$J$71,'VON - Vedlejší a ostatní ...'!$C$77:$K$123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7" i="7" l="1"/>
  <c r="J36" i="7"/>
  <c r="AY61" i="1"/>
  <c r="J35" i="7"/>
  <c r="AX61" i="1" s="1"/>
  <c r="BI158" i="7"/>
  <c r="BH158" i="7"/>
  <c r="BG158" i="7"/>
  <c r="BF158" i="7"/>
  <c r="T158" i="7"/>
  <c r="R158" i="7"/>
  <c r="P158" i="7"/>
  <c r="BK158" i="7"/>
  <c r="J158" i="7"/>
  <c r="BE158" i="7"/>
  <c r="BI156" i="7"/>
  <c r="BH156" i="7"/>
  <c r="BG156" i="7"/>
  <c r="BF156" i="7"/>
  <c r="T156" i="7"/>
  <c r="R156" i="7"/>
  <c r="P156" i="7"/>
  <c r="BK156" i="7"/>
  <c r="J156" i="7"/>
  <c r="BE156" i="7" s="1"/>
  <c r="BI154" i="7"/>
  <c r="BH154" i="7"/>
  <c r="BG154" i="7"/>
  <c r="BF154" i="7"/>
  <c r="T154" i="7"/>
  <c r="R154" i="7"/>
  <c r="P154" i="7"/>
  <c r="BK154" i="7"/>
  <c r="J154" i="7"/>
  <c r="BE154" i="7"/>
  <c r="BI152" i="7"/>
  <c r="BH152" i="7"/>
  <c r="BG152" i="7"/>
  <c r="BF152" i="7"/>
  <c r="T152" i="7"/>
  <c r="R152" i="7"/>
  <c r="P152" i="7"/>
  <c r="BK152" i="7"/>
  <c r="J152" i="7"/>
  <c r="BE152" i="7" s="1"/>
  <c r="BI150" i="7"/>
  <c r="BH150" i="7"/>
  <c r="BG150" i="7"/>
  <c r="BF150" i="7"/>
  <c r="T150" i="7"/>
  <c r="R150" i="7"/>
  <c r="P150" i="7"/>
  <c r="BK150" i="7"/>
  <c r="J150" i="7"/>
  <c r="BE150" i="7"/>
  <c r="BI148" i="7"/>
  <c r="BH148" i="7"/>
  <c r="BG148" i="7"/>
  <c r="BF148" i="7"/>
  <c r="T148" i="7"/>
  <c r="R148" i="7"/>
  <c r="R147" i="7"/>
  <c r="P148" i="7"/>
  <c r="BK148" i="7"/>
  <c r="BK147" i="7"/>
  <c r="J147" i="7" s="1"/>
  <c r="J62" i="7" s="1"/>
  <c r="J148" i="7"/>
  <c r="BE148" i="7" s="1"/>
  <c r="BI145" i="7"/>
  <c r="BH145" i="7"/>
  <c r="BG145" i="7"/>
  <c r="BF145" i="7"/>
  <c r="T145" i="7"/>
  <c r="R145" i="7"/>
  <c r="P145" i="7"/>
  <c r="BK145" i="7"/>
  <c r="J145" i="7"/>
  <c r="BE145" i="7" s="1"/>
  <c r="BI143" i="7"/>
  <c r="BH143" i="7"/>
  <c r="BG143" i="7"/>
  <c r="BF143" i="7"/>
  <c r="T143" i="7"/>
  <c r="R143" i="7"/>
  <c r="P143" i="7"/>
  <c r="BK143" i="7"/>
  <c r="J143" i="7"/>
  <c r="BE143" i="7"/>
  <c r="BI141" i="7"/>
  <c r="BH141" i="7"/>
  <c r="BG141" i="7"/>
  <c r="BF141" i="7"/>
  <c r="T141" i="7"/>
  <c r="R141" i="7"/>
  <c r="P141" i="7"/>
  <c r="BK141" i="7"/>
  <c r="J141" i="7"/>
  <c r="BE141" i="7" s="1"/>
  <c r="BI139" i="7"/>
  <c r="BH139" i="7"/>
  <c r="BG139" i="7"/>
  <c r="BF139" i="7"/>
  <c r="T139" i="7"/>
  <c r="R139" i="7"/>
  <c r="P139" i="7"/>
  <c r="BK139" i="7"/>
  <c r="J139" i="7"/>
  <c r="BE139" i="7"/>
  <c r="BI137" i="7"/>
  <c r="BH137" i="7"/>
  <c r="BG137" i="7"/>
  <c r="BF137" i="7"/>
  <c r="T137" i="7"/>
  <c r="R137" i="7"/>
  <c r="P137" i="7"/>
  <c r="BK137" i="7"/>
  <c r="J137" i="7"/>
  <c r="BE137" i="7" s="1"/>
  <c r="BI135" i="7"/>
  <c r="BH135" i="7"/>
  <c r="BG135" i="7"/>
  <c r="BF135" i="7"/>
  <c r="T135" i="7"/>
  <c r="R135" i="7"/>
  <c r="P135" i="7"/>
  <c r="BK135" i="7"/>
  <c r="J135" i="7"/>
  <c r="BE135" i="7"/>
  <c r="BI133" i="7"/>
  <c r="BH133" i="7"/>
  <c r="BG133" i="7"/>
  <c r="BF133" i="7"/>
  <c r="T133" i="7"/>
  <c r="R133" i="7"/>
  <c r="P133" i="7"/>
  <c r="BK133" i="7"/>
  <c r="J133" i="7"/>
  <c r="BE133" i="7" s="1"/>
  <c r="BI131" i="7"/>
  <c r="BH131" i="7"/>
  <c r="BG131" i="7"/>
  <c r="BF131" i="7"/>
  <c r="T131" i="7"/>
  <c r="R131" i="7"/>
  <c r="P131" i="7"/>
  <c r="P126" i="7" s="1"/>
  <c r="BK131" i="7"/>
  <c r="J131" i="7"/>
  <c r="BE131" i="7"/>
  <c r="BI129" i="7"/>
  <c r="BH129" i="7"/>
  <c r="BG129" i="7"/>
  <c r="BF129" i="7"/>
  <c r="T129" i="7"/>
  <c r="T126" i="7" s="1"/>
  <c r="R129" i="7"/>
  <c r="P129" i="7"/>
  <c r="BK129" i="7"/>
  <c r="J129" i="7"/>
  <c r="BE129" i="7" s="1"/>
  <c r="BI127" i="7"/>
  <c r="BH127" i="7"/>
  <c r="BG127" i="7"/>
  <c r="BF127" i="7"/>
  <c r="T127" i="7"/>
  <c r="R127" i="7"/>
  <c r="R126" i="7" s="1"/>
  <c r="P127" i="7"/>
  <c r="BK127" i="7"/>
  <c r="BK126" i="7" s="1"/>
  <c r="J126" i="7" s="1"/>
  <c r="J61" i="7" s="1"/>
  <c r="J127" i="7"/>
  <c r="BE127" i="7" s="1"/>
  <c r="BI124" i="7"/>
  <c r="BH124" i="7"/>
  <c r="BG124" i="7"/>
  <c r="BF124" i="7"/>
  <c r="T124" i="7"/>
  <c r="R124" i="7"/>
  <c r="P124" i="7"/>
  <c r="BK124" i="7"/>
  <c r="J124" i="7"/>
  <c r="BE124" i="7"/>
  <c r="BI122" i="7"/>
  <c r="BH122" i="7"/>
  <c r="BG122" i="7"/>
  <c r="BF122" i="7"/>
  <c r="T122" i="7"/>
  <c r="R122" i="7"/>
  <c r="P122" i="7"/>
  <c r="BK122" i="7"/>
  <c r="J122" i="7"/>
  <c r="BE122" i="7" s="1"/>
  <c r="BI120" i="7"/>
  <c r="BH120" i="7"/>
  <c r="BG120" i="7"/>
  <c r="BF120" i="7"/>
  <c r="T120" i="7"/>
  <c r="R120" i="7"/>
  <c r="P120" i="7"/>
  <c r="BK120" i="7"/>
  <c r="J120" i="7"/>
  <c r="BE120" i="7"/>
  <c r="BI118" i="7"/>
  <c r="BH118" i="7"/>
  <c r="BG118" i="7"/>
  <c r="BF118" i="7"/>
  <c r="T118" i="7"/>
  <c r="R118" i="7"/>
  <c r="P118" i="7"/>
  <c r="BK118" i="7"/>
  <c r="J118" i="7"/>
  <c r="BE118" i="7" s="1"/>
  <c r="BI116" i="7"/>
  <c r="BH116" i="7"/>
  <c r="BG116" i="7"/>
  <c r="BF116" i="7"/>
  <c r="T116" i="7"/>
  <c r="R116" i="7"/>
  <c r="P116" i="7"/>
  <c r="BK116" i="7"/>
  <c r="J116" i="7"/>
  <c r="BE116" i="7"/>
  <c r="BI114" i="7"/>
  <c r="BH114" i="7"/>
  <c r="BG114" i="7"/>
  <c r="BF114" i="7"/>
  <c r="T114" i="7"/>
  <c r="R114" i="7"/>
  <c r="P114" i="7"/>
  <c r="BK114" i="7"/>
  <c r="J114" i="7"/>
  <c r="BE114" i="7" s="1"/>
  <c r="BI112" i="7"/>
  <c r="BH112" i="7"/>
  <c r="BG112" i="7"/>
  <c r="BF112" i="7"/>
  <c r="T112" i="7"/>
  <c r="R112" i="7"/>
  <c r="P112" i="7"/>
  <c r="BK112" i="7"/>
  <c r="J112" i="7"/>
  <c r="BE112" i="7"/>
  <c r="BI110" i="7"/>
  <c r="BH110" i="7"/>
  <c r="BG110" i="7"/>
  <c r="BF110" i="7"/>
  <c r="T110" i="7"/>
  <c r="R110" i="7"/>
  <c r="P110" i="7"/>
  <c r="BK110" i="7"/>
  <c r="J110" i="7"/>
  <c r="BE110" i="7" s="1"/>
  <c r="BI108" i="7"/>
  <c r="BH108" i="7"/>
  <c r="BG108" i="7"/>
  <c r="BF108" i="7"/>
  <c r="T108" i="7"/>
  <c r="R108" i="7"/>
  <c r="P108" i="7"/>
  <c r="BK108" i="7"/>
  <c r="J108" i="7"/>
  <c r="BE108" i="7"/>
  <c r="BI106" i="7"/>
  <c r="BH106" i="7"/>
  <c r="BG106" i="7"/>
  <c r="BF106" i="7"/>
  <c r="T106" i="7"/>
  <c r="R106" i="7"/>
  <c r="P106" i="7"/>
  <c r="BK106" i="7"/>
  <c r="J106" i="7"/>
  <c r="BE106" i="7" s="1"/>
  <c r="BI104" i="7"/>
  <c r="BH104" i="7"/>
  <c r="BG104" i="7"/>
  <c r="BF104" i="7"/>
  <c r="T104" i="7"/>
  <c r="R104" i="7"/>
  <c r="P104" i="7"/>
  <c r="BK104" i="7"/>
  <c r="J104" i="7"/>
  <c r="BE104" i="7"/>
  <c r="BI102" i="7"/>
  <c r="BH102" i="7"/>
  <c r="BG102" i="7"/>
  <c r="BF102" i="7"/>
  <c r="T102" i="7"/>
  <c r="R102" i="7"/>
  <c r="P102" i="7"/>
  <c r="BK102" i="7"/>
  <c r="J102" i="7"/>
  <c r="BE102" i="7" s="1"/>
  <c r="BI100" i="7"/>
  <c r="BH100" i="7"/>
  <c r="BG100" i="7"/>
  <c r="BF100" i="7"/>
  <c r="T100" i="7"/>
  <c r="R100" i="7"/>
  <c r="P100" i="7"/>
  <c r="BK100" i="7"/>
  <c r="J100" i="7"/>
  <c r="BE100" i="7"/>
  <c r="BI98" i="7"/>
  <c r="BH98" i="7"/>
  <c r="BG98" i="7"/>
  <c r="BF98" i="7"/>
  <c r="T98" i="7"/>
  <c r="R98" i="7"/>
  <c r="P98" i="7"/>
  <c r="BK98" i="7"/>
  <c r="J98" i="7"/>
  <c r="BE98" i="7" s="1"/>
  <c r="BI96" i="7"/>
  <c r="BH96" i="7"/>
  <c r="BG96" i="7"/>
  <c r="BF96" i="7"/>
  <c r="T96" i="7"/>
  <c r="R96" i="7"/>
  <c r="P96" i="7"/>
  <c r="BK96" i="7"/>
  <c r="J96" i="7"/>
  <c r="BE96" i="7"/>
  <c r="BI94" i="7"/>
  <c r="BH94" i="7"/>
  <c r="BG94" i="7"/>
  <c r="BF94" i="7"/>
  <c r="T94" i="7"/>
  <c r="R94" i="7"/>
  <c r="P94" i="7"/>
  <c r="BK94" i="7"/>
  <c r="J94" i="7"/>
  <c r="BE94" i="7" s="1"/>
  <c r="BI92" i="7"/>
  <c r="BH92" i="7"/>
  <c r="BG92" i="7"/>
  <c r="BF92" i="7"/>
  <c r="T92" i="7"/>
  <c r="R92" i="7"/>
  <c r="P92" i="7"/>
  <c r="BK92" i="7"/>
  <c r="J92" i="7"/>
  <c r="BE92" i="7"/>
  <c r="BI90" i="7"/>
  <c r="F37" i="7" s="1"/>
  <c r="BD61" i="1" s="1"/>
  <c r="BH90" i="7"/>
  <c r="BG90" i="7"/>
  <c r="BF90" i="7"/>
  <c r="T90" i="7"/>
  <c r="R90" i="7"/>
  <c r="P90" i="7"/>
  <c r="BK90" i="7"/>
  <c r="J90" i="7"/>
  <c r="BE90" i="7" s="1"/>
  <c r="BI88" i="7"/>
  <c r="BH88" i="7"/>
  <c r="BG88" i="7"/>
  <c r="BF88" i="7"/>
  <c r="T88" i="7"/>
  <c r="R88" i="7"/>
  <c r="P88" i="7"/>
  <c r="BK88" i="7"/>
  <c r="J88" i="7"/>
  <c r="BE88" i="7"/>
  <c r="BI86" i="7"/>
  <c r="BH86" i="7"/>
  <c r="BG86" i="7"/>
  <c r="BF86" i="7"/>
  <c r="T86" i="7"/>
  <c r="R86" i="7"/>
  <c r="P86" i="7"/>
  <c r="BK86" i="7"/>
  <c r="J86" i="7"/>
  <c r="BE86" i="7" s="1"/>
  <c r="BI84" i="7"/>
  <c r="BH84" i="7"/>
  <c r="F36" i="7" s="1"/>
  <c r="BC61" i="1" s="1"/>
  <c r="BG84" i="7"/>
  <c r="F35" i="7" s="1"/>
  <c r="BB61" i="1" s="1"/>
  <c r="BF84" i="7"/>
  <c r="F34" i="7" s="1"/>
  <c r="BA61" i="1" s="1"/>
  <c r="J34" i="7"/>
  <c r="AW61" i="1" s="1"/>
  <c r="T84" i="7"/>
  <c r="T83" i="7" s="1"/>
  <c r="R84" i="7"/>
  <c r="R83" i="7"/>
  <c r="R82" i="7" s="1"/>
  <c r="P84" i="7"/>
  <c r="P83" i="7"/>
  <c r="BK84" i="7"/>
  <c r="BK83" i="7"/>
  <c r="BK82" i="7" s="1"/>
  <c r="J82" i="7" s="1"/>
  <c r="J59" i="7" s="1"/>
  <c r="J83" i="7"/>
  <c r="J60" i="7" s="1"/>
  <c r="J30" i="7"/>
  <c r="AG61" i="1" s="1"/>
  <c r="J84" i="7"/>
  <c r="BE84" i="7"/>
  <c r="J33" i="7" s="1"/>
  <c r="F78" i="7"/>
  <c r="F76" i="7"/>
  <c r="E74" i="7"/>
  <c r="F54" i="7"/>
  <c r="F52" i="7"/>
  <c r="E50" i="7"/>
  <c r="J24" i="7"/>
  <c r="E24" i="7"/>
  <c r="J79" i="7" s="1"/>
  <c r="J55" i="7"/>
  <c r="J23" i="7"/>
  <c r="J21" i="7"/>
  <c r="E21" i="7"/>
  <c r="J78" i="7"/>
  <c r="J54" i="7"/>
  <c r="J20" i="7"/>
  <c r="J18" i="7"/>
  <c r="E18" i="7"/>
  <c r="F55" i="7" s="1"/>
  <c r="F79" i="7"/>
  <c r="J17" i="7"/>
  <c r="J12" i="7"/>
  <c r="J52" i="7" s="1"/>
  <c r="E7" i="7"/>
  <c r="E72" i="7"/>
  <c r="E48" i="7"/>
  <c r="J39" i="6"/>
  <c r="J38" i="6"/>
  <c r="AY60" i="1"/>
  <c r="J37" i="6"/>
  <c r="AX60" i="1" s="1"/>
  <c r="BI122" i="6"/>
  <c r="BH122" i="6"/>
  <c r="BG122" i="6"/>
  <c r="BF122" i="6"/>
  <c r="T122" i="6"/>
  <c r="R122" i="6"/>
  <c r="P122" i="6"/>
  <c r="BK122" i="6"/>
  <c r="J122" i="6"/>
  <c r="BE122" i="6"/>
  <c r="BI120" i="6"/>
  <c r="BH120" i="6"/>
  <c r="BG120" i="6"/>
  <c r="BF120" i="6"/>
  <c r="T120" i="6"/>
  <c r="R120" i="6"/>
  <c r="P120" i="6"/>
  <c r="BK120" i="6"/>
  <c r="J120" i="6"/>
  <c r="BE120" i="6" s="1"/>
  <c r="BI118" i="6"/>
  <c r="BH118" i="6"/>
  <c r="BG118" i="6"/>
  <c r="BF118" i="6"/>
  <c r="T118" i="6"/>
  <c r="R118" i="6"/>
  <c r="P118" i="6"/>
  <c r="BK118" i="6"/>
  <c r="J118" i="6"/>
  <c r="BE118" i="6"/>
  <c r="BI116" i="6"/>
  <c r="BH116" i="6"/>
  <c r="BG116" i="6"/>
  <c r="BF116" i="6"/>
  <c r="T116" i="6"/>
  <c r="R116" i="6"/>
  <c r="P116" i="6"/>
  <c r="BK116" i="6"/>
  <c r="J116" i="6"/>
  <c r="BE116" i="6" s="1"/>
  <c r="BI114" i="6"/>
  <c r="BH114" i="6"/>
  <c r="BG114" i="6"/>
  <c r="BF114" i="6"/>
  <c r="T114" i="6"/>
  <c r="R114" i="6"/>
  <c r="P114" i="6"/>
  <c r="BK114" i="6"/>
  <c r="J114" i="6"/>
  <c r="BE114" i="6"/>
  <c r="BI112" i="6"/>
  <c r="BH112" i="6"/>
  <c r="BG112" i="6"/>
  <c r="BF112" i="6"/>
  <c r="T112" i="6"/>
  <c r="R112" i="6"/>
  <c r="R111" i="6"/>
  <c r="P112" i="6"/>
  <c r="P111" i="6" s="1"/>
  <c r="BK112" i="6"/>
  <c r="BK111" i="6"/>
  <c r="J111" i="6" s="1"/>
  <c r="J70" i="6" s="1"/>
  <c r="J112" i="6"/>
  <c r="BE112" i="6" s="1"/>
  <c r="BI109" i="6"/>
  <c r="BH109" i="6"/>
  <c r="BG109" i="6"/>
  <c r="BF109" i="6"/>
  <c r="T109" i="6"/>
  <c r="R109" i="6"/>
  <c r="P109" i="6"/>
  <c r="BK109" i="6"/>
  <c r="J109" i="6"/>
  <c r="BE109" i="6" s="1"/>
  <c r="BI107" i="6"/>
  <c r="BH107" i="6"/>
  <c r="BG107" i="6"/>
  <c r="BF107" i="6"/>
  <c r="T107" i="6"/>
  <c r="T106" i="6"/>
  <c r="R107" i="6"/>
  <c r="R106" i="6" s="1"/>
  <c r="P107" i="6"/>
  <c r="P106" i="6"/>
  <c r="BK107" i="6"/>
  <c r="BK106" i="6" s="1"/>
  <c r="J106" i="6" s="1"/>
  <c r="J69" i="6" s="1"/>
  <c r="J107" i="6"/>
  <c r="BE107" i="6"/>
  <c r="BI104" i="6"/>
  <c r="BH104" i="6"/>
  <c r="BG104" i="6"/>
  <c r="BF104" i="6"/>
  <c r="T104" i="6"/>
  <c r="T103" i="6"/>
  <c r="R104" i="6"/>
  <c r="R103" i="6" s="1"/>
  <c r="P104" i="6"/>
  <c r="P103" i="6"/>
  <c r="BK104" i="6"/>
  <c r="BK103" i="6" s="1"/>
  <c r="J103" i="6" s="1"/>
  <c r="J68" i="6" s="1"/>
  <c r="J104" i="6"/>
  <c r="BE104" i="6"/>
  <c r="BI101" i="6"/>
  <c r="BH101" i="6"/>
  <c r="BG101" i="6"/>
  <c r="BF101" i="6"/>
  <c r="T101" i="6"/>
  <c r="T100" i="6"/>
  <c r="R101" i="6"/>
  <c r="R100" i="6" s="1"/>
  <c r="P101" i="6"/>
  <c r="P100" i="6"/>
  <c r="BK101" i="6"/>
  <c r="BK100" i="6" s="1"/>
  <c r="J100" i="6" s="1"/>
  <c r="J67" i="6" s="1"/>
  <c r="J101" i="6"/>
  <c r="BE101" i="6"/>
  <c r="BI98" i="6"/>
  <c r="BH98" i="6"/>
  <c r="BG98" i="6"/>
  <c r="BF98" i="6"/>
  <c r="T98" i="6"/>
  <c r="T97" i="6"/>
  <c r="R98" i="6"/>
  <c r="R97" i="6" s="1"/>
  <c r="P98" i="6"/>
  <c r="P97" i="6"/>
  <c r="BK98" i="6"/>
  <c r="BK97" i="6" s="1"/>
  <c r="J97" i="6" s="1"/>
  <c r="J66" i="6" s="1"/>
  <c r="J98" i="6"/>
  <c r="BE98" i="6"/>
  <c r="BI95" i="6"/>
  <c r="F39" i="6"/>
  <c r="BD60" i="1" s="1"/>
  <c r="BH95" i="6"/>
  <c r="BG95" i="6"/>
  <c r="F37" i="6" s="1"/>
  <c r="BB60" i="1" s="1"/>
  <c r="BF95" i="6"/>
  <c r="F36" i="6" s="1"/>
  <c r="BA60" i="1" s="1"/>
  <c r="J36" i="6"/>
  <c r="AW60" i="1" s="1"/>
  <c r="T95" i="6"/>
  <c r="T94" i="6" s="1"/>
  <c r="R95" i="6"/>
  <c r="R94" i="6" s="1"/>
  <c r="R93" i="6" s="1"/>
  <c r="R92" i="6" s="1"/>
  <c r="P95" i="6"/>
  <c r="P94" i="6" s="1"/>
  <c r="P93" i="6" s="1"/>
  <c r="P92" i="6" s="1"/>
  <c r="AU60" i="1" s="1"/>
  <c r="BK95" i="6"/>
  <c r="BK94" i="6" s="1"/>
  <c r="J94" i="6"/>
  <c r="J65" i="6" s="1"/>
  <c r="J95" i="6"/>
  <c r="BE95" i="6" s="1"/>
  <c r="F86" i="6"/>
  <c r="E84" i="6"/>
  <c r="F56" i="6"/>
  <c r="E54" i="6"/>
  <c r="J26" i="6"/>
  <c r="E26" i="6"/>
  <c r="J89" i="6" s="1"/>
  <c r="J59" i="6"/>
  <c r="J25" i="6"/>
  <c r="J23" i="6"/>
  <c r="E23" i="6"/>
  <c r="J88" i="6"/>
  <c r="J58" i="6"/>
  <c r="J22" i="6"/>
  <c r="J20" i="6"/>
  <c r="E20" i="6"/>
  <c r="F59" i="6" s="1"/>
  <c r="F89" i="6"/>
  <c r="J19" i="6"/>
  <c r="J17" i="6"/>
  <c r="E17" i="6"/>
  <c r="J16" i="6"/>
  <c r="J14" i="6"/>
  <c r="E7" i="6"/>
  <c r="E50" i="6" s="1"/>
  <c r="J39" i="5"/>
  <c r="J38" i="5"/>
  <c r="AY59" i="1"/>
  <c r="J37" i="5"/>
  <c r="AX59" i="1" s="1"/>
  <c r="BI339" i="5"/>
  <c r="BH339" i="5"/>
  <c r="BG339" i="5"/>
  <c r="BF339" i="5"/>
  <c r="T339" i="5"/>
  <c r="T338" i="5" s="1"/>
  <c r="R339" i="5"/>
  <c r="R338" i="5" s="1"/>
  <c r="P339" i="5"/>
  <c r="P338" i="5"/>
  <c r="BK339" i="5"/>
  <c r="BK338" i="5" s="1"/>
  <c r="J338" i="5"/>
  <c r="J68" i="5" s="1"/>
  <c r="J339" i="5"/>
  <c r="BE339" i="5" s="1"/>
  <c r="BI334" i="5"/>
  <c r="BH334" i="5"/>
  <c r="BG334" i="5"/>
  <c r="BF334" i="5"/>
  <c r="T334" i="5"/>
  <c r="R334" i="5"/>
  <c r="P334" i="5"/>
  <c r="BK334" i="5"/>
  <c r="J334" i="5"/>
  <c r="BE334" i="5" s="1"/>
  <c r="BI330" i="5"/>
  <c r="BH330" i="5"/>
  <c r="BG330" i="5"/>
  <c r="BF330" i="5"/>
  <c r="T330" i="5"/>
  <c r="R330" i="5"/>
  <c r="P330" i="5"/>
  <c r="BK330" i="5"/>
  <c r="J330" i="5"/>
  <c r="BE330" i="5" s="1"/>
  <c r="BI326" i="5"/>
  <c r="BH326" i="5"/>
  <c r="BG326" i="5"/>
  <c r="BF326" i="5"/>
  <c r="T326" i="5"/>
  <c r="R326" i="5"/>
  <c r="P326" i="5"/>
  <c r="BK326" i="5"/>
  <c r="J326" i="5"/>
  <c r="BE326" i="5"/>
  <c r="BI324" i="5"/>
  <c r="BH324" i="5"/>
  <c r="BG324" i="5"/>
  <c r="BF324" i="5"/>
  <c r="T324" i="5"/>
  <c r="R324" i="5"/>
  <c r="P324" i="5"/>
  <c r="BK324" i="5"/>
  <c r="J324" i="5"/>
  <c r="BE324" i="5" s="1"/>
  <c r="BI320" i="5"/>
  <c r="BH320" i="5"/>
  <c r="BG320" i="5"/>
  <c r="BF320" i="5"/>
  <c r="T320" i="5"/>
  <c r="R320" i="5"/>
  <c r="P320" i="5"/>
  <c r="BK320" i="5"/>
  <c r="J320" i="5"/>
  <c r="BE320" i="5"/>
  <c r="BI316" i="5"/>
  <c r="BH316" i="5"/>
  <c r="BG316" i="5"/>
  <c r="BF316" i="5"/>
  <c r="T316" i="5"/>
  <c r="R316" i="5"/>
  <c r="P316" i="5"/>
  <c r="BK316" i="5"/>
  <c r="J316" i="5"/>
  <c r="BE316" i="5" s="1"/>
  <c r="BI314" i="5"/>
  <c r="BH314" i="5"/>
  <c r="BG314" i="5"/>
  <c r="BF314" i="5"/>
  <c r="T314" i="5"/>
  <c r="R314" i="5"/>
  <c r="P314" i="5"/>
  <c r="BK314" i="5"/>
  <c r="J314" i="5"/>
  <c r="BE314" i="5"/>
  <c r="BI310" i="5"/>
  <c r="BH310" i="5"/>
  <c r="BG310" i="5"/>
  <c r="BF310" i="5"/>
  <c r="T310" i="5"/>
  <c r="R310" i="5"/>
  <c r="P310" i="5"/>
  <c r="BK310" i="5"/>
  <c r="J310" i="5"/>
  <c r="BE310" i="5" s="1"/>
  <c r="BI308" i="5"/>
  <c r="BH308" i="5"/>
  <c r="BG308" i="5"/>
  <c r="BF308" i="5"/>
  <c r="T308" i="5"/>
  <c r="R308" i="5"/>
  <c r="P308" i="5"/>
  <c r="BK308" i="5"/>
  <c r="J308" i="5"/>
  <c r="BE308" i="5" s="1"/>
  <c r="BI304" i="5"/>
  <c r="BH304" i="5"/>
  <c r="BG304" i="5"/>
  <c r="BF304" i="5"/>
  <c r="T304" i="5"/>
  <c r="R304" i="5"/>
  <c r="P304" i="5"/>
  <c r="BK304" i="5"/>
  <c r="J304" i="5"/>
  <c r="BE304" i="5" s="1"/>
  <c r="BI302" i="5"/>
  <c r="BH302" i="5"/>
  <c r="BG302" i="5"/>
  <c r="BF302" i="5"/>
  <c r="T302" i="5"/>
  <c r="R302" i="5"/>
  <c r="P302" i="5"/>
  <c r="BK302" i="5"/>
  <c r="J302" i="5"/>
  <c r="BE302" i="5"/>
  <c r="BI298" i="5"/>
  <c r="BH298" i="5"/>
  <c r="BG298" i="5"/>
  <c r="BF298" i="5"/>
  <c r="T298" i="5"/>
  <c r="R298" i="5"/>
  <c r="P298" i="5"/>
  <c r="BK298" i="5"/>
  <c r="J298" i="5"/>
  <c r="BE298" i="5" s="1"/>
  <c r="BI296" i="5"/>
  <c r="BH296" i="5"/>
  <c r="BG296" i="5"/>
  <c r="BF296" i="5"/>
  <c r="T296" i="5"/>
  <c r="R296" i="5"/>
  <c r="P296" i="5"/>
  <c r="BK296" i="5"/>
  <c r="J296" i="5"/>
  <c r="BE296" i="5"/>
  <c r="BI292" i="5"/>
  <c r="BH292" i="5"/>
  <c r="BG292" i="5"/>
  <c r="BF292" i="5"/>
  <c r="T292" i="5"/>
  <c r="R292" i="5"/>
  <c r="P292" i="5"/>
  <c r="BK292" i="5"/>
  <c r="J292" i="5"/>
  <c r="BE292" i="5" s="1"/>
  <c r="BI290" i="5"/>
  <c r="BH290" i="5"/>
  <c r="BG290" i="5"/>
  <c r="BF290" i="5"/>
  <c r="T290" i="5"/>
  <c r="R290" i="5"/>
  <c r="P290" i="5"/>
  <c r="BK290" i="5"/>
  <c r="J290" i="5"/>
  <c r="BE290" i="5"/>
  <c r="BI286" i="5"/>
  <c r="BH286" i="5"/>
  <c r="BG286" i="5"/>
  <c r="BF286" i="5"/>
  <c r="T286" i="5"/>
  <c r="R286" i="5"/>
  <c r="P286" i="5"/>
  <c r="BK286" i="5"/>
  <c r="J286" i="5"/>
  <c r="BE286" i="5" s="1"/>
  <c r="BI282" i="5"/>
  <c r="BH282" i="5"/>
  <c r="BG282" i="5"/>
  <c r="BF282" i="5"/>
  <c r="T282" i="5"/>
  <c r="R282" i="5"/>
  <c r="P282" i="5"/>
  <c r="BK282" i="5"/>
  <c r="J282" i="5"/>
  <c r="BE282" i="5" s="1"/>
  <c r="BI277" i="5"/>
  <c r="BH277" i="5"/>
  <c r="BG277" i="5"/>
  <c r="BF277" i="5"/>
  <c r="T277" i="5"/>
  <c r="R277" i="5"/>
  <c r="P277" i="5"/>
  <c r="BK277" i="5"/>
  <c r="J277" i="5"/>
  <c r="BE277" i="5" s="1"/>
  <c r="BI275" i="5"/>
  <c r="BH275" i="5"/>
  <c r="BG275" i="5"/>
  <c r="BF275" i="5"/>
  <c r="T275" i="5"/>
  <c r="R275" i="5"/>
  <c r="P275" i="5"/>
  <c r="BK275" i="5"/>
  <c r="J275" i="5"/>
  <c r="BE275" i="5" s="1"/>
  <c r="BI271" i="5"/>
  <c r="BH271" i="5"/>
  <c r="BG271" i="5"/>
  <c r="BF271" i="5"/>
  <c r="T271" i="5"/>
  <c r="R271" i="5"/>
  <c r="P271" i="5"/>
  <c r="BK271" i="5"/>
  <c r="J271" i="5"/>
  <c r="BE271" i="5" s="1"/>
  <c r="BI269" i="5"/>
  <c r="BH269" i="5"/>
  <c r="BG269" i="5"/>
  <c r="BF269" i="5"/>
  <c r="T269" i="5"/>
  <c r="R269" i="5"/>
  <c r="P269" i="5"/>
  <c r="BK269" i="5"/>
  <c r="J269" i="5"/>
  <c r="BE269" i="5"/>
  <c r="BI265" i="5"/>
  <c r="BH265" i="5"/>
  <c r="BG265" i="5"/>
  <c r="BF265" i="5"/>
  <c r="T265" i="5"/>
  <c r="R265" i="5"/>
  <c r="P265" i="5"/>
  <c r="BK265" i="5"/>
  <c r="J265" i="5"/>
  <c r="BE265" i="5" s="1"/>
  <c r="BI261" i="5"/>
  <c r="BH261" i="5"/>
  <c r="BG261" i="5"/>
  <c r="BF261" i="5"/>
  <c r="T261" i="5"/>
  <c r="R261" i="5"/>
  <c r="P261" i="5"/>
  <c r="BK261" i="5"/>
  <c r="J261" i="5"/>
  <c r="BE261" i="5"/>
  <c r="BI259" i="5"/>
  <c r="BH259" i="5"/>
  <c r="BG259" i="5"/>
  <c r="BF259" i="5"/>
  <c r="T259" i="5"/>
  <c r="R259" i="5"/>
  <c r="P259" i="5"/>
  <c r="BK259" i="5"/>
  <c r="J259" i="5"/>
  <c r="BE259" i="5" s="1"/>
  <c r="BI255" i="5"/>
  <c r="BH255" i="5"/>
  <c r="BG255" i="5"/>
  <c r="BF255" i="5"/>
  <c r="T255" i="5"/>
  <c r="R255" i="5"/>
  <c r="P255" i="5"/>
  <c r="BK255" i="5"/>
  <c r="J255" i="5"/>
  <c r="BE255" i="5" s="1"/>
  <c r="BI251" i="5"/>
  <c r="BH251" i="5"/>
  <c r="BG251" i="5"/>
  <c r="BF251" i="5"/>
  <c r="T251" i="5"/>
  <c r="R251" i="5"/>
  <c r="P251" i="5"/>
  <c r="BK251" i="5"/>
  <c r="J251" i="5"/>
  <c r="BE251" i="5" s="1"/>
  <c r="BI247" i="5"/>
  <c r="BH247" i="5"/>
  <c r="BG247" i="5"/>
  <c r="BF247" i="5"/>
  <c r="T247" i="5"/>
  <c r="R247" i="5"/>
  <c r="P247" i="5"/>
  <c r="BK247" i="5"/>
  <c r="J247" i="5"/>
  <c r="BE247" i="5" s="1"/>
  <c r="BI243" i="5"/>
  <c r="BH243" i="5"/>
  <c r="BG243" i="5"/>
  <c r="BF243" i="5"/>
  <c r="T243" i="5"/>
  <c r="R243" i="5"/>
  <c r="P243" i="5"/>
  <c r="BK243" i="5"/>
  <c r="J243" i="5"/>
  <c r="BE243" i="5" s="1"/>
  <c r="BI239" i="5"/>
  <c r="BH239" i="5"/>
  <c r="BG239" i="5"/>
  <c r="BF239" i="5"/>
  <c r="T239" i="5"/>
  <c r="R239" i="5"/>
  <c r="P239" i="5"/>
  <c r="BK239" i="5"/>
  <c r="J239" i="5"/>
  <c r="BE239" i="5"/>
  <c r="BI235" i="5"/>
  <c r="BH235" i="5"/>
  <c r="BG235" i="5"/>
  <c r="BF235" i="5"/>
  <c r="T235" i="5"/>
  <c r="R235" i="5"/>
  <c r="P235" i="5"/>
  <c r="BK235" i="5"/>
  <c r="J235" i="5"/>
  <c r="BE235" i="5" s="1"/>
  <c r="BI233" i="5"/>
  <c r="BH233" i="5"/>
  <c r="BG233" i="5"/>
  <c r="BF233" i="5"/>
  <c r="T233" i="5"/>
  <c r="R233" i="5"/>
  <c r="P233" i="5"/>
  <c r="BK233" i="5"/>
  <c r="J233" i="5"/>
  <c r="BE233" i="5"/>
  <c r="BI229" i="5"/>
  <c r="BH229" i="5"/>
  <c r="BG229" i="5"/>
  <c r="BF229" i="5"/>
  <c r="T229" i="5"/>
  <c r="R229" i="5"/>
  <c r="P229" i="5"/>
  <c r="BK229" i="5"/>
  <c r="J229" i="5"/>
  <c r="BE229" i="5" s="1"/>
  <c r="BI227" i="5"/>
  <c r="BH227" i="5"/>
  <c r="BG227" i="5"/>
  <c r="BF227" i="5"/>
  <c r="T227" i="5"/>
  <c r="R227" i="5"/>
  <c r="P227" i="5"/>
  <c r="BK227" i="5"/>
  <c r="J227" i="5"/>
  <c r="BE227" i="5"/>
  <c r="BI223" i="5"/>
  <c r="BH223" i="5"/>
  <c r="BG223" i="5"/>
  <c r="BF223" i="5"/>
  <c r="T223" i="5"/>
  <c r="R223" i="5"/>
  <c r="P223" i="5"/>
  <c r="BK223" i="5"/>
  <c r="J223" i="5"/>
  <c r="BE223" i="5" s="1"/>
  <c r="BI219" i="5"/>
  <c r="BH219" i="5"/>
  <c r="BG219" i="5"/>
  <c r="BF219" i="5"/>
  <c r="T219" i="5"/>
  <c r="R219" i="5"/>
  <c r="P219" i="5"/>
  <c r="BK219" i="5"/>
  <c r="J219" i="5"/>
  <c r="BE219" i="5"/>
  <c r="BI217" i="5"/>
  <c r="BH217" i="5"/>
  <c r="BG217" i="5"/>
  <c r="BF217" i="5"/>
  <c r="T217" i="5"/>
  <c r="R217" i="5"/>
  <c r="P217" i="5"/>
  <c r="BK217" i="5"/>
  <c r="J217" i="5"/>
  <c r="BE217" i="5" s="1"/>
  <c r="BI215" i="5"/>
  <c r="BH215" i="5"/>
  <c r="BG215" i="5"/>
  <c r="BF215" i="5"/>
  <c r="T215" i="5"/>
  <c r="R215" i="5"/>
  <c r="P215" i="5"/>
  <c r="BK215" i="5"/>
  <c r="J215" i="5"/>
  <c r="BE215" i="5"/>
  <c r="BI211" i="5"/>
  <c r="BH211" i="5"/>
  <c r="BG211" i="5"/>
  <c r="BF211" i="5"/>
  <c r="T211" i="5"/>
  <c r="R211" i="5"/>
  <c r="P211" i="5"/>
  <c r="BK211" i="5"/>
  <c r="J211" i="5"/>
  <c r="BE211" i="5"/>
  <c r="BI207" i="5"/>
  <c r="BH207" i="5"/>
  <c r="BG207" i="5"/>
  <c r="BF207" i="5"/>
  <c r="T207" i="5"/>
  <c r="R207" i="5"/>
  <c r="R202" i="5" s="1"/>
  <c r="P207" i="5"/>
  <c r="BK207" i="5"/>
  <c r="J207" i="5"/>
  <c r="BE207" i="5"/>
  <c r="BI203" i="5"/>
  <c r="BH203" i="5"/>
  <c r="BG203" i="5"/>
  <c r="BF203" i="5"/>
  <c r="T203" i="5"/>
  <c r="T202" i="5" s="1"/>
  <c r="R203" i="5"/>
  <c r="P203" i="5"/>
  <c r="P202" i="5" s="1"/>
  <c r="BK203" i="5"/>
  <c r="BK202" i="5" s="1"/>
  <c r="J202" i="5" s="1"/>
  <c r="J67" i="5" s="1"/>
  <c r="J203" i="5"/>
  <c r="BE203" i="5"/>
  <c r="BI198" i="5"/>
  <c r="BH198" i="5"/>
  <c r="BG198" i="5"/>
  <c r="BF198" i="5"/>
  <c r="T198" i="5"/>
  <c r="R198" i="5"/>
  <c r="P198" i="5"/>
  <c r="P189" i="5" s="1"/>
  <c r="BK198" i="5"/>
  <c r="BK189" i="5" s="1"/>
  <c r="J189" i="5" s="1"/>
  <c r="J66" i="5" s="1"/>
  <c r="J198" i="5"/>
  <c r="BE198" i="5"/>
  <c r="BI194" i="5"/>
  <c r="BH194" i="5"/>
  <c r="BG194" i="5"/>
  <c r="BF194" i="5"/>
  <c r="T194" i="5"/>
  <c r="T189" i="5" s="1"/>
  <c r="R194" i="5"/>
  <c r="P194" i="5"/>
  <c r="BK194" i="5"/>
  <c r="J194" i="5"/>
  <c r="BE194" i="5" s="1"/>
  <c r="BI190" i="5"/>
  <c r="BH190" i="5"/>
  <c r="BG190" i="5"/>
  <c r="BF190" i="5"/>
  <c r="T190" i="5"/>
  <c r="R190" i="5"/>
  <c r="R189" i="5"/>
  <c r="P190" i="5"/>
  <c r="BK190" i="5"/>
  <c r="J190" i="5"/>
  <c r="BE190" i="5"/>
  <c r="BI185" i="5"/>
  <c r="BH185" i="5"/>
  <c r="BG185" i="5"/>
  <c r="BF185" i="5"/>
  <c r="T185" i="5"/>
  <c r="R185" i="5"/>
  <c r="P185" i="5"/>
  <c r="BK185" i="5"/>
  <c r="J185" i="5"/>
  <c r="BE185" i="5"/>
  <c r="BI181" i="5"/>
  <c r="BH181" i="5"/>
  <c r="BG181" i="5"/>
  <c r="BF181" i="5"/>
  <c r="T181" i="5"/>
  <c r="R181" i="5"/>
  <c r="P181" i="5"/>
  <c r="BK181" i="5"/>
  <c r="J181" i="5"/>
  <c r="BE181" i="5" s="1"/>
  <c r="BI174" i="5"/>
  <c r="BH174" i="5"/>
  <c r="BG174" i="5"/>
  <c r="BF174" i="5"/>
  <c r="T174" i="5"/>
  <c r="R174" i="5"/>
  <c r="P174" i="5"/>
  <c r="BK174" i="5"/>
  <c r="J174" i="5"/>
  <c r="BE174" i="5"/>
  <c r="BI167" i="5"/>
  <c r="BH167" i="5"/>
  <c r="BG167" i="5"/>
  <c r="BF167" i="5"/>
  <c r="T167" i="5"/>
  <c r="R167" i="5"/>
  <c r="P167" i="5"/>
  <c r="BK167" i="5"/>
  <c r="J167" i="5"/>
  <c r="BE167" i="5" s="1"/>
  <c r="BI163" i="5"/>
  <c r="BH163" i="5"/>
  <c r="BG163" i="5"/>
  <c r="BF163" i="5"/>
  <c r="T163" i="5"/>
  <c r="R163" i="5"/>
  <c r="P163" i="5"/>
  <c r="BK163" i="5"/>
  <c r="J163" i="5"/>
  <c r="BE163" i="5"/>
  <c r="BI156" i="5"/>
  <c r="BH156" i="5"/>
  <c r="BG156" i="5"/>
  <c r="BF156" i="5"/>
  <c r="T156" i="5"/>
  <c r="R156" i="5"/>
  <c r="P156" i="5"/>
  <c r="BK156" i="5"/>
  <c r="J156" i="5"/>
  <c r="BE156" i="5" s="1"/>
  <c r="BI152" i="5"/>
  <c r="BH152" i="5"/>
  <c r="BG152" i="5"/>
  <c r="BF152" i="5"/>
  <c r="T152" i="5"/>
  <c r="R152" i="5"/>
  <c r="P152" i="5"/>
  <c r="BK152" i="5"/>
  <c r="J152" i="5"/>
  <c r="BE152" i="5"/>
  <c r="BI148" i="5"/>
  <c r="BH148" i="5"/>
  <c r="BG148" i="5"/>
  <c r="BF148" i="5"/>
  <c r="T148" i="5"/>
  <c r="R148" i="5"/>
  <c r="P148" i="5"/>
  <c r="BK148" i="5"/>
  <c r="J148" i="5"/>
  <c r="BE148" i="5" s="1"/>
  <c r="BI143" i="5"/>
  <c r="BH143" i="5"/>
  <c r="BG143" i="5"/>
  <c r="BF143" i="5"/>
  <c r="T143" i="5"/>
  <c r="R143" i="5"/>
  <c r="P143" i="5"/>
  <c r="BK143" i="5"/>
  <c r="J143" i="5"/>
  <c r="BE143" i="5"/>
  <c r="BI139" i="5"/>
  <c r="BH139" i="5"/>
  <c r="BG139" i="5"/>
  <c r="BF139" i="5"/>
  <c r="T139" i="5"/>
  <c r="R139" i="5"/>
  <c r="P139" i="5"/>
  <c r="BK139" i="5"/>
  <c r="J139" i="5"/>
  <c r="BE139" i="5" s="1"/>
  <c r="BI137" i="5"/>
  <c r="BH137" i="5"/>
  <c r="BG137" i="5"/>
  <c r="BF137" i="5"/>
  <c r="T137" i="5"/>
  <c r="R137" i="5"/>
  <c r="P137" i="5"/>
  <c r="BK137" i="5"/>
  <c r="J137" i="5"/>
  <c r="BE137" i="5"/>
  <c r="BI130" i="5"/>
  <c r="BH130" i="5"/>
  <c r="BG130" i="5"/>
  <c r="BF130" i="5"/>
  <c r="T130" i="5"/>
  <c r="R130" i="5"/>
  <c r="P130" i="5"/>
  <c r="BK130" i="5"/>
  <c r="J130" i="5"/>
  <c r="BE130" i="5" s="1"/>
  <c r="BI126" i="5"/>
  <c r="BH126" i="5"/>
  <c r="BG126" i="5"/>
  <c r="BF126" i="5"/>
  <c r="T126" i="5"/>
  <c r="R126" i="5"/>
  <c r="P126" i="5"/>
  <c r="BK126" i="5"/>
  <c r="J126" i="5"/>
  <c r="BE126" i="5"/>
  <c r="BI121" i="5"/>
  <c r="BH121" i="5"/>
  <c r="BG121" i="5"/>
  <c r="BF121" i="5"/>
  <c r="T121" i="5"/>
  <c r="R121" i="5"/>
  <c r="P121" i="5"/>
  <c r="BK121" i="5"/>
  <c r="J121" i="5"/>
  <c r="BE121" i="5" s="1"/>
  <c r="BI117" i="5"/>
  <c r="BH117" i="5"/>
  <c r="BG117" i="5"/>
  <c r="BF117" i="5"/>
  <c r="T117" i="5"/>
  <c r="R117" i="5"/>
  <c r="P117" i="5"/>
  <c r="BK117" i="5"/>
  <c r="J117" i="5"/>
  <c r="BE117" i="5"/>
  <c r="BI107" i="5"/>
  <c r="BH107" i="5"/>
  <c r="BG107" i="5"/>
  <c r="BF107" i="5"/>
  <c r="T107" i="5"/>
  <c r="R107" i="5"/>
  <c r="P107" i="5"/>
  <c r="BK107" i="5"/>
  <c r="J107" i="5"/>
  <c r="BE107" i="5" s="1"/>
  <c r="BI103" i="5"/>
  <c r="BH103" i="5"/>
  <c r="BG103" i="5"/>
  <c r="BF103" i="5"/>
  <c r="T103" i="5"/>
  <c r="R103" i="5"/>
  <c r="P103" i="5"/>
  <c r="P92" i="5" s="1"/>
  <c r="P91" i="5" s="1"/>
  <c r="P90" i="5" s="1"/>
  <c r="AU59" i="1" s="1"/>
  <c r="BK103" i="5"/>
  <c r="J103" i="5"/>
  <c r="BE103" i="5"/>
  <c r="BI98" i="5"/>
  <c r="F39" i="5" s="1"/>
  <c r="BD59" i="1" s="1"/>
  <c r="BH98" i="5"/>
  <c r="BG98" i="5"/>
  <c r="BF98" i="5"/>
  <c r="T98" i="5"/>
  <c r="T92" i="5" s="1"/>
  <c r="T91" i="5" s="1"/>
  <c r="T90" i="5" s="1"/>
  <c r="R98" i="5"/>
  <c r="P98" i="5"/>
  <c r="BK98" i="5"/>
  <c r="J98" i="5"/>
  <c r="BE98" i="5" s="1"/>
  <c r="BI93" i="5"/>
  <c r="BH93" i="5"/>
  <c r="F38" i="5" s="1"/>
  <c r="BC59" i="1" s="1"/>
  <c r="BG93" i="5"/>
  <c r="F37" i="5" s="1"/>
  <c r="BB59" i="1" s="1"/>
  <c r="BF93" i="5"/>
  <c r="J36" i="5"/>
  <c r="AW59" i="1" s="1"/>
  <c r="T93" i="5"/>
  <c r="R93" i="5"/>
  <c r="R92" i="5" s="1"/>
  <c r="R91" i="5" s="1"/>
  <c r="R90" i="5" s="1"/>
  <c r="P93" i="5"/>
  <c r="BK93" i="5"/>
  <c r="BK92" i="5" s="1"/>
  <c r="J92" i="5" s="1"/>
  <c r="J65" i="5" s="1"/>
  <c r="J93" i="5"/>
  <c r="BE93" i="5"/>
  <c r="F84" i="5"/>
  <c r="E82" i="5"/>
  <c r="F56" i="5"/>
  <c r="E54" i="5"/>
  <c r="J26" i="5"/>
  <c r="E26" i="5"/>
  <c r="J25" i="5"/>
  <c r="J23" i="5"/>
  <c r="E23" i="5"/>
  <c r="J86" i="5" s="1"/>
  <c r="J58" i="5"/>
  <c r="J22" i="5"/>
  <c r="J20" i="5"/>
  <c r="E20" i="5"/>
  <c r="F87" i="5"/>
  <c r="F59" i="5"/>
  <c r="J19" i="5"/>
  <c r="J17" i="5"/>
  <c r="E17" i="5"/>
  <c r="F58" i="5" s="1"/>
  <c r="J16" i="5"/>
  <c r="J14" i="5"/>
  <c r="J56" i="5" s="1"/>
  <c r="J84" i="5"/>
  <c r="E7" i="5"/>
  <c r="E78" i="5"/>
  <c r="E50" i="5"/>
  <c r="J39" i="4"/>
  <c r="J38" i="4"/>
  <c r="AY58" i="1"/>
  <c r="J37" i="4"/>
  <c r="AX58" i="1" s="1"/>
  <c r="BI308" i="4"/>
  <c r="BH308" i="4"/>
  <c r="BG308" i="4"/>
  <c r="BF308" i="4"/>
  <c r="T308" i="4"/>
  <c r="T307" i="4"/>
  <c r="R308" i="4"/>
  <c r="R307" i="4" s="1"/>
  <c r="P308" i="4"/>
  <c r="P307" i="4"/>
  <c r="BK308" i="4"/>
  <c r="BK307" i="4" s="1"/>
  <c r="J307" i="4" s="1"/>
  <c r="J68" i="4" s="1"/>
  <c r="J308" i="4"/>
  <c r="BE308" i="4"/>
  <c r="BI303" i="4"/>
  <c r="BH303" i="4"/>
  <c r="BG303" i="4"/>
  <c r="BF303" i="4"/>
  <c r="T303" i="4"/>
  <c r="R303" i="4"/>
  <c r="P303" i="4"/>
  <c r="BK303" i="4"/>
  <c r="J303" i="4"/>
  <c r="BE303" i="4" s="1"/>
  <c r="BI299" i="4"/>
  <c r="BH299" i="4"/>
  <c r="BG299" i="4"/>
  <c r="BF299" i="4"/>
  <c r="T299" i="4"/>
  <c r="R299" i="4"/>
  <c r="P299" i="4"/>
  <c r="BK299" i="4"/>
  <c r="J299" i="4"/>
  <c r="BE299" i="4"/>
  <c r="BI297" i="4"/>
  <c r="BH297" i="4"/>
  <c r="BG297" i="4"/>
  <c r="BF297" i="4"/>
  <c r="T297" i="4"/>
  <c r="R297" i="4"/>
  <c r="P297" i="4"/>
  <c r="BK297" i="4"/>
  <c r="J297" i="4"/>
  <c r="BE297" i="4" s="1"/>
  <c r="BI293" i="4"/>
  <c r="BH293" i="4"/>
  <c r="BG293" i="4"/>
  <c r="BF293" i="4"/>
  <c r="T293" i="4"/>
  <c r="R293" i="4"/>
  <c r="P293" i="4"/>
  <c r="BK293" i="4"/>
  <c r="J293" i="4"/>
  <c r="BE293" i="4"/>
  <c r="BI289" i="4"/>
  <c r="BH289" i="4"/>
  <c r="BG289" i="4"/>
  <c r="BF289" i="4"/>
  <c r="T289" i="4"/>
  <c r="R289" i="4"/>
  <c r="P289" i="4"/>
  <c r="BK289" i="4"/>
  <c r="J289" i="4"/>
  <c r="BE289" i="4" s="1"/>
  <c r="BI285" i="4"/>
  <c r="BH285" i="4"/>
  <c r="BG285" i="4"/>
  <c r="BF285" i="4"/>
  <c r="T285" i="4"/>
  <c r="R285" i="4"/>
  <c r="P285" i="4"/>
  <c r="BK285" i="4"/>
  <c r="J285" i="4"/>
  <c r="BE285" i="4"/>
  <c r="BI283" i="4"/>
  <c r="BH283" i="4"/>
  <c r="BG283" i="4"/>
  <c r="BF283" i="4"/>
  <c r="T283" i="4"/>
  <c r="R283" i="4"/>
  <c r="P283" i="4"/>
  <c r="BK283" i="4"/>
  <c r="J283" i="4"/>
  <c r="BE283" i="4" s="1"/>
  <c r="BI279" i="4"/>
  <c r="BH279" i="4"/>
  <c r="BG279" i="4"/>
  <c r="BF279" i="4"/>
  <c r="T279" i="4"/>
  <c r="R279" i="4"/>
  <c r="P279" i="4"/>
  <c r="BK279" i="4"/>
  <c r="J279" i="4"/>
  <c r="BE279" i="4"/>
  <c r="BI275" i="4"/>
  <c r="BH275" i="4"/>
  <c r="BG275" i="4"/>
  <c r="BF275" i="4"/>
  <c r="T275" i="4"/>
  <c r="R275" i="4"/>
  <c r="P275" i="4"/>
  <c r="BK275" i="4"/>
  <c r="J275" i="4"/>
  <c r="BE275" i="4" s="1"/>
  <c r="BI273" i="4"/>
  <c r="BH273" i="4"/>
  <c r="BG273" i="4"/>
  <c r="BF273" i="4"/>
  <c r="T273" i="4"/>
  <c r="R273" i="4"/>
  <c r="P273" i="4"/>
  <c r="BK273" i="4"/>
  <c r="J273" i="4"/>
  <c r="BE273" i="4"/>
  <c r="BI269" i="4"/>
  <c r="BH269" i="4"/>
  <c r="BG269" i="4"/>
  <c r="BF269" i="4"/>
  <c r="T269" i="4"/>
  <c r="R269" i="4"/>
  <c r="P269" i="4"/>
  <c r="BK269" i="4"/>
  <c r="J269" i="4"/>
  <c r="BE269" i="4" s="1"/>
  <c r="BI267" i="4"/>
  <c r="BH267" i="4"/>
  <c r="BG267" i="4"/>
  <c r="BF267" i="4"/>
  <c r="T267" i="4"/>
  <c r="R267" i="4"/>
  <c r="P267" i="4"/>
  <c r="BK267" i="4"/>
  <c r="J267" i="4"/>
  <c r="BE267" i="4"/>
  <c r="BI263" i="4"/>
  <c r="BH263" i="4"/>
  <c r="BG263" i="4"/>
  <c r="BF263" i="4"/>
  <c r="T263" i="4"/>
  <c r="R263" i="4"/>
  <c r="P263" i="4"/>
  <c r="BK263" i="4"/>
  <c r="J263" i="4"/>
  <c r="BE263" i="4" s="1"/>
  <c r="BI261" i="4"/>
  <c r="BH261" i="4"/>
  <c r="BG261" i="4"/>
  <c r="BF261" i="4"/>
  <c r="T261" i="4"/>
  <c r="R261" i="4"/>
  <c r="P261" i="4"/>
  <c r="BK261" i="4"/>
  <c r="J261" i="4"/>
  <c r="BE261" i="4"/>
  <c r="BI257" i="4"/>
  <c r="BH257" i="4"/>
  <c r="BG257" i="4"/>
  <c r="BF257" i="4"/>
  <c r="T257" i="4"/>
  <c r="R257" i="4"/>
  <c r="P257" i="4"/>
  <c r="BK257" i="4"/>
  <c r="J257" i="4"/>
  <c r="BE257" i="4" s="1"/>
  <c r="BI255" i="4"/>
  <c r="BH255" i="4"/>
  <c r="BG255" i="4"/>
  <c r="BF255" i="4"/>
  <c r="T255" i="4"/>
  <c r="R255" i="4"/>
  <c r="P255" i="4"/>
  <c r="BK255" i="4"/>
  <c r="J255" i="4"/>
  <c r="BE255" i="4"/>
  <c r="BI251" i="4"/>
  <c r="BH251" i="4"/>
  <c r="BG251" i="4"/>
  <c r="BF251" i="4"/>
  <c r="T251" i="4"/>
  <c r="R251" i="4"/>
  <c r="P251" i="4"/>
  <c r="BK251" i="4"/>
  <c r="J251" i="4"/>
  <c r="BE251" i="4" s="1"/>
  <c r="BI247" i="4"/>
  <c r="BH247" i="4"/>
  <c r="BG247" i="4"/>
  <c r="BF247" i="4"/>
  <c r="T247" i="4"/>
  <c r="R247" i="4"/>
  <c r="P247" i="4"/>
  <c r="BK247" i="4"/>
  <c r="J247" i="4"/>
  <c r="BE247" i="4"/>
  <c r="BI243" i="4"/>
  <c r="BH243" i="4"/>
  <c r="BG243" i="4"/>
  <c r="BF243" i="4"/>
  <c r="T243" i="4"/>
  <c r="R243" i="4"/>
  <c r="P243" i="4"/>
  <c r="BK243" i="4"/>
  <c r="J243" i="4"/>
  <c r="BE243" i="4" s="1"/>
  <c r="BI241" i="4"/>
  <c r="BH241" i="4"/>
  <c r="BG241" i="4"/>
  <c r="BF241" i="4"/>
  <c r="T241" i="4"/>
  <c r="R241" i="4"/>
  <c r="P241" i="4"/>
  <c r="BK241" i="4"/>
  <c r="J241" i="4"/>
  <c r="BE241" i="4"/>
  <c r="BI239" i="4"/>
  <c r="BH239" i="4"/>
  <c r="BG239" i="4"/>
  <c r="BF239" i="4"/>
  <c r="T239" i="4"/>
  <c r="R239" i="4"/>
  <c r="P239" i="4"/>
  <c r="BK239" i="4"/>
  <c r="J239" i="4"/>
  <c r="BE239" i="4" s="1"/>
  <c r="BI235" i="4"/>
  <c r="BH235" i="4"/>
  <c r="BG235" i="4"/>
  <c r="BF235" i="4"/>
  <c r="T235" i="4"/>
  <c r="R235" i="4"/>
  <c r="P235" i="4"/>
  <c r="BK235" i="4"/>
  <c r="J235" i="4"/>
  <c r="BE235" i="4"/>
  <c r="BI231" i="4"/>
  <c r="BH231" i="4"/>
  <c r="BG231" i="4"/>
  <c r="BF231" i="4"/>
  <c r="T231" i="4"/>
  <c r="T230" i="4" s="1"/>
  <c r="R231" i="4"/>
  <c r="R230" i="4"/>
  <c r="P231" i="4"/>
  <c r="P230" i="4" s="1"/>
  <c r="BK231" i="4"/>
  <c r="BK230" i="4"/>
  <c r="J230" i="4"/>
  <c r="J67" i="4" s="1"/>
  <c r="J231" i="4"/>
  <c r="BE231" i="4" s="1"/>
  <c r="BI226" i="4"/>
  <c r="BH226" i="4"/>
  <c r="BG226" i="4"/>
  <c r="BF226" i="4"/>
  <c r="T226" i="4"/>
  <c r="R226" i="4"/>
  <c r="P226" i="4"/>
  <c r="BK226" i="4"/>
  <c r="J226" i="4"/>
  <c r="BE226" i="4" s="1"/>
  <c r="BI222" i="4"/>
  <c r="BH222" i="4"/>
  <c r="BG222" i="4"/>
  <c r="BF222" i="4"/>
  <c r="T222" i="4"/>
  <c r="R222" i="4"/>
  <c r="P222" i="4"/>
  <c r="BK222" i="4"/>
  <c r="J222" i="4"/>
  <c r="BE222" i="4"/>
  <c r="BI217" i="4"/>
  <c r="BH217" i="4"/>
  <c r="BG217" i="4"/>
  <c r="BF217" i="4"/>
  <c r="T217" i="4"/>
  <c r="R217" i="4"/>
  <c r="P217" i="4"/>
  <c r="BK217" i="4"/>
  <c r="J217" i="4"/>
  <c r="BE217" i="4" s="1"/>
  <c r="BI213" i="4"/>
  <c r="BH213" i="4"/>
  <c r="BG213" i="4"/>
  <c r="BF213" i="4"/>
  <c r="T213" i="4"/>
  <c r="R213" i="4"/>
  <c r="P213" i="4"/>
  <c r="BK213" i="4"/>
  <c r="J213" i="4"/>
  <c r="BE213" i="4"/>
  <c r="BI209" i="4"/>
  <c r="BH209" i="4"/>
  <c r="BG209" i="4"/>
  <c r="BF209" i="4"/>
  <c r="T209" i="4"/>
  <c r="R209" i="4"/>
  <c r="P209" i="4"/>
  <c r="BK209" i="4"/>
  <c r="J209" i="4"/>
  <c r="BE209" i="4" s="1"/>
  <c r="BI205" i="4"/>
  <c r="BH205" i="4"/>
  <c r="BG205" i="4"/>
  <c r="BF205" i="4"/>
  <c r="T205" i="4"/>
  <c r="R205" i="4"/>
  <c r="P205" i="4"/>
  <c r="BK205" i="4"/>
  <c r="J205" i="4"/>
  <c r="BE205" i="4"/>
  <c r="BI201" i="4"/>
  <c r="BH201" i="4"/>
  <c r="BG201" i="4"/>
  <c r="BF201" i="4"/>
  <c r="T201" i="4"/>
  <c r="T200" i="4" s="1"/>
  <c r="R201" i="4"/>
  <c r="R200" i="4"/>
  <c r="P201" i="4"/>
  <c r="P200" i="4" s="1"/>
  <c r="BK201" i="4"/>
  <c r="BK200" i="4"/>
  <c r="J200" i="4"/>
  <c r="J66" i="4" s="1"/>
  <c r="J201" i="4"/>
  <c r="BE201" i="4" s="1"/>
  <c r="BI196" i="4"/>
  <c r="BH196" i="4"/>
  <c r="BG196" i="4"/>
  <c r="BF196" i="4"/>
  <c r="T196" i="4"/>
  <c r="R196" i="4"/>
  <c r="P196" i="4"/>
  <c r="BK196" i="4"/>
  <c r="J196" i="4"/>
  <c r="BE196" i="4" s="1"/>
  <c r="BI194" i="4"/>
  <c r="BH194" i="4"/>
  <c r="BG194" i="4"/>
  <c r="BF194" i="4"/>
  <c r="T194" i="4"/>
  <c r="R194" i="4"/>
  <c r="P194" i="4"/>
  <c r="BK194" i="4"/>
  <c r="J194" i="4"/>
  <c r="BE194" i="4"/>
  <c r="BI189" i="4"/>
  <c r="BH189" i="4"/>
  <c r="BG189" i="4"/>
  <c r="BF189" i="4"/>
  <c r="T189" i="4"/>
  <c r="R189" i="4"/>
  <c r="P189" i="4"/>
  <c r="BK189" i="4"/>
  <c r="J189" i="4"/>
  <c r="BE189" i="4" s="1"/>
  <c r="BI185" i="4"/>
  <c r="BH185" i="4"/>
  <c r="BG185" i="4"/>
  <c r="BF185" i="4"/>
  <c r="T185" i="4"/>
  <c r="R185" i="4"/>
  <c r="P185" i="4"/>
  <c r="BK185" i="4"/>
  <c r="J185" i="4"/>
  <c r="BE185" i="4"/>
  <c r="BI181" i="4"/>
  <c r="BH181" i="4"/>
  <c r="BG181" i="4"/>
  <c r="BF181" i="4"/>
  <c r="T181" i="4"/>
  <c r="R181" i="4"/>
  <c r="P181" i="4"/>
  <c r="BK181" i="4"/>
  <c r="J181" i="4"/>
  <c r="BE181" i="4" s="1"/>
  <c r="BI174" i="4"/>
  <c r="BH174" i="4"/>
  <c r="BG174" i="4"/>
  <c r="BF174" i="4"/>
  <c r="T174" i="4"/>
  <c r="R174" i="4"/>
  <c r="P174" i="4"/>
  <c r="BK174" i="4"/>
  <c r="J174" i="4"/>
  <c r="BE174" i="4"/>
  <c r="BI167" i="4"/>
  <c r="BH167" i="4"/>
  <c r="BG167" i="4"/>
  <c r="BF167" i="4"/>
  <c r="T167" i="4"/>
  <c r="R167" i="4"/>
  <c r="P167" i="4"/>
  <c r="BK167" i="4"/>
  <c r="J167" i="4"/>
  <c r="BE167" i="4" s="1"/>
  <c r="BI163" i="4"/>
  <c r="BH163" i="4"/>
  <c r="BG163" i="4"/>
  <c r="BF163" i="4"/>
  <c r="T163" i="4"/>
  <c r="R163" i="4"/>
  <c r="P163" i="4"/>
  <c r="BK163" i="4"/>
  <c r="J163" i="4"/>
  <c r="BE163" i="4"/>
  <c r="BI156" i="4"/>
  <c r="BH156" i="4"/>
  <c r="BG156" i="4"/>
  <c r="BF156" i="4"/>
  <c r="T156" i="4"/>
  <c r="R156" i="4"/>
  <c r="P156" i="4"/>
  <c r="BK156" i="4"/>
  <c r="J156" i="4"/>
  <c r="BE156" i="4" s="1"/>
  <c r="BI152" i="4"/>
  <c r="BH152" i="4"/>
  <c r="BG152" i="4"/>
  <c r="BF152" i="4"/>
  <c r="T152" i="4"/>
  <c r="R152" i="4"/>
  <c r="P152" i="4"/>
  <c r="BK152" i="4"/>
  <c r="J152" i="4"/>
  <c r="BE152" i="4"/>
  <c r="BI148" i="4"/>
  <c r="BH148" i="4"/>
  <c r="BG148" i="4"/>
  <c r="BF148" i="4"/>
  <c r="T148" i="4"/>
  <c r="R148" i="4"/>
  <c r="P148" i="4"/>
  <c r="BK148" i="4"/>
  <c r="J148" i="4"/>
  <c r="BE148" i="4" s="1"/>
  <c r="BI143" i="4"/>
  <c r="BH143" i="4"/>
  <c r="BG143" i="4"/>
  <c r="BF143" i="4"/>
  <c r="T143" i="4"/>
  <c r="R143" i="4"/>
  <c r="P143" i="4"/>
  <c r="BK143" i="4"/>
  <c r="J143" i="4"/>
  <c r="BE143" i="4"/>
  <c r="BI139" i="4"/>
  <c r="BH139" i="4"/>
  <c r="BG139" i="4"/>
  <c r="BF139" i="4"/>
  <c r="T139" i="4"/>
  <c r="R139" i="4"/>
  <c r="P139" i="4"/>
  <c r="BK139" i="4"/>
  <c r="J139" i="4"/>
  <c r="BE139" i="4" s="1"/>
  <c r="BI137" i="4"/>
  <c r="BH137" i="4"/>
  <c r="BG137" i="4"/>
  <c r="BF137" i="4"/>
  <c r="T137" i="4"/>
  <c r="R137" i="4"/>
  <c r="P137" i="4"/>
  <c r="BK137" i="4"/>
  <c r="J137" i="4"/>
  <c r="BE137" i="4"/>
  <c r="BI132" i="4"/>
  <c r="BH132" i="4"/>
  <c r="BG132" i="4"/>
  <c r="BF132" i="4"/>
  <c r="T132" i="4"/>
  <c r="R132" i="4"/>
  <c r="P132" i="4"/>
  <c r="BK132" i="4"/>
  <c r="J132" i="4"/>
  <c r="BE132" i="4" s="1"/>
  <c r="BI128" i="4"/>
  <c r="BH128" i="4"/>
  <c r="BG128" i="4"/>
  <c r="BF128" i="4"/>
  <c r="T128" i="4"/>
  <c r="R128" i="4"/>
  <c r="P128" i="4"/>
  <c r="BK128" i="4"/>
  <c r="J128" i="4"/>
  <c r="BE128" i="4"/>
  <c r="BI123" i="4"/>
  <c r="BH123" i="4"/>
  <c r="BG123" i="4"/>
  <c r="BF123" i="4"/>
  <c r="T123" i="4"/>
  <c r="R123" i="4"/>
  <c r="P123" i="4"/>
  <c r="BK123" i="4"/>
  <c r="J123" i="4"/>
  <c r="BE123" i="4" s="1"/>
  <c r="BI119" i="4"/>
  <c r="BH119" i="4"/>
  <c r="BG119" i="4"/>
  <c r="BF119" i="4"/>
  <c r="T119" i="4"/>
  <c r="R119" i="4"/>
  <c r="P119" i="4"/>
  <c r="BK119" i="4"/>
  <c r="J119" i="4"/>
  <c r="BE119" i="4"/>
  <c r="BI108" i="4"/>
  <c r="BH108" i="4"/>
  <c r="BG108" i="4"/>
  <c r="BF108" i="4"/>
  <c r="T108" i="4"/>
  <c r="R108" i="4"/>
  <c r="P108" i="4"/>
  <c r="BK108" i="4"/>
  <c r="J108" i="4"/>
  <c r="BE108" i="4" s="1"/>
  <c r="BI103" i="4"/>
  <c r="BH103" i="4"/>
  <c r="BG103" i="4"/>
  <c r="BF103" i="4"/>
  <c r="T103" i="4"/>
  <c r="R103" i="4"/>
  <c r="P103" i="4"/>
  <c r="BK103" i="4"/>
  <c r="J103" i="4"/>
  <c r="BE103" i="4"/>
  <c r="BI98" i="4"/>
  <c r="F39" i="4" s="1"/>
  <c r="BD58" i="1" s="1"/>
  <c r="BH98" i="4"/>
  <c r="BG98" i="4"/>
  <c r="BF98" i="4"/>
  <c r="T98" i="4"/>
  <c r="R98" i="4"/>
  <c r="P98" i="4"/>
  <c r="BK98" i="4"/>
  <c r="J98" i="4"/>
  <c r="BE98" i="4" s="1"/>
  <c r="BI93" i="4"/>
  <c r="BH93" i="4"/>
  <c r="F38" i="4" s="1"/>
  <c r="BC58" i="1" s="1"/>
  <c r="BG93" i="4"/>
  <c r="F37" i="4" s="1"/>
  <c r="BB58" i="1" s="1"/>
  <c r="BF93" i="4"/>
  <c r="F36" i="4" s="1"/>
  <c r="BA58" i="1" s="1"/>
  <c r="J36" i="4"/>
  <c r="AW58" i="1" s="1"/>
  <c r="T93" i="4"/>
  <c r="T92" i="4" s="1"/>
  <c r="T91" i="4" s="1"/>
  <c r="T90" i="4" s="1"/>
  <c r="R93" i="4"/>
  <c r="R92" i="4" s="1"/>
  <c r="R91" i="4" s="1"/>
  <c r="R90" i="4" s="1"/>
  <c r="P93" i="4"/>
  <c r="P92" i="4" s="1"/>
  <c r="P91" i="4" s="1"/>
  <c r="P90" i="4" s="1"/>
  <c r="AU58" i="1" s="1"/>
  <c r="BK93" i="4"/>
  <c r="BK92" i="4" s="1"/>
  <c r="J93" i="4"/>
  <c r="BE93" i="4"/>
  <c r="F35" i="4" s="1"/>
  <c r="AZ58" i="1" s="1"/>
  <c r="F84" i="4"/>
  <c r="E82" i="4"/>
  <c r="F56" i="4"/>
  <c r="E54" i="4"/>
  <c r="J26" i="4"/>
  <c r="E26" i="4"/>
  <c r="J59" i="4" s="1"/>
  <c r="J25" i="4"/>
  <c r="J23" i="4"/>
  <c r="E23" i="4"/>
  <c r="J86" i="4"/>
  <c r="J58" i="4"/>
  <c r="J22" i="4"/>
  <c r="J20" i="4"/>
  <c r="E20" i="4"/>
  <c r="F59" i="4" s="1"/>
  <c r="F87" i="4"/>
  <c r="J19" i="4"/>
  <c r="J17" i="4"/>
  <c r="E17" i="4"/>
  <c r="F86" i="4" s="1"/>
  <c r="J16" i="4"/>
  <c r="J14" i="4"/>
  <c r="J84" i="4" s="1"/>
  <c r="E7" i="4"/>
  <c r="E50" i="4" s="1"/>
  <c r="E78" i="4"/>
  <c r="J39" i="3"/>
  <c r="J38" i="3"/>
  <c r="AY57" i="1"/>
  <c r="J37" i="3"/>
  <c r="AX57" i="1" s="1"/>
  <c r="BI287" i="3"/>
  <c r="BH287" i="3"/>
  <c r="BG287" i="3"/>
  <c r="BF287" i="3"/>
  <c r="T287" i="3"/>
  <c r="T286" i="3"/>
  <c r="R287" i="3"/>
  <c r="R286" i="3" s="1"/>
  <c r="P287" i="3"/>
  <c r="P286" i="3"/>
  <c r="BK287" i="3"/>
  <c r="BK286" i="3" s="1"/>
  <c r="J286" i="3" s="1"/>
  <c r="J68" i="3" s="1"/>
  <c r="J287" i="3"/>
  <c r="BE287" i="3" s="1"/>
  <c r="BI282" i="3"/>
  <c r="BH282" i="3"/>
  <c r="BG282" i="3"/>
  <c r="BF282" i="3"/>
  <c r="T282" i="3"/>
  <c r="R282" i="3"/>
  <c r="P282" i="3"/>
  <c r="BK282" i="3"/>
  <c r="J282" i="3"/>
  <c r="BE282" i="3"/>
  <c r="BI278" i="3"/>
  <c r="BH278" i="3"/>
  <c r="BG278" i="3"/>
  <c r="BF278" i="3"/>
  <c r="T278" i="3"/>
  <c r="R278" i="3"/>
  <c r="P278" i="3"/>
  <c r="BK278" i="3"/>
  <c r="J278" i="3"/>
  <c r="BE278" i="3" s="1"/>
  <c r="BI274" i="3"/>
  <c r="BH274" i="3"/>
  <c r="BG274" i="3"/>
  <c r="BF274" i="3"/>
  <c r="T274" i="3"/>
  <c r="R274" i="3"/>
  <c r="P274" i="3"/>
  <c r="BK274" i="3"/>
  <c r="J274" i="3"/>
  <c r="BE274" i="3"/>
  <c r="BI272" i="3"/>
  <c r="BH272" i="3"/>
  <c r="BG272" i="3"/>
  <c r="BF272" i="3"/>
  <c r="T272" i="3"/>
  <c r="R272" i="3"/>
  <c r="P272" i="3"/>
  <c r="BK272" i="3"/>
  <c r="J272" i="3"/>
  <c r="BE272" i="3"/>
  <c r="BI268" i="3"/>
  <c r="BH268" i="3"/>
  <c r="BG268" i="3"/>
  <c r="BF268" i="3"/>
  <c r="T268" i="3"/>
  <c r="R268" i="3"/>
  <c r="P268" i="3"/>
  <c r="BK268" i="3"/>
  <c r="J268" i="3"/>
  <c r="BE268" i="3"/>
  <c r="BI264" i="3"/>
  <c r="BH264" i="3"/>
  <c r="BG264" i="3"/>
  <c r="BF264" i="3"/>
  <c r="T264" i="3"/>
  <c r="R264" i="3"/>
  <c r="P264" i="3"/>
  <c r="BK264" i="3"/>
  <c r="J264" i="3"/>
  <c r="BE264" i="3"/>
  <c r="BI262" i="3"/>
  <c r="BH262" i="3"/>
  <c r="BG262" i="3"/>
  <c r="BF262" i="3"/>
  <c r="T262" i="3"/>
  <c r="R262" i="3"/>
  <c r="P262" i="3"/>
  <c r="BK262" i="3"/>
  <c r="J262" i="3"/>
  <c r="BE262" i="3"/>
  <c r="BI258" i="3"/>
  <c r="BH258" i="3"/>
  <c r="BG258" i="3"/>
  <c r="BF258" i="3"/>
  <c r="T258" i="3"/>
  <c r="R258" i="3"/>
  <c r="P258" i="3"/>
  <c r="BK258" i="3"/>
  <c r="J258" i="3"/>
  <c r="BE258" i="3"/>
  <c r="BI256" i="3"/>
  <c r="BH256" i="3"/>
  <c r="BG256" i="3"/>
  <c r="BF256" i="3"/>
  <c r="T256" i="3"/>
  <c r="R256" i="3"/>
  <c r="P256" i="3"/>
  <c r="BK256" i="3"/>
  <c r="J256" i="3"/>
  <c r="BE256" i="3"/>
  <c r="BI252" i="3"/>
  <c r="BH252" i="3"/>
  <c r="BG252" i="3"/>
  <c r="BF252" i="3"/>
  <c r="T252" i="3"/>
  <c r="R252" i="3"/>
  <c r="P252" i="3"/>
  <c r="BK252" i="3"/>
  <c r="J252" i="3"/>
  <c r="BE252" i="3"/>
  <c r="BI250" i="3"/>
  <c r="BH250" i="3"/>
  <c r="BG250" i="3"/>
  <c r="BF250" i="3"/>
  <c r="T250" i="3"/>
  <c r="R250" i="3"/>
  <c r="P250" i="3"/>
  <c r="BK250" i="3"/>
  <c r="J250" i="3"/>
  <c r="BE250" i="3"/>
  <c r="BI246" i="3"/>
  <c r="BH246" i="3"/>
  <c r="BG246" i="3"/>
  <c r="BF246" i="3"/>
  <c r="T246" i="3"/>
  <c r="R246" i="3"/>
  <c r="P246" i="3"/>
  <c r="BK246" i="3"/>
  <c r="J246" i="3"/>
  <c r="BE246" i="3"/>
  <c r="BI244" i="3"/>
  <c r="BH244" i="3"/>
  <c r="BG244" i="3"/>
  <c r="BF244" i="3"/>
  <c r="T244" i="3"/>
  <c r="R244" i="3"/>
  <c r="P244" i="3"/>
  <c r="BK244" i="3"/>
  <c r="J244" i="3"/>
  <c r="BE244" i="3"/>
  <c r="BI240" i="3"/>
  <c r="BH240" i="3"/>
  <c r="BG240" i="3"/>
  <c r="BF240" i="3"/>
  <c r="T240" i="3"/>
  <c r="R240" i="3"/>
  <c r="P240" i="3"/>
  <c r="BK240" i="3"/>
  <c r="J240" i="3"/>
  <c r="BE240" i="3"/>
  <c r="BI238" i="3"/>
  <c r="BH238" i="3"/>
  <c r="BG238" i="3"/>
  <c r="BF238" i="3"/>
  <c r="T238" i="3"/>
  <c r="R238" i="3"/>
  <c r="P238" i="3"/>
  <c r="BK238" i="3"/>
  <c r="J238" i="3"/>
  <c r="BE238" i="3"/>
  <c r="BI234" i="3"/>
  <c r="BH234" i="3"/>
  <c r="BG234" i="3"/>
  <c r="BF234" i="3"/>
  <c r="T234" i="3"/>
  <c r="R234" i="3"/>
  <c r="P234" i="3"/>
  <c r="BK234" i="3"/>
  <c r="J234" i="3"/>
  <c r="BE234" i="3"/>
  <c r="BI232" i="3"/>
  <c r="BH232" i="3"/>
  <c r="BG232" i="3"/>
  <c r="BF232" i="3"/>
  <c r="T232" i="3"/>
  <c r="R232" i="3"/>
  <c r="P232" i="3"/>
  <c r="BK232" i="3"/>
  <c r="J232" i="3"/>
  <c r="BE232" i="3"/>
  <c r="BI228" i="3"/>
  <c r="BH228" i="3"/>
  <c r="BG228" i="3"/>
  <c r="BF228" i="3"/>
  <c r="T228" i="3"/>
  <c r="R228" i="3"/>
  <c r="P228" i="3"/>
  <c r="BK228" i="3"/>
  <c r="J228" i="3"/>
  <c r="BE228" i="3"/>
  <c r="BI224" i="3"/>
  <c r="BH224" i="3"/>
  <c r="BG224" i="3"/>
  <c r="BF224" i="3"/>
  <c r="T224" i="3"/>
  <c r="R224" i="3"/>
  <c r="P224" i="3"/>
  <c r="BK224" i="3"/>
  <c r="J224" i="3"/>
  <c r="BE224" i="3"/>
  <c r="BI222" i="3"/>
  <c r="BH222" i="3"/>
  <c r="BG222" i="3"/>
  <c r="BF222" i="3"/>
  <c r="T222" i="3"/>
  <c r="R222" i="3"/>
  <c r="P222" i="3"/>
  <c r="BK222" i="3"/>
  <c r="J222" i="3"/>
  <c r="BE222" i="3"/>
  <c r="BI218" i="3"/>
  <c r="BH218" i="3"/>
  <c r="BG218" i="3"/>
  <c r="BF218" i="3"/>
  <c r="T218" i="3"/>
  <c r="R218" i="3"/>
  <c r="P218" i="3"/>
  <c r="BK218" i="3"/>
  <c r="J218" i="3"/>
  <c r="BE218" i="3"/>
  <c r="BI216" i="3"/>
  <c r="BH216" i="3"/>
  <c r="BG216" i="3"/>
  <c r="BF216" i="3"/>
  <c r="T216" i="3"/>
  <c r="R216" i="3"/>
  <c r="P216" i="3"/>
  <c r="BK216" i="3"/>
  <c r="J216" i="3"/>
  <c r="BE216" i="3"/>
  <c r="BI212" i="3"/>
  <c r="BH212" i="3"/>
  <c r="BG212" i="3"/>
  <c r="BF212" i="3"/>
  <c r="T212" i="3"/>
  <c r="R212" i="3"/>
  <c r="P212" i="3"/>
  <c r="BK212" i="3"/>
  <c r="J212" i="3"/>
  <c r="BE212" i="3"/>
  <c r="BI208" i="3"/>
  <c r="BH208" i="3"/>
  <c r="BG208" i="3"/>
  <c r="BF208" i="3"/>
  <c r="T208" i="3"/>
  <c r="R208" i="3"/>
  <c r="P208" i="3"/>
  <c r="BK208" i="3"/>
  <c r="J208" i="3"/>
  <c r="BE208" i="3"/>
  <c r="BI206" i="3"/>
  <c r="BH206" i="3"/>
  <c r="BG206" i="3"/>
  <c r="BF206" i="3"/>
  <c r="T206" i="3"/>
  <c r="R206" i="3"/>
  <c r="P206" i="3"/>
  <c r="BK206" i="3"/>
  <c r="J206" i="3"/>
  <c r="BE206" i="3"/>
  <c r="BI204" i="3"/>
  <c r="BH204" i="3"/>
  <c r="BG204" i="3"/>
  <c r="BF204" i="3"/>
  <c r="T204" i="3"/>
  <c r="R204" i="3"/>
  <c r="P204" i="3"/>
  <c r="BK204" i="3"/>
  <c r="J204" i="3"/>
  <c r="BE204" i="3"/>
  <c r="BI200" i="3"/>
  <c r="BH200" i="3"/>
  <c r="BG200" i="3"/>
  <c r="BF200" i="3"/>
  <c r="T200" i="3"/>
  <c r="R200" i="3"/>
  <c r="R193" i="3" s="1"/>
  <c r="P200" i="3"/>
  <c r="BK200" i="3"/>
  <c r="J200" i="3"/>
  <c r="BE200" i="3"/>
  <c r="BI198" i="3"/>
  <c r="BH198" i="3"/>
  <c r="BG198" i="3"/>
  <c r="BF198" i="3"/>
  <c r="T198" i="3"/>
  <c r="R198" i="3"/>
  <c r="P198" i="3"/>
  <c r="BK198" i="3"/>
  <c r="BK193" i="3" s="1"/>
  <c r="J193" i="3" s="1"/>
  <c r="J67" i="3" s="1"/>
  <c r="J198" i="3"/>
  <c r="BE198" i="3"/>
  <c r="BI194" i="3"/>
  <c r="BH194" i="3"/>
  <c r="BG194" i="3"/>
  <c r="BF194" i="3"/>
  <c r="T194" i="3"/>
  <c r="T193" i="3"/>
  <c r="R194" i="3"/>
  <c r="P194" i="3"/>
  <c r="P193" i="3"/>
  <c r="BK194" i="3"/>
  <c r="J194" i="3"/>
  <c r="BE194" i="3" s="1"/>
  <c r="BI189" i="3"/>
  <c r="BH189" i="3"/>
  <c r="BG189" i="3"/>
  <c r="BF189" i="3"/>
  <c r="T189" i="3"/>
  <c r="R189" i="3"/>
  <c r="R180" i="3" s="1"/>
  <c r="P189" i="3"/>
  <c r="BK189" i="3"/>
  <c r="J189" i="3"/>
  <c r="BE189" i="3"/>
  <c r="BI185" i="3"/>
  <c r="BH185" i="3"/>
  <c r="BG185" i="3"/>
  <c r="BF185" i="3"/>
  <c r="T185" i="3"/>
  <c r="R185" i="3"/>
  <c r="P185" i="3"/>
  <c r="BK185" i="3"/>
  <c r="BK180" i="3" s="1"/>
  <c r="J180" i="3" s="1"/>
  <c r="J66" i="3" s="1"/>
  <c r="J185" i="3"/>
  <c r="BE185" i="3"/>
  <c r="BI181" i="3"/>
  <c r="BH181" i="3"/>
  <c r="BG181" i="3"/>
  <c r="BF181" i="3"/>
  <c r="T181" i="3"/>
  <c r="T180" i="3"/>
  <c r="R181" i="3"/>
  <c r="P181" i="3"/>
  <c r="P180" i="3"/>
  <c r="BK181" i="3"/>
  <c r="J181" i="3"/>
  <c r="BE181" i="3" s="1"/>
  <c r="BI176" i="3"/>
  <c r="BH176" i="3"/>
  <c r="BG176" i="3"/>
  <c r="BF176" i="3"/>
  <c r="T176" i="3"/>
  <c r="R176" i="3"/>
  <c r="P176" i="3"/>
  <c r="BK176" i="3"/>
  <c r="J176" i="3"/>
  <c r="BE176" i="3"/>
  <c r="BI172" i="3"/>
  <c r="BH172" i="3"/>
  <c r="BG172" i="3"/>
  <c r="BF172" i="3"/>
  <c r="T172" i="3"/>
  <c r="R172" i="3"/>
  <c r="P172" i="3"/>
  <c r="BK172" i="3"/>
  <c r="J172" i="3"/>
  <c r="BE172" i="3"/>
  <c r="BI165" i="3"/>
  <c r="BH165" i="3"/>
  <c r="BG165" i="3"/>
  <c r="BF165" i="3"/>
  <c r="T165" i="3"/>
  <c r="R165" i="3"/>
  <c r="P165" i="3"/>
  <c r="BK165" i="3"/>
  <c r="J165" i="3"/>
  <c r="BE165" i="3"/>
  <c r="BI158" i="3"/>
  <c r="BH158" i="3"/>
  <c r="BG158" i="3"/>
  <c r="BF158" i="3"/>
  <c r="T158" i="3"/>
  <c r="R158" i="3"/>
  <c r="P158" i="3"/>
  <c r="BK158" i="3"/>
  <c r="J158" i="3"/>
  <c r="BE158" i="3"/>
  <c r="BI154" i="3"/>
  <c r="BH154" i="3"/>
  <c r="BG154" i="3"/>
  <c r="BF154" i="3"/>
  <c r="T154" i="3"/>
  <c r="R154" i="3"/>
  <c r="P154" i="3"/>
  <c r="BK154" i="3"/>
  <c r="J154" i="3"/>
  <c r="BE154" i="3"/>
  <c r="BI147" i="3"/>
  <c r="BH147" i="3"/>
  <c r="BG147" i="3"/>
  <c r="BF147" i="3"/>
  <c r="T147" i="3"/>
  <c r="R147" i="3"/>
  <c r="P147" i="3"/>
  <c r="BK147" i="3"/>
  <c r="J147" i="3"/>
  <c r="BE147" i="3"/>
  <c r="BI143" i="3"/>
  <c r="BH143" i="3"/>
  <c r="BG143" i="3"/>
  <c r="BF143" i="3"/>
  <c r="T143" i="3"/>
  <c r="R143" i="3"/>
  <c r="P143" i="3"/>
  <c r="BK143" i="3"/>
  <c r="J143" i="3"/>
  <c r="BE143" i="3"/>
  <c r="BI139" i="3"/>
  <c r="BH139" i="3"/>
  <c r="BG139" i="3"/>
  <c r="BF139" i="3"/>
  <c r="T139" i="3"/>
  <c r="R139" i="3"/>
  <c r="P139" i="3"/>
  <c r="BK139" i="3"/>
  <c r="J139" i="3"/>
  <c r="BE139" i="3"/>
  <c r="BI134" i="3"/>
  <c r="BH134" i="3"/>
  <c r="BG134" i="3"/>
  <c r="BF134" i="3"/>
  <c r="T134" i="3"/>
  <c r="R134" i="3"/>
  <c r="P134" i="3"/>
  <c r="BK134" i="3"/>
  <c r="J134" i="3"/>
  <c r="BE134" i="3"/>
  <c r="BI130" i="3"/>
  <c r="BH130" i="3"/>
  <c r="BG130" i="3"/>
  <c r="BF130" i="3"/>
  <c r="T130" i="3"/>
  <c r="R130" i="3"/>
  <c r="P130" i="3"/>
  <c r="BK130" i="3"/>
  <c r="J130" i="3"/>
  <c r="BE130" i="3"/>
  <c r="BI128" i="3"/>
  <c r="BH128" i="3"/>
  <c r="BG128" i="3"/>
  <c r="BF128" i="3"/>
  <c r="T128" i="3"/>
  <c r="R128" i="3"/>
  <c r="P128" i="3"/>
  <c r="BK128" i="3"/>
  <c r="J128" i="3"/>
  <c r="BE128" i="3"/>
  <c r="BI124" i="3"/>
  <c r="BH124" i="3"/>
  <c r="BG124" i="3"/>
  <c r="BF124" i="3"/>
  <c r="T124" i="3"/>
  <c r="R124" i="3"/>
  <c r="P124" i="3"/>
  <c r="BK124" i="3"/>
  <c r="J124" i="3"/>
  <c r="BE124" i="3"/>
  <c r="BI120" i="3"/>
  <c r="BH120" i="3"/>
  <c r="BG120" i="3"/>
  <c r="BF120" i="3"/>
  <c r="T120" i="3"/>
  <c r="R120" i="3"/>
  <c r="P120" i="3"/>
  <c r="BK120" i="3"/>
  <c r="J120" i="3"/>
  <c r="BE120" i="3"/>
  <c r="BI115" i="3"/>
  <c r="BH115" i="3"/>
  <c r="BG115" i="3"/>
  <c r="BF115" i="3"/>
  <c r="T115" i="3"/>
  <c r="R115" i="3"/>
  <c r="P115" i="3"/>
  <c r="BK115" i="3"/>
  <c r="J115" i="3"/>
  <c r="BE115" i="3"/>
  <c r="BI111" i="3"/>
  <c r="BH111" i="3"/>
  <c r="BG111" i="3"/>
  <c r="BF111" i="3"/>
  <c r="T111" i="3"/>
  <c r="R111" i="3"/>
  <c r="P111" i="3"/>
  <c r="BK111" i="3"/>
  <c r="J111" i="3"/>
  <c r="BE111" i="3"/>
  <c r="BI103" i="3"/>
  <c r="BH103" i="3"/>
  <c r="BG103" i="3"/>
  <c r="BF103" i="3"/>
  <c r="T103" i="3"/>
  <c r="R103" i="3"/>
  <c r="P103" i="3"/>
  <c r="BK103" i="3"/>
  <c r="J103" i="3"/>
  <c r="BE103" i="3"/>
  <c r="BI98" i="3"/>
  <c r="BH98" i="3"/>
  <c r="BG98" i="3"/>
  <c r="BF98" i="3"/>
  <c r="T98" i="3"/>
  <c r="R98" i="3"/>
  <c r="P98" i="3"/>
  <c r="BK98" i="3"/>
  <c r="J98" i="3"/>
  <c r="BE98" i="3"/>
  <c r="BI93" i="3"/>
  <c r="F39" i="3" s="1"/>
  <c r="BD57" i="1" s="1"/>
  <c r="BD56" i="1" s="1"/>
  <c r="BH93" i="3"/>
  <c r="BG93" i="3"/>
  <c r="F37" i="3" s="1"/>
  <c r="BB57" i="1" s="1"/>
  <c r="BB56" i="1" s="1"/>
  <c r="AX56" i="1" s="1"/>
  <c r="BF93" i="3"/>
  <c r="T93" i="3"/>
  <c r="T92" i="3"/>
  <c r="T91" i="3" s="1"/>
  <c r="T90" i="3"/>
  <c r="R93" i="3"/>
  <c r="R92" i="3"/>
  <c r="R91" i="3" s="1"/>
  <c r="R90" i="3" s="1"/>
  <c r="P93" i="3"/>
  <c r="P92" i="3"/>
  <c r="P91" i="3"/>
  <c r="P90" i="3" s="1"/>
  <c r="AU57" i="1" s="1"/>
  <c r="AU56" i="1" s="1"/>
  <c r="BK93" i="3"/>
  <c r="BK92" i="3" s="1"/>
  <c r="J93" i="3"/>
  <c r="BE93" i="3" s="1"/>
  <c r="F84" i="3"/>
  <c r="E82" i="3"/>
  <c r="F56" i="3"/>
  <c r="E54" i="3"/>
  <c r="J26" i="3"/>
  <c r="E26" i="3"/>
  <c r="J87" i="3" s="1"/>
  <c r="J59" i="3"/>
  <c r="J25" i="3"/>
  <c r="J23" i="3"/>
  <c r="E23" i="3"/>
  <c r="J86" i="3"/>
  <c r="J58" i="3"/>
  <c r="J22" i="3"/>
  <c r="J20" i="3"/>
  <c r="E20" i="3"/>
  <c r="F87" i="3" s="1"/>
  <c r="J19" i="3"/>
  <c r="J17" i="3"/>
  <c r="E17" i="3"/>
  <c r="F58" i="3" s="1"/>
  <c r="F86" i="3"/>
  <c r="J16" i="3"/>
  <c r="J14" i="3"/>
  <c r="J56" i="3" s="1"/>
  <c r="E7" i="3"/>
  <c r="E78" i="3" s="1"/>
  <c r="J37" i="2"/>
  <c r="J36" i="2"/>
  <c r="AY55" i="1" s="1"/>
  <c r="J35" i="2"/>
  <c r="AX55" i="1" s="1"/>
  <c r="BI243" i="2"/>
  <c r="BH243" i="2"/>
  <c r="BG243" i="2"/>
  <c r="BF243" i="2"/>
  <c r="T243" i="2"/>
  <c r="R243" i="2"/>
  <c r="P243" i="2"/>
  <c r="BK243" i="2"/>
  <c r="J243" i="2"/>
  <c r="BE243" i="2" s="1"/>
  <c r="BI241" i="2"/>
  <c r="BH241" i="2"/>
  <c r="BG241" i="2"/>
  <c r="BF241" i="2"/>
  <c r="T241" i="2"/>
  <c r="R241" i="2"/>
  <c r="P241" i="2"/>
  <c r="BK241" i="2"/>
  <c r="J241" i="2"/>
  <c r="BE241" i="2" s="1"/>
  <c r="BI239" i="2"/>
  <c r="BH239" i="2"/>
  <c r="BG239" i="2"/>
  <c r="BF239" i="2"/>
  <c r="T239" i="2"/>
  <c r="R239" i="2"/>
  <c r="P239" i="2"/>
  <c r="BK239" i="2"/>
  <c r="J239" i="2"/>
  <c r="BE239" i="2" s="1"/>
  <c r="BI237" i="2"/>
  <c r="BH237" i="2"/>
  <c r="BG237" i="2"/>
  <c r="BF237" i="2"/>
  <c r="T237" i="2"/>
  <c r="R237" i="2"/>
  <c r="P237" i="2"/>
  <c r="BK237" i="2"/>
  <c r="J237" i="2"/>
  <c r="BE237" i="2"/>
  <c r="BI235" i="2"/>
  <c r="BH235" i="2"/>
  <c r="BG235" i="2"/>
  <c r="BF235" i="2"/>
  <c r="T235" i="2"/>
  <c r="R235" i="2"/>
  <c r="P235" i="2"/>
  <c r="BK235" i="2"/>
  <c r="J235" i="2"/>
  <c r="BE235" i="2" s="1"/>
  <c r="BI233" i="2"/>
  <c r="BH233" i="2"/>
  <c r="BG233" i="2"/>
  <c r="BF233" i="2"/>
  <c r="T233" i="2"/>
  <c r="R233" i="2"/>
  <c r="P233" i="2"/>
  <c r="BK233" i="2"/>
  <c r="J233" i="2"/>
  <c r="BE233" i="2"/>
  <c r="BI230" i="2"/>
  <c r="BH230" i="2"/>
  <c r="BG230" i="2"/>
  <c r="BF230" i="2"/>
  <c r="T230" i="2"/>
  <c r="T227" i="2" s="1"/>
  <c r="R230" i="2"/>
  <c r="P230" i="2"/>
  <c r="BK230" i="2"/>
  <c r="J230" i="2"/>
  <c r="BE230" i="2" s="1"/>
  <c r="BI228" i="2"/>
  <c r="BH228" i="2"/>
  <c r="BG228" i="2"/>
  <c r="BF228" i="2"/>
  <c r="T228" i="2"/>
  <c r="R228" i="2"/>
  <c r="R227" i="2" s="1"/>
  <c r="P228" i="2"/>
  <c r="P227" i="2"/>
  <c r="BK228" i="2"/>
  <c r="BK227" i="2" s="1"/>
  <c r="J227" i="2" s="1"/>
  <c r="J66" i="2" s="1"/>
  <c r="J228" i="2"/>
  <c r="BE228" i="2"/>
  <c r="BI225" i="2"/>
  <c r="BH225" i="2"/>
  <c r="BG225" i="2"/>
  <c r="BF225" i="2"/>
  <c r="T225" i="2"/>
  <c r="T224" i="2"/>
  <c r="R225" i="2"/>
  <c r="R224" i="2" s="1"/>
  <c r="P225" i="2"/>
  <c r="P224" i="2"/>
  <c r="BK225" i="2"/>
  <c r="BK224" i="2" s="1"/>
  <c r="J224" i="2" s="1"/>
  <c r="J65" i="2" s="1"/>
  <c r="J225" i="2"/>
  <c r="BE225" i="2"/>
  <c r="BI221" i="2"/>
  <c r="BH221" i="2"/>
  <c r="BG221" i="2"/>
  <c r="BF221" i="2"/>
  <c r="T221" i="2"/>
  <c r="R221" i="2"/>
  <c r="P221" i="2"/>
  <c r="BK221" i="2"/>
  <c r="J221" i="2"/>
  <c r="BE221" i="2"/>
  <c r="BI218" i="2"/>
  <c r="BH218" i="2"/>
  <c r="BG218" i="2"/>
  <c r="BF218" i="2"/>
  <c r="T218" i="2"/>
  <c r="R218" i="2"/>
  <c r="P218" i="2"/>
  <c r="BK218" i="2"/>
  <c r="J218" i="2"/>
  <c r="BE218" i="2" s="1"/>
  <c r="BI215" i="2"/>
  <c r="BH215" i="2"/>
  <c r="BG215" i="2"/>
  <c r="BF215" i="2"/>
  <c r="T215" i="2"/>
  <c r="R215" i="2"/>
  <c r="P215" i="2"/>
  <c r="BK215" i="2"/>
  <c r="J215" i="2"/>
  <c r="BE215" i="2"/>
  <c r="BI213" i="2"/>
  <c r="BH213" i="2"/>
  <c r="BG213" i="2"/>
  <c r="BF213" i="2"/>
  <c r="T213" i="2"/>
  <c r="R213" i="2"/>
  <c r="P213" i="2"/>
  <c r="BK213" i="2"/>
  <c r="J213" i="2"/>
  <c r="BE213" i="2" s="1"/>
  <c r="BI210" i="2"/>
  <c r="BH210" i="2"/>
  <c r="BG210" i="2"/>
  <c r="BF210" i="2"/>
  <c r="T210" i="2"/>
  <c r="R210" i="2"/>
  <c r="P210" i="2"/>
  <c r="BK210" i="2"/>
  <c r="J210" i="2"/>
  <c r="BE210" i="2"/>
  <c r="BI208" i="2"/>
  <c r="BH208" i="2"/>
  <c r="BG208" i="2"/>
  <c r="BF208" i="2"/>
  <c r="T208" i="2"/>
  <c r="R208" i="2"/>
  <c r="P208" i="2"/>
  <c r="BK208" i="2"/>
  <c r="J208" i="2"/>
  <c r="BE208" i="2"/>
  <c r="BI204" i="2"/>
  <c r="BH204" i="2"/>
  <c r="BG204" i="2"/>
  <c r="BF204" i="2"/>
  <c r="T204" i="2"/>
  <c r="T203" i="2"/>
  <c r="R204" i="2"/>
  <c r="R203" i="2" s="1"/>
  <c r="P204" i="2"/>
  <c r="P203" i="2"/>
  <c r="BK204" i="2"/>
  <c r="BK203" i="2" s="1"/>
  <c r="J203" i="2" s="1"/>
  <c r="J64" i="2" s="1"/>
  <c r="J204" i="2"/>
  <c r="BE204" i="2" s="1"/>
  <c r="BI200" i="2"/>
  <c r="BH200" i="2"/>
  <c r="BG200" i="2"/>
  <c r="BF200" i="2"/>
  <c r="T200" i="2"/>
  <c r="R200" i="2"/>
  <c r="P200" i="2"/>
  <c r="BK200" i="2"/>
  <c r="J200" i="2"/>
  <c r="BE200" i="2"/>
  <c r="BI197" i="2"/>
  <c r="BH197" i="2"/>
  <c r="BG197" i="2"/>
  <c r="BF197" i="2"/>
  <c r="T197" i="2"/>
  <c r="R197" i="2"/>
  <c r="P197" i="2"/>
  <c r="BK197" i="2"/>
  <c r="J197" i="2"/>
  <c r="BE197" i="2" s="1"/>
  <c r="BI194" i="2"/>
  <c r="BH194" i="2"/>
  <c r="BG194" i="2"/>
  <c r="BF194" i="2"/>
  <c r="T194" i="2"/>
  <c r="R194" i="2"/>
  <c r="P194" i="2"/>
  <c r="BK194" i="2"/>
  <c r="J194" i="2"/>
  <c r="BE194" i="2"/>
  <c r="BI183" i="2"/>
  <c r="BH183" i="2"/>
  <c r="BG183" i="2"/>
  <c r="BF183" i="2"/>
  <c r="T183" i="2"/>
  <c r="R183" i="2"/>
  <c r="P183" i="2"/>
  <c r="BK183" i="2"/>
  <c r="J183" i="2"/>
  <c r="BE183" i="2"/>
  <c r="BI180" i="2"/>
  <c r="BH180" i="2"/>
  <c r="BG180" i="2"/>
  <c r="BF180" i="2"/>
  <c r="T180" i="2"/>
  <c r="R180" i="2"/>
  <c r="P180" i="2"/>
  <c r="BK180" i="2"/>
  <c r="J180" i="2"/>
  <c r="BE180" i="2"/>
  <c r="BI178" i="2"/>
  <c r="BH178" i="2"/>
  <c r="BG178" i="2"/>
  <c r="BF178" i="2"/>
  <c r="T178" i="2"/>
  <c r="R178" i="2"/>
  <c r="P178" i="2"/>
  <c r="BK178" i="2"/>
  <c r="J178" i="2"/>
  <c r="BE178" i="2"/>
  <c r="BI175" i="2"/>
  <c r="BH175" i="2"/>
  <c r="BG175" i="2"/>
  <c r="BF175" i="2"/>
  <c r="T175" i="2"/>
  <c r="T174" i="2"/>
  <c r="R175" i="2"/>
  <c r="R174" i="2" s="1"/>
  <c r="P175" i="2"/>
  <c r="P174" i="2"/>
  <c r="BK175" i="2"/>
  <c r="BK174" i="2" s="1"/>
  <c r="J174" i="2" s="1"/>
  <c r="J63" i="2" s="1"/>
  <c r="J175" i="2"/>
  <c r="BE175" i="2" s="1"/>
  <c r="BI171" i="2"/>
  <c r="BH171" i="2"/>
  <c r="BG171" i="2"/>
  <c r="BF171" i="2"/>
  <c r="T171" i="2"/>
  <c r="R171" i="2"/>
  <c r="P171" i="2"/>
  <c r="BK171" i="2"/>
  <c r="J171" i="2"/>
  <c r="BE171" i="2"/>
  <c r="BI166" i="2"/>
  <c r="BH166" i="2"/>
  <c r="BG166" i="2"/>
  <c r="BF166" i="2"/>
  <c r="T166" i="2"/>
  <c r="R166" i="2"/>
  <c r="P166" i="2"/>
  <c r="BK166" i="2"/>
  <c r="J166" i="2"/>
  <c r="BE166" i="2"/>
  <c r="BI161" i="2"/>
  <c r="BH161" i="2"/>
  <c r="BG161" i="2"/>
  <c r="BF161" i="2"/>
  <c r="T161" i="2"/>
  <c r="T160" i="2"/>
  <c r="R161" i="2"/>
  <c r="R160" i="2"/>
  <c r="P161" i="2"/>
  <c r="P160" i="2"/>
  <c r="BK161" i="2"/>
  <c r="BK160" i="2"/>
  <c r="J160" i="2" s="1"/>
  <c r="J62" i="2" s="1"/>
  <c r="J161" i="2"/>
  <c r="BE161" i="2" s="1"/>
  <c r="BI156" i="2"/>
  <c r="BH156" i="2"/>
  <c r="BG156" i="2"/>
  <c r="BF156" i="2"/>
  <c r="T156" i="2"/>
  <c r="R156" i="2"/>
  <c r="P156" i="2"/>
  <c r="BK156" i="2"/>
  <c r="J156" i="2"/>
  <c r="BE156" i="2"/>
  <c r="BI152" i="2"/>
  <c r="BH152" i="2"/>
  <c r="BG152" i="2"/>
  <c r="BF152" i="2"/>
  <c r="T152" i="2"/>
  <c r="R152" i="2"/>
  <c r="P152" i="2"/>
  <c r="BK152" i="2"/>
  <c r="J152" i="2"/>
  <c r="BE152" i="2"/>
  <c r="BI149" i="2"/>
  <c r="BH149" i="2"/>
  <c r="BG149" i="2"/>
  <c r="BF149" i="2"/>
  <c r="T149" i="2"/>
  <c r="R149" i="2"/>
  <c r="P149" i="2"/>
  <c r="BK149" i="2"/>
  <c r="J149" i="2"/>
  <c r="BE149" i="2"/>
  <c r="BI145" i="2"/>
  <c r="BH145" i="2"/>
  <c r="BG145" i="2"/>
  <c r="BF145" i="2"/>
  <c r="T145" i="2"/>
  <c r="R145" i="2"/>
  <c r="P145" i="2"/>
  <c r="BK145" i="2"/>
  <c r="J145" i="2"/>
  <c r="BE145" i="2"/>
  <c r="BI142" i="2"/>
  <c r="BH142" i="2"/>
  <c r="BG142" i="2"/>
  <c r="BF142" i="2"/>
  <c r="T142" i="2"/>
  <c r="R142" i="2"/>
  <c r="P142" i="2"/>
  <c r="BK142" i="2"/>
  <c r="J142" i="2"/>
  <c r="BE142" i="2"/>
  <c r="BI137" i="2"/>
  <c r="BH137" i="2"/>
  <c r="BG137" i="2"/>
  <c r="BF137" i="2"/>
  <c r="T137" i="2"/>
  <c r="R137" i="2"/>
  <c r="P137" i="2"/>
  <c r="BK137" i="2"/>
  <c r="J137" i="2"/>
  <c r="BE137" i="2"/>
  <c r="BI133" i="2"/>
  <c r="BH133" i="2"/>
  <c r="BG133" i="2"/>
  <c r="BF133" i="2"/>
  <c r="T133" i="2"/>
  <c r="R133" i="2"/>
  <c r="P133" i="2"/>
  <c r="BK133" i="2"/>
  <c r="J133" i="2"/>
  <c r="BE133" i="2"/>
  <c r="BI125" i="2"/>
  <c r="BH125" i="2"/>
  <c r="BG125" i="2"/>
  <c r="BF125" i="2"/>
  <c r="T125" i="2"/>
  <c r="R125" i="2"/>
  <c r="P125" i="2"/>
  <c r="BK125" i="2"/>
  <c r="J125" i="2"/>
  <c r="BE125" i="2"/>
  <c r="BI120" i="2"/>
  <c r="BH120" i="2"/>
  <c r="BG120" i="2"/>
  <c r="BF120" i="2"/>
  <c r="T120" i="2"/>
  <c r="R120" i="2"/>
  <c r="P120" i="2"/>
  <c r="BK120" i="2"/>
  <c r="J120" i="2"/>
  <c r="BE120" i="2"/>
  <c r="BI115" i="2"/>
  <c r="BH115" i="2"/>
  <c r="BG115" i="2"/>
  <c r="BF115" i="2"/>
  <c r="T115" i="2"/>
  <c r="R115" i="2"/>
  <c r="P115" i="2"/>
  <c r="BK115" i="2"/>
  <c r="J115" i="2"/>
  <c r="BE115" i="2"/>
  <c r="BI111" i="2"/>
  <c r="BH111" i="2"/>
  <c r="BG111" i="2"/>
  <c r="BF111" i="2"/>
  <c r="T111" i="2"/>
  <c r="R111" i="2"/>
  <c r="P111" i="2"/>
  <c r="BK111" i="2"/>
  <c r="J111" i="2"/>
  <c r="BE111" i="2"/>
  <c r="BI106" i="2"/>
  <c r="BH106" i="2"/>
  <c r="BG106" i="2"/>
  <c r="BF106" i="2"/>
  <c r="T106" i="2"/>
  <c r="R106" i="2"/>
  <c r="P106" i="2"/>
  <c r="BK106" i="2"/>
  <c r="J106" i="2"/>
  <c r="BE106" i="2" s="1"/>
  <c r="BI102" i="2"/>
  <c r="BH102" i="2"/>
  <c r="BG102" i="2"/>
  <c r="BF102" i="2"/>
  <c r="T102" i="2"/>
  <c r="R102" i="2"/>
  <c r="P102" i="2"/>
  <c r="BK102" i="2"/>
  <c r="J102" i="2"/>
  <c r="BE102" i="2"/>
  <c r="BI98" i="2"/>
  <c r="BH98" i="2"/>
  <c r="BG98" i="2"/>
  <c r="BF98" i="2"/>
  <c r="T98" i="2"/>
  <c r="R98" i="2"/>
  <c r="P98" i="2"/>
  <c r="BK98" i="2"/>
  <c r="J98" i="2"/>
  <c r="BE98" i="2" s="1"/>
  <c r="BI95" i="2"/>
  <c r="BH95" i="2"/>
  <c r="BG95" i="2"/>
  <c r="BF95" i="2"/>
  <c r="T95" i="2"/>
  <c r="R95" i="2"/>
  <c r="P95" i="2"/>
  <c r="BK95" i="2"/>
  <c r="J95" i="2"/>
  <c r="BE95" i="2"/>
  <c r="BI91" i="2"/>
  <c r="BH91" i="2"/>
  <c r="BG91" i="2"/>
  <c r="BF91" i="2"/>
  <c r="T91" i="2"/>
  <c r="R91" i="2"/>
  <c r="P91" i="2"/>
  <c r="BK91" i="2"/>
  <c r="J91" i="2"/>
  <c r="BE91" i="2" s="1"/>
  <c r="BI89" i="2"/>
  <c r="F37" i="2"/>
  <c r="BD55" i="1" s="1"/>
  <c r="BH89" i="2"/>
  <c r="F36" i="2"/>
  <c r="BC55" i="1" s="1"/>
  <c r="BG89" i="2"/>
  <c r="F35" i="2" s="1"/>
  <c r="BB55" i="1" s="1"/>
  <c r="BF89" i="2"/>
  <c r="J34" i="2" s="1"/>
  <c r="AW55" i="1" s="1"/>
  <c r="T89" i="2"/>
  <c r="T88" i="2" s="1"/>
  <c r="T87" i="2" s="1"/>
  <c r="T86" i="2" s="1"/>
  <c r="R89" i="2"/>
  <c r="R88" i="2" s="1"/>
  <c r="R87" i="2" s="1"/>
  <c r="R86" i="2" s="1"/>
  <c r="P89" i="2"/>
  <c r="P88" i="2" s="1"/>
  <c r="P87" i="2" s="1"/>
  <c r="P86" i="2" s="1"/>
  <c r="AU55" i="1" s="1"/>
  <c r="BK89" i="2"/>
  <c r="BK88" i="2"/>
  <c r="BK87" i="2" s="1"/>
  <c r="J89" i="2"/>
  <c r="BE89" i="2" s="1"/>
  <c r="F82" i="2"/>
  <c r="F80" i="2"/>
  <c r="E78" i="2"/>
  <c r="F54" i="2"/>
  <c r="F52" i="2"/>
  <c r="E50" i="2"/>
  <c r="J24" i="2"/>
  <c r="E24" i="2"/>
  <c r="J83" i="2" s="1"/>
  <c r="J23" i="2"/>
  <c r="J21" i="2"/>
  <c r="E21" i="2"/>
  <c r="J82" i="2" s="1"/>
  <c r="J54" i="2"/>
  <c r="J20" i="2"/>
  <c r="J18" i="2"/>
  <c r="E18" i="2"/>
  <c r="F83" i="2"/>
  <c r="F55" i="2"/>
  <c r="J17" i="2"/>
  <c r="J12" i="2"/>
  <c r="J80" i="2" s="1"/>
  <c r="E7" i="2"/>
  <c r="E76" i="2" s="1"/>
  <c r="E48" i="2"/>
  <c r="AS56" i="1"/>
  <c r="AS54" i="1"/>
  <c r="L50" i="1"/>
  <c r="AM50" i="1"/>
  <c r="AM49" i="1"/>
  <c r="L49" i="1"/>
  <c r="AM47" i="1"/>
  <c r="L47" i="1"/>
  <c r="L45" i="1"/>
  <c r="L44" i="1"/>
  <c r="BD54" i="1" l="1"/>
  <c r="W33" i="1" s="1"/>
  <c r="BB54" i="1"/>
  <c r="AX54" i="1" s="1"/>
  <c r="J52" i="2"/>
  <c r="J84" i="3"/>
  <c r="J33" i="2"/>
  <c r="AV55" i="1" s="1"/>
  <c r="AT55" i="1" s="1"/>
  <c r="F33" i="2"/>
  <c r="AZ55" i="1" s="1"/>
  <c r="F35" i="3"/>
  <c r="AZ57" i="1" s="1"/>
  <c r="J35" i="3"/>
  <c r="AV57" i="1" s="1"/>
  <c r="J92" i="3"/>
  <c r="J65" i="3" s="1"/>
  <c r="BK91" i="3"/>
  <c r="J87" i="2"/>
  <c r="J60" i="2" s="1"/>
  <c r="BK86" i="2"/>
  <c r="J86" i="2" s="1"/>
  <c r="J88" i="2"/>
  <c r="J61" i="2" s="1"/>
  <c r="J35" i="5"/>
  <c r="AV59" i="1" s="1"/>
  <c r="AT59" i="1" s="1"/>
  <c r="F34" i="2"/>
  <c r="BA55" i="1" s="1"/>
  <c r="E50" i="3"/>
  <c r="F59" i="3"/>
  <c r="AV61" i="1"/>
  <c r="AT61" i="1" s="1"/>
  <c r="AN61" i="1" s="1"/>
  <c r="J39" i="7"/>
  <c r="J55" i="2"/>
  <c r="J36" i="3"/>
  <c r="AW57" i="1" s="1"/>
  <c r="F36" i="3"/>
  <c r="BA57" i="1" s="1"/>
  <c r="BA56" i="1" s="1"/>
  <c r="AW56" i="1" s="1"/>
  <c r="F38" i="3"/>
  <c r="BC57" i="1" s="1"/>
  <c r="J35" i="6"/>
  <c r="AV60" i="1" s="1"/>
  <c r="AT60" i="1" s="1"/>
  <c r="F35" i="6"/>
  <c r="AZ60" i="1" s="1"/>
  <c r="J92" i="4"/>
  <c r="J65" i="4" s="1"/>
  <c r="BK91" i="4"/>
  <c r="J56" i="4"/>
  <c r="F58" i="4"/>
  <c r="J87" i="4"/>
  <c r="BK91" i="5"/>
  <c r="F38" i="6"/>
  <c r="BC60" i="1" s="1"/>
  <c r="P147" i="7"/>
  <c r="P82" i="7" s="1"/>
  <c r="AU61" i="1" s="1"/>
  <c r="AU54" i="1" s="1"/>
  <c r="J35" i="4"/>
  <c r="AV58" i="1" s="1"/>
  <c r="AT58" i="1" s="1"/>
  <c r="F86" i="5"/>
  <c r="J86" i="6"/>
  <c r="J56" i="6"/>
  <c r="BK93" i="6"/>
  <c r="T111" i="6"/>
  <c r="J76" i="7"/>
  <c r="J87" i="5"/>
  <c r="J59" i="5"/>
  <c r="T93" i="6"/>
  <c r="T92" i="6" s="1"/>
  <c r="F33" i="7"/>
  <c r="AZ61" i="1" s="1"/>
  <c r="T82" i="7"/>
  <c r="F35" i="5"/>
  <c r="AZ59" i="1" s="1"/>
  <c r="F36" i="5"/>
  <c r="BA59" i="1" s="1"/>
  <c r="E80" i="6"/>
  <c r="F88" i="6"/>
  <c r="F58" i="6"/>
  <c r="T147" i="7"/>
  <c r="W31" i="1" l="1"/>
  <c r="BK90" i="5"/>
  <c r="J90" i="5" s="1"/>
  <c r="J91" i="5"/>
  <c r="J64" i="5" s="1"/>
  <c r="J59" i="2"/>
  <c r="J30" i="2"/>
  <c r="J91" i="4"/>
  <c r="J64" i="4" s="1"/>
  <c r="BK90" i="4"/>
  <c r="J90" i="4" s="1"/>
  <c r="BC56" i="1"/>
  <c r="BA54" i="1"/>
  <c r="AT57" i="1"/>
  <c r="J91" i="3"/>
  <c r="J64" i="3" s="1"/>
  <c r="BK90" i="3"/>
  <c r="J90" i="3" s="1"/>
  <c r="AZ56" i="1"/>
  <c r="AV56" i="1" s="1"/>
  <c r="AT56" i="1" s="1"/>
  <c r="J93" i="6"/>
  <c r="J64" i="6" s="1"/>
  <c r="BK92" i="6"/>
  <c r="J92" i="6" s="1"/>
  <c r="AW54" i="1" l="1"/>
  <c r="AK30" i="1" s="1"/>
  <c r="W30" i="1"/>
  <c r="J39" i="2"/>
  <c r="AG55" i="1"/>
  <c r="J32" i="6"/>
  <c r="J63" i="6"/>
  <c r="J63" i="3"/>
  <c r="J32" i="3"/>
  <c r="AY56" i="1"/>
  <c r="BC54" i="1"/>
  <c r="J63" i="4"/>
  <c r="J32" i="4"/>
  <c r="AZ54" i="1"/>
  <c r="J63" i="5"/>
  <c r="J32" i="5"/>
  <c r="J41" i="4" l="1"/>
  <c r="AG58" i="1"/>
  <c r="AN58" i="1" s="1"/>
  <c r="J41" i="3"/>
  <c r="AG57" i="1"/>
  <c r="AN55" i="1"/>
  <c r="AG59" i="1"/>
  <c r="AN59" i="1" s="1"/>
  <c r="J41" i="5"/>
  <c r="AY54" i="1"/>
  <c r="W32" i="1"/>
  <c r="W29" i="1"/>
  <c r="AV54" i="1"/>
  <c r="AG60" i="1"/>
  <c r="AN60" i="1" s="1"/>
  <c r="J41" i="6"/>
  <c r="AT54" i="1" l="1"/>
  <c r="AK29" i="1"/>
  <c r="AN57" i="1"/>
  <c r="AG56" i="1"/>
  <c r="AN56" i="1" l="1"/>
  <c r="AG54" i="1"/>
  <c r="AK26" i="1" l="1"/>
  <c r="AK35" i="1" s="1"/>
  <c r="AN54" i="1"/>
</calcChain>
</file>

<file path=xl/sharedStrings.xml><?xml version="1.0" encoding="utf-8"?>
<sst xmlns="http://schemas.openxmlformats.org/spreadsheetml/2006/main" count="9367" uniqueCount="991">
  <si>
    <t>Export Komplet</t>
  </si>
  <si>
    <t/>
  </si>
  <si>
    <t>2.0</t>
  </si>
  <si>
    <t>ZAMOK</t>
  </si>
  <si>
    <t>False</t>
  </si>
  <si>
    <t>{31097676-6d18-41f9-9a57-57e43fb09582}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</si>
  <si>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</si>
  <si>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</si>
  <si>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</si>
  <si>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</si>
  <si>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</si>
  <si>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</si>
  <si>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</si>
  <si>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</si>
  <si>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190104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</si>
  <si>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</si>
  <si>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</si>
  <si>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Brniště - účelová komunikace k RD Hlemýždí</t>
  </si>
  <si>
    <t>KSO:</t>
  </si>
  <si>
    <t>CC-CZ:</t>
  </si>
  <si>
    <t>Místo:</t>
  </si>
  <si>
    <t>Hlemýždí</t>
  </si>
  <si>
    <t>Datum:</t>
  </si>
  <si>
    <t>Zadavatel:</t>
  </si>
  <si>
    <t>IČ:</t>
  </si>
  <si>
    <t>002 60 401</t>
  </si>
  <si>
    <t>Obec Brniště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</si>
  <si>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</si>
  <si>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</si>
  <si>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</si>
  <si>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</si>
  <si>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</si>
  <si>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</si>
  <si>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</si>
  <si>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</si>
  <si>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</si>
  <si>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</si>
  <si>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</si>
  <si>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</si>
  <si>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</si>
  <si>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</si>
  <si>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</si>
  <si>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</si>
  <si>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</si>
  <si>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</si>
  <si>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</si>
  <si>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</si>
  <si>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</si>
  <si>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</si>
  <si>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</si>
  <si>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</si>
  <si>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</si>
  <si>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</si>
  <si>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</si>
  <si>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</si>
  <si>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</si>
  <si>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</si>
  <si>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</si>
  <si>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</si>
  <si>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</si>
  <si>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</si>
  <si>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</si>
  <si>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</si>
  <si>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</si>
  <si>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</si>
  <si>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</si>
  <si>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</si>
  <si>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</si>
  <si>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</si>
  <si>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</si>
  <si>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</si>
  <si>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</si>
  <si>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</si>
  <si>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</si>
  <si>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</si>
  <si>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 xml:space="preserve">Místní komunikace </t>
  </si>
  <si>
    <t>STA</t>
  </si>
  <si>
    <t>1</t>
  </si>
  <si>
    <t>{0f22965b-59b5-435a-8410-48242c6a0f96}</t>
  </si>
  <si>
    <t>2</t>
  </si>
  <si>
    <t>SO 301</t>
  </si>
  <si>
    <t>Vodovod</t>
  </si>
  <si>
    <t>{5df0e369-7209-48d7-b493-0020fb1e0bf0}</t>
  </si>
  <si>
    <t>SO 301.1</t>
  </si>
  <si>
    <t>Vodovodní řad</t>
  </si>
  <si>
    <t>Soupis</t>
  </si>
  <si>
    <t>{283159c8-5073-45ec-87ec-3a14e4c4c1a1}</t>
  </si>
  <si>
    <t>SO 301.2</t>
  </si>
  <si>
    <t>Vodovodní přípojka</t>
  </si>
  <si>
    <t>{4ee764f7-308f-47a6-9977-43cc48cd6e64}</t>
  </si>
  <si>
    <t>SO 301.3</t>
  </si>
  <si>
    <t>Přeložka vodovodu</t>
  </si>
  <si>
    <t>{c6c4d063-5c5b-47b7-862d-baa3f636dbef}</t>
  </si>
  <si>
    <t>VON</t>
  </si>
  <si>
    <t>Vedlejší a ostatní náklady</t>
  </si>
  <si>
    <t>{6f7da7bb-8935-4ee7-bb26-a9fc186b66f1}</t>
  </si>
  <si>
    <t>SO 401</t>
  </si>
  <si>
    <t>Veřejné osvětlení</t>
  </si>
  <si>
    <t>ING</t>
  </si>
  <si>
    <t>{ee2bc877-9eed-4423-b7b9-f5cdb0ea93cf}</t>
  </si>
  <si>
    <t>KRYCÍ LIST SOUPISU PRACÍ</t>
  </si>
  <si>
    <t>Objekt:</t>
  </si>
  <si>
    <t xml:space="preserve">SO 101 - Místní komunikace 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</si>
  <si>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</si>
  <si>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</si>
  <si>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</si>
  <si>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</si>
  <si>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</si>
  <si>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</si>
  <si>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</si>
  <si>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</si>
  <si>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</si>
  <si>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</si>
  <si>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998 -  Přesun hmot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</si>
  <si>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</si>
  <si>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</si>
  <si>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</si>
  <si>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</si>
  <si>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</si>
  <si>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</si>
  <si>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</si>
  <si>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</si>
  <si>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</si>
  <si>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</si>
  <si>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</si>
  <si>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</si>
  <si>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</si>
  <si>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</si>
  <si>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</si>
  <si>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</si>
  <si>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</si>
  <si>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</si>
  <si>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</si>
  <si>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119001201</t>
  </si>
  <si>
    <t>Úprava zemin vápnem nebo směsnými hydraulickými pojivy</t>
  </si>
  <si>
    <t>m3</t>
  </si>
  <si>
    <t>CS ÚRS 2018 02</t>
  </si>
  <si>
    <t>4</t>
  </si>
  <si>
    <t>1606561500</t>
  </si>
  <si>
    <t>PP</t>
  </si>
  <si>
    <t>Úprava zemin vápnem nebo směsnými hydraulickými pojivy za účelem zlepšení mechanických vlastností a zpracovatelnosti u hrubých terénních úprav, násypů a zásypů</t>
  </si>
  <si>
    <t>M</t>
  </si>
  <si>
    <t>58530170</t>
  </si>
  <si>
    <t>vápno nehašené CL 90-Q pro úpravu zemin standardní</t>
  </si>
  <si>
    <t>t</t>
  </si>
  <si>
    <t>8</t>
  </si>
  <si>
    <t>423120757</t>
  </si>
  <si>
    <t>VV</t>
  </si>
  <si>
    <t>úprava zemin vápnem 3%</t>
  </si>
  <si>
    <t>482,75*52,5/1000</t>
  </si>
  <si>
    <t>3</t>
  </si>
  <si>
    <t>121101103</t>
  </si>
  <si>
    <t>Sejmutí ornice s přemístěním na vzdálenost do 250 m</t>
  </si>
  <si>
    <t>9333942</t>
  </si>
  <si>
    <t>Sejmutí ornice nebo lesní půdy  s vodorovným přemístěním na hromady v místě upotřebení nebo na dočasné či trvalé skládky se složením, na vzdálenost přes 100 do 250 m</t>
  </si>
  <si>
    <t>965,2*0,3</t>
  </si>
  <si>
    <t>122201101</t>
  </si>
  <si>
    <t>Odkopávky a prokopávky nezapažené v hornině tř. 3 objem do 100 m3</t>
  </si>
  <si>
    <t>-1297251360</t>
  </si>
  <si>
    <t>Odkopávky a prokopávky nezapažené  s přehozením výkopku na vzdálenost do 3 m nebo s naložením na dopravní prostředek v hornině tř. 3 do 100 m3</t>
  </si>
  <si>
    <t>odebrání zeminy</t>
  </si>
  <si>
    <t>511,6*0,12</t>
  </si>
  <si>
    <t>5</t>
  </si>
  <si>
    <t>122201109</t>
  </si>
  <si>
    <t>Příplatek za lepivost u odkopávek v hornině tř. 1 až 3</t>
  </si>
  <si>
    <t>902033068</t>
  </si>
  <si>
    <t>Odkopávky a prokopávky nezapažené  s přehozením výkopku na vzdálenost do 3 m nebo s naložením na dopravní prostředek v hornině tř. 3 Příplatek k cenám za lepivost horniny tř. 3</t>
  </si>
  <si>
    <t>uvaž. 100%</t>
  </si>
  <si>
    <t>61,392</t>
  </si>
  <si>
    <t>6</t>
  </si>
  <si>
    <t>132201101</t>
  </si>
  <si>
    <t>Hloubení rýh š do 600 mm v hornině tř. 3 objemu do 100 m3</t>
  </si>
  <si>
    <t>-1814831934</t>
  </si>
  <si>
    <t>Hloubení zapažených i nezapažených rýh šířky do 600 mm  s urovnáním dna do předepsaného profilu a spádu v hornině tř. 3 do 100 m3</t>
  </si>
  <si>
    <t>"retenční vsakovací rýha"</t>
  </si>
  <si>
    <t>(61,4+10,0)*0,5*0,8</t>
  </si>
  <si>
    <t>Součet</t>
  </si>
  <si>
    <t>7</t>
  </si>
  <si>
    <t>132201109</t>
  </si>
  <si>
    <t>Příplatek za lepivost k hloubení rýh š do 600 mm v hornině tř. 3</t>
  </si>
  <si>
    <t>-639511795</t>
  </si>
  <si>
    <t>Hloubení zapažených i nezapažených rýh šířky do 600 mm  s urovnáním dna do předepsaného profilu a spádu v hornině tř. 3 Příplatek k cenám za lepivost horniny tř. 3</t>
  </si>
  <si>
    <t>28,56</t>
  </si>
  <si>
    <t>162701105.1</t>
  </si>
  <si>
    <t xml:space="preserve">Vodorovné přemístění výkopku/sypaniny z horniny tř. 1 až 4 - na skládku dle dodavatele </t>
  </si>
  <si>
    <t>-256258261</t>
  </si>
  <si>
    <t>Vodorovné přemístění výkopku/sypaniny z horniny tř. 1 až 4 - na skládku dle dodavatele</t>
  </si>
  <si>
    <t>61,392 "odkopávky</t>
  </si>
  <si>
    <t>28,56" drenáž</t>
  </si>
  <si>
    <t>9</t>
  </si>
  <si>
    <t>167101101</t>
  </si>
  <si>
    <t>Nakládání výkopku z hornin tř. 1 až 4 do 100 m3</t>
  </si>
  <si>
    <t>-1057462393</t>
  </si>
  <si>
    <t>Nakládání, skládání a překládání neulehlého výkopku nebo sypaniny  nakládání, množství do 100 m3, z hornin tř. 1 až 4</t>
  </si>
  <si>
    <t>10</t>
  </si>
  <si>
    <t>171101103</t>
  </si>
  <si>
    <t>Uložení sypaniny z hornin soudržných do násypů zhutněných do 100 % PS</t>
  </si>
  <si>
    <t>1209904466</t>
  </si>
  <si>
    <t>Uložení sypaniny do násypů  s rozprostřením sypaniny ve vrstvách a s hrubým urovnáním zhutněných s uzavřením povrchu násypu z hornin soudržných s předepsanou mírou zhutnění v procentech výsledků zkoušek Proctor-Standard (dále jen PS) přes 96 do 100 % PS</t>
  </si>
  <si>
    <t>zemina vhodná do násypů</t>
  </si>
  <si>
    <t>5,0*10,0</t>
  </si>
  <si>
    <t>1,7*10,0</t>
  </si>
  <si>
    <t>1,3*10,0</t>
  </si>
  <si>
    <t>452,7*0,3</t>
  </si>
  <si>
    <t>11</t>
  </si>
  <si>
    <t>10364100</t>
  </si>
  <si>
    <t>zemina pro terénní úpravy - tříděná - vhodná do násypů</t>
  </si>
  <si>
    <t>-900777782</t>
  </si>
  <si>
    <t>zemina pro terénní úpravy - tříděná</t>
  </si>
  <si>
    <t>215,81*1,6</t>
  </si>
  <si>
    <t>345,296*1,8 'Přepočtené koeficientem množství</t>
  </si>
  <si>
    <t>12</t>
  </si>
  <si>
    <t>171201201</t>
  </si>
  <si>
    <t>Uložení sypaniny na skládky</t>
  </si>
  <si>
    <t>794884521</t>
  </si>
  <si>
    <t>13</t>
  </si>
  <si>
    <t>171201211</t>
  </si>
  <si>
    <t>Poplatek za uložení odpadu ze sypaniny na skládce (skládkovné)</t>
  </si>
  <si>
    <t>973533286</t>
  </si>
  <si>
    <t>89,952*1,6</t>
  </si>
  <si>
    <t>14</t>
  </si>
  <si>
    <t>181411131.1</t>
  </si>
  <si>
    <t>Založení parkových trávníků výsevem v rovině, jemná modelace terénu, výsev travního semene, utužení povrchu válcováním, zálivka</t>
  </si>
  <si>
    <t>m2</t>
  </si>
  <si>
    <t>1836645428</t>
  </si>
  <si>
    <t>Založení trávníku na půdě předem připravené plochy do 1000 m2 výsevem včetně utažení parkového v rovině nebo na svahu do 1:5</t>
  </si>
  <si>
    <t>plocha k zatravnění</t>
  </si>
  <si>
    <t>965,2</t>
  </si>
  <si>
    <t>00572470</t>
  </si>
  <si>
    <t>osivo směs travní univerzál</t>
  </si>
  <si>
    <t>kg</t>
  </si>
  <si>
    <t>329959234</t>
  </si>
  <si>
    <t>965,2*0,025 'Přepočtené koeficientem množství</t>
  </si>
  <si>
    <t>16</t>
  </si>
  <si>
    <t>181951102</t>
  </si>
  <si>
    <t>Úprava pláně v hornině tř. 1 až 4 se zhutněním</t>
  </si>
  <si>
    <t>-1716214396</t>
  </si>
  <si>
    <t>Úprava pláně vyrovnáním výškových rozdílů v hornině tř. 1 až 4 se zhutněním</t>
  </si>
  <si>
    <t>urovnání a úprava zemní pláně</t>
  </si>
  <si>
    <t>17</t>
  </si>
  <si>
    <t>182301121</t>
  </si>
  <si>
    <t>Rozprostření ornice pl do 500 m2 ve svahu přes 1:5 tl vrstvy do 100 mm</t>
  </si>
  <si>
    <t>-1328274518</t>
  </si>
  <si>
    <t>Rozprostření a urovnání ornice ve svahu sklonu přes 1:5 při souvislé ploše do 500 m2, tl. vrstvy do 100 mm</t>
  </si>
  <si>
    <t>plocha k zatravnění - použita ornice</t>
  </si>
  <si>
    <t>12,0+12,0+30,0+30,0+10,0+11,0+35,0</t>
  </si>
  <si>
    <t>Zakládání</t>
  </si>
  <si>
    <t>18</t>
  </si>
  <si>
    <t>211571111</t>
  </si>
  <si>
    <t>Výplň odvodňovacích žeber nebo trativodů štěrkopískem tříděným - 2/8</t>
  </si>
  <si>
    <t>551690648</t>
  </si>
  <si>
    <t>Výplň kamenivem do rýh odvodňovacích žeber nebo trativodů  bez zhutnění, s úpravou povrchu výplně štěrkopískem tříděným</t>
  </si>
  <si>
    <t>19</t>
  </si>
  <si>
    <t>211971122</t>
  </si>
  <si>
    <t>Zřízení opláštění žeber nebo trativodů geotextilií v rýze nebo zářezu přes 1:2 š přes 2,5 m</t>
  </si>
  <si>
    <t>-56391175</t>
  </si>
  <si>
    <t>Zřízení opláštění výplně z geotextilie odvodňovacích žeber nebo trativodů  v rýze nebo zářezu se stěnami svislými nebo šikmými o sklonu přes 1:2 při rozvinuté šířce opláštění přes 2,5 m</t>
  </si>
  <si>
    <t>(61,4+10,0)*(2*0,5+2*0,8)</t>
  </si>
  <si>
    <t>20</t>
  </si>
  <si>
    <t>69311060</t>
  </si>
  <si>
    <t>geotextilie netkaná PP 200g/m2</t>
  </si>
  <si>
    <t>-38680995</t>
  </si>
  <si>
    <t>185,64*1,05 'Přepočtené koeficientem množství</t>
  </si>
  <si>
    <t>Komunikace pozemní</t>
  </si>
  <si>
    <t>564861111</t>
  </si>
  <si>
    <t>Podklad ze štěrkodrtě ŠD tl 200 mm - 0/63</t>
  </si>
  <si>
    <t>-308383233</t>
  </si>
  <si>
    <t>Podklad ze štěrkodrti ŠD  s rozprostřením a zhutněním, po zhutnění tl. 200 mm</t>
  </si>
  <si>
    <t>22</t>
  </si>
  <si>
    <t>565145111</t>
  </si>
  <si>
    <t>Asfaltový beton vrstva podkladní ACP 16 (obalované kamenivo OKS) tl 60 mm š do 3 m</t>
  </si>
  <si>
    <t>-1288280508</t>
  </si>
  <si>
    <t>Asfaltový beton vrstva podkladní ACP 16 (obalované kamenivo střednězrnné - OKS)  s rozprostřením a zhutněním v pruhu šířky do 3 m, po zhutnění tl. 60 mm</t>
  </si>
  <si>
    <t>23</t>
  </si>
  <si>
    <t>567132115</t>
  </si>
  <si>
    <t>Podklad ze směsi stmelené cementem SC C 8/10 (KSC I) tl 200 mm</t>
  </si>
  <si>
    <t>-1025369389</t>
  </si>
  <si>
    <t>Podklad ze směsi stmelené cementem SC bez dilatačních spár, s rozprostřením a zhutněním SC C 8/10 (KSC I), po zhutnění tl. 200 mm</t>
  </si>
  <si>
    <t>24</t>
  </si>
  <si>
    <t>569831111</t>
  </si>
  <si>
    <t>Zpevnění krajnic štěrkodrtí tl 100 mm - 0/32</t>
  </si>
  <si>
    <t>815809895</t>
  </si>
  <si>
    <t>Zpevnění krajnic nebo komunikací pro pěší  s rozprostřením a zhutněním, po zhutnění štěrkodrtí tl. 100 mm</t>
  </si>
  <si>
    <t>krajnice</t>
  </si>
  <si>
    <t>162,8*0,5</t>
  </si>
  <si>
    <t>35,0*0,5</t>
  </si>
  <si>
    <t>28,0*0,5</t>
  </si>
  <si>
    <t>29,0*0,5</t>
  </si>
  <si>
    <t>32,0*0,5</t>
  </si>
  <si>
    <t>19,0*0,5</t>
  </si>
  <si>
    <t>27,0*0,5</t>
  </si>
  <si>
    <t>25</t>
  </si>
  <si>
    <t>573191111</t>
  </si>
  <si>
    <t>Postřik infiltrační kationaktivní emulzí v množství 1 kg/m2 - PI-E</t>
  </si>
  <si>
    <t>-135421170</t>
  </si>
  <si>
    <t>Postřik infiltrační kationaktivní emulzí v množství 1,00 kg/m2</t>
  </si>
  <si>
    <t>26</t>
  </si>
  <si>
    <t>573231106</t>
  </si>
  <si>
    <t>Postřik živičný spojovací ze silniční emulze v množství 0,30 kg/m2 - PS-E</t>
  </si>
  <si>
    <t>974212607</t>
  </si>
  <si>
    <t>Postřik spojovací PS bez posypu kamenivem ze silniční emulze, v množství 0,30 kg/m2</t>
  </si>
  <si>
    <t>965,20</t>
  </si>
  <si>
    <t>27</t>
  </si>
  <si>
    <t>577134111</t>
  </si>
  <si>
    <t>Asfaltový beton vrstva obrusná ACO 11 (ABS) tř. I tl 40 mm š do 3 m z nemodifikovaného asfaltu</t>
  </si>
  <si>
    <t>-27892130</t>
  </si>
  <si>
    <t>Asfaltový beton vrstva obrusná ACO 11 (ABS)  s rozprostřením a se zhutněním z nemodifikovaného asfaltu v pruhu šířky do 3 m tř. I, po zhutnění tl. 40 mm</t>
  </si>
  <si>
    <t>Ostatní konstrukce a práce, bourání</t>
  </si>
  <si>
    <t>28</t>
  </si>
  <si>
    <t>914111111</t>
  </si>
  <si>
    <t>Montáž svislé dopravní značky do velikosti 1 m2 objímkami na sloupek nebo konzolu</t>
  </si>
  <si>
    <t>kus</t>
  </si>
  <si>
    <t>2023591280</t>
  </si>
  <si>
    <t>Montáž svislé dopravní značky základní  velikosti do 1 m2 objímkami na sloupky nebo konzoly</t>
  </si>
  <si>
    <t>1 "nové SDZ vč. sloupku</t>
  </si>
  <si>
    <t>29</t>
  </si>
  <si>
    <t>40445477.1</t>
  </si>
  <si>
    <t>značka dopravní svislá - specifikace dle PD</t>
  </si>
  <si>
    <t>-1951829993</t>
  </si>
  <si>
    <t>30</t>
  </si>
  <si>
    <t>914511111</t>
  </si>
  <si>
    <t>Montáž sloupku dopravních značek délky do 3,5 m s betonovým základem</t>
  </si>
  <si>
    <t>-1402176332</t>
  </si>
  <si>
    <t>Montáž sloupku dopravních značek  délky do 3,5 m do betonového základu</t>
  </si>
  <si>
    <t>31</t>
  </si>
  <si>
    <t>40445225</t>
  </si>
  <si>
    <t>sloupek Zn pro dopravní značku D 60mm v 3,5m</t>
  </si>
  <si>
    <t>-1474695631</t>
  </si>
  <si>
    <t>32</t>
  </si>
  <si>
    <t>919112233</t>
  </si>
  <si>
    <t>Řezání spár pro vytvoření komůrky š 20 mm hl 40 mm pro těsnící zálivku v živičném krytu</t>
  </si>
  <si>
    <t>m</t>
  </si>
  <si>
    <t>1568317683</t>
  </si>
  <si>
    <t>Řezání dilatačních spár v živičném krytu  vytvoření komůrky pro těsnící zálivku šířky 20 mm, hloubky 40 mm</t>
  </si>
  <si>
    <t>18,50</t>
  </si>
  <si>
    <t>33</t>
  </si>
  <si>
    <t>919122132</t>
  </si>
  <si>
    <t>Těsnění spár zálivkou za tepla pro komůrky š 20 mm hl 40 mm s těsnicím profilem</t>
  </si>
  <si>
    <t>-383703269</t>
  </si>
  <si>
    <t>Utěsnění dilatačních spár zálivkou za tepla  v cementobetonovém nebo živičném krytu včetně adhezního nátěru s těsnicím profilem pod zálivkou, pro komůrky šířky 20 mm, hloubky 40 mm</t>
  </si>
  <si>
    <t>34</t>
  </si>
  <si>
    <t>919735113</t>
  </si>
  <si>
    <t>Řezání stávajícího živičného krytu hl do 150 mm</t>
  </si>
  <si>
    <t>-2067074991</t>
  </si>
  <si>
    <t>Řezání stávajícího živičného krytu nebo podkladu  hloubky přes 100 do 150 mm</t>
  </si>
  <si>
    <t>998</t>
  </si>
  <si>
    <t xml:space="preserve"> Přesun hmot</t>
  </si>
  <si>
    <t>35</t>
  </si>
  <si>
    <t>998225111</t>
  </si>
  <si>
    <t>Přesun hmot pro pozemní komunikace s krytem z kamene, monolitickým betonovým nebo živičným</t>
  </si>
  <si>
    <t>1525020640</t>
  </si>
  <si>
    <t>VRN</t>
  </si>
  <si>
    <t>Vedlejší rozpočtové náklady</t>
  </si>
  <si>
    <t>36</t>
  </si>
  <si>
    <t>011103000</t>
  </si>
  <si>
    <t>Pomocné práce zajišť nebo zříz ochranu inženýrských sítí - příprava území stavby - vytyčení</t>
  </si>
  <si>
    <t>kpl</t>
  </si>
  <si>
    <t>1024</t>
  </si>
  <si>
    <t>762211685</t>
  </si>
  <si>
    <t>Geologický průzkum bez rozlišení</t>
  </si>
  <si>
    <t>37</t>
  </si>
  <si>
    <t>012303000</t>
  </si>
  <si>
    <t>Geodetické zaměření skutečného provedení</t>
  </si>
  <si>
    <t>-748193514</t>
  </si>
  <si>
    <t xml:space="preserve">Náklady na vyhotovení geodetického zaměření skutečného provedení díla včetně jejich předání objednateli v požadované formě a požadovaném počtu.
Geodetické zaměření skutečného provedení díla bude provedeno a ověřeno oprávněným zeměměřičským inženýrem a bude předáno objednateli 3x v tištěné a 1x v elektronické formě na CD (včetně inženýrských sítí). 
V zaměření budou vyznačeny hranice stavby, označeny druhy povrchů (materiál, povrch, barva), snížené obruby, vpusti, poklopy, propustky, lampy, svislé dopravní značení, opěrné zdi,…. Budou spočítány výměry (obruby + dlažby) vč. přiřazení k příslušným položkám a do příslušných SO dle rozpočtu.
</t>
  </si>
  <si>
    <t>P</t>
  </si>
  <si>
    <t xml:space="preserve">Poznámka k položce:_x000D_
_x000D_
</t>
  </si>
  <si>
    <t>38</t>
  </si>
  <si>
    <t>012403000</t>
  </si>
  <si>
    <t>Geometrický plán</t>
  </si>
  <si>
    <t>-1731037146</t>
  </si>
  <si>
    <t xml:space="preserve">Náklady na vyhotovení geometrického plánu včetně jejich předání objednateli v požadované formě a požadovaném počtu.
 - Geometrický plán oddělující stavbu chodníku a souvisejících konstrukčních prvků (opěrné a zárubní zdí, lávky, silniční obruby,…) včetně změn druhu pozemku a způsobu využití kultury (chodník - ostatní plocha / ostatní komunikace), s vyznačením věcných břemen na cizích pozemcích týkajících se např. autobusových zálivů, kabelů a lamp VO a částí chodníků nad vodotečí, tak jak je požadováno ke kolaudaci stavby a pro vklad do Katastru nemovitostí. 9x v tištěné a 1x v elektronické formě na CD. 
</t>
  </si>
  <si>
    <t>39</t>
  </si>
  <si>
    <t>030001000.2</t>
  </si>
  <si>
    <t>Zařízení staveniště</t>
  </si>
  <si>
    <t>-298183087</t>
  </si>
  <si>
    <t xml:space="preserve">Položka zahrnuje veškeré náklady spojené s vybudováním, provozem a odstraněním zařízení staveniště
-oplocení
-WC
-zázemí stavby
</t>
  </si>
  <si>
    <t>40</t>
  </si>
  <si>
    <t>031203000</t>
  </si>
  <si>
    <t>Příprava území stavby, vč. vytyčení stavby</t>
  </si>
  <si>
    <t>2080973543</t>
  </si>
  <si>
    <t>Terénní úpravy pro zařízení staveniště</t>
  </si>
  <si>
    <t>41</t>
  </si>
  <si>
    <t>034303000</t>
  </si>
  <si>
    <t>DIO - pomocné práce zříz nebo zajišť regulaci a ochranu dopravy</t>
  </si>
  <si>
    <t>-1024161323</t>
  </si>
  <si>
    <t xml:space="preserve">Položka obsahuje veškerá přechodná dopravní značení pro regulaci a ochranu dopravy,
včetně čištění stávající dopravní infrastruktury v průběhu stavby.
</t>
  </si>
  <si>
    <t>42</t>
  </si>
  <si>
    <t>034503000</t>
  </si>
  <si>
    <t>Informační tabule (plast A3) na sloupku a mobilním podstavci</t>
  </si>
  <si>
    <t>-1547365622</t>
  </si>
  <si>
    <t>Informační tabule na staveništi</t>
  </si>
  <si>
    <t>43</t>
  </si>
  <si>
    <t>045203000</t>
  </si>
  <si>
    <t>Kompletační činnost</t>
  </si>
  <si>
    <t>1403432785</t>
  </si>
  <si>
    <t>Zahrnuje veškeré náklady spojené s tvorbou posudků, kontrol, revizních zpráv a dalších úkonů požadovaných dotčenými orgány</t>
  </si>
  <si>
    <t>SO 301 - Vodovod</t>
  </si>
  <si>
    <t>Soupis:</t>
  </si>
  <si>
    <t>SO 301.1 - Vodovodní řad</t>
  </si>
  <si>
    <t xml:space="preserve">    4 - Vodorovné konstrukce</t>
  </si>
  <si>
    <t xml:space="preserve">    8 - Trubní vedení</t>
  </si>
  <si>
    <t xml:space="preserve">    99 - Přesun hmot</t>
  </si>
  <si>
    <t>115101201</t>
  </si>
  <si>
    <t>Čerpání vody na dopravní výšku do 10 m průměrný přítok do 500 l/min</t>
  </si>
  <si>
    <t>hod</t>
  </si>
  <si>
    <t>CS ÚRS 2018 01</t>
  </si>
  <si>
    <t>Čerpání vody na dopravní výšku do 10 m s uvažovaným průměrným přítokem do 500 l/min</t>
  </si>
  <si>
    <t>(bude upřesněno dle skutečnosti s měřením motohodin)</t>
  </si>
  <si>
    <t>20*6</t>
  </si>
  <si>
    <t>115101301</t>
  </si>
  <si>
    <t>Pohotovost čerpací soupravy pro dopravní výšku do 10 m přítok do 500 l/min</t>
  </si>
  <si>
    <t>den</t>
  </si>
  <si>
    <t>Pohotovost záložní čerpací soupravy pro dopravní výšku do 10 m s uvažovaným průměrným přítokem do 500 l/min</t>
  </si>
  <si>
    <t>132201202</t>
  </si>
  <si>
    <t>Hloubení rýh š do 2000 mm v hornině tř. 3 objemu do 1000 m3</t>
  </si>
  <si>
    <t>Hloubení zapažených i nezapažených rýh šířky přes 600 do 2 000 mm  s urovnáním dna do předepsaného profilu a spádu v hornině tř. 3 přes 100 do 1 000 m3</t>
  </si>
  <si>
    <t>hor.3 - 80%</t>
  </si>
  <si>
    <t>160,00*1,00*1,20</t>
  </si>
  <si>
    <t>"drenáž" 160,00*0,25*0,25</t>
  </si>
  <si>
    <t>Mezisoučet</t>
  </si>
  <si>
    <t>"odp.ostatních hornin" -202*0,20</t>
  </si>
  <si>
    <t>132201209</t>
  </si>
  <si>
    <t>Příplatek za lepivost k hloubení rýh š do 2000 mm v hornině tř. 3</t>
  </si>
  <si>
    <t>Hloubení zapažených i nezapažených rýh šířky přes 600 do 2 000 mm  s urovnáním dna do předepsaného profilu a spádu v hornině tř. 3 Příplatek k cenám za lepivost horniny tř. 3</t>
  </si>
  <si>
    <t>161,6</t>
  </si>
  <si>
    <t>132301202</t>
  </si>
  <si>
    <t>Hloubení rýh š do 2000 mm v hornině tř. 4 objemu do 1000 m3</t>
  </si>
  <si>
    <t>Hloubení zapažených i nezapažených rýh šířky přes 600 do 2 000 mm  s urovnáním dna do předepsaného profilu a spádu v hornině tř. 4 přes 100 do 1 000 m3</t>
  </si>
  <si>
    <t>hor.4 - 20%</t>
  </si>
  <si>
    <t>202*0,20</t>
  </si>
  <si>
    <t>132301209</t>
  </si>
  <si>
    <t>Příplatek za lepivost k hloubení rýh š do 2000 mm v hornině tř. 4</t>
  </si>
  <si>
    <t>Hloubení zapažených i nezapažených rýh šířky přes 600 do 2 000 mm  s urovnáním dna do předepsaného profilu a spádu v hornině tř. 4 Příplatek k cenám za lepivost horniny tř. 4</t>
  </si>
  <si>
    <t>40,4</t>
  </si>
  <si>
    <t>151101101</t>
  </si>
  <si>
    <t>Zřízení příložného pažení a rozepření stěn rýh hl do 2 m</t>
  </si>
  <si>
    <t>Zřízení pažení a rozepření stěn rýh pro podzemní vedení pro všechny šířky rýhy příložné pro jakoukoliv mezerovitost, hloubky do 2 m</t>
  </si>
  <si>
    <t>160,00*2*1,20</t>
  </si>
  <si>
    <t>151101111</t>
  </si>
  <si>
    <t>Odstranění příložného pažení a rozepření stěn rýh hl do 2 m</t>
  </si>
  <si>
    <t>Odstranění pažení a rozepření stěn rýh pro podzemní vedení s uložením materiálu na vzdálenost do 3 m od kraje výkopu příložné, hloubky do 2 m</t>
  </si>
  <si>
    <t>161101101</t>
  </si>
  <si>
    <t>Svislé přemístění výkopku z horniny tř. 1 až 4 hl výkopu do 2,5 m</t>
  </si>
  <si>
    <t>Svislé přemístění výkopku bez naložení do dopravní nádoby avšak s vyprázdněním dopravní nádoby na hromadu nebo do dopravního prostředku z horniny tř. 1 až 4, při hloubce výkopu přes 1 do 2,5 m</t>
  </si>
  <si>
    <t>161,6+40,4</t>
  </si>
  <si>
    <t>162701105</t>
  </si>
  <si>
    <t>Vodorovné přemístění do 10000 m výkopku/sypaniny z horniny tř. 1 až 4</t>
  </si>
  <si>
    <t>Vodorovné přemístění výkopku nebo sypaniny po suchu  na obvyklém dopravním prostředku, bez naložení výkopku, avšak se složením bez rozhrnutí z horniny tř. 1 až 4 na vzdálenost přes 9 000 do 10 000 m</t>
  </si>
  <si>
    <t>"výkop" 161,6+40,4</t>
  </si>
  <si>
    <t>"zásyp" -109,92*0,50</t>
  </si>
  <si>
    <t>162701109</t>
  </si>
  <si>
    <t>Příplatek k vodorovnému přemístění výkopku/sypaniny z horniny tř. 1 až 4 ZKD 1000 m přes 10000 m</t>
  </si>
  <si>
    <t>Vodorovné přemístění výkopku nebo sypaniny po suchu  na obvyklém dopravním prostředku, bez naložení výkopku, avšak se složením bez rozhrnutí z horniny tř. 1 až 4 na vzdálenost Příplatek k ceně za každých dalších i započatých 1 000 m</t>
  </si>
  <si>
    <t>147,04*5</t>
  </si>
  <si>
    <t>Poplatek za uložení stavebního odpadu - zeminy a kameniva na skládce</t>
  </si>
  <si>
    <t>Poplatek za uložení stavebního odpadu na skládce (skládkovné) zeminy a kameniva zatříděného do Katalogu odpadů pod kódem 170 504</t>
  </si>
  <si>
    <t>147,04*1,60</t>
  </si>
  <si>
    <t>174101101</t>
  </si>
  <si>
    <t>Zásyp jam, šachet rýh nebo kolem objektů sypaninou se zhutněním</t>
  </si>
  <si>
    <t>Zásyp sypaninou z jakékoliv horniny s uložením výkopku ve vrstvách se zhutněním jam, šachet, rýh nebo kolem objektů v těchto vykopávkách</t>
  </si>
  <si>
    <t>"odp.lože"  -24</t>
  </si>
  <si>
    <t>"odp.obsypu"  -58,08</t>
  </si>
  <si>
    <t>"odp.drenáže" -10</t>
  </si>
  <si>
    <t>583442010</t>
  </si>
  <si>
    <t>štěrkodrtě pro zásypy v komunikacích (dodávka)</t>
  </si>
  <si>
    <t>109,92*1,80 *0,50   "50% zásypu</t>
  </si>
  <si>
    <t>162301101</t>
  </si>
  <si>
    <t>Vodorovné přemístění do 500 m výkopku/sypaniny z horniny tř. 1 až 4</t>
  </si>
  <si>
    <t>Vodorovné přemístění výkopku nebo sypaniny po suchu  na obvyklém dopravním prostředku, bez naložení výkopku, avšak se složením bez rozhrnutí z horniny tř. 1 až 4 na vzdálenost přes 50 do 500 m</t>
  </si>
  <si>
    <t>dovoz materiálu pro lože a obsyp potrubí, zásyp</t>
  </si>
  <si>
    <t>"materiál pro obsyp potrubí" 58,08</t>
  </si>
  <si>
    <t>"materiál pro lože pod potrubí" 24</t>
  </si>
  <si>
    <t>"materiál pro zásyp" 109,92*0,50</t>
  </si>
  <si>
    <t>167101102</t>
  </si>
  <si>
    <t>Nakládání výkopku z hornin tř. 1 až 4 přes 100 m3</t>
  </si>
  <si>
    <t>Nakládání, skládání a překládání neulehlého výkopku nebo sypaniny nakládání, množství přes 100 m3, z hornin tř. 1 až 4</t>
  </si>
  <si>
    <t>175111101</t>
  </si>
  <si>
    <t>Obsypání potrubí ručně sypaninou bez prohození sítem, uloženou do 3 m</t>
  </si>
  <si>
    <t>Obsypání potrubí ručně sypaninou z vhodných hornin tř. 1 až 4 nebo materiálem připraveným podél výkopu ve vzdálenosti do 3 m od jeho kraje, pro jakoukoliv hloubku výkopu a míru zhutnění bez prohození sypaniny sítem</t>
  </si>
  <si>
    <t>160,00*1,00*0,363</t>
  </si>
  <si>
    <t>58333667</t>
  </si>
  <si>
    <t>kamenivo pro obsyp potrubí - lomová výsivka fr.0-16 (max.velikost zrn 20mm)</t>
  </si>
  <si>
    <t>58,08*1,80</t>
  </si>
  <si>
    <t>Vodorovné konstrukce</t>
  </si>
  <si>
    <t>451573111.01</t>
  </si>
  <si>
    <t>Lože pod potrubí otevřený výkop z lomové výsivky fr.0-16mm (dodávka+montáž)</t>
  </si>
  <si>
    <t>160,00*1,00*0,15</t>
  </si>
  <si>
    <t>452313161</t>
  </si>
  <si>
    <t>Podkladní bloky z betonu prostého tř. C 25/30 otevřený výkop</t>
  </si>
  <si>
    <t>Podkladní a zajišťovací konstrukce z betonu prostého v otevřeném výkopu bloky pro potrubí z betonu tř. C 25/30</t>
  </si>
  <si>
    <t>0,30*0,30*0,30*3</t>
  </si>
  <si>
    <t>452351101</t>
  </si>
  <si>
    <t>Bednění podkladních desek nebo bloků nebo sedlového lože otevřený výkop</t>
  </si>
  <si>
    <t>Bednění podkladních a zajišťovacích konstrukcí v otevřeném výkopu desek nebo sedlových loží pod potrubí, stoky a drobné objekty</t>
  </si>
  <si>
    <t>"podkladní bloky" 0,30*4*0,30*3</t>
  </si>
  <si>
    <t>Trubní vedení</t>
  </si>
  <si>
    <t>212752212</t>
  </si>
  <si>
    <t>Trativod z drenážních trubek plastových flexibilních D do 100 mm včetně lože otevřený výkop</t>
  </si>
  <si>
    <t>44</t>
  </si>
  <si>
    <t>Trativody z drenážních trubek se zřízením štěrkopískového lože pod trubky a s jejich obsypem v průměrném celkovém množství do 0,15 m3/m v otevřeném výkopu z trubek plastových flexibilních D přes 65 do 100 mm</t>
  </si>
  <si>
    <t>"drenáž" 160,00</t>
  </si>
  <si>
    <t>871211211</t>
  </si>
  <si>
    <t>Montáž potrubí z PE100 SDR 11 otevřený výkop svařovaných elektrotvarovkou D 63 x 5,8 mm</t>
  </si>
  <si>
    <t>46</t>
  </si>
  <si>
    <t>Montáž vodovodního potrubí z plastů v otevřeném výkopu z polyetylenu PE 100 svařovaných elektrotvarovkou SDR 11/PN16 D 63 x 5,8 mm</t>
  </si>
  <si>
    <t>101376</t>
  </si>
  <si>
    <t>potrubí vodovodní HDPE DN/OD 63x5,8mm, PE 100 RC PAS 1075 typ 2, SDR 11 (PN 16)</t>
  </si>
  <si>
    <t>48</t>
  </si>
  <si>
    <t>159,28*1,015</t>
  </si>
  <si>
    <t>892273122</t>
  </si>
  <si>
    <t>Proplach a dezinfekce vodovodního potrubí DN od 80 do 125</t>
  </si>
  <si>
    <t>50</t>
  </si>
  <si>
    <t>892241111</t>
  </si>
  <si>
    <t>Tlaková zkouška vodou potrubí do 80</t>
  </si>
  <si>
    <t>52</t>
  </si>
  <si>
    <t>Tlakové zkoušky vodou na potrubí DN do 80</t>
  </si>
  <si>
    <t>899721111</t>
  </si>
  <si>
    <t>Signalizační vodič DN do 150 mm na potrubí PVC</t>
  </si>
  <si>
    <t>54</t>
  </si>
  <si>
    <t>Signalizační vodič na potrubí PVC DN do 150 mm</t>
  </si>
  <si>
    <t>"dle výkresu D.5.1" 164,68</t>
  </si>
  <si>
    <t>899722113</t>
  </si>
  <si>
    <t>Krytí potrubí z plastů výstražnou fólií z PVC 34cm</t>
  </si>
  <si>
    <t>56</t>
  </si>
  <si>
    <t>Krytí potrubí z plastů výstražnou fólií z PVC šířky 34cm</t>
  </si>
  <si>
    <t>"dle výkresu D.5.1" 159,28</t>
  </si>
  <si>
    <t>892372111</t>
  </si>
  <si>
    <t>Zabezpečení konců potrubí DN do 300 při tlakových zkouškách vodou</t>
  </si>
  <si>
    <t>58</t>
  </si>
  <si>
    <t>Tlakové zkoušky vodou zabezpečení konců potrubí při tlakových zkouškách DN do 300</t>
  </si>
  <si>
    <t>899713111.01</t>
  </si>
  <si>
    <t>Orientační tabulky na sloupku betonovém nebo ocelovém, vč.sloupku a základu (dodávka+montáž)</t>
  </si>
  <si>
    <t>60</t>
  </si>
  <si>
    <t>Orientační tabulky na vodovodních a kanalizačních řadech na sloupku ocelovém nebo betonovém, vč.sloupku a základu (dodávka+montáž)</t>
  </si>
  <si>
    <t>"dle výkresu D.5.1" 5</t>
  </si>
  <si>
    <t>877211101</t>
  </si>
  <si>
    <t>Montáž elektrospojek na vodovodním potrubí z PE trub d 63</t>
  </si>
  <si>
    <t>62</t>
  </si>
  <si>
    <t>Montáž tvarovek na vodovodním plastovém potrubí z polyetylenu PE 100 elektrotvarovek SDR 11/PN16 spojek, oblouků nebo redukcí d 63</t>
  </si>
  <si>
    <t>287612685</t>
  </si>
  <si>
    <t>MB d 63, PE100, SDR11, spojka s lehce vyrazitelným dorazem, elektro</t>
  </si>
  <si>
    <t>ks</t>
  </si>
  <si>
    <t>64</t>
  </si>
  <si>
    <t>"dle výkresu D.5.1" 6</t>
  </si>
  <si>
    <t>287450603511</t>
  </si>
  <si>
    <t>BR d63 / 32, PE100, SDR11, PN16, redukce, na tupo, dlouhá (800205)</t>
  </si>
  <si>
    <t>66</t>
  </si>
  <si>
    <t>"dle výkresu D.5.1" 1</t>
  </si>
  <si>
    <t>877291101</t>
  </si>
  <si>
    <t>Montáž elektrospojek na vodovodním potrubí z PE trub d 140</t>
  </si>
  <si>
    <t>68</t>
  </si>
  <si>
    <t>Montáž tvarovek na vodovodním plastovém potrubí z polyetylenu PE 100 elektrotvarovek SDR 11/PN16 spojek, oblouků nebo redukcí d 140</t>
  </si>
  <si>
    <t>287612690</t>
  </si>
  <si>
    <t>MB d140,PE100, SDR11, spojka s lehce vyrazitelným dorazem, elektro</t>
  </si>
  <si>
    <t>70</t>
  </si>
  <si>
    <t>"dle výkresu D.5.1" 2</t>
  </si>
  <si>
    <t>877211113</t>
  </si>
  <si>
    <t>Montáž elektro T-kusů na vodovodním potrubí z PE trub d 63</t>
  </si>
  <si>
    <t>72</t>
  </si>
  <si>
    <t>Montáž tvarovek na vodovodním plastovém potrubí z polyetylenu PE 100 elektrotvarovek SDR 11/PN16 T-kusů d 63</t>
  </si>
  <si>
    <t>287612164</t>
  </si>
  <si>
    <t>TA d63, PE100, SDR11, T-kus s prodlouženým hrdlem + spojka MB d63, elektro</t>
  </si>
  <si>
    <t>74</t>
  </si>
  <si>
    <t>877261113</t>
  </si>
  <si>
    <t>Montáž elektro T-kusů na vodovodním potrubí z PE trub d 110</t>
  </si>
  <si>
    <t>76</t>
  </si>
  <si>
    <t>Montáž tvarovek na vodovodním plastovém potrubí z polyetylenu PE 100 elektrotvarovek SDR 11/PN16 T-kusů d 110</t>
  </si>
  <si>
    <t>287581106511</t>
  </si>
  <si>
    <t>BTR90 d110 / 63, PE100, SDR11, PN16, T-kus redukovaný, na tupo, dlouhý (800140)</t>
  </si>
  <si>
    <t>78</t>
  </si>
  <si>
    <t>891211112</t>
  </si>
  <si>
    <t>Montáž vodovodních šoupátek otevřený výkop DN 50</t>
  </si>
  <si>
    <t>80</t>
  </si>
  <si>
    <t>Montáž vodovodních armatur na potrubí šoupátek nebo klapek uzavíracích v otevřeném výkopu nebo v šachtách s osazením zemní soupravy (bez poklopů) DN 50</t>
  </si>
  <si>
    <t>405005006314</t>
  </si>
  <si>
    <t>ŠOUPĚ E2 VEVAŘOVACÍ PE100 PN16 50/63</t>
  </si>
  <si>
    <t>KS</t>
  </si>
  <si>
    <t>82</t>
  </si>
  <si>
    <t>891247111</t>
  </si>
  <si>
    <t>Montáž hydrantů podzemních DN 80</t>
  </si>
  <si>
    <t>84</t>
  </si>
  <si>
    <t>Montáž vodovodních armatur na potrubí hydrantů podzemních (bez osazení poklopů) DN 80</t>
  </si>
  <si>
    <t>50800212516</t>
  </si>
  <si>
    <t>SOUPRAVA ODBĚROVÁ S ODVODNĚNÍM NOVÁ 2"/63-1,25 m</t>
  </si>
  <si>
    <t>86</t>
  </si>
  <si>
    <t>899401113</t>
  </si>
  <si>
    <t>Osazení poklopů litinových hydrantových</t>
  </si>
  <si>
    <t>88</t>
  </si>
  <si>
    <t>45</t>
  </si>
  <si>
    <t>195000000002</t>
  </si>
  <si>
    <t>HYDRANTOVÝ POKLOP 21 kg</t>
  </si>
  <si>
    <t>90</t>
  </si>
  <si>
    <t>VODA Poklopy HYDRANTOVÝ POKLOP 21 kg</t>
  </si>
  <si>
    <t>348200000000</t>
  </si>
  <si>
    <t>PODKLAD. DESKA  POD HYDRANT.POKLOP</t>
  </si>
  <si>
    <t>92</t>
  </si>
  <si>
    <t>VODA Příslušenství PODKLAD. DESKA  POD HYDRANT.POKLOP</t>
  </si>
  <si>
    <t>47</t>
  </si>
  <si>
    <t>899401112</t>
  </si>
  <si>
    <t>Osazení poklopů litinových šoupátkových</t>
  </si>
  <si>
    <t>94</t>
  </si>
  <si>
    <t>175000000003</t>
  </si>
  <si>
    <t>POKLOP ULIČNÍ ŠOUP. KASI LOGO VODA</t>
  </si>
  <si>
    <t>96</t>
  </si>
  <si>
    <t>VODA Poklopy POKLOP ULIČNÍ ŠOUP. KASI LOGO VODA</t>
  </si>
  <si>
    <t>49</t>
  </si>
  <si>
    <t>348100000000</t>
  </si>
  <si>
    <t>PODKLAD. DESKA  UNI DN UNI</t>
  </si>
  <si>
    <t>98</t>
  </si>
  <si>
    <t>VO+KA+PL Příslušenství PODKLAD. DESKA  UNI DN UNI</t>
  </si>
  <si>
    <t>950205010003</t>
  </si>
  <si>
    <t>SOUPRAVA ZEMNÍ TELESKOPICKÁ E2-1,3 -1,8 DN 50-100 (1,3-1,8m)</t>
  </si>
  <si>
    <t>100</t>
  </si>
  <si>
    <t>VODA+PLYN Zemní soupravy - DN 50-600 SOUPRAVA ZEMNÍ TELESKOPICKÁ E2-1,3 -1,8 DN 50-100 (1,3-1,8m)</t>
  </si>
  <si>
    <t>99</t>
  </si>
  <si>
    <t>Přesun hmot</t>
  </si>
  <si>
    <t>51</t>
  </si>
  <si>
    <t>998276101</t>
  </si>
  <si>
    <t>Přesun hmot pro trubní vedení z trub z plastických hmot otevřený výkop</t>
  </si>
  <si>
    <t>102</t>
  </si>
  <si>
    <t>Přesun hmot pro trubní vedení hloubené z trub z plastických hmot nebo sklolaminátových pro vodovody nebo kanalizace v otevřeném výkopu dopravní vzdálenost do 15 m</t>
  </si>
  <si>
    <t>SO 301.2 - Vodovodní přípojka</t>
  </si>
  <si>
    <t>3*6</t>
  </si>
  <si>
    <t>121101101</t>
  </si>
  <si>
    <t>Sejmutí ornice s přemístěním na vzdálenost do 50 m</t>
  </si>
  <si>
    <t>Sejmutí ornice nebo lesní půdy  s vodorovným přemístěním na hromady v místě upotřebení nebo na dočasné či trvalé skládky se složením, na vzdálenost do 50 m</t>
  </si>
  <si>
    <t>18,00*1,00*0,15</t>
  </si>
  <si>
    <t>"vodoměrné šachty" (6,50)*6*0,15</t>
  </si>
  <si>
    <t>26,00*1,00*1,60</t>
  </si>
  <si>
    <t>"budoucí komunikace" -8,00*1,00*0,42</t>
  </si>
  <si>
    <t>"ornice" -18,00*1,00*0,15</t>
  </si>
  <si>
    <t>"vodoměrné šachty" (10,00)*6</t>
  </si>
  <si>
    <t>"ornice" -(6,50)*6*0,15</t>
  </si>
  <si>
    <t>"odp.ostatních hornin" -89,69*0,20</t>
  </si>
  <si>
    <t>71,752</t>
  </si>
  <si>
    <t>89,69*0,20</t>
  </si>
  <si>
    <t>17,938</t>
  </si>
  <si>
    <t>26,00*2*1,60</t>
  </si>
  <si>
    <t>"vodoměrné šachty" (9,00)*6</t>
  </si>
  <si>
    <t>71,752+17,938</t>
  </si>
  <si>
    <t>"výkop" 71,752+17,938</t>
  </si>
  <si>
    <t>"zásyp" -62,158*0,50</t>
  </si>
  <si>
    <t>58,611*5</t>
  </si>
  <si>
    <t>58,611*1,60</t>
  </si>
  <si>
    <t>"odp.lože"  -3,9</t>
  </si>
  <si>
    <t>"odp.obsypu"  -8,632</t>
  </si>
  <si>
    <t>"odp.vodom.šachet" -(2,50)*6</t>
  </si>
  <si>
    <t>62,158*1,80*0,50   "50% zásypu</t>
  </si>
  <si>
    <t>"materiál pro obsyp potrubí" 8,632</t>
  </si>
  <si>
    <t>"materiál pro lože pod potrubí" 3,9</t>
  </si>
  <si>
    <t>"materiál pro zásyp" 62,158*0,50</t>
  </si>
  <si>
    <t>26,00*1,00*0,332</t>
  </si>
  <si>
    <t>8,632*1,80</t>
  </si>
  <si>
    <t>181301102</t>
  </si>
  <si>
    <t>Rozprostření ornice tl vrstvy do 150 mm pl do 500 m2 v rovině nebo ve svahu do 1:5</t>
  </si>
  <si>
    <t>Rozprostření a urovnání ornice v rovině nebo ve svahu sklonu do 1:5 při souvislé ploše do 500 m2, tl. vrstvy přes 100 do 150 mm</t>
  </si>
  <si>
    <t>18,00*1,00</t>
  </si>
  <si>
    <t>"vodoměrné šachty" (6,50)*6</t>
  </si>
  <si>
    <t>181411131</t>
  </si>
  <si>
    <t>Založení parkového trávníku výsevem plochy do 1000 m2 v rovině a ve svahu do 1:5</t>
  </si>
  <si>
    <t>00572410</t>
  </si>
  <si>
    <t>osivo směs travní parková</t>
  </si>
  <si>
    <t>57,00*0,015</t>
  </si>
  <si>
    <t>26,00*1,00*0,15</t>
  </si>
  <si>
    <t>451541111</t>
  </si>
  <si>
    <t>Lože pod potrubí otevřený výkop ze štěrkodrtě</t>
  </si>
  <si>
    <t>Lože pod potrubí, stoky a drobné objekty v otevřeném výkopu ze štěrkodrtě 0-63 mm</t>
  </si>
  <si>
    <t>"armaturní šachty" 1,65*1,65*0,05*6</t>
  </si>
  <si>
    <t>0,30*0,30*0,30*6</t>
  </si>
  <si>
    <t>452311171</t>
  </si>
  <si>
    <t>Podkladní desky z betonu prostého tř. C 30/37 otevřený výkop</t>
  </si>
  <si>
    <t>Podkladní a zajišťovací konstrukce z betonu prostého v otevřeném výkopu desky pod potrubí, stoky a drobné objekty z betonu tř. C 30/37</t>
  </si>
  <si>
    <t>"armaturní šachty" 1,50*1,50*0,10*6</t>
  </si>
  <si>
    <t>"podkladní bloky" 0,30*4*0,30*6</t>
  </si>
  <si>
    <t>"armaturní šachty" 1,65*4*0,10*6</t>
  </si>
  <si>
    <t>899620161</t>
  </si>
  <si>
    <t>Obetonování plastové šachty z polypropylenu betonem prostým tř. C 30/37 otevřený výkop</t>
  </si>
  <si>
    <t>Obetonování plastových šachet z polypropylenu betonem prostým v otevřeném výkopu, beton tř. C 30/37</t>
  </si>
  <si>
    <t>"armaturní šachty" 3,14*1,50*0,46*0,15*6</t>
  </si>
  <si>
    <t>899640112</t>
  </si>
  <si>
    <t>Bednění pro obetonování plastových šachet  kruhových otevřený výkop</t>
  </si>
  <si>
    <t>Bednění pro obetonování plastových šachet v otevřeném výkopu kruhových</t>
  </si>
  <si>
    <t>"armaturní šachty" 3,14*1,50*0,46*6</t>
  </si>
  <si>
    <t>871161211</t>
  </si>
  <si>
    <t>Montáž potrubí z PE100 SDR 11 otevřený výkop svařovaných elektrotvarovkou D 32 x 3,0 mm</t>
  </si>
  <si>
    <t>Montáž vodovodního potrubí z plastů v otevřeném výkopu z polyetylenu PE 100 svařovaných elektrotvarovkou SDR 11/PN16 D 32 x 3,0 mm</t>
  </si>
  <si>
    <t>"dle výkresu D.5.2" 25,28</t>
  </si>
  <si>
    <t>101330</t>
  </si>
  <si>
    <t>potrubí vodovodní HDPE DN/OD 32x3,0mm, PE 100 RC PAS 1075 typ 2, SDR 11 (PN 16)</t>
  </si>
  <si>
    <t>25,28*1,015</t>
  </si>
  <si>
    <t>892233122</t>
  </si>
  <si>
    <t>Proplach a dezinfekce vodovodního potrubí DN od 40 do 70</t>
  </si>
  <si>
    <t>"dle výkresu D.5.2" 36,08</t>
  </si>
  <si>
    <t>"dle výkresu D.5.2" 6</t>
  </si>
  <si>
    <t>857242121</t>
  </si>
  <si>
    <t>Montáž litinových tvarovek jednoosých přírubových otevřený výkop DN 80</t>
  </si>
  <si>
    <t>Montáž litinových tvarovek na potrubí litinovém tlakovém jednoosých na potrubí z trub přírubových v otevřeném výkopu, kanálu nebo v šachtě DN 80</t>
  </si>
  <si>
    <t>610003200116</t>
  </si>
  <si>
    <t>TVAROVKA ISO VNĚJŠÍ ZÁVIT DN 32-1''</t>
  </si>
  <si>
    <t>VODA+KANAL Trubní fitinky - ISO, ZAK, FIT TVAROVKA ISO VNĚJŠÍ ZÁVIT DN 32-1''</t>
  </si>
  <si>
    <t>"dle výkresu D.5.2" 12</t>
  </si>
  <si>
    <t>877161101</t>
  </si>
  <si>
    <t>Montáž elektrospojek na vodovodním potrubí z PE trub d 32</t>
  </si>
  <si>
    <t>Montáž tvarovek na vodovodním plastovém potrubí z polyetylenu PE 100 elektrotvarovek SDR 11/PN16 spojek, oblouků nebo redukcí d 32</t>
  </si>
  <si>
    <t>287612682</t>
  </si>
  <si>
    <t>MB d 32, PE100, SDR11, spojka s lehce vyrazitelným dorazem, elektro</t>
  </si>
  <si>
    <t>"dle výkresu D.5.2" 5</t>
  </si>
  <si>
    <t>891249111</t>
  </si>
  <si>
    <t>Montáž navrtávacích pasů na potrubí z jakýchkoli trub DN 80</t>
  </si>
  <si>
    <t>Montáž vodovodních armatur na potrubí navrtávacích pasů s ventilem Jt 1 Mpa, na potrubí z trub osinkocementových, litinových, ocelových nebo plastických hmot DN 80</t>
  </si>
  <si>
    <t>287615341</t>
  </si>
  <si>
    <t>DAV d63 / d32, PE100, SDR11, navrtávací odbočkový ventil, bez spojky, elektro (615614)</t>
  </si>
  <si>
    <t>891163111</t>
  </si>
  <si>
    <t>Montáž vodovodního ventilu hlavního pro přípojky DN 25</t>
  </si>
  <si>
    <t>Montáž vodovodních armatur na potrubí ventilů hlavních pro přípojky DN 25</t>
  </si>
  <si>
    <t>260000103216</t>
  </si>
  <si>
    <t>ŠOUPÁTKO ISO DOMOVNÍ PŘÍPOJKY 32</t>
  </si>
  <si>
    <t>"dle výkresu D.5.2" 1</t>
  </si>
  <si>
    <t>960110016003</t>
  </si>
  <si>
    <t>SOUPRAVA ZEMNÍ TELESKOPICKÁ DOM. ŠOUPÁTKA-1,0-1,6 3/4"-2" (1,0-1,6m)</t>
  </si>
  <si>
    <t>165000000003</t>
  </si>
  <si>
    <t>POKLOP ULIČNÍ TUHÝ VODA DOM.PŘÍPOJKY</t>
  </si>
  <si>
    <t>287615325</t>
  </si>
  <si>
    <t>EBS délka 1,1 - 1,8 m zemní souprava teleskopická pro DAV</t>
  </si>
  <si>
    <t>891162211</t>
  </si>
  <si>
    <t>Montáž závitového vodoměru G 1 v šachtě</t>
  </si>
  <si>
    <t>Montáž vodovodních armatur na potrubí vodoměrů v šachtě závitových G 1</t>
  </si>
  <si>
    <t>101140100144</t>
  </si>
  <si>
    <t>SOUPRAVA VODOMĚRNÁ NOVÁ 1"-1"</t>
  </si>
  <si>
    <t>VŠ</t>
  </si>
  <si>
    <t>Vodoměrná šachta plastová, průměr 120cm, výška 150cm, vč.poklopu pochozího, vč.průchodky pro potrubí 32x3,0 (dodávka+montáž)</t>
  </si>
  <si>
    <t>104</t>
  </si>
  <si>
    <t>"dle výkresu D.4.6" 6</t>
  </si>
  <si>
    <t>53</t>
  </si>
  <si>
    <t>106</t>
  </si>
  <si>
    <t>SO 301.3 - Přeložka vodovodu</t>
  </si>
  <si>
    <t>10*6</t>
  </si>
  <si>
    <t>120001101</t>
  </si>
  <si>
    <t>Příplatek za ztížení odkopávky nebo prokkopávky v blízkosti inženýrských sítí</t>
  </si>
  <si>
    <t>Příplatek k cenám vykopávek za ztížení vykopávky  v blízkosti inženýrských sítí nebo výbušnin v horninách jakékoliv třídy</t>
  </si>
  <si>
    <t>"stávající vodovod" 5,00</t>
  </si>
  <si>
    <t>11,00*1,00*1,90</t>
  </si>
  <si>
    <t>12,00*1,00*1,50</t>
  </si>
  <si>
    <t>8,00*1,00*2,00</t>
  </si>
  <si>
    <t>"drenáž" 31,00*0,25*0,25</t>
  </si>
  <si>
    <t>"odp.ostatních hornin" -56,838*0,20</t>
  </si>
  <si>
    <t>45,47</t>
  </si>
  <si>
    <t>56,838*0,20</t>
  </si>
  <si>
    <t>11,368</t>
  </si>
  <si>
    <t>11,00*2*1,90</t>
  </si>
  <si>
    <t>12,00*2*1,50</t>
  </si>
  <si>
    <t>8,00*2*2,00</t>
  </si>
  <si>
    <t>45,47+11,368</t>
  </si>
  <si>
    <t>"výkop" 45,47+11,368</t>
  </si>
  <si>
    <t>"zásyp" -35,99*0,50</t>
  </si>
  <si>
    <t>38,843*5</t>
  </si>
  <si>
    <t>38,843*1,60</t>
  </si>
  <si>
    <t>"odp.lože"  -4,65</t>
  </si>
  <si>
    <t>"odp.obsypu"  -14,26</t>
  </si>
  <si>
    <t>"odp.drenáže" -1,938</t>
  </si>
  <si>
    <t>35,99*1,80 *0,50   "50% zásypu</t>
  </si>
  <si>
    <t>"materiál pro obsyp potrubí" 14,26</t>
  </si>
  <si>
    <t>"materiál pro lože pod potrubí" 4,65</t>
  </si>
  <si>
    <t>"materiál pro zásyp" 35,99*0,50</t>
  </si>
  <si>
    <t>31,00*1,00*0,46</t>
  </si>
  <si>
    <t>14,26*1,80</t>
  </si>
  <si>
    <t>31,00*1,00*0,15</t>
  </si>
  <si>
    <t>"drenáž" 31,00</t>
  </si>
  <si>
    <t>871321221</t>
  </si>
  <si>
    <t>Montáž potrubí z PE100 SDR 17 otevřený výkop svařovaných elektrotvarovkou D 160 x 9,5 mm</t>
  </si>
  <si>
    <t>Montáž vodovodního potrubí z plastů v otevřeném výkopu z polyetylenu PE 100 svařovaných elektrotvarovkou SDR 17/PN10 D 160 x 9,5 mm</t>
  </si>
  <si>
    <t>"dle výkresu D.5.3" 29,78</t>
  </si>
  <si>
    <t>101304</t>
  </si>
  <si>
    <t>potrubí vodovodní HDPE DN/OD160x9,5mm, PE 100 RC PAS 1075 typ 2, SDR 17 (PN 10)</t>
  </si>
  <si>
    <t>29,78*1,015</t>
  </si>
  <si>
    <t>892353122</t>
  </si>
  <si>
    <t>Proplach a dezinfekce vodovodního potrubí DN 150 nebo 200</t>
  </si>
  <si>
    <t>892351111</t>
  </si>
  <si>
    <t>Tlaková zkouška vodou potrubí DN 150 nebo 200</t>
  </si>
  <si>
    <t>Tlakové zkoušky vodou na potrubí DN 150 nebo 200</t>
  </si>
  <si>
    <t>"dle výkresu D.5.3" 31,58</t>
  </si>
  <si>
    <t>"dle výkresu D.5.3" 5</t>
  </si>
  <si>
    <t>850008020016</t>
  </si>
  <si>
    <t>TVAROVKA FF KUS 80/200</t>
  </si>
  <si>
    <t>"dle výkresu D.5.3" 1</t>
  </si>
  <si>
    <t>505008020016</t>
  </si>
  <si>
    <t>KOLENO PATNÍ PŘÍRUBOVÉ DLOUHÉ 80</t>
  </si>
  <si>
    <t>883001607000</t>
  </si>
  <si>
    <t>ŠROUB S MATICÍ NEREZ DN A2 M16/70</t>
  </si>
  <si>
    <t>VODA Příslušenství ŠROUB S MATICÍ NEREZ DN A2 M16/70</t>
  </si>
  <si>
    <t>"dle výkresu D.5.3" 24</t>
  </si>
  <si>
    <t>883002007000</t>
  </si>
  <si>
    <t>ŠROUB S MATICÍ NEREZ A2 M20/70</t>
  </si>
  <si>
    <t>"dle výkresu D.5.3" 32</t>
  </si>
  <si>
    <t>339008000016</t>
  </si>
  <si>
    <t>TĚSNĚNÍ PRYŽ OCELOVÁ VLOŽKA 80</t>
  </si>
  <si>
    <t>"dle výkresu D.5.3" 3</t>
  </si>
  <si>
    <t>339015000016</t>
  </si>
  <si>
    <t>TĚSNĚNÍ PRYŽ OCELOVÁ VLOŽKA 150</t>
  </si>
  <si>
    <t>"dle výkresu D.5.3" 4</t>
  </si>
  <si>
    <t>857312122</t>
  </si>
  <si>
    <t>Montáž litinových tvarovek jednoosých přírubových otevřený výkop DN 150</t>
  </si>
  <si>
    <t>Montáž litinových tvarovek na potrubí litinovém tlakovém jednoosých na potrubí z trub přírubových v otevřeném výkopu, kanálu nebo v šachtě DN 150</t>
  </si>
  <si>
    <t>854015000016</t>
  </si>
  <si>
    <t>TVAROVKA OBLOUK 45° 150</t>
  </si>
  <si>
    <t>"dle výkresu D.5.3" 2</t>
  </si>
  <si>
    <t>799415000016</t>
  </si>
  <si>
    <t>SYNOFLEX - S PŘÍRUBOU 150 (155-192)</t>
  </si>
  <si>
    <t>877241101</t>
  </si>
  <si>
    <t>Montáž elektrospojek na vodovodním potrubí z PE trub d 90</t>
  </si>
  <si>
    <t>Montáž tvarovek na vodovodním plastovém potrubí z polyetylenu PE 100 elektrotvarovek SDR 11/PN16 spojek, oblouků nebo redukcí d 90</t>
  </si>
  <si>
    <t>287612687</t>
  </si>
  <si>
    <t>MB d 90, PE100, SDR11, spojka s lehce vyrazitelným dorazem, elektro</t>
  </si>
  <si>
    <t>877321101</t>
  </si>
  <si>
    <t>Montáž elektrospojek na vodovodním potrubí z PE trub d 160</t>
  </si>
  <si>
    <t>Montáž tvarovek na vodovodním plastovém potrubí z polyetylenu PE 100 elektrotvarovek SDR 11/PN16 spojek, oblouků nebo redukcí d 160</t>
  </si>
  <si>
    <t>287612691</t>
  </si>
  <si>
    <t>MB d160,PE100, SDR11, spojka s lehce vyrazitelným dorazem, elektro</t>
  </si>
  <si>
    <t>"po trase" 5</t>
  </si>
  <si>
    <t>287471604517</t>
  </si>
  <si>
    <t>BE d160, PE100, SDR17, PN10, lemový nákružek, na tupo, dlouhý (800270)</t>
  </si>
  <si>
    <t>287471609010</t>
  </si>
  <si>
    <t>BFL d160 / DN150 PN16, PP příruba s ocel.výztuhou, na tupo (8xM20), vrtání PN10/PN16</t>
  </si>
  <si>
    <t>877321113</t>
  </si>
  <si>
    <t>Montáž elektro T-kusů na vodovodním potrubí z PE trub d 160</t>
  </si>
  <si>
    <t>Montáž tvarovek na vodovodním plastovém potrubí z polyetylenu PE 100 elektrotvarovek SDR 11/PN16 T-kusů d 160</t>
  </si>
  <si>
    <t>287581609517</t>
  </si>
  <si>
    <t>BTR90 d160 / 90, PE100, SDR17, PN10, T-kus redukovaný, na tupo, dlouhý (800124)</t>
  </si>
  <si>
    <t>877321110</t>
  </si>
  <si>
    <t>Montáž elektrokolen 45° na vodovodním potrubí z PE trub d 160</t>
  </si>
  <si>
    <t>Montáž tvarovek na vodovodním plastovém potrubí z polyetylenu PE 100 elektrotvarovek SDR 11/PN16 kolen 22° nebo 45° d 160</t>
  </si>
  <si>
    <t>2876121061</t>
  </si>
  <si>
    <t>W45 d160, PE100, SDR11, koleno 45°, elektro</t>
  </si>
  <si>
    <t>891241112</t>
  </si>
  <si>
    <t>Montáž vodovodních šoupátek otevřený výkop DN 80</t>
  </si>
  <si>
    <t>Montáž vodovodních armatur na potrubí šoupátek nebo klapek uzavíracích v otevřeném výkopu nebo v šachtách s osazením zemní soupravy (bez poklopů) DN 80</t>
  </si>
  <si>
    <t>409008009014</t>
  </si>
  <si>
    <t>ŠOUPĚ E2 PŘÍRUBOVÉ VEVAŘOVACÍ PN16 PE 100 80/90</t>
  </si>
  <si>
    <t>108</t>
  </si>
  <si>
    <t>55</t>
  </si>
  <si>
    <t>D49008015016</t>
  </si>
  <si>
    <t>HYDRANT PODZEMNÍ PLNOPRŮTOKOVÝ 80/1,50 m</t>
  </si>
  <si>
    <t>110</t>
  </si>
  <si>
    <t>112</t>
  </si>
  <si>
    <t>57</t>
  </si>
  <si>
    <t>114</t>
  </si>
  <si>
    <t>116</t>
  </si>
  <si>
    <t>59</t>
  </si>
  <si>
    <t>118</t>
  </si>
  <si>
    <t>120</t>
  </si>
  <si>
    <t>61</t>
  </si>
  <si>
    <t>122</t>
  </si>
  <si>
    <t>124</t>
  </si>
  <si>
    <t>63</t>
  </si>
  <si>
    <t>126</t>
  </si>
  <si>
    <t>VON - Vedlejší a ostatní náklady</t>
  </si>
  <si>
    <t>OST - Ostatní</t>
  </si>
  <si>
    <t xml:space="preserve">    9131 - Dopravní značení</t>
  </si>
  <si>
    <t xml:space="preserve">    9132 - Zkoušky hutnění</t>
  </si>
  <si>
    <t xml:space="preserve">    O02 - Zařízení staveniště</t>
  </si>
  <si>
    <t xml:space="preserve">    O01 - Ostatní náklady</t>
  </si>
  <si>
    <t xml:space="preserve">    O03 - Projektová dokumentace</t>
  </si>
  <si>
    <t xml:space="preserve">    O04 - Geodetická zaměření</t>
  </si>
  <si>
    <t>OST</t>
  </si>
  <si>
    <t>Ostatní</t>
  </si>
  <si>
    <t>9131</t>
  </si>
  <si>
    <t>Dopravní značení</t>
  </si>
  <si>
    <t>91320</t>
  </si>
  <si>
    <t>Dopravní značení v průběhu výstavby</t>
  </si>
  <si>
    <t>9132</t>
  </si>
  <si>
    <t>Zkoušky hutnění</t>
  </si>
  <si>
    <t>950000000</t>
  </si>
  <si>
    <t>Zkoušky hutnění-statické zatěžovací zkoušky</t>
  </si>
  <si>
    <t>O02</t>
  </si>
  <si>
    <t>100004</t>
  </si>
  <si>
    <t>O01</t>
  </si>
  <si>
    <t>Ostatní náklady</t>
  </si>
  <si>
    <t>100009</t>
  </si>
  <si>
    <t>Kompletační činnost, inženýrská činnost zhotovitele</t>
  </si>
  <si>
    <t>O03</t>
  </si>
  <si>
    <t>Projektová dokumentace</t>
  </si>
  <si>
    <t>100005</t>
  </si>
  <si>
    <t>Projektová dokumentace skutečného provedení</t>
  </si>
  <si>
    <t>100016</t>
  </si>
  <si>
    <t>Fotodokumentace</t>
  </si>
  <si>
    <t>O04</t>
  </si>
  <si>
    <t>Geodetická zaměření</t>
  </si>
  <si>
    <t>100006</t>
  </si>
  <si>
    <t>Vytýčení inženýrských sítí před zahájením prací</t>
  </si>
  <si>
    <t>100007</t>
  </si>
  <si>
    <t>Geodetické práce před výstavbou - vytýčení bodů</t>
  </si>
  <si>
    <t>1000071</t>
  </si>
  <si>
    <t>Geodetické práce při provádění stavby</t>
  </si>
  <si>
    <t>100008</t>
  </si>
  <si>
    <t>Geodetické práce po výstavbě</t>
  </si>
  <si>
    <t>100013</t>
  </si>
  <si>
    <t>Označení stavby</t>
  </si>
  <si>
    <t>100014</t>
  </si>
  <si>
    <t>Ostatní náklady zhotovitele jinde neuvedené</t>
  </si>
  <si>
    <t>SO 401 - Veřejné osvětlení</t>
  </si>
  <si>
    <t>D1 - VEŘEJNÉ OSVĚTLENÍ</t>
  </si>
  <si>
    <t>D3 - ZEMNÍ PRÁCE</t>
  </si>
  <si>
    <t>D4 - PŘIDRUŽENÉ NÁKLADY</t>
  </si>
  <si>
    <t>D1</t>
  </si>
  <si>
    <t>VEŘEJNÉ OSVĚTLENÍ</t>
  </si>
  <si>
    <t>trubka oheb.el.inst.(pod) typ 23- 16mm</t>
  </si>
  <si>
    <t>-1070145760</t>
  </si>
  <si>
    <t>chránička KOPOFLEX DN63</t>
  </si>
  <si>
    <t>1572476760</t>
  </si>
  <si>
    <t>ukonč.vod.v rozv.vč.zap.a konc.do 2.5mm2</t>
  </si>
  <si>
    <t>361918000</t>
  </si>
  <si>
    <t>ukonč.vod.v rozv.vc.zap.a konc.do 16mm2</t>
  </si>
  <si>
    <t>-1332509664</t>
  </si>
  <si>
    <t>Svítidlo silniční LED/28W/2707Lm/3100K/IP65, s funkcí CLO+DIMMING, dle Výpočtu osvětlení</t>
  </si>
  <si>
    <t>-1377217805</t>
  </si>
  <si>
    <t>Svítidlo silniční LED/20W/1727m/3000K/IP66, s funkcí CLO+DIMMING, dle Výpočtu osvětlení</t>
  </si>
  <si>
    <t>stožár bezpaticový ocelový žár.pozink. 6,0 m, KL-6-133/89/60</t>
  </si>
  <si>
    <t>-1701898645</t>
  </si>
  <si>
    <t>stožár bezpaticový ocelový žár.pozink. 5,6 m, KL-6-114/89/60</t>
  </si>
  <si>
    <t>výložník lomený ocel.pozink 0,5m, SK1/60-500</t>
  </si>
  <si>
    <t>-426573961</t>
  </si>
  <si>
    <t>výložník lomený ocel.pozink 0,5m, UD1/60-500</t>
  </si>
  <si>
    <t>7.1</t>
  </si>
  <si>
    <t>výložník lomený ocel.pozink 1,5m, SK1/60-1500</t>
  </si>
  <si>
    <t>379204268</t>
  </si>
  <si>
    <t>stožárová svorkovnice  SV-A 6.16.4</t>
  </si>
  <si>
    <t>776951803</t>
  </si>
  <si>
    <t>9.1</t>
  </si>
  <si>
    <t>uzemn. v zemi FeZn 30x4 mm vč.svorek</t>
  </si>
  <si>
    <t>-1198616681</t>
  </si>
  <si>
    <t>9.2</t>
  </si>
  <si>
    <t>uzemn. v zemi FeZn o 10 mm vč.svorek;propoj.aj.</t>
  </si>
  <si>
    <t>478239100</t>
  </si>
  <si>
    <t>položení výstražné folie PVC s=330mm</t>
  </si>
  <si>
    <t>-275600505</t>
  </si>
  <si>
    <t>Vodič CY 6 mm2  z/z</t>
  </si>
  <si>
    <t>-992119797</t>
  </si>
  <si>
    <t>Kabel CYKY 3-Jx1.5 mm2 750V (TR)</t>
  </si>
  <si>
    <t>26960064</t>
  </si>
  <si>
    <t>Kabel CYKY 4-Jx16 mm2 750V (VU)</t>
  </si>
  <si>
    <t>812229027</t>
  </si>
  <si>
    <t>Pojistka E14</t>
  </si>
  <si>
    <t>-971809746</t>
  </si>
  <si>
    <t>Betonová směs C25/30</t>
  </si>
  <si>
    <t>-1356697736</t>
  </si>
  <si>
    <t>stožárové pouzdro SP-250/1000</t>
  </si>
  <si>
    <t>887454633</t>
  </si>
  <si>
    <t>Beton deska D=60cm</t>
  </si>
  <si>
    <t>1752300266</t>
  </si>
  <si>
    <t>písek pro kabelové lože</t>
  </si>
  <si>
    <t>-994504307</t>
  </si>
  <si>
    <t>rozvaděč REVO1 (podle výkresu č.E4)</t>
  </si>
  <si>
    <t>-997191752</t>
  </si>
  <si>
    <t>D3</t>
  </si>
  <si>
    <t>ZEMNÍ PRÁCE</t>
  </si>
  <si>
    <t>vytyč.trati kab.vedeni v zastavěném prostoru</t>
  </si>
  <si>
    <t>km</t>
  </si>
  <si>
    <t>133817787</t>
  </si>
  <si>
    <t>kabel.rýha 50cm/šíř., 90cm/hl. zem.tr.4</t>
  </si>
  <si>
    <t>1851239796</t>
  </si>
  <si>
    <t>ruč.zához.kab.rýhy 50cm/šiř., 90Cm/hl.zem.tr.4</t>
  </si>
  <si>
    <t>-1537128594</t>
  </si>
  <si>
    <t>kabel.rýha 50cm/šíř., 110cm/hl. zem.tr.4</t>
  </si>
  <si>
    <t>-234994165</t>
  </si>
  <si>
    <t>ruč.zához.kab.rýhy 50cm/šiř., 110Cm/hl.zem.tr.4</t>
  </si>
  <si>
    <t>553094260</t>
  </si>
  <si>
    <t>výkop jámy ručně, zem.tr.3-4</t>
  </si>
  <si>
    <t>1916241380</t>
  </si>
  <si>
    <t>zához jámy, zem.tr.3-4</t>
  </si>
  <si>
    <t>-1209095810</t>
  </si>
  <si>
    <t>hutnění zeminy strojem, tl.20cm</t>
  </si>
  <si>
    <t>111036667</t>
  </si>
  <si>
    <t>lože z kop.písku</t>
  </si>
  <si>
    <t>-1155697716</t>
  </si>
  <si>
    <t>beton.základ do bednění</t>
  </si>
  <si>
    <t>-1737605499</t>
  </si>
  <si>
    <t>D4</t>
  </si>
  <si>
    <t>PŘIDRUŽENÉ NÁKLADY</t>
  </si>
  <si>
    <t>Doprava a přesun</t>
  </si>
  <si>
    <t>953515681</t>
  </si>
  <si>
    <t>Podružný materiál</t>
  </si>
  <si>
    <t>1935277832</t>
  </si>
  <si>
    <t>-1160764026</t>
  </si>
  <si>
    <t>Vytyčení zemních sítí</t>
  </si>
  <si>
    <t>891441884</t>
  </si>
  <si>
    <t xml:space="preserve">Dokumentace skutečného provedení </t>
  </si>
  <si>
    <t>1043168088</t>
  </si>
  <si>
    <t>Revizní zpráva</t>
  </si>
  <si>
    <t>-1616485456</t>
  </si>
  <si>
    <t>vyplň údaj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</si>
</sst>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0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1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0" xfId="0" applyFont="1" applyAlignment="1" applyProtection="1">
      <alignment vertical="center" wrapText="1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horizontal="left" vertical="center" wrapText="1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63"/>
  <sheetViews>
    <sheetView showGridLines="0" tabSelected="1" topLeftCell="A23" workbookViewId="0">
      <selection activeCell="BE43" sqref="BE43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" customHeight="1"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S2" s="17" t="s">
        <v>6</v>
      </c>
      <c r="BT2" s="17" t="s">
        <v>7</v>
      </c>
    </row>
    <row r="3" spans="1:74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ht="24.9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86" t="s">
        <v>14</v>
      </c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7"/>
      <c r="AG5" s="287"/>
      <c r="AH5" s="287"/>
      <c r="AI5" s="287"/>
      <c r="AJ5" s="287"/>
      <c r="AK5" s="287"/>
      <c r="AL5" s="287"/>
      <c r="AM5" s="287"/>
      <c r="AN5" s="287"/>
      <c r="AO5" s="287"/>
      <c r="AP5" s="22"/>
      <c r="AQ5" s="22"/>
      <c r="AR5" s="20"/>
      <c r="BE5" s="294" t="s">
        <v>15</v>
      </c>
      <c r="BS5" s="17" t="s">
        <v>6</v>
      </c>
    </row>
    <row r="6" spans="1:74" ht="36.9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88" t="s">
        <v>17</v>
      </c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2"/>
      <c r="AQ6" s="22"/>
      <c r="AR6" s="20"/>
      <c r="BE6" s="295"/>
      <c r="BS6" s="17" t="s">
        <v>6</v>
      </c>
    </row>
    <row r="7" spans="1:74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95"/>
      <c r="BS7" s="17" t="s">
        <v>6</v>
      </c>
    </row>
    <row r="8" spans="1:74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 t="s">
        <v>990</v>
      </c>
      <c r="AO8" s="22"/>
      <c r="AP8" s="22"/>
      <c r="AQ8" s="22"/>
      <c r="AR8" s="20"/>
      <c r="BE8" s="295"/>
      <c r="BS8" s="17" t="s">
        <v>6</v>
      </c>
    </row>
    <row r="9" spans="1:74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95"/>
      <c r="BS9" s="17" t="s">
        <v>6</v>
      </c>
    </row>
    <row r="10" spans="1:74" ht="12" customHeight="1">
      <c r="B10" s="21"/>
      <c r="C10" s="22"/>
      <c r="D10" s="29" t="s">
        <v>23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24</v>
      </c>
      <c r="AL10" s="22"/>
      <c r="AM10" s="22"/>
      <c r="AN10" s="27" t="s">
        <v>25</v>
      </c>
      <c r="AO10" s="22"/>
      <c r="AP10" s="22"/>
      <c r="AQ10" s="22"/>
      <c r="AR10" s="20"/>
      <c r="BE10" s="295"/>
      <c r="BS10" s="17" t="s">
        <v>6</v>
      </c>
    </row>
    <row r="11" spans="1:74" ht="18.45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295"/>
      <c r="BS11" s="17" t="s">
        <v>6</v>
      </c>
    </row>
    <row r="12" spans="1:74" ht="6.9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95"/>
      <c r="BS12" s="17" t="s">
        <v>6</v>
      </c>
    </row>
    <row r="13" spans="1:74" ht="12" customHeight="1">
      <c r="B13" s="21"/>
      <c r="C13" s="22"/>
      <c r="D13" s="29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24</v>
      </c>
      <c r="AL13" s="22"/>
      <c r="AM13" s="22"/>
      <c r="AN13" s="31" t="s">
        <v>29</v>
      </c>
      <c r="AO13" s="22"/>
      <c r="AP13" s="22"/>
      <c r="AQ13" s="22"/>
      <c r="AR13" s="20"/>
      <c r="BE13" s="295"/>
      <c r="BS13" s="17" t="s">
        <v>6</v>
      </c>
    </row>
    <row r="14" spans="1:74">
      <c r="B14" s="21"/>
      <c r="C14" s="22"/>
      <c r="D14" s="22"/>
      <c r="E14" s="289" t="s">
        <v>29</v>
      </c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290"/>
      <c r="Q14" s="290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0"/>
      <c r="AI14" s="290"/>
      <c r="AJ14" s="290"/>
      <c r="AK14" s="29" t="s">
        <v>27</v>
      </c>
      <c r="AL14" s="22"/>
      <c r="AM14" s="22"/>
      <c r="AN14" s="31" t="s">
        <v>29</v>
      </c>
      <c r="AO14" s="22"/>
      <c r="AP14" s="22"/>
      <c r="AQ14" s="22"/>
      <c r="AR14" s="20"/>
      <c r="BE14" s="295"/>
      <c r="BS14" s="17" t="s">
        <v>6</v>
      </c>
    </row>
    <row r="15" spans="1:74" ht="6.9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95"/>
      <c r="BS15" s="17" t="s">
        <v>4</v>
      </c>
    </row>
    <row r="16" spans="1:74" ht="12" customHeight="1">
      <c r="B16" s="21"/>
      <c r="C16" s="22"/>
      <c r="D16" s="29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24</v>
      </c>
      <c r="AL16" s="22"/>
      <c r="AM16" s="22"/>
      <c r="AN16" s="27" t="s">
        <v>1</v>
      </c>
      <c r="AO16" s="22"/>
      <c r="AP16" s="22"/>
      <c r="AQ16" s="22"/>
      <c r="AR16" s="20"/>
      <c r="BE16" s="295"/>
      <c r="BS16" s="17" t="s">
        <v>4</v>
      </c>
    </row>
    <row r="17" spans="2:71" ht="18.45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295"/>
      <c r="BS17" s="17" t="s">
        <v>32</v>
      </c>
    </row>
    <row r="18" spans="2:71" ht="6.9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95"/>
      <c r="BS18" s="17" t="s">
        <v>6</v>
      </c>
    </row>
    <row r="19" spans="2:71" ht="12" customHeight="1">
      <c r="B19" s="21"/>
      <c r="C19" s="22"/>
      <c r="D19" s="29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24</v>
      </c>
      <c r="AL19" s="22"/>
      <c r="AM19" s="22"/>
      <c r="AN19" s="27" t="s">
        <v>1</v>
      </c>
      <c r="AO19" s="22"/>
      <c r="AP19" s="22"/>
      <c r="AQ19" s="22"/>
      <c r="AR19" s="20"/>
      <c r="BE19" s="295"/>
      <c r="BS19" s="17" t="s">
        <v>6</v>
      </c>
    </row>
    <row r="20" spans="2:71" ht="18.45" customHeight="1">
      <c r="B20" s="21"/>
      <c r="C20" s="22"/>
      <c r="D20" s="22"/>
      <c r="E20" s="27" t="s">
        <v>31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295"/>
      <c r="BS20" s="17" t="s">
        <v>32</v>
      </c>
    </row>
    <row r="21" spans="2:71" ht="6.9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95"/>
    </row>
    <row r="22" spans="2:71" ht="12" customHeight="1">
      <c r="B22" s="21"/>
      <c r="C22" s="22"/>
      <c r="D22" s="29" t="s">
        <v>34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95"/>
    </row>
    <row r="23" spans="2:71" ht="16.5" customHeight="1">
      <c r="B23" s="21"/>
      <c r="C23" s="22"/>
      <c r="D23" s="22"/>
      <c r="E23" s="291" t="s">
        <v>1</v>
      </c>
      <c r="F23" s="291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  <c r="AK23" s="291"/>
      <c r="AL23" s="291"/>
      <c r="AM23" s="291"/>
      <c r="AN23" s="291"/>
      <c r="AO23" s="22"/>
      <c r="AP23" s="22"/>
      <c r="AQ23" s="22"/>
      <c r="AR23" s="20"/>
      <c r="BE23" s="295"/>
    </row>
    <row r="24" spans="2:71" ht="6.9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95"/>
    </row>
    <row r="25" spans="2:71" ht="6.9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95"/>
    </row>
    <row r="26" spans="2:71" s="1" customFormat="1" ht="25.95" customHeight="1">
      <c r="B26" s="34"/>
      <c r="C26" s="35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296">
        <f>ROUND(AG54,2)</f>
        <v>0</v>
      </c>
      <c r="AL26" s="297"/>
      <c r="AM26" s="297"/>
      <c r="AN26" s="297"/>
      <c r="AO26" s="297"/>
      <c r="AP26" s="35"/>
      <c r="AQ26" s="35"/>
      <c r="AR26" s="38"/>
      <c r="BE26" s="295"/>
    </row>
    <row r="27" spans="2:71" s="1" customFormat="1" ht="6.9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295"/>
    </row>
    <row r="28" spans="2:71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292" t="s">
        <v>36</v>
      </c>
      <c r="M28" s="292"/>
      <c r="N28" s="292"/>
      <c r="O28" s="292"/>
      <c r="P28" s="292"/>
      <c r="Q28" s="35"/>
      <c r="R28" s="35"/>
      <c r="S28" s="35"/>
      <c r="T28" s="35"/>
      <c r="U28" s="35"/>
      <c r="V28" s="35"/>
      <c r="W28" s="292" t="s">
        <v>37</v>
      </c>
      <c r="X28" s="292"/>
      <c r="Y28" s="292"/>
      <c r="Z28" s="292"/>
      <c r="AA28" s="292"/>
      <c r="AB28" s="292"/>
      <c r="AC28" s="292"/>
      <c r="AD28" s="292"/>
      <c r="AE28" s="292"/>
      <c r="AF28" s="35"/>
      <c r="AG28" s="35"/>
      <c r="AH28" s="35"/>
      <c r="AI28" s="35"/>
      <c r="AJ28" s="35"/>
      <c r="AK28" s="292" t="s">
        <v>38</v>
      </c>
      <c r="AL28" s="292"/>
      <c r="AM28" s="292"/>
      <c r="AN28" s="292"/>
      <c r="AO28" s="292"/>
      <c r="AP28" s="35"/>
      <c r="AQ28" s="35"/>
      <c r="AR28" s="38"/>
      <c r="BE28" s="295"/>
    </row>
    <row r="29" spans="2:71" s="2" customFormat="1" ht="14.4" customHeight="1">
      <c r="B29" s="39"/>
      <c r="C29" s="40"/>
      <c r="D29" s="29" t="s">
        <v>39</v>
      </c>
      <c r="E29" s="40"/>
      <c r="F29" s="29" t="s">
        <v>40</v>
      </c>
      <c r="G29" s="40"/>
      <c r="H29" s="40"/>
      <c r="I29" s="40"/>
      <c r="J29" s="40"/>
      <c r="K29" s="40"/>
      <c r="L29" s="266">
        <v>0.21</v>
      </c>
      <c r="M29" s="267"/>
      <c r="N29" s="267"/>
      <c r="O29" s="267"/>
      <c r="P29" s="267"/>
      <c r="Q29" s="40"/>
      <c r="R29" s="40"/>
      <c r="S29" s="40"/>
      <c r="T29" s="40"/>
      <c r="U29" s="40"/>
      <c r="V29" s="40"/>
      <c r="W29" s="293">
        <f>ROUND(AZ54, 2)</f>
        <v>0</v>
      </c>
      <c r="X29" s="267"/>
      <c r="Y29" s="267"/>
      <c r="Z29" s="267"/>
      <c r="AA29" s="267"/>
      <c r="AB29" s="267"/>
      <c r="AC29" s="267"/>
      <c r="AD29" s="267"/>
      <c r="AE29" s="267"/>
      <c r="AF29" s="40"/>
      <c r="AG29" s="40"/>
      <c r="AH29" s="40"/>
      <c r="AI29" s="40"/>
      <c r="AJ29" s="40"/>
      <c r="AK29" s="293">
        <f>ROUND(AV54, 2)</f>
        <v>0</v>
      </c>
      <c r="AL29" s="267"/>
      <c r="AM29" s="267"/>
      <c r="AN29" s="267"/>
      <c r="AO29" s="267"/>
      <c r="AP29" s="40"/>
      <c r="AQ29" s="40"/>
      <c r="AR29" s="41"/>
      <c r="BE29" s="295"/>
    </row>
    <row r="30" spans="2:71" s="2" customFormat="1" ht="14.4" customHeight="1">
      <c r="B30" s="39"/>
      <c r="C30" s="40"/>
      <c r="D30" s="40"/>
      <c r="E30" s="40"/>
      <c r="F30" s="29" t="s">
        <v>41</v>
      </c>
      <c r="G30" s="40"/>
      <c r="H30" s="40"/>
      <c r="I30" s="40"/>
      <c r="J30" s="40"/>
      <c r="K30" s="40"/>
      <c r="L30" s="266">
        <v>0.15</v>
      </c>
      <c r="M30" s="267"/>
      <c r="N30" s="267"/>
      <c r="O30" s="267"/>
      <c r="P30" s="267"/>
      <c r="Q30" s="40"/>
      <c r="R30" s="40"/>
      <c r="S30" s="40"/>
      <c r="T30" s="40"/>
      <c r="U30" s="40"/>
      <c r="V30" s="40"/>
      <c r="W30" s="293">
        <f>ROUND(BA54, 2)</f>
        <v>0</v>
      </c>
      <c r="X30" s="267"/>
      <c r="Y30" s="267"/>
      <c r="Z30" s="267"/>
      <c r="AA30" s="267"/>
      <c r="AB30" s="267"/>
      <c r="AC30" s="267"/>
      <c r="AD30" s="267"/>
      <c r="AE30" s="267"/>
      <c r="AF30" s="40"/>
      <c r="AG30" s="40"/>
      <c r="AH30" s="40"/>
      <c r="AI30" s="40"/>
      <c r="AJ30" s="40"/>
      <c r="AK30" s="293">
        <f>ROUND(AW54, 2)</f>
        <v>0</v>
      </c>
      <c r="AL30" s="267"/>
      <c r="AM30" s="267"/>
      <c r="AN30" s="267"/>
      <c r="AO30" s="267"/>
      <c r="AP30" s="40"/>
      <c r="AQ30" s="40"/>
      <c r="AR30" s="41"/>
      <c r="BE30" s="295"/>
    </row>
    <row r="31" spans="2:71" s="2" customFormat="1" ht="14.4" hidden="1" customHeight="1">
      <c r="B31" s="39"/>
      <c r="C31" s="40"/>
      <c r="D31" s="40"/>
      <c r="E31" s="40"/>
      <c r="F31" s="29" t="s">
        <v>42</v>
      </c>
      <c r="G31" s="40"/>
      <c r="H31" s="40"/>
      <c r="I31" s="40"/>
      <c r="J31" s="40"/>
      <c r="K31" s="40"/>
      <c r="L31" s="266">
        <v>0.21</v>
      </c>
      <c r="M31" s="267"/>
      <c r="N31" s="267"/>
      <c r="O31" s="267"/>
      <c r="P31" s="267"/>
      <c r="Q31" s="40"/>
      <c r="R31" s="40"/>
      <c r="S31" s="40"/>
      <c r="T31" s="40"/>
      <c r="U31" s="40"/>
      <c r="V31" s="40"/>
      <c r="W31" s="293">
        <f>ROUND(BB54, 2)</f>
        <v>0</v>
      </c>
      <c r="X31" s="267"/>
      <c r="Y31" s="267"/>
      <c r="Z31" s="267"/>
      <c r="AA31" s="267"/>
      <c r="AB31" s="267"/>
      <c r="AC31" s="267"/>
      <c r="AD31" s="267"/>
      <c r="AE31" s="267"/>
      <c r="AF31" s="40"/>
      <c r="AG31" s="40"/>
      <c r="AH31" s="40"/>
      <c r="AI31" s="40"/>
      <c r="AJ31" s="40"/>
      <c r="AK31" s="293">
        <v>0</v>
      </c>
      <c r="AL31" s="267"/>
      <c r="AM31" s="267"/>
      <c r="AN31" s="267"/>
      <c r="AO31" s="267"/>
      <c r="AP31" s="40"/>
      <c r="AQ31" s="40"/>
      <c r="AR31" s="41"/>
      <c r="BE31" s="295"/>
    </row>
    <row r="32" spans="2:71" s="2" customFormat="1" ht="14.4" hidden="1" customHeight="1">
      <c r="B32" s="39"/>
      <c r="C32" s="40"/>
      <c r="D32" s="40"/>
      <c r="E32" s="40"/>
      <c r="F32" s="29" t="s">
        <v>43</v>
      </c>
      <c r="G32" s="40"/>
      <c r="H32" s="40"/>
      <c r="I32" s="40"/>
      <c r="J32" s="40"/>
      <c r="K32" s="40"/>
      <c r="L32" s="266">
        <v>0.15</v>
      </c>
      <c r="M32" s="267"/>
      <c r="N32" s="267"/>
      <c r="O32" s="267"/>
      <c r="P32" s="267"/>
      <c r="Q32" s="40"/>
      <c r="R32" s="40"/>
      <c r="S32" s="40"/>
      <c r="T32" s="40"/>
      <c r="U32" s="40"/>
      <c r="V32" s="40"/>
      <c r="W32" s="293">
        <f>ROUND(BC54, 2)</f>
        <v>0</v>
      </c>
      <c r="X32" s="267"/>
      <c r="Y32" s="267"/>
      <c r="Z32" s="267"/>
      <c r="AA32" s="267"/>
      <c r="AB32" s="267"/>
      <c r="AC32" s="267"/>
      <c r="AD32" s="267"/>
      <c r="AE32" s="267"/>
      <c r="AF32" s="40"/>
      <c r="AG32" s="40"/>
      <c r="AH32" s="40"/>
      <c r="AI32" s="40"/>
      <c r="AJ32" s="40"/>
      <c r="AK32" s="293">
        <v>0</v>
      </c>
      <c r="AL32" s="267"/>
      <c r="AM32" s="267"/>
      <c r="AN32" s="267"/>
      <c r="AO32" s="267"/>
      <c r="AP32" s="40"/>
      <c r="AQ32" s="40"/>
      <c r="AR32" s="41"/>
      <c r="BE32" s="295"/>
    </row>
    <row r="33" spans="2:57" s="2" customFormat="1" ht="14.4" hidden="1" customHeight="1">
      <c r="B33" s="39"/>
      <c r="C33" s="40"/>
      <c r="D33" s="40"/>
      <c r="E33" s="40"/>
      <c r="F33" s="29" t="s">
        <v>44</v>
      </c>
      <c r="G33" s="40"/>
      <c r="H33" s="40"/>
      <c r="I33" s="40"/>
      <c r="J33" s="40"/>
      <c r="K33" s="40"/>
      <c r="L33" s="266">
        <v>0</v>
      </c>
      <c r="M33" s="267"/>
      <c r="N33" s="267"/>
      <c r="O33" s="267"/>
      <c r="P33" s="267"/>
      <c r="Q33" s="40"/>
      <c r="R33" s="40"/>
      <c r="S33" s="40"/>
      <c r="T33" s="40"/>
      <c r="U33" s="40"/>
      <c r="V33" s="40"/>
      <c r="W33" s="293">
        <f>ROUND(BD54, 2)</f>
        <v>0</v>
      </c>
      <c r="X33" s="267"/>
      <c r="Y33" s="267"/>
      <c r="Z33" s="267"/>
      <c r="AA33" s="267"/>
      <c r="AB33" s="267"/>
      <c r="AC33" s="267"/>
      <c r="AD33" s="267"/>
      <c r="AE33" s="267"/>
      <c r="AF33" s="40"/>
      <c r="AG33" s="40"/>
      <c r="AH33" s="40"/>
      <c r="AI33" s="40"/>
      <c r="AJ33" s="40"/>
      <c r="AK33" s="293">
        <v>0</v>
      </c>
      <c r="AL33" s="267"/>
      <c r="AM33" s="267"/>
      <c r="AN33" s="267"/>
      <c r="AO33" s="267"/>
      <c r="AP33" s="40"/>
      <c r="AQ33" s="40"/>
      <c r="AR33" s="41"/>
      <c r="BE33" s="295"/>
    </row>
    <row r="34" spans="2:57" s="1" customFormat="1" ht="6.9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295"/>
    </row>
    <row r="35" spans="2:57" s="1" customFormat="1" ht="25.95" customHeight="1">
      <c r="B35" s="34"/>
      <c r="C35" s="42"/>
      <c r="D35" s="43" t="s">
        <v>45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46</v>
      </c>
      <c r="U35" s="44"/>
      <c r="V35" s="44"/>
      <c r="W35" s="44"/>
      <c r="X35" s="270" t="s">
        <v>47</v>
      </c>
      <c r="Y35" s="271"/>
      <c r="Z35" s="271"/>
      <c r="AA35" s="271"/>
      <c r="AB35" s="271"/>
      <c r="AC35" s="44"/>
      <c r="AD35" s="44"/>
      <c r="AE35" s="44"/>
      <c r="AF35" s="44"/>
      <c r="AG35" s="44"/>
      <c r="AH35" s="44"/>
      <c r="AI35" s="44"/>
      <c r="AJ35" s="44"/>
      <c r="AK35" s="272">
        <f>SUM(AK26:AK33)</f>
        <v>0</v>
      </c>
      <c r="AL35" s="271"/>
      <c r="AM35" s="271"/>
      <c r="AN35" s="271"/>
      <c r="AO35" s="273"/>
      <c r="AP35" s="42"/>
      <c r="AQ35" s="42"/>
      <c r="AR35" s="38"/>
    </row>
    <row r="36" spans="2:57" s="1" customFormat="1" ht="6.9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</row>
    <row r="37" spans="2:57" s="1" customFormat="1" ht="6.9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38"/>
    </row>
    <row r="41" spans="2:57" s="1" customFormat="1" ht="6.9" customHeight="1"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38"/>
    </row>
    <row r="42" spans="2:57" s="1" customFormat="1" ht="24.9" customHeight="1">
      <c r="B42" s="34"/>
      <c r="C42" s="23" t="s">
        <v>48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8"/>
    </row>
    <row r="43" spans="2:57" s="1" customFormat="1" ht="6.9" customHeight="1"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8"/>
    </row>
    <row r="44" spans="2:57" s="1" customFormat="1" ht="12" customHeight="1">
      <c r="B44" s="34"/>
      <c r="C44" s="29" t="s">
        <v>13</v>
      </c>
      <c r="D44" s="35"/>
      <c r="E44" s="35"/>
      <c r="F44" s="35"/>
      <c r="G44" s="35"/>
      <c r="H44" s="35"/>
      <c r="I44" s="35"/>
      <c r="J44" s="35"/>
      <c r="K44" s="35"/>
      <c r="L44" s="35" t="str">
        <f>K5</f>
        <v>190104</v>
      </c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8"/>
    </row>
    <row r="45" spans="2:57" s="3" customFormat="1" ht="36.9" customHeight="1">
      <c r="B45" s="50"/>
      <c r="C45" s="51" t="s">
        <v>16</v>
      </c>
      <c r="D45" s="52"/>
      <c r="E45" s="52"/>
      <c r="F45" s="52"/>
      <c r="G45" s="52"/>
      <c r="H45" s="52"/>
      <c r="I45" s="52"/>
      <c r="J45" s="52"/>
      <c r="K45" s="52"/>
      <c r="L45" s="283" t="str">
        <f>K6</f>
        <v>Brniště - účelová komunikace k RD Hlemýždí</v>
      </c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  <c r="AG45" s="284"/>
      <c r="AH45" s="284"/>
      <c r="AI45" s="284"/>
      <c r="AJ45" s="284"/>
      <c r="AK45" s="284"/>
      <c r="AL45" s="284"/>
      <c r="AM45" s="284"/>
      <c r="AN45" s="284"/>
      <c r="AO45" s="284"/>
      <c r="AP45" s="52"/>
      <c r="AQ45" s="52"/>
      <c r="AR45" s="53"/>
    </row>
    <row r="46" spans="2:57" s="1" customFormat="1" ht="6.9" customHeight="1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8"/>
    </row>
    <row r="47" spans="2:57" s="1" customFormat="1" ht="12" customHeight="1">
      <c r="B47" s="34"/>
      <c r="C47" s="29" t="s">
        <v>20</v>
      </c>
      <c r="D47" s="35"/>
      <c r="E47" s="35"/>
      <c r="F47" s="35"/>
      <c r="G47" s="35"/>
      <c r="H47" s="35"/>
      <c r="I47" s="35"/>
      <c r="J47" s="35"/>
      <c r="K47" s="35"/>
      <c r="L47" s="54" t="str">
        <f>IF(K8="","",K8)</f>
        <v>Hlemýždí</v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29" t="s">
        <v>22</v>
      </c>
      <c r="AJ47" s="35"/>
      <c r="AK47" s="35"/>
      <c r="AL47" s="35"/>
      <c r="AM47" s="285" t="str">
        <f>IF(AN8= "","",AN8)</f>
        <v>vyplň údaj</v>
      </c>
      <c r="AN47" s="285"/>
      <c r="AO47" s="35"/>
      <c r="AP47" s="35"/>
      <c r="AQ47" s="35"/>
      <c r="AR47" s="38"/>
    </row>
    <row r="48" spans="2:57" s="1" customFormat="1" ht="6.9" customHeight="1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8"/>
    </row>
    <row r="49" spans="1:91" s="1" customFormat="1" ht="13.65" customHeight="1">
      <c r="B49" s="34"/>
      <c r="C49" s="29" t="s">
        <v>23</v>
      </c>
      <c r="D49" s="35"/>
      <c r="E49" s="35"/>
      <c r="F49" s="35"/>
      <c r="G49" s="35"/>
      <c r="H49" s="35"/>
      <c r="I49" s="35"/>
      <c r="J49" s="35"/>
      <c r="K49" s="35"/>
      <c r="L49" s="35" t="str">
        <f>IF(E11= "","",E11)</f>
        <v>Obec Brniště</v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29" t="s">
        <v>30</v>
      </c>
      <c r="AJ49" s="35"/>
      <c r="AK49" s="35"/>
      <c r="AL49" s="35"/>
      <c r="AM49" s="281" t="str">
        <f>IF(E17="","",E17)</f>
        <v xml:space="preserve"> </v>
      </c>
      <c r="AN49" s="282"/>
      <c r="AO49" s="282"/>
      <c r="AP49" s="282"/>
      <c r="AQ49" s="35"/>
      <c r="AR49" s="38"/>
      <c r="AS49" s="275" t="s">
        <v>49</v>
      </c>
      <c r="AT49" s="276"/>
      <c r="AU49" s="56"/>
      <c r="AV49" s="56"/>
      <c r="AW49" s="56"/>
      <c r="AX49" s="56"/>
      <c r="AY49" s="56"/>
      <c r="AZ49" s="56"/>
      <c r="BA49" s="56"/>
      <c r="BB49" s="56"/>
      <c r="BC49" s="56"/>
      <c r="BD49" s="57"/>
    </row>
    <row r="50" spans="1:91" s="1" customFormat="1" ht="13.65" customHeight="1">
      <c r="B50" s="34"/>
      <c r="C50" s="29" t="s">
        <v>28</v>
      </c>
      <c r="D50" s="35"/>
      <c r="E50" s="35"/>
      <c r="F50" s="35"/>
      <c r="G50" s="35"/>
      <c r="H50" s="35"/>
      <c r="I50" s="35"/>
      <c r="J50" s="35"/>
      <c r="K50" s="35"/>
      <c r="L50" s="35" t="str">
        <f>IF(E14= "Vyplň údaj","",E14)</f>
        <v/>
      </c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29" t="s">
        <v>33</v>
      </c>
      <c r="AJ50" s="35"/>
      <c r="AK50" s="35"/>
      <c r="AL50" s="35"/>
      <c r="AM50" s="281" t="str">
        <f>IF(E20="","",E20)</f>
        <v xml:space="preserve"> </v>
      </c>
      <c r="AN50" s="282"/>
      <c r="AO50" s="282"/>
      <c r="AP50" s="282"/>
      <c r="AQ50" s="35"/>
      <c r="AR50" s="38"/>
      <c r="AS50" s="277"/>
      <c r="AT50" s="278"/>
      <c r="AU50" s="58"/>
      <c r="AV50" s="58"/>
      <c r="AW50" s="58"/>
      <c r="AX50" s="58"/>
      <c r="AY50" s="58"/>
      <c r="AZ50" s="58"/>
      <c r="BA50" s="58"/>
      <c r="BB50" s="58"/>
      <c r="BC50" s="58"/>
      <c r="BD50" s="59"/>
    </row>
    <row r="51" spans="1:91" s="1" customFormat="1" ht="10.8" customHeight="1"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8"/>
      <c r="AS51" s="279"/>
      <c r="AT51" s="280"/>
      <c r="AU51" s="60"/>
      <c r="AV51" s="60"/>
      <c r="AW51" s="60"/>
      <c r="AX51" s="60"/>
      <c r="AY51" s="60"/>
      <c r="AZ51" s="60"/>
      <c r="BA51" s="60"/>
      <c r="BB51" s="60"/>
      <c r="BC51" s="60"/>
      <c r="BD51" s="61"/>
    </row>
    <row r="52" spans="1:91" s="1" customFormat="1" ht="29.25" customHeight="1">
      <c r="B52" s="34"/>
      <c r="C52" s="265" t="s">
        <v>50</v>
      </c>
      <c r="D52" s="257"/>
      <c r="E52" s="257"/>
      <c r="F52" s="257"/>
      <c r="G52" s="257"/>
      <c r="H52" s="62"/>
      <c r="I52" s="256" t="s">
        <v>51</v>
      </c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7"/>
      <c r="AE52" s="257"/>
      <c r="AF52" s="257"/>
      <c r="AG52" s="259" t="s">
        <v>52</v>
      </c>
      <c r="AH52" s="257"/>
      <c r="AI52" s="257"/>
      <c r="AJ52" s="257"/>
      <c r="AK52" s="257"/>
      <c r="AL52" s="257"/>
      <c r="AM52" s="257"/>
      <c r="AN52" s="256" t="s">
        <v>53</v>
      </c>
      <c r="AO52" s="257"/>
      <c r="AP52" s="258"/>
      <c r="AQ52" s="63" t="s">
        <v>54</v>
      </c>
      <c r="AR52" s="38"/>
      <c r="AS52" s="64" t="s">
        <v>55</v>
      </c>
      <c r="AT52" s="65" t="s">
        <v>56</v>
      </c>
      <c r="AU52" s="65" t="s">
        <v>57</v>
      </c>
      <c r="AV52" s="65" t="s">
        <v>58</v>
      </c>
      <c r="AW52" s="65" t="s">
        <v>59</v>
      </c>
      <c r="AX52" s="65" t="s">
        <v>60</v>
      </c>
      <c r="AY52" s="65" t="s">
        <v>61</v>
      </c>
      <c r="AZ52" s="65" t="s">
        <v>62</v>
      </c>
      <c r="BA52" s="65" t="s">
        <v>63</v>
      </c>
      <c r="BB52" s="65" t="s">
        <v>64</v>
      </c>
      <c r="BC52" s="65" t="s">
        <v>65</v>
      </c>
      <c r="BD52" s="66" t="s">
        <v>66</v>
      </c>
    </row>
    <row r="53" spans="1:91" s="1" customFormat="1" ht="10.8" customHeight="1"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8"/>
      <c r="AS53" s="67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9"/>
    </row>
    <row r="54" spans="1:91" s="4" customFormat="1" ht="32.4" customHeight="1">
      <c r="B54" s="70"/>
      <c r="C54" s="71" t="s">
        <v>67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268">
        <f>ROUND(AG55+AG56+AG61,2)</f>
        <v>0</v>
      </c>
      <c r="AH54" s="268"/>
      <c r="AI54" s="268"/>
      <c r="AJ54" s="268"/>
      <c r="AK54" s="268"/>
      <c r="AL54" s="268"/>
      <c r="AM54" s="268"/>
      <c r="AN54" s="269">
        <f t="shared" ref="AN54:AN61" si="0">SUM(AG54,AT54)</f>
        <v>0</v>
      </c>
      <c r="AO54" s="269"/>
      <c r="AP54" s="269"/>
      <c r="AQ54" s="74" t="s">
        <v>1</v>
      </c>
      <c r="AR54" s="75"/>
      <c r="AS54" s="76">
        <f>ROUND(AS55+AS56+AS61,2)</f>
        <v>0</v>
      </c>
      <c r="AT54" s="77">
        <f t="shared" ref="AT54:AT61" si="1">ROUND(SUM(AV54:AW54),2)</f>
        <v>0</v>
      </c>
      <c r="AU54" s="78">
        <f>ROUND(AU55+AU56+AU61,5)</f>
        <v>0</v>
      </c>
      <c r="AV54" s="77">
        <f>ROUND(AZ54*L29,2)</f>
        <v>0</v>
      </c>
      <c r="AW54" s="77">
        <f>ROUND(BA54*L30,2)</f>
        <v>0</v>
      </c>
      <c r="AX54" s="77">
        <f>ROUND(BB54*L29,2)</f>
        <v>0</v>
      </c>
      <c r="AY54" s="77">
        <f>ROUND(BC54*L30,2)</f>
        <v>0</v>
      </c>
      <c r="AZ54" s="77">
        <f>ROUND(AZ55+AZ56+AZ61,2)</f>
        <v>0</v>
      </c>
      <c r="BA54" s="77">
        <f>ROUND(BA55+BA56+BA61,2)</f>
        <v>0</v>
      </c>
      <c r="BB54" s="77">
        <f>ROUND(BB55+BB56+BB61,2)</f>
        <v>0</v>
      </c>
      <c r="BC54" s="77">
        <f>ROUND(BC55+BC56+BC61,2)</f>
        <v>0</v>
      </c>
      <c r="BD54" s="79">
        <f>ROUND(BD55+BD56+BD61,2)</f>
        <v>0</v>
      </c>
      <c r="BS54" s="80" t="s">
        <v>68</v>
      </c>
      <c r="BT54" s="80" t="s">
        <v>69</v>
      </c>
      <c r="BU54" s="81" t="s">
        <v>70</v>
      </c>
      <c r="BV54" s="80" t="s">
        <v>71</v>
      </c>
      <c r="BW54" s="80" t="s">
        <v>5</v>
      </c>
      <c r="BX54" s="80" t="s">
        <v>72</v>
      </c>
      <c r="CL54" s="80" t="s">
        <v>1</v>
      </c>
    </row>
    <row r="55" spans="1:91" s="5" customFormat="1" ht="16.5" customHeight="1">
      <c r="A55" s="82" t="s">
        <v>73</v>
      </c>
      <c r="B55" s="83"/>
      <c r="C55" s="84"/>
      <c r="D55" s="255" t="s">
        <v>74</v>
      </c>
      <c r="E55" s="255"/>
      <c r="F55" s="255"/>
      <c r="G55" s="255"/>
      <c r="H55" s="255"/>
      <c r="I55" s="85"/>
      <c r="J55" s="255" t="s">
        <v>75</v>
      </c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60">
        <f>'SO 101 - Místní komunikace '!J30</f>
        <v>0</v>
      </c>
      <c r="AH55" s="261"/>
      <c r="AI55" s="261"/>
      <c r="AJ55" s="261"/>
      <c r="AK55" s="261"/>
      <c r="AL55" s="261"/>
      <c r="AM55" s="261"/>
      <c r="AN55" s="260">
        <f t="shared" si="0"/>
        <v>0</v>
      </c>
      <c r="AO55" s="261"/>
      <c r="AP55" s="261"/>
      <c r="AQ55" s="86" t="s">
        <v>76</v>
      </c>
      <c r="AR55" s="87"/>
      <c r="AS55" s="88">
        <v>0</v>
      </c>
      <c r="AT55" s="89">
        <f t="shared" si="1"/>
        <v>0</v>
      </c>
      <c r="AU55" s="90">
        <f>'SO 101 - Místní komunikace '!P86</f>
        <v>0</v>
      </c>
      <c r="AV55" s="89">
        <f>'SO 101 - Místní komunikace '!J33</f>
        <v>0</v>
      </c>
      <c r="AW55" s="89">
        <f>'SO 101 - Místní komunikace '!J34</f>
        <v>0</v>
      </c>
      <c r="AX55" s="89">
        <f>'SO 101 - Místní komunikace '!J35</f>
        <v>0</v>
      </c>
      <c r="AY55" s="89">
        <f>'SO 101 - Místní komunikace '!J36</f>
        <v>0</v>
      </c>
      <c r="AZ55" s="89">
        <f>'SO 101 - Místní komunikace '!F33</f>
        <v>0</v>
      </c>
      <c r="BA55" s="89">
        <f>'SO 101 - Místní komunikace '!F34</f>
        <v>0</v>
      </c>
      <c r="BB55" s="89">
        <f>'SO 101 - Místní komunikace '!F35</f>
        <v>0</v>
      </c>
      <c r="BC55" s="89">
        <f>'SO 101 - Místní komunikace '!F36</f>
        <v>0</v>
      </c>
      <c r="BD55" s="91">
        <f>'SO 101 - Místní komunikace '!F37</f>
        <v>0</v>
      </c>
      <c r="BT55" s="92" t="s">
        <v>77</v>
      </c>
      <c r="BV55" s="92" t="s">
        <v>71</v>
      </c>
      <c r="BW55" s="92" t="s">
        <v>78</v>
      </c>
      <c r="BX55" s="92" t="s">
        <v>5</v>
      </c>
      <c r="CL55" s="92" t="s">
        <v>1</v>
      </c>
      <c r="CM55" s="92" t="s">
        <v>79</v>
      </c>
    </row>
    <row r="56" spans="1:91" s="5" customFormat="1" ht="16.5" customHeight="1">
      <c r="B56" s="83"/>
      <c r="C56" s="84"/>
      <c r="D56" s="255" t="s">
        <v>80</v>
      </c>
      <c r="E56" s="255"/>
      <c r="F56" s="255"/>
      <c r="G56" s="255"/>
      <c r="H56" s="255"/>
      <c r="I56" s="85"/>
      <c r="J56" s="255" t="s">
        <v>81</v>
      </c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  <c r="AA56" s="255"/>
      <c r="AB56" s="255"/>
      <c r="AC56" s="255"/>
      <c r="AD56" s="255"/>
      <c r="AE56" s="255"/>
      <c r="AF56" s="255"/>
      <c r="AG56" s="262">
        <f>ROUND(SUM(AG57:AG60),2)</f>
        <v>0</v>
      </c>
      <c r="AH56" s="261"/>
      <c r="AI56" s="261"/>
      <c r="AJ56" s="261"/>
      <c r="AK56" s="261"/>
      <c r="AL56" s="261"/>
      <c r="AM56" s="261"/>
      <c r="AN56" s="260">
        <f t="shared" si="0"/>
        <v>0</v>
      </c>
      <c r="AO56" s="261"/>
      <c r="AP56" s="261"/>
      <c r="AQ56" s="86" t="s">
        <v>76</v>
      </c>
      <c r="AR56" s="87"/>
      <c r="AS56" s="88">
        <f>ROUND(SUM(AS57:AS60),2)</f>
        <v>0</v>
      </c>
      <c r="AT56" s="89">
        <f t="shared" si="1"/>
        <v>0</v>
      </c>
      <c r="AU56" s="90">
        <f>ROUND(SUM(AU57:AU60),5)</f>
        <v>0</v>
      </c>
      <c r="AV56" s="89">
        <f>ROUND(AZ56*L29,2)</f>
        <v>0</v>
      </c>
      <c r="AW56" s="89">
        <f>ROUND(BA56*L30,2)</f>
        <v>0</v>
      </c>
      <c r="AX56" s="89">
        <f>ROUND(BB56*L29,2)</f>
        <v>0</v>
      </c>
      <c r="AY56" s="89">
        <f>ROUND(BC56*L30,2)</f>
        <v>0</v>
      </c>
      <c r="AZ56" s="89">
        <f>ROUND(SUM(AZ57:AZ60),2)</f>
        <v>0</v>
      </c>
      <c r="BA56" s="89">
        <f>ROUND(SUM(BA57:BA60),2)</f>
        <v>0</v>
      </c>
      <c r="BB56" s="89">
        <f>ROUND(SUM(BB57:BB60),2)</f>
        <v>0</v>
      </c>
      <c r="BC56" s="89">
        <f>ROUND(SUM(BC57:BC60),2)</f>
        <v>0</v>
      </c>
      <c r="BD56" s="91">
        <f>ROUND(SUM(BD57:BD60),2)</f>
        <v>0</v>
      </c>
      <c r="BS56" s="92" t="s">
        <v>68</v>
      </c>
      <c r="BT56" s="92" t="s">
        <v>77</v>
      </c>
      <c r="BU56" s="92" t="s">
        <v>70</v>
      </c>
      <c r="BV56" s="92" t="s">
        <v>71</v>
      </c>
      <c r="BW56" s="92" t="s">
        <v>82</v>
      </c>
      <c r="BX56" s="92" t="s">
        <v>5</v>
      </c>
      <c r="CL56" s="92" t="s">
        <v>1</v>
      </c>
      <c r="CM56" s="92" t="s">
        <v>79</v>
      </c>
    </row>
    <row r="57" spans="1:91" s="6" customFormat="1" ht="25.5" customHeight="1">
      <c r="A57" s="82" t="s">
        <v>73</v>
      </c>
      <c r="B57" s="93"/>
      <c r="C57" s="94"/>
      <c r="D57" s="94"/>
      <c r="E57" s="254" t="s">
        <v>83</v>
      </c>
      <c r="F57" s="254"/>
      <c r="G57" s="254"/>
      <c r="H57" s="254"/>
      <c r="I57" s="254"/>
      <c r="J57" s="94"/>
      <c r="K57" s="254" t="s">
        <v>84</v>
      </c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63">
        <f>'SO 301.1 - Vodovodní řad'!J32</f>
        <v>0</v>
      </c>
      <c r="AH57" s="264"/>
      <c r="AI57" s="264"/>
      <c r="AJ57" s="264"/>
      <c r="AK57" s="264"/>
      <c r="AL57" s="264"/>
      <c r="AM57" s="264"/>
      <c r="AN57" s="263">
        <f t="shared" si="0"/>
        <v>0</v>
      </c>
      <c r="AO57" s="264"/>
      <c r="AP57" s="264"/>
      <c r="AQ57" s="95" t="s">
        <v>85</v>
      </c>
      <c r="AR57" s="96"/>
      <c r="AS57" s="97">
        <v>0</v>
      </c>
      <c r="AT57" s="98">
        <f t="shared" si="1"/>
        <v>0</v>
      </c>
      <c r="AU57" s="99">
        <f>'SO 301.1 - Vodovodní řad'!P90</f>
        <v>0</v>
      </c>
      <c r="AV57" s="98">
        <f>'SO 301.1 - Vodovodní řad'!J35</f>
        <v>0</v>
      </c>
      <c r="AW57" s="98">
        <f>'SO 301.1 - Vodovodní řad'!J36</f>
        <v>0</v>
      </c>
      <c r="AX57" s="98">
        <f>'SO 301.1 - Vodovodní řad'!J37</f>
        <v>0</v>
      </c>
      <c r="AY57" s="98">
        <f>'SO 301.1 - Vodovodní řad'!J38</f>
        <v>0</v>
      </c>
      <c r="AZ57" s="98">
        <f>'SO 301.1 - Vodovodní řad'!F35</f>
        <v>0</v>
      </c>
      <c r="BA57" s="98">
        <f>'SO 301.1 - Vodovodní řad'!F36</f>
        <v>0</v>
      </c>
      <c r="BB57" s="98">
        <f>'SO 301.1 - Vodovodní řad'!F37</f>
        <v>0</v>
      </c>
      <c r="BC57" s="98">
        <f>'SO 301.1 - Vodovodní řad'!F38</f>
        <v>0</v>
      </c>
      <c r="BD57" s="100">
        <f>'SO 301.1 - Vodovodní řad'!F39</f>
        <v>0</v>
      </c>
      <c r="BT57" s="101" t="s">
        <v>79</v>
      </c>
      <c r="BV57" s="101" t="s">
        <v>71</v>
      </c>
      <c r="BW57" s="101" t="s">
        <v>86</v>
      </c>
      <c r="BX57" s="101" t="s">
        <v>82</v>
      </c>
      <c r="CL57" s="101" t="s">
        <v>1</v>
      </c>
    </row>
    <row r="58" spans="1:91" s="6" customFormat="1" ht="25.5" customHeight="1">
      <c r="A58" s="82" t="s">
        <v>73</v>
      </c>
      <c r="B58" s="93"/>
      <c r="C58" s="94"/>
      <c r="D58" s="94"/>
      <c r="E58" s="254" t="s">
        <v>87</v>
      </c>
      <c r="F58" s="254"/>
      <c r="G58" s="254"/>
      <c r="H58" s="254"/>
      <c r="I58" s="254"/>
      <c r="J58" s="94"/>
      <c r="K58" s="254" t="s">
        <v>88</v>
      </c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63">
        <f>'SO 301.2 - Vodovodní příp...'!J32</f>
        <v>0</v>
      </c>
      <c r="AH58" s="264"/>
      <c r="AI58" s="264"/>
      <c r="AJ58" s="264"/>
      <c r="AK58" s="264"/>
      <c r="AL58" s="264"/>
      <c r="AM58" s="264"/>
      <c r="AN58" s="263">
        <f t="shared" si="0"/>
        <v>0</v>
      </c>
      <c r="AO58" s="264"/>
      <c r="AP58" s="264"/>
      <c r="AQ58" s="95" t="s">
        <v>85</v>
      </c>
      <c r="AR58" s="96"/>
      <c r="AS58" s="97">
        <v>0</v>
      </c>
      <c r="AT58" s="98">
        <f t="shared" si="1"/>
        <v>0</v>
      </c>
      <c r="AU58" s="99">
        <f>'SO 301.2 - Vodovodní příp...'!P90</f>
        <v>0</v>
      </c>
      <c r="AV58" s="98">
        <f>'SO 301.2 - Vodovodní příp...'!J35</f>
        <v>0</v>
      </c>
      <c r="AW58" s="98">
        <f>'SO 301.2 - Vodovodní příp...'!J36</f>
        <v>0</v>
      </c>
      <c r="AX58" s="98">
        <f>'SO 301.2 - Vodovodní příp...'!J37</f>
        <v>0</v>
      </c>
      <c r="AY58" s="98">
        <f>'SO 301.2 - Vodovodní příp...'!J38</f>
        <v>0</v>
      </c>
      <c r="AZ58" s="98">
        <f>'SO 301.2 - Vodovodní příp...'!F35</f>
        <v>0</v>
      </c>
      <c r="BA58" s="98">
        <f>'SO 301.2 - Vodovodní příp...'!F36</f>
        <v>0</v>
      </c>
      <c r="BB58" s="98">
        <f>'SO 301.2 - Vodovodní příp...'!F37</f>
        <v>0</v>
      </c>
      <c r="BC58" s="98">
        <f>'SO 301.2 - Vodovodní příp...'!F38</f>
        <v>0</v>
      </c>
      <c r="BD58" s="100">
        <f>'SO 301.2 - Vodovodní příp...'!F39</f>
        <v>0</v>
      </c>
      <c r="BT58" s="101" t="s">
        <v>79</v>
      </c>
      <c r="BV58" s="101" t="s">
        <v>71</v>
      </c>
      <c r="BW58" s="101" t="s">
        <v>89</v>
      </c>
      <c r="BX58" s="101" t="s">
        <v>82</v>
      </c>
      <c r="CL58" s="101" t="s">
        <v>1</v>
      </c>
    </row>
    <row r="59" spans="1:91" s="6" customFormat="1" ht="25.5" customHeight="1">
      <c r="A59" s="82" t="s">
        <v>73</v>
      </c>
      <c r="B59" s="93"/>
      <c r="C59" s="94"/>
      <c r="D59" s="94"/>
      <c r="E59" s="254" t="s">
        <v>90</v>
      </c>
      <c r="F59" s="254"/>
      <c r="G59" s="254"/>
      <c r="H59" s="254"/>
      <c r="I59" s="254"/>
      <c r="J59" s="94"/>
      <c r="K59" s="254" t="s">
        <v>91</v>
      </c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63">
        <f>'SO 301.3 - Přeložka vodovodu'!J32</f>
        <v>0</v>
      </c>
      <c r="AH59" s="264"/>
      <c r="AI59" s="264"/>
      <c r="AJ59" s="264"/>
      <c r="AK59" s="264"/>
      <c r="AL59" s="264"/>
      <c r="AM59" s="264"/>
      <c r="AN59" s="263">
        <f t="shared" si="0"/>
        <v>0</v>
      </c>
      <c r="AO59" s="264"/>
      <c r="AP59" s="264"/>
      <c r="AQ59" s="95" t="s">
        <v>85</v>
      </c>
      <c r="AR59" s="96"/>
      <c r="AS59" s="97">
        <v>0</v>
      </c>
      <c r="AT59" s="98">
        <f t="shared" si="1"/>
        <v>0</v>
      </c>
      <c r="AU59" s="99">
        <f>'SO 301.3 - Přeložka vodovodu'!P90</f>
        <v>0</v>
      </c>
      <c r="AV59" s="98">
        <f>'SO 301.3 - Přeložka vodovodu'!J35</f>
        <v>0</v>
      </c>
      <c r="AW59" s="98">
        <f>'SO 301.3 - Přeložka vodovodu'!J36</f>
        <v>0</v>
      </c>
      <c r="AX59" s="98">
        <f>'SO 301.3 - Přeložka vodovodu'!J37</f>
        <v>0</v>
      </c>
      <c r="AY59" s="98">
        <f>'SO 301.3 - Přeložka vodovodu'!J38</f>
        <v>0</v>
      </c>
      <c r="AZ59" s="98">
        <f>'SO 301.3 - Přeložka vodovodu'!F35</f>
        <v>0</v>
      </c>
      <c r="BA59" s="98">
        <f>'SO 301.3 - Přeložka vodovodu'!F36</f>
        <v>0</v>
      </c>
      <c r="BB59" s="98">
        <f>'SO 301.3 - Přeložka vodovodu'!F37</f>
        <v>0</v>
      </c>
      <c r="BC59" s="98">
        <f>'SO 301.3 - Přeložka vodovodu'!F38</f>
        <v>0</v>
      </c>
      <c r="BD59" s="100">
        <f>'SO 301.3 - Přeložka vodovodu'!F39</f>
        <v>0</v>
      </c>
      <c r="BT59" s="101" t="s">
        <v>79</v>
      </c>
      <c r="BV59" s="101" t="s">
        <v>71</v>
      </c>
      <c r="BW59" s="101" t="s">
        <v>92</v>
      </c>
      <c r="BX59" s="101" t="s">
        <v>82</v>
      </c>
      <c r="CL59" s="101" t="s">
        <v>1</v>
      </c>
    </row>
    <row r="60" spans="1:91" s="6" customFormat="1" ht="16.5" customHeight="1">
      <c r="A60" s="82" t="s">
        <v>73</v>
      </c>
      <c r="B60" s="93"/>
      <c r="C60" s="94"/>
      <c r="D60" s="94"/>
      <c r="E60" s="254" t="s">
        <v>93</v>
      </c>
      <c r="F60" s="254"/>
      <c r="G60" s="254"/>
      <c r="H60" s="254"/>
      <c r="I60" s="254"/>
      <c r="J60" s="94"/>
      <c r="K60" s="254" t="s">
        <v>94</v>
      </c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4"/>
      <c r="AE60" s="254"/>
      <c r="AF60" s="254"/>
      <c r="AG60" s="263">
        <f>'VON - Vedlejší a ostatní ...'!J32</f>
        <v>0</v>
      </c>
      <c r="AH60" s="264"/>
      <c r="AI60" s="264"/>
      <c r="AJ60" s="264"/>
      <c r="AK60" s="264"/>
      <c r="AL60" s="264"/>
      <c r="AM60" s="264"/>
      <c r="AN60" s="263">
        <f t="shared" si="0"/>
        <v>0</v>
      </c>
      <c r="AO60" s="264"/>
      <c r="AP60" s="264"/>
      <c r="AQ60" s="95" t="s">
        <v>85</v>
      </c>
      <c r="AR60" s="96"/>
      <c r="AS60" s="97">
        <v>0</v>
      </c>
      <c r="AT60" s="98">
        <f t="shared" si="1"/>
        <v>0</v>
      </c>
      <c r="AU60" s="99">
        <f>'VON - Vedlejší a ostatní ...'!P92</f>
        <v>0</v>
      </c>
      <c r="AV60" s="98">
        <f>'VON - Vedlejší a ostatní ...'!J35</f>
        <v>0</v>
      </c>
      <c r="AW60" s="98">
        <f>'VON - Vedlejší a ostatní ...'!J36</f>
        <v>0</v>
      </c>
      <c r="AX60" s="98">
        <f>'VON - Vedlejší a ostatní ...'!J37</f>
        <v>0</v>
      </c>
      <c r="AY60" s="98">
        <f>'VON - Vedlejší a ostatní ...'!J38</f>
        <v>0</v>
      </c>
      <c r="AZ60" s="98">
        <f>'VON - Vedlejší a ostatní ...'!F35</f>
        <v>0</v>
      </c>
      <c r="BA60" s="98">
        <f>'VON - Vedlejší a ostatní ...'!F36</f>
        <v>0</v>
      </c>
      <c r="BB60" s="98">
        <f>'VON - Vedlejší a ostatní ...'!F37</f>
        <v>0</v>
      </c>
      <c r="BC60" s="98">
        <f>'VON - Vedlejší a ostatní ...'!F38</f>
        <v>0</v>
      </c>
      <c r="BD60" s="100">
        <f>'VON - Vedlejší a ostatní ...'!F39</f>
        <v>0</v>
      </c>
      <c r="BT60" s="101" t="s">
        <v>79</v>
      </c>
      <c r="BV60" s="101" t="s">
        <v>71</v>
      </c>
      <c r="BW60" s="101" t="s">
        <v>95</v>
      </c>
      <c r="BX60" s="101" t="s">
        <v>82</v>
      </c>
      <c r="CL60" s="101" t="s">
        <v>1</v>
      </c>
    </row>
    <row r="61" spans="1:91" s="5" customFormat="1" ht="16.5" customHeight="1">
      <c r="A61" s="82" t="s">
        <v>73</v>
      </c>
      <c r="B61" s="83"/>
      <c r="C61" s="84"/>
      <c r="D61" s="255" t="s">
        <v>96</v>
      </c>
      <c r="E61" s="255"/>
      <c r="F61" s="255"/>
      <c r="G61" s="255"/>
      <c r="H61" s="255"/>
      <c r="I61" s="85"/>
      <c r="J61" s="255" t="s">
        <v>97</v>
      </c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5"/>
      <c r="AE61" s="255"/>
      <c r="AF61" s="255"/>
      <c r="AG61" s="260">
        <f>'SO 401 - Veřejné osvětlení'!J30</f>
        <v>0</v>
      </c>
      <c r="AH61" s="261"/>
      <c r="AI61" s="261"/>
      <c r="AJ61" s="261"/>
      <c r="AK61" s="261"/>
      <c r="AL61" s="261"/>
      <c r="AM61" s="261"/>
      <c r="AN61" s="260">
        <f t="shared" si="0"/>
        <v>0</v>
      </c>
      <c r="AO61" s="261"/>
      <c r="AP61" s="261"/>
      <c r="AQ61" s="86" t="s">
        <v>98</v>
      </c>
      <c r="AR61" s="87"/>
      <c r="AS61" s="102">
        <v>0</v>
      </c>
      <c r="AT61" s="103">
        <f t="shared" si="1"/>
        <v>0</v>
      </c>
      <c r="AU61" s="104">
        <f>'SO 401 - Veřejné osvětlení'!P82</f>
        <v>0</v>
      </c>
      <c r="AV61" s="103">
        <f>'SO 401 - Veřejné osvětlení'!J33</f>
        <v>0</v>
      </c>
      <c r="AW61" s="103">
        <f>'SO 401 - Veřejné osvětlení'!J34</f>
        <v>0</v>
      </c>
      <c r="AX61" s="103">
        <f>'SO 401 - Veřejné osvětlení'!J35</f>
        <v>0</v>
      </c>
      <c r="AY61" s="103">
        <f>'SO 401 - Veřejné osvětlení'!J36</f>
        <v>0</v>
      </c>
      <c r="AZ61" s="103">
        <f>'SO 401 - Veřejné osvětlení'!F33</f>
        <v>0</v>
      </c>
      <c r="BA61" s="103">
        <f>'SO 401 - Veřejné osvětlení'!F34</f>
        <v>0</v>
      </c>
      <c r="BB61" s="103">
        <f>'SO 401 - Veřejné osvětlení'!F35</f>
        <v>0</v>
      </c>
      <c r="BC61" s="103">
        <f>'SO 401 - Veřejné osvětlení'!F36</f>
        <v>0</v>
      </c>
      <c r="BD61" s="105">
        <f>'SO 401 - Veřejné osvětlení'!F37</f>
        <v>0</v>
      </c>
      <c r="BT61" s="92" t="s">
        <v>77</v>
      </c>
      <c r="BV61" s="92" t="s">
        <v>71</v>
      </c>
      <c r="BW61" s="92" t="s">
        <v>99</v>
      </c>
      <c r="BX61" s="92" t="s">
        <v>5</v>
      </c>
      <c r="CL61" s="92" t="s">
        <v>1</v>
      </c>
      <c r="CM61" s="92" t="s">
        <v>79</v>
      </c>
    </row>
    <row r="62" spans="1:91" s="1" customFormat="1" ht="30" customHeight="1"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8"/>
    </row>
    <row r="63" spans="1:91" s="1" customFormat="1" ht="6.9" customHeight="1"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38"/>
    </row>
  </sheetData>
  <sheetProtection algorithmName="SHA-512" hashValue="XyrhxKezWHkZiQK1WJ5f28eoudOr6KDZgiZ/F0ZkX0tYbRiO3xRDzZyGZ1JghF0f3QaUZo7lsIqkAeI0XFzUUg==" saltValue="LuwYN96y8tLQlnhWVvz32P67PAcs7+M9Y4tHRXB4fv2+E6lvGzovEP+qqSLY/tgtvU/2L132YzvrdhVlfTfmBQ==" spinCount="100000" sheet="1" objects="1" scenarios="1" formatColumns="0" formatRows="0"/>
  <mergeCells count="66">
    <mergeCell ref="AK33:AO33"/>
    <mergeCell ref="AK26:AO26"/>
    <mergeCell ref="W29:AE29"/>
    <mergeCell ref="AK29:AO29"/>
    <mergeCell ref="W30:AE30"/>
    <mergeCell ref="AK30:AO30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L30:P30"/>
    <mergeCell ref="L31:P31"/>
    <mergeCell ref="L32:P32"/>
    <mergeCell ref="L33:P33"/>
    <mergeCell ref="AN61:AP61"/>
    <mergeCell ref="AN58:AP58"/>
    <mergeCell ref="AN59:AP59"/>
    <mergeCell ref="AN60:AP60"/>
    <mergeCell ref="AG54:AM54"/>
    <mergeCell ref="AN54:AP54"/>
    <mergeCell ref="X35:AB35"/>
    <mergeCell ref="AK35:AO35"/>
    <mergeCell ref="AK31:AO31"/>
    <mergeCell ref="W32:AE32"/>
    <mergeCell ref="AK32:AO32"/>
    <mergeCell ref="W33:AE33"/>
    <mergeCell ref="C52:G52"/>
    <mergeCell ref="I52:AF52"/>
    <mergeCell ref="D55:H55"/>
    <mergeCell ref="J55:AF55"/>
    <mergeCell ref="D56:H56"/>
    <mergeCell ref="J56:AF56"/>
    <mergeCell ref="E57:I57"/>
    <mergeCell ref="K57:AF57"/>
    <mergeCell ref="E58:I58"/>
    <mergeCell ref="K58:AF58"/>
    <mergeCell ref="E59:I59"/>
    <mergeCell ref="K59:AF59"/>
    <mergeCell ref="E60:I60"/>
    <mergeCell ref="K60:AF60"/>
    <mergeCell ref="D61:H61"/>
    <mergeCell ref="J61:AF61"/>
    <mergeCell ref="AN52:AP52"/>
    <mergeCell ref="AG52:AM52"/>
    <mergeCell ref="AN55:AP55"/>
    <mergeCell ref="AG55:AM55"/>
    <mergeCell ref="AN56:AP56"/>
    <mergeCell ref="AG56:AM56"/>
    <mergeCell ref="AN57:AP57"/>
    <mergeCell ref="AG57:AM57"/>
    <mergeCell ref="AG58:AM58"/>
    <mergeCell ref="AG59:AM59"/>
    <mergeCell ref="AG60:AM60"/>
    <mergeCell ref="AG61:AM61"/>
  </mergeCells>
  <hyperlinks>
    <hyperlink ref="A55" location="'SO 101 - Místní komunikace '!C2" display="/" xr:uid="{00000000-0004-0000-0000-000000000000}"/>
    <hyperlink ref="A57" location="'SO 301.1 - Vodovodní řad'!C2" display="/" xr:uid="{00000000-0004-0000-0000-000001000000}"/>
    <hyperlink ref="A58" location="'SO 301.2 - Vodovodní příp...'!C2" display="/" xr:uid="{00000000-0004-0000-0000-000002000000}"/>
    <hyperlink ref="A59" location="'SO 301.3 - Přeložka vodovodu'!C2" display="/" xr:uid="{00000000-0004-0000-0000-000003000000}"/>
    <hyperlink ref="A60" location="'VON - Vedlejší a ostatní ...'!C2" display="/" xr:uid="{00000000-0004-0000-0000-000004000000}"/>
    <hyperlink ref="A61" location="'SO 401 - Veřejné osvětlení'!C2" display="/" xr:uid="{00000000-0004-0000-0000-000005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45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78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s="1" customFormat="1" ht="12" customHeight="1">
      <c r="B8" s="38"/>
      <c r="D8" s="111" t="s">
        <v>101</v>
      </c>
      <c r="I8" s="112"/>
      <c r="L8" s="38"/>
    </row>
    <row r="9" spans="2:46" s="1" customFormat="1" ht="36.9" customHeight="1">
      <c r="B9" s="38"/>
      <c r="E9" s="302" t="s">
        <v>102</v>
      </c>
      <c r="F9" s="303"/>
      <c r="G9" s="303"/>
      <c r="H9" s="303"/>
      <c r="I9" s="112"/>
      <c r="L9" s="38"/>
    </row>
    <row r="10" spans="2:46" s="1" customFormat="1">
      <c r="B10" s="38"/>
      <c r="I10" s="112"/>
      <c r="L10" s="38"/>
    </row>
    <row r="11" spans="2:46" s="1" customFormat="1" ht="12" customHeight="1">
      <c r="B11" s="38"/>
      <c r="D11" s="111" t="s">
        <v>18</v>
      </c>
      <c r="F11" s="17" t="s">
        <v>1</v>
      </c>
      <c r="I11" s="113" t="s">
        <v>19</v>
      </c>
      <c r="J11" s="17" t="s">
        <v>1</v>
      </c>
      <c r="L11" s="38"/>
    </row>
    <row r="12" spans="2:46" s="1" customFormat="1" ht="12" customHeight="1">
      <c r="B12" s="38"/>
      <c r="D12" s="111" t="s">
        <v>20</v>
      </c>
      <c r="F12" s="17" t="s">
        <v>21</v>
      </c>
      <c r="I12" s="113" t="s">
        <v>22</v>
      </c>
      <c r="J12" s="114" t="str">
        <f>'Rekapitulace stavby'!AN8</f>
        <v>vyplň údaj</v>
      </c>
      <c r="L12" s="38"/>
    </row>
    <row r="13" spans="2:46" s="1" customFormat="1" ht="10.8" customHeight="1">
      <c r="B13" s="38"/>
      <c r="I13" s="112"/>
      <c r="L13" s="38"/>
    </row>
    <row r="14" spans="2:46" s="1" customFormat="1" ht="12" customHeight="1">
      <c r="B14" s="38"/>
      <c r="D14" s="111" t="s">
        <v>23</v>
      </c>
      <c r="I14" s="113" t="s">
        <v>24</v>
      </c>
      <c r="J14" s="17" t="s">
        <v>25</v>
      </c>
      <c r="L14" s="38"/>
    </row>
    <row r="15" spans="2:46" s="1" customFormat="1" ht="18" customHeight="1">
      <c r="B15" s="38"/>
      <c r="E15" s="17" t="s">
        <v>26</v>
      </c>
      <c r="I15" s="113" t="s">
        <v>27</v>
      </c>
      <c r="J15" s="17" t="s">
        <v>1</v>
      </c>
      <c r="L15" s="38"/>
    </row>
    <row r="16" spans="2:46" s="1" customFormat="1" ht="6.9" customHeight="1">
      <c r="B16" s="38"/>
      <c r="I16" s="112"/>
      <c r="L16" s="38"/>
    </row>
    <row r="17" spans="2:12" s="1" customFormat="1" ht="12" customHeight="1">
      <c r="B17" s="38"/>
      <c r="D17" s="111" t="s">
        <v>28</v>
      </c>
      <c r="I17" s="113" t="s">
        <v>24</v>
      </c>
      <c r="J17" s="30" t="str">
        <f>'Rekapitulace stavby'!AN13</f>
        <v>Vyplň údaj</v>
      </c>
      <c r="L17" s="38"/>
    </row>
    <row r="18" spans="2:12" s="1" customFormat="1" ht="18" customHeight="1">
      <c r="B18" s="38"/>
      <c r="E18" s="304" t="str">
        <f>'Rekapitulace stavby'!E14</f>
        <v>Vyplň údaj</v>
      </c>
      <c r="F18" s="305"/>
      <c r="G18" s="305"/>
      <c r="H18" s="305"/>
      <c r="I18" s="113" t="s">
        <v>27</v>
      </c>
      <c r="J18" s="30" t="str">
        <f>'Rekapitulace stavby'!AN14</f>
        <v>Vyplň údaj</v>
      </c>
      <c r="L18" s="38"/>
    </row>
    <row r="19" spans="2:12" s="1" customFormat="1" ht="6.9" customHeight="1">
      <c r="B19" s="38"/>
      <c r="I19" s="112"/>
      <c r="L19" s="38"/>
    </row>
    <row r="20" spans="2:12" s="1" customFormat="1" ht="12" customHeight="1">
      <c r="B20" s="38"/>
      <c r="D20" s="111" t="s">
        <v>30</v>
      </c>
      <c r="I20" s="113" t="s">
        <v>24</v>
      </c>
      <c r="J20" s="17" t="str">
        <f>IF('Rekapitulace stavby'!AN16="","",'Rekapitulace stavby'!AN16)</f>
        <v/>
      </c>
      <c r="L20" s="38"/>
    </row>
    <row r="21" spans="2:12" s="1" customFormat="1" ht="18" customHeight="1">
      <c r="B21" s="38"/>
      <c r="E21" s="17" t="str">
        <f>IF('Rekapitulace stavby'!E17="","",'Rekapitulace stavby'!E17)</f>
        <v xml:space="preserve"> </v>
      </c>
      <c r="I21" s="113" t="s">
        <v>27</v>
      </c>
      <c r="J21" s="17" t="str">
        <f>IF('Rekapitulace stavby'!AN17="","",'Rekapitulace stavby'!AN17)</f>
        <v/>
      </c>
      <c r="L21" s="38"/>
    </row>
    <row r="22" spans="2:12" s="1" customFormat="1" ht="6.9" customHeight="1">
      <c r="B22" s="38"/>
      <c r="I22" s="112"/>
      <c r="L22" s="38"/>
    </row>
    <row r="23" spans="2:12" s="1" customFormat="1" ht="12" customHeight="1">
      <c r="B23" s="38"/>
      <c r="D23" s="111" t="s">
        <v>33</v>
      </c>
      <c r="I23" s="113" t="s">
        <v>24</v>
      </c>
      <c r="J23" s="17" t="str">
        <f>IF('Rekapitulace stavby'!AN19="","",'Rekapitulace stavby'!AN19)</f>
        <v/>
      </c>
      <c r="L23" s="38"/>
    </row>
    <row r="24" spans="2:12" s="1" customFormat="1" ht="18" customHeight="1">
      <c r="B24" s="38"/>
      <c r="E24" s="17" t="str">
        <f>IF('Rekapitulace stavby'!E20="","",'Rekapitulace stavby'!E20)</f>
        <v xml:space="preserve"> </v>
      </c>
      <c r="I24" s="113" t="s">
        <v>27</v>
      </c>
      <c r="J24" s="17" t="str">
        <f>IF('Rekapitulace stavby'!AN20="","",'Rekapitulace stavby'!AN20)</f>
        <v/>
      </c>
      <c r="L24" s="38"/>
    </row>
    <row r="25" spans="2:12" s="1" customFormat="1" ht="6.9" customHeight="1">
      <c r="B25" s="38"/>
      <c r="I25" s="112"/>
      <c r="L25" s="38"/>
    </row>
    <row r="26" spans="2:12" s="1" customFormat="1" ht="12" customHeight="1">
      <c r="B26" s="38"/>
      <c r="D26" s="111" t="s">
        <v>34</v>
      </c>
      <c r="I26" s="112"/>
      <c r="L26" s="38"/>
    </row>
    <row r="27" spans="2:12" s="7" customFormat="1" ht="16.5" customHeight="1">
      <c r="B27" s="115"/>
      <c r="E27" s="306" t="s">
        <v>1</v>
      </c>
      <c r="F27" s="306"/>
      <c r="G27" s="306"/>
      <c r="H27" s="306"/>
      <c r="I27" s="116"/>
      <c r="L27" s="115"/>
    </row>
    <row r="28" spans="2:12" s="1" customFormat="1" ht="6.9" customHeight="1">
      <c r="B28" s="38"/>
      <c r="I28" s="112"/>
      <c r="L28" s="38"/>
    </row>
    <row r="29" spans="2:12" s="1" customFormat="1" ht="6.9" customHeight="1">
      <c r="B29" s="38"/>
      <c r="D29" s="56"/>
      <c r="E29" s="56"/>
      <c r="F29" s="56"/>
      <c r="G29" s="56"/>
      <c r="H29" s="56"/>
      <c r="I29" s="117"/>
      <c r="J29" s="56"/>
      <c r="K29" s="56"/>
      <c r="L29" s="38"/>
    </row>
    <row r="30" spans="2:12" s="1" customFormat="1" ht="25.35" customHeight="1">
      <c r="B30" s="38"/>
      <c r="D30" s="118" t="s">
        <v>35</v>
      </c>
      <c r="I30" s="112"/>
      <c r="J30" s="119">
        <f>ROUND(J86, 2)</f>
        <v>0</v>
      </c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14.4" customHeight="1">
      <c r="B32" s="38"/>
      <c r="F32" s="120" t="s">
        <v>37</v>
      </c>
      <c r="I32" s="121" t="s">
        <v>36</v>
      </c>
      <c r="J32" s="120" t="s">
        <v>38</v>
      </c>
      <c r="L32" s="38"/>
    </row>
    <row r="33" spans="2:12" s="1" customFormat="1" ht="14.4" customHeight="1">
      <c r="B33" s="38"/>
      <c r="D33" s="111" t="s">
        <v>39</v>
      </c>
      <c r="E33" s="111" t="s">
        <v>40</v>
      </c>
      <c r="F33" s="122">
        <f>ROUND((SUM(BE86:BE244)),  2)</f>
        <v>0</v>
      </c>
      <c r="I33" s="123">
        <v>0.21</v>
      </c>
      <c r="J33" s="122">
        <f>ROUND(((SUM(BE86:BE244))*I33),  2)</f>
        <v>0</v>
      </c>
      <c r="L33" s="38"/>
    </row>
    <row r="34" spans="2:12" s="1" customFormat="1" ht="14.4" customHeight="1">
      <c r="B34" s="38"/>
      <c r="E34" s="111" t="s">
        <v>41</v>
      </c>
      <c r="F34" s="122">
        <f>ROUND((SUM(BF86:BF244)),  2)</f>
        <v>0</v>
      </c>
      <c r="I34" s="123">
        <v>0.15</v>
      </c>
      <c r="J34" s="122">
        <f>ROUND(((SUM(BF86:BF244))*I34),  2)</f>
        <v>0</v>
      </c>
      <c r="L34" s="38"/>
    </row>
    <row r="35" spans="2:12" s="1" customFormat="1" ht="14.4" hidden="1" customHeight="1">
      <c r="B35" s="38"/>
      <c r="E35" s="111" t="s">
        <v>42</v>
      </c>
      <c r="F35" s="122">
        <f>ROUND((SUM(BG86:BG244)),  2)</f>
        <v>0</v>
      </c>
      <c r="I35" s="123">
        <v>0.21</v>
      </c>
      <c r="J35" s="122">
        <f>0</f>
        <v>0</v>
      </c>
      <c r="L35" s="38"/>
    </row>
    <row r="36" spans="2:12" s="1" customFormat="1" ht="14.4" hidden="1" customHeight="1">
      <c r="B36" s="38"/>
      <c r="E36" s="111" t="s">
        <v>43</v>
      </c>
      <c r="F36" s="122">
        <f>ROUND((SUM(BH86:BH244)),  2)</f>
        <v>0</v>
      </c>
      <c r="I36" s="123">
        <v>0.15</v>
      </c>
      <c r="J36" s="122">
        <f>0</f>
        <v>0</v>
      </c>
      <c r="L36" s="38"/>
    </row>
    <row r="37" spans="2:12" s="1" customFormat="1" ht="14.4" hidden="1" customHeight="1">
      <c r="B37" s="38"/>
      <c r="E37" s="111" t="s">
        <v>44</v>
      </c>
      <c r="F37" s="122">
        <f>ROUND((SUM(BI86:BI244)),  2)</f>
        <v>0</v>
      </c>
      <c r="I37" s="123">
        <v>0</v>
      </c>
      <c r="J37" s="122">
        <f>0</f>
        <v>0</v>
      </c>
      <c r="L37" s="38"/>
    </row>
    <row r="38" spans="2:12" s="1" customFormat="1" ht="6.9" customHeight="1">
      <c r="B38" s="38"/>
      <c r="I38" s="112"/>
      <c r="L38" s="38"/>
    </row>
    <row r="39" spans="2:12" s="1" customFormat="1" ht="25.35" customHeight="1">
      <c r="B39" s="38"/>
      <c r="C39" s="124"/>
      <c r="D39" s="125" t="s">
        <v>45</v>
      </c>
      <c r="E39" s="126"/>
      <c r="F39" s="126"/>
      <c r="G39" s="127" t="s">
        <v>46</v>
      </c>
      <c r="H39" s="128" t="s">
        <v>47</v>
      </c>
      <c r="I39" s="129"/>
      <c r="J39" s="130">
        <f>SUM(J30:J37)</f>
        <v>0</v>
      </c>
      <c r="K39" s="131"/>
      <c r="L39" s="38"/>
    </row>
    <row r="40" spans="2:12" s="1" customFormat="1" ht="14.4" customHeight="1">
      <c r="B40" s="132"/>
      <c r="C40" s="133"/>
      <c r="D40" s="133"/>
      <c r="E40" s="133"/>
      <c r="F40" s="133"/>
      <c r="G40" s="133"/>
      <c r="H40" s="133"/>
      <c r="I40" s="134"/>
      <c r="J40" s="133"/>
      <c r="K40" s="133"/>
      <c r="L40" s="38"/>
    </row>
    <row r="44" spans="2:12" s="1" customFormat="1" ht="6.9" customHeight="1">
      <c r="B44" s="135"/>
      <c r="C44" s="136"/>
      <c r="D44" s="136"/>
      <c r="E44" s="136"/>
      <c r="F44" s="136"/>
      <c r="G44" s="136"/>
      <c r="H44" s="136"/>
      <c r="I44" s="137"/>
      <c r="J44" s="136"/>
      <c r="K44" s="136"/>
      <c r="L44" s="38"/>
    </row>
    <row r="45" spans="2:12" s="1" customFormat="1" ht="24.9" customHeight="1">
      <c r="B45" s="34"/>
      <c r="C45" s="23" t="s">
        <v>103</v>
      </c>
      <c r="D45" s="35"/>
      <c r="E45" s="35"/>
      <c r="F45" s="35"/>
      <c r="G45" s="35"/>
      <c r="H45" s="35"/>
      <c r="I45" s="112"/>
      <c r="J45" s="35"/>
      <c r="K45" s="35"/>
      <c r="L45" s="38"/>
    </row>
    <row r="46" spans="2:12" s="1" customFormat="1" ht="6.9" customHeight="1">
      <c r="B46" s="34"/>
      <c r="C46" s="35"/>
      <c r="D46" s="35"/>
      <c r="E46" s="35"/>
      <c r="F46" s="35"/>
      <c r="G46" s="35"/>
      <c r="H46" s="35"/>
      <c r="I46" s="112"/>
      <c r="J46" s="35"/>
      <c r="K46" s="35"/>
      <c r="L46" s="38"/>
    </row>
    <row r="47" spans="2:12" s="1" customFormat="1" ht="12" customHeight="1">
      <c r="B47" s="34"/>
      <c r="C47" s="29" t="s">
        <v>16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16.5" customHeight="1">
      <c r="B48" s="34"/>
      <c r="C48" s="35"/>
      <c r="D48" s="35"/>
      <c r="E48" s="298" t="str">
        <f>E7</f>
        <v>Brniště - účelová komunikace k RD Hlemýždí</v>
      </c>
      <c r="F48" s="299"/>
      <c r="G48" s="299"/>
      <c r="H48" s="299"/>
      <c r="I48" s="112"/>
      <c r="J48" s="35"/>
      <c r="K48" s="35"/>
      <c r="L48" s="38"/>
    </row>
    <row r="49" spans="2:47" s="1" customFormat="1" ht="12" customHeight="1">
      <c r="B49" s="34"/>
      <c r="C49" s="29" t="s">
        <v>101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83" t="str">
        <f>E9</f>
        <v xml:space="preserve">SO 101 - Místní komunikace </v>
      </c>
      <c r="F50" s="282"/>
      <c r="G50" s="282"/>
      <c r="H50" s="282"/>
      <c r="I50" s="112"/>
      <c r="J50" s="35"/>
      <c r="K50" s="35"/>
      <c r="L50" s="38"/>
    </row>
    <row r="51" spans="2:47" s="1" customFormat="1" ht="6.9" customHeight="1">
      <c r="B51" s="34"/>
      <c r="C51" s="35"/>
      <c r="D51" s="35"/>
      <c r="E51" s="35"/>
      <c r="F51" s="35"/>
      <c r="G51" s="35"/>
      <c r="H51" s="35"/>
      <c r="I51" s="112"/>
      <c r="J51" s="35"/>
      <c r="K51" s="35"/>
      <c r="L51" s="38"/>
    </row>
    <row r="52" spans="2:47" s="1" customFormat="1" ht="12" customHeight="1">
      <c r="B52" s="34"/>
      <c r="C52" s="29" t="s">
        <v>20</v>
      </c>
      <c r="D52" s="35"/>
      <c r="E52" s="35"/>
      <c r="F52" s="27" t="str">
        <f>F12</f>
        <v>Hlemýždí</v>
      </c>
      <c r="G52" s="35"/>
      <c r="H52" s="35"/>
      <c r="I52" s="113" t="s">
        <v>22</v>
      </c>
      <c r="J52" s="55" t="str">
        <f>IF(J12="","",J12)</f>
        <v>vyplň údaj</v>
      </c>
      <c r="K52" s="35"/>
      <c r="L52" s="38"/>
    </row>
    <row r="53" spans="2:47" s="1" customFormat="1" ht="6.9" customHeight="1">
      <c r="B53" s="34"/>
      <c r="C53" s="35"/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3.65" customHeight="1">
      <c r="B54" s="34"/>
      <c r="C54" s="29" t="s">
        <v>23</v>
      </c>
      <c r="D54" s="35"/>
      <c r="E54" s="35"/>
      <c r="F54" s="27" t="str">
        <f>E15</f>
        <v>Obec Brniště</v>
      </c>
      <c r="G54" s="35"/>
      <c r="H54" s="35"/>
      <c r="I54" s="113" t="s">
        <v>30</v>
      </c>
      <c r="J54" s="32" t="str">
        <f>E21</f>
        <v xml:space="preserve"> </v>
      </c>
      <c r="K54" s="35"/>
      <c r="L54" s="38"/>
    </row>
    <row r="55" spans="2:47" s="1" customFormat="1" ht="13.65" customHeight="1">
      <c r="B55" s="34"/>
      <c r="C55" s="29" t="s">
        <v>28</v>
      </c>
      <c r="D55" s="35"/>
      <c r="E55" s="35"/>
      <c r="F55" s="27" t="str">
        <f>IF(E18="","",E18)</f>
        <v>Vyplň údaj</v>
      </c>
      <c r="G55" s="35"/>
      <c r="H55" s="35"/>
      <c r="I55" s="113" t="s">
        <v>33</v>
      </c>
      <c r="J55" s="32" t="str">
        <f>E24</f>
        <v xml:space="preserve"> </v>
      </c>
      <c r="K55" s="35"/>
      <c r="L55" s="38"/>
    </row>
    <row r="56" spans="2:47" s="1" customFormat="1" ht="10.35" customHeight="1">
      <c r="B56" s="34"/>
      <c r="C56" s="35"/>
      <c r="D56" s="35"/>
      <c r="E56" s="35"/>
      <c r="F56" s="35"/>
      <c r="G56" s="35"/>
      <c r="H56" s="35"/>
      <c r="I56" s="112"/>
      <c r="J56" s="35"/>
      <c r="K56" s="35"/>
      <c r="L56" s="38"/>
    </row>
    <row r="57" spans="2:47" s="1" customFormat="1" ht="29.25" customHeight="1">
      <c r="B57" s="34"/>
      <c r="C57" s="138" t="s">
        <v>104</v>
      </c>
      <c r="D57" s="139"/>
      <c r="E57" s="139"/>
      <c r="F57" s="139"/>
      <c r="G57" s="139"/>
      <c r="H57" s="139"/>
      <c r="I57" s="140"/>
      <c r="J57" s="141" t="s">
        <v>105</v>
      </c>
      <c r="K57" s="139"/>
      <c r="L57" s="38"/>
    </row>
    <row r="58" spans="2:47" s="1" customFormat="1" ht="10.35" customHeight="1">
      <c r="B58" s="34"/>
      <c r="C58" s="35"/>
      <c r="D58" s="35"/>
      <c r="E58" s="35"/>
      <c r="F58" s="35"/>
      <c r="G58" s="35"/>
      <c r="H58" s="35"/>
      <c r="I58" s="112"/>
      <c r="J58" s="35"/>
      <c r="K58" s="35"/>
      <c r="L58" s="38"/>
    </row>
    <row r="59" spans="2:47" s="1" customFormat="1" ht="22.8" customHeight="1">
      <c r="B59" s="34"/>
      <c r="C59" s="142" t="s">
        <v>106</v>
      </c>
      <c r="D59" s="35"/>
      <c r="E59" s="35"/>
      <c r="F59" s="35"/>
      <c r="G59" s="35"/>
      <c r="H59" s="35"/>
      <c r="I59" s="112"/>
      <c r="J59" s="73">
        <f>J86</f>
        <v>0</v>
      </c>
      <c r="K59" s="35"/>
      <c r="L59" s="38"/>
      <c r="AU59" s="17" t="s">
        <v>107</v>
      </c>
    </row>
    <row r="60" spans="2:47" s="8" customFormat="1" ht="24.9" customHeight="1">
      <c r="B60" s="143"/>
      <c r="C60" s="144"/>
      <c r="D60" s="145" t="s">
        <v>108</v>
      </c>
      <c r="E60" s="146"/>
      <c r="F60" s="146"/>
      <c r="G60" s="146"/>
      <c r="H60" s="146"/>
      <c r="I60" s="147"/>
      <c r="J60" s="148">
        <f>J87</f>
        <v>0</v>
      </c>
      <c r="K60" s="144"/>
      <c r="L60" s="149"/>
    </row>
    <row r="61" spans="2:47" s="9" customFormat="1" ht="19.95" customHeight="1">
      <c r="B61" s="150"/>
      <c r="C61" s="94"/>
      <c r="D61" s="151" t="s">
        <v>109</v>
      </c>
      <c r="E61" s="152"/>
      <c r="F61" s="152"/>
      <c r="G61" s="152"/>
      <c r="H61" s="152"/>
      <c r="I61" s="153"/>
      <c r="J61" s="154">
        <f>J88</f>
        <v>0</v>
      </c>
      <c r="K61" s="94"/>
      <c r="L61" s="155"/>
    </row>
    <row r="62" spans="2:47" s="9" customFormat="1" ht="19.95" customHeight="1">
      <c r="B62" s="150"/>
      <c r="C62" s="94"/>
      <c r="D62" s="151" t="s">
        <v>110</v>
      </c>
      <c r="E62" s="152"/>
      <c r="F62" s="152"/>
      <c r="G62" s="152"/>
      <c r="H62" s="152"/>
      <c r="I62" s="153"/>
      <c r="J62" s="154">
        <f>J160</f>
        <v>0</v>
      </c>
      <c r="K62" s="94"/>
      <c r="L62" s="155"/>
    </row>
    <row r="63" spans="2:47" s="9" customFormat="1" ht="19.95" customHeight="1">
      <c r="B63" s="150"/>
      <c r="C63" s="94"/>
      <c r="D63" s="151" t="s">
        <v>111</v>
      </c>
      <c r="E63" s="152"/>
      <c r="F63" s="152"/>
      <c r="G63" s="152"/>
      <c r="H63" s="152"/>
      <c r="I63" s="153"/>
      <c r="J63" s="154">
        <f>J174</f>
        <v>0</v>
      </c>
      <c r="K63" s="94"/>
      <c r="L63" s="155"/>
    </row>
    <row r="64" spans="2:47" s="9" customFormat="1" ht="19.95" customHeight="1">
      <c r="B64" s="150"/>
      <c r="C64" s="94"/>
      <c r="D64" s="151" t="s">
        <v>112</v>
      </c>
      <c r="E64" s="152"/>
      <c r="F64" s="152"/>
      <c r="G64" s="152"/>
      <c r="H64" s="152"/>
      <c r="I64" s="153"/>
      <c r="J64" s="154">
        <f>J203</f>
        <v>0</v>
      </c>
      <c r="K64" s="94"/>
      <c r="L64" s="155"/>
    </row>
    <row r="65" spans="2:12" s="9" customFormat="1" ht="19.95" customHeight="1">
      <c r="B65" s="150"/>
      <c r="C65" s="94"/>
      <c r="D65" s="151" t="s">
        <v>113</v>
      </c>
      <c r="E65" s="152"/>
      <c r="F65" s="152"/>
      <c r="G65" s="152"/>
      <c r="H65" s="152"/>
      <c r="I65" s="153"/>
      <c r="J65" s="154">
        <f>J224</f>
        <v>0</v>
      </c>
      <c r="K65" s="94"/>
      <c r="L65" s="155"/>
    </row>
    <row r="66" spans="2:12" s="8" customFormat="1" ht="24.9" customHeight="1">
      <c r="B66" s="143"/>
      <c r="C66" s="144"/>
      <c r="D66" s="145" t="s">
        <v>114</v>
      </c>
      <c r="E66" s="146"/>
      <c r="F66" s="146"/>
      <c r="G66" s="146"/>
      <c r="H66" s="146"/>
      <c r="I66" s="147"/>
      <c r="J66" s="148">
        <f>J227</f>
        <v>0</v>
      </c>
      <c r="K66" s="144"/>
      <c r="L66" s="149"/>
    </row>
    <row r="67" spans="2:12" s="1" customFormat="1" ht="21.75" customHeight="1">
      <c r="B67" s="34"/>
      <c r="C67" s="35"/>
      <c r="D67" s="35"/>
      <c r="E67" s="35"/>
      <c r="F67" s="35"/>
      <c r="G67" s="35"/>
      <c r="H67" s="35"/>
      <c r="I67" s="112"/>
      <c r="J67" s="35"/>
      <c r="K67" s="35"/>
      <c r="L67" s="38"/>
    </row>
    <row r="68" spans="2:12" s="1" customFormat="1" ht="6.9" customHeight="1">
      <c r="B68" s="46"/>
      <c r="C68" s="47"/>
      <c r="D68" s="47"/>
      <c r="E68" s="47"/>
      <c r="F68" s="47"/>
      <c r="G68" s="47"/>
      <c r="H68" s="47"/>
      <c r="I68" s="134"/>
      <c r="J68" s="47"/>
      <c r="K68" s="47"/>
      <c r="L68" s="38"/>
    </row>
    <row r="72" spans="2:12" s="1" customFormat="1" ht="6.9" customHeight="1">
      <c r="B72" s="48"/>
      <c r="C72" s="49"/>
      <c r="D72" s="49"/>
      <c r="E72" s="49"/>
      <c r="F72" s="49"/>
      <c r="G72" s="49"/>
      <c r="H72" s="49"/>
      <c r="I72" s="137"/>
      <c r="J72" s="49"/>
      <c r="K72" s="49"/>
      <c r="L72" s="38"/>
    </row>
    <row r="73" spans="2:12" s="1" customFormat="1" ht="24.9" customHeight="1">
      <c r="B73" s="34"/>
      <c r="C73" s="23" t="s">
        <v>115</v>
      </c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6.9" customHeight="1">
      <c r="B74" s="34"/>
      <c r="C74" s="35"/>
      <c r="D74" s="35"/>
      <c r="E74" s="35"/>
      <c r="F74" s="35"/>
      <c r="G74" s="35"/>
      <c r="H74" s="35"/>
      <c r="I74" s="112"/>
      <c r="J74" s="35"/>
      <c r="K74" s="35"/>
      <c r="L74" s="38"/>
    </row>
    <row r="75" spans="2:12" s="1" customFormat="1" ht="12" customHeight="1">
      <c r="B75" s="34"/>
      <c r="C75" s="29" t="s">
        <v>16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16.5" customHeight="1">
      <c r="B76" s="34"/>
      <c r="C76" s="35"/>
      <c r="D76" s="35"/>
      <c r="E76" s="298" t="str">
        <f>E7</f>
        <v>Brniště - účelová komunikace k RD Hlemýždí</v>
      </c>
      <c r="F76" s="299"/>
      <c r="G76" s="299"/>
      <c r="H76" s="299"/>
      <c r="I76" s="112"/>
      <c r="J76" s="35"/>
      <c r="K76" s="35"/>
      <c r="L76" s="38"/>
    </row>
    <row r="77" spans="2:12" s="1" customFormat="1" ht="12" customHeight="1">
      <c r="B77" s="34"/>
      <c r="C77" s="29" t="s">
        <v>101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83" t="str">
        <f>E9</f>
        <v xml:space="preserve">SO 101 - Místní komunikace </v>
      </c>
      <c r="F78" s="282"/>
      <c r="G78" s="282"/>
      <c r="H78" s="282"/>
      <c r="I78" s="112"/>
      <c r="J78" s="35"/>
      <c r="K78" s="35"/>
      <c r="L78" s="38"/>
    </row>
    <row r="79" spans="2:12" s="1" customFormat="1" ht="6.9" customHeight="1">
      <c r="B79" s="34"/>
      <c r="C79" s="35"/>
      <c r="D79" s="35"/>
      <c r="E79" s="35"/>
      <c r="F79" s="35"/>
      <c r="G79" s="35"/>
      <c r="H79" s="35"/>
      <c r="I79" s="112"/>
      <c r="J79" s="35"/>
      <c r="K79" s="35"/>
      <c r="L79" s="38"/>
    </row>
    <row r="80" spans="2:12" s="1" customFormat="1" ht="12" customHeight="1">
      <c r="B80" s="34"/>
      <c r="C80" s="29" t="s">
        <v>20</v>
      </c>
      <c r="D80" s="35"/>
      <c r="E80" s="35"/>
      <c r="F80" s="27" t="str">
        <f>F12</f>
        <v>Hlemýždí</v>
      </c>
      <c r="G80" s="35"/>
      <c r="H80" s="35"/>
      <c r="I80" s="113" t="s">
        <v>22</v>
      </c>
      <c r="J80" s="55" t="str">
        <f>IF(J12="","",J12)</f>
        <v>vyplň údaj</v>
      </c>
      <c r="K80" s="35"/>
      <c r="L80" s="38"/>
    </row>
    <row r="81" spans="2:65" s="1" customFormat="1" ht="6.9" customHeight="1">
      <c r="B81" s="34"/>
      <c r="C81" s="35"/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3.65" customHeight="1">
      <c r="B82" s="34"/>
      <c r="C82" s="29" t="s">
        <v>23</v>
      </c>
      <c r="D82" s="35"/>
      <c r="E82" s="35"/>
      <c r="F82" s="27" t="str">
        <f>E15</f>
        <v>Obec Brniště</v>
      </c>
      <c r="G82" s="35"/>
      <c r="H82" s="35"/>
      <c r="I82" s="113" t="s">
        <v>30</v>
      </c>
      <c r="J82" s="32" t="str">
        <f>E21</f>
        <v xml:space="preserve"> </v>
      </c>
      <c r="K82" s="35"/>
      <c r="L82" s="38"/>
    </row>
    <row r="83" spans="2:65" s="1" customFormat="1" ht="13.65" customHeight="1">
      <c r="B83" s="34"/>
      <c r="C83" s="29" t="s">
        <v>28</v>
      </c>
      <c r="D83" s="35"/>
      <c r="E83" s="35"/>
      <c r="F83" s="27" t="str">
        <f>IF(E18="","",E18)</f>
        <v>Vyplň údaj</v>
      </c>
      <c r="G83" s="35"/>
      <c r="H83" s="35"/>
      <c r="I83" s="113" t="s">
        <v>33</v>
      </c>
      <c r="J83" s="32" t="str">
        <f>E24</f>
        <v xml:space="preserve"> </v>
      </c>
      <c r="K83" s="35"/>
      <c r="L83" s="38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112"/>
      <c r="J84" s="35"/>
      <c r="K84" s="35"/>
      <c r="L84" s="38"/>
    </row>
    <row r="85" spans="2:65" s="10" customFormat="1" ht="29.25" customHeight="1">
      <c r="B85" s="156"/>
      <c r="C85" s="157" t="s">
        <v>116</v>
      </c>
      <c r="D85" s="158" t="s">
        <v>54</v>
      </c>
      <c r="E85" s="158" t="s">
        <v>50</v>
      </c>
      <c r="F85" s="158" t="s">
        <v>51</v>
      </c>
      <c r="G85" s="158" t="s">
        <v>117</v>
      </c>
      <c r="H85" s="158" t="s">
        <v>118</v>
      </c>
      <c r="I85" s="159" t="s">
        <v>119</v>
      </c>
      <c r="J85" s="158" t="s">
        <v>105</v>
      </c>
      <c r="K85" s="160" t="s">
        <v>120</v>
      </c>
      <c r="L85" s="161"/>
      <c r="M85" s="64" t="s">
        <v>1</v>
      </c>
      <c r="N85" s="65" t="s">
        <v>39</v>
      </c>
      <c r="O85" s="65" t="s">
        <v>121</v>
      </c>
      <c r="P85" s="65" t="s">
        <v>122</v>
      </c>
      <c r="Q85" s="65" t="s">
        <v>123</v>
      </c>
      <c r="R85" s="65" t="s">
        <v>124</v>
      </c>
      <c r="S85" s="65" t="s">
        <v>125</v>
      </c>
      <c r="T85" s="66" t="s">
        <v>126</v>
      </c>
    </row>
    <row r="86" spans="2:65" s="1" customFormat="1" ht="22.8" customHeight="1">
      <c r="B86" s="34"/>
      <c r="C86" s="71" t="s">
        <v>127</v>
      </c>
      <c r="D86" s="35"/>
      <c r="E86" s="35"/>
      <c r="F86" s="35"/>
      <c r="G86" s="35"/>
      <c r="H86" s="35"/>
      <c r="I86" s="112"/>
      <c r="J86" s="162">
        <f>BK86</f>
        <v>0</v>
      </c>
      <c r="K86" s="35"/>
      <c r="L86" s="38"/>
      <c r="M86" s="67"/>
      <c r="N86" s="68"/>
      <c r="O86" s="68"/>
      <c r="P86" s="163">
        <f>P87+P227</f>
        <v>0</v>
      </c>
      <c r="Q86" s="68"/>
      <c r="R86" s="163">
        <f>R87+R227</f>
        <v>678.35807098904002</v>
      </c>
      <c r="S86" s="68"/>
      <c r="T86" s="164">
        <f>T87+T227</f>
        <v>0</v>
      </c>
      <c r="AT86" s="17" t="s">
        <v>68</v>
      </c>
      <c r="AU86" s="17" t="s">
        <v>107</v>
      </c>
      <c r="BK86" s="165">
        <f>BK87+BK227</f>
        <v>0</v>
      </c>
    </row>
    <row r="87" spans="2:65" s="11" customFormat="1" ht="25.95" customHeight="1">
      <c r="B87" s="166"/>
      <c r="C87" s="167"/>
      <c r="D87" s="168" t="s">
        <v>68</v>
      </c>
      <c r="E87" s="169" t="s">
        <v>128</v>
      </c>
      <c r="F87" s="169" t="s">
        <v>129</v>
      </c>
      <c r="G87" s="167"/>
      <c r="H87" s="167"/>
      <c r="I87" s="170"/>
      <c r="J87" s="171">
        <f>BK87</f>
        <v>0</v>
      </c>
      <c r="K87" s="167"/>
      <c r="L87" s="172"/>
      <c r="M87" s="173"/>
      <c r="N87" s="174"/>
      <c r="O87" s="174"/>
      <c r="P87" s="175">
        <f>P88+P160+P174+P203+P224</f>
        <v>0</v>
      </c>
      <c r="Q87" s="174"/>
      <c r="R87" s="175">
        <f>R88+R160+R174+R203+R224</f>
        <v>678.35807098904002</v>
      </c>
      <c r="S87" s="174"/>
      <c r="T87" s="176">
        <f>T88+T160+T174+T203+T224</f>
        <v>0</v>
      </c>
      <c r="AR87" s="177" t="s">
        <v>77</v>
      </c>
      <c r="AT87" s="178" t="s">
        <v>68</v>
      </c>
      <c r="AU87" s="178" t="s">
        <v>69</v>
      </c>
      <c r="AY87" s="177" t="s">
        <v>130</v>
      </c>
      <c r="BK87" s="179">
        <f>BK88+BK160+BK174+BK203+BK224</f>
        <v>0</v>
      </c>
    </row>
    <row r="88" spans="2:65" s="11" customFormat="1" ht="22.8" customHeight="1">
      <c r="B88" s="166"/>
      <c r="C88" s="167"/>
      <c r="D88" s="168" t="s">
        <v>68</v>
      </c>
      <c r="E88" s="180" t="s">
        <v>77</v>
      </c>
      <c r="F88" s="180" t="s">
        <v>131</v>
      </c>
      <c r="G88" s="167"/>
      <c r="H88" s="167"/>
      <c r="I88" s="170"/>
      <c r="J88" s="181">
        <f>BK88</f>
        <v>0</v>
      </c>
      <c r="K88" s="167"/>
      <c r="L88" s="172"/>
      <c r="M88" s="173"/>
      <c r="N88" s="174"/>
      <c r="O88" s="174"/>
      <c r="P88" s="175">
        <f>SUM(P89:P159)</f>
        <v>0</v>
      </c>
      <c r="Q88" s="174"/>
      <c r="R88" s="175">
        <f>SUM(R89:R159)</f>
        <v>646.90113000000008</v>
      </c>
      <c r="S88" s="174"/>
      <c r="T88" s="176">
        <f>SUM(T89:T159)</f>
        <v>0</v>
      </c>
      <c r="AR88" s="177" t="s">
        <v>77</v>
      </c>
      <c r="AT88" s="178" t="s">
        <v>68</v>
      </c>
      <c r="AU88" s="178" t="s">
        <v>77</v>
      </c>
      <c r="AY88" s="177" t="s">
        <v>130</v>
      </c>
      <c r="BK88" s="179">
        <f>SUM(BK89:BK159)</f>
        <v>0</v>
      </c>
    </row>
    <row r="89" spans="2:65" s="1" customFormat="1" ht="16.5" customHeight="1">
      <c r="B89" s="34"/>
      <c r="C89" s="182" t="s">
        <v>77</v>
      </c>
      <c r="D89" s="182" t="s">
        <v>132</v>
      </c>
      <c r="E89" s="183" t="s">
        <v>133</v>
      </c>
      <c r="F89" s="184" t="s">
        <v>134</v>
      </c>
      <c r="G89" s="185" t="s">
        <v>135</v>
      </c>
      <c r="H89" s="186">
        <v>482.738</v>
      </c>
      <c r="I89" s="187"/>
      <c r="J89" s="188">
        <f>ROUND(I89*H89,2)</f>
        <v>0</v>
      </c>
      <c r="K89" s="184" t="s">
        <v>136</v>
      </c>
      <c r="L89" s="38"/>
      <c r="M89" s="189" t="s">
        <v>1</v>
      </c>
      <c r="N89" s="190" t="s">
        <v>40</v>
      </c>
      <c r="O89" s="60"/>
      <c r="P89" s="191">
        <f>O89*H89</f>
        <v>0</v>
      </c>
      <c r="Q89" s="191">
        <v>0</v>
      </c>
      <c r="R89" s="191">
        <f>Q89*H89</f>
        <v>0</v>
      </c>
      <c r="S89" s="191">
        <v>0</v>
      </c>
      <c r="T89" s="192">
        <f>S89*H89</f>
        <v>0</v>
      </c>
      <c r="AR89" s="17" t="s">
        <v>137</v>
      </c>
      <c r="AT89" s="17" t="s">
        <v>132</v>
      </c>
      <c r="AU89" s="17" t="s">
        <v>79</v>
      </c>
      <c r="AY89" s="17" t="s">
        <v>130</v>
      </c>
      <c r="BE89" s="193">
        <f>IF(N89="základní",J89,0)</f>
        <v>0</v>
      </c>
      <c r="BF89" s="193">
        <f>IF(N89="snížená",J89,0)</f>
        <v>0</v>
      </c>
      <c r="BG89" s="193">
        <f>IF(N89="zákl. přenesená",J89,0)</f>
        <v>0</v>
      </c>
      <c r="BH89" s="193">
        <f>IF(N89="sníž. přenesená",J89,0)</f>
        <v>0</v>
      </c>
      <c r="BI89" s="193">
        <f>IF(N89="nulová",J89,0)</f>
        <v>0</v>
      </c>
      <c r="BJ89" s="17" t="s">
        <v>77</v>
      </c>
      <c r="BK89" s="193">
        <f>ROUND(I89*H89,2)</f>
        <v>0</v>
      </c>
      <c r="BL89" s="17" t="s">
        <v>137</v>
      </c>
      <c r="BM89" s="17" t="s">
        <v>138</v>
      </c>
    </row>
    <row r="90" spans="2:65" s="1" customFormat="1" ht="19.2">
      <c r="B90" s="34"/>
      <c r="C90" s="35"/>
      <c r="D90" s="194" t="s">
        <v>139</v>
      </c>
      <c r="E90" s="35"/>
      <c r="F90" s="195" t="s">
        <v>140</v>
      </c>
      <c r="G90" s="35"/>
      <c r="H90" s="35"/>
      <c r="I90" s="112"/>
      <c r="J90" s="35"/>
      <c r="K90" s="35"/>
      <c r="L90" s="38"/>
      <c r="M90" s="196"/>
      <c r="N90" s="60"/>
      <c r="O90" s="60"/>
      <c r="P90" s="60"/>
      <c r="Q90" s="60"/>
      <c r="R90" s="60"/>
      <c r="S90" s="60"/>
      <c r="T90" s="61"/>
      <c r="AT90" s="17" t="s">
        <v>139</v>
      </c>
      <c r="AU90" s="17" t="s">
        <v>79</v>
      </c>
    </row>
    <row r="91" spans="2:65" s="1" customFormat="1" ht="16.5" customHeight="1">
      <c r="B91" s="34"/>
      <c r="C91" s="197" t="s">
        <v>79</v>
      </c>
      <c r="D91" s="197" t="s">
        <v>141</v>
      </c>
      <c r="E91" s="198" t="s">
        <v>142</v>
      </c>
      <c r="F91" s="199" t="s">
        <v>143</v>
      </c>
      <c r="G91" s="200" t="s">
        <v>144</v>
      </c>
      <c r="H91" s="201">
        <v>25.344000000000001</v>
      </c>
      <c r="I91" s="202"/>
      <c r="J91" s="203">
        <f>ROUND(I91*H91,2)</f>
        <v>0</v>
      </c>
      <c r="K91" s="199" t="s">
        <v>136</v>
      </c>
      <c r="L91" s="204"/>
      <c r="M91" s="205" t="s">
        <v>1</v>
      </c>
      <c r="N91" s="206" t="s">
        <v>40</v>
      </c>
      <c r="O91" s="60"/>
      <c r="P91" s="191">
        <f>O91*H91</f>
        <v>0</v>
      </c>
      <c r="Q91" s="191">
        <v>1</v>
      </c>
      <c r="R91" s="191">
        <f>Q91*H91</f>
        <v>25.344000000000001</v>
      </c>
      <c r="S91" s="191">
        <v>0</v>
      </c>
      <c r="T91" s="192">
        <f>S91*H91</f>
        <v>0</v>
      </c>
      <c r="AR91" s="17" t="s">
        <v>145</v>
      </c>
      <c r="AT91" s="17" t="s">
        <v>141</v>
      </c>
      <c r="AU91" s="17" t="s">
        <v>79</v>
      </c>
      <c r="AY91" s="17" t="s">
        <v>130</v>
      </c>
      <c r="BE91" s="193">
        <f>IF(N91="základní",J91,0)</f>
        <v>0</v>
      </c>
      <c r="BF91" s="193">
        <f>IF(N91="snížená",J91,0)</f>
        <v>0</v>
      </c>
      <c r="BG91" s="193">
        <f>IF(N91="zákl. přenesená",J91,0)</f>
        <v>0</v>
      </c>
      <c r="BH91" s="193">
        <f>IF(N91="sníž. přenesená",J91,0)</f>
        <v>0</v>
      </c>
      <c r="BI91" s="193">
        <f>IF(N91="nulová",J91,0)</f>
        <v>0</v>
      </c>
      <c r="BJ91" s="17" t="s">
        <v>77</v>
      </c>
      <c r="BK91" s="193">
        <f>ROUND(I91*H91,2)</f>
        <v>0</v>
      </c>
      <c r="BL91" s="17" t="s">
        <v>137</v>
      </c>
      <c r="BM91" s="17" t="s">
        <v>146</v>
      </c>
    </row>
    <row r="92" spans="2:65" s="1" customFormat="1">
      <c r="B92" s="34"/>
      <c r="C92" s="35"/>
      <c r="D92" s="194" t="s">
        <v>139</v>
      </c>
      <c r="E92" s="35"/>
      <c r="F92" s="195" t="s">
        <v>143</v>
      </c>
      <c r="G92" s="35"/>
      <c r="H92" s="35"/>
      <c r="I92" s="112"/>
      <c r="J92" s="35"/>
      <c r="K92" s="35"/>
      <c r="L92" s="38"/>
      <c r="M92" s="196"/>
      <c r="N92" s="60"/>
      <c r="O92" s="60"/>
      <c r="P92" s="60"/>
      <c r="Q92" s="60"/>
      <c r="R92" s="60"/>
      <c r="S92" s="60"/>
      <c r="T92" s="61"/>
      <c r="AT92" s="17" t="s">
        <v>139</v>
      </c>
      <c r="AU92" s="17" t="s">
        <v>79</v>
      </c>
    </row>
    <row r="93" spans="2:65" s="12" customFormat="1">
      <c r="B93" s="207"/>
      <c r="C93" s="208"/>
      <c r="D93" s="194" t="s">
        <v>147</v>
      </c>
      <c r="E93" s="209" t="s">
        <v>1</v>
      </c>
      <c r="F93" s="210" t="s">
        <v>148</v>
      </c>
      <c r="G93" s="208"/>
      <c r="H93" s="209" t="s">
        <v>1</v>
      </c>
      <c r="I93" s="211"/>
      <c r="J93" s="208"/>
      <c r="K93" s="208"/>
      <c r="L93" s="212"/>
      <c r="M93" s="213"/>
      <c r="N93" s="214"/>
      <c r="O93" s="214"/>
      <c r="P93" s="214"/>
      <c r="Q93" s="214"/>
      <c r="R93" s="214"/>
      <c r="S93" s="214"/>
      <c r="T93" s="215"/>
      <c r="AT93" s="216" t="s">
        <v>147</v>
      </c>
      <c r="AU93" s="216" t="s">
        <v>79</v>
      </c>
      <c r="AV93" s="12" t="s">
        <v>77</v>
      </c>
      <c r="AW93" s="12" t="s">
        <v>32</v>
      </c>
      <c r="AX93" s="12" t="s">
        <v>69</v>
      </c>
      <c r="AY93" s="216" t="s">
        <v>130</v>
      </c>
    </row>
    <row r="94" spans="2:65" s="13" customFormat="1">
      <c r="B94" s="217"/>
      <c r="C94" s="218"/>
      <c r="D94" s="194" t="s">
        <v>147</v>
      </c>
      <c r="E94" s="219" t="s">
        <v>1</v>
      </c>
      <c r="F94" s="220" t="s">
        <v>149</v>
      </c>
      <c r="G94" s="218"/>
      <c r="H94" s="221">
        <v>25.344000000000001</v>
      </c>
      <c r="I94" s="222"/>
      <c r="J94" s="218"/>
      <c r="K94" s="218"/>
      <c r="L94" s="223"/>
      <c r="M94" s="224"/>
      <c r="N94" s="225"/>
      <c r="O94" s="225"/>
      <c r="P94" s="225"/>
      <c r="Q94" s="225"/>
      <c r="R94" s="225"/>
      <c r="S94" s="225"/>
      <c r="T94" s="226"/>
      <c r="AT94" s="227" t="s">
        <v>147</v>
      </c>
      <c r="AU94" s="227" t="s">
        <v>79</v>
      </c>
      <c r="AV94" s="13" t="s">
        <v>79</v>
      </c>
      <c r="AW94" s="13" t="s">
        <v>32</v>
      </c>
      <c r="AX94" s="13" t="s">
        <v>77</v>
      </c>
      <c r="AY94" s="227" t="s">
        <v>130</v>
      </c>
    </row>
    <row r="95" spans="2:65" s="1" customFormat="1" ht="16.5" customHeight="1">
      <c r="B95" s="34"/>
      <c r="C95" s="182" t="s">
        <v>150</v>
      </c>
      <c r="D95" s="182" t="s">
        <v>132</v>
      </c>
      <c r="E95" s="183" t="s">
        <v>151</v>
      </c>
      <c r="F95" s="184" t="s">
        <v>152</v>
      </c>
      <c r="G95" s="185" t="s">
        <v>135</v>
      </c>
      <c r="H95" s="186">
        <v>289.56</v>
      </c>
      <c r="I95" s="187"/>
      <c r="J95" s="188">
        <f>ROUND(I95*H95,2)</f>
        <v>0</v>
      </c>
      <c r="K95" s="184" t="s">
        <v>136</v>
      </c>
      <c r="L95" s="38"/>
      <c r="M95" s="189" t="s">
        <v>1</v>
      </c>
      <c r="N95" s="190" t="s">
        <v>40</v>
      </c>
      <c r="O95" s="60"/>
      <c r="P95" s="191">
        <f>O95*H95</f>
        <v>0</v>
      </c>
      <c r="Q95" s="191">
        <v>0</v>
      </c>
      <c r="R95" s="191">
        <f>Q95*H95</f>
        <v>0</v>
      </c>
      <c r="S95" s="191">
        <v>0</v>
      </c>
      <c r="T95" s="192">
        <f>S95*H95</f>
        <v>0</v>
      </c>
      <c r="AR95" s="17" t="s">
        <v>137</v>
      </c>
      <c r="AT95" s="17" t="s">
        <v>132</v>
      </c>
      <c r="AU95" s="17" t="s">
        <v>79</v>
      </c>
      <c r="AY95" s="17" t="s">
        <v>130</v>
      </c>
      <c r="BE95" s="193">
        <f>IF(N95="základní",J95,0)</f>
        <v>0</v>
      </c>
      <c r="BF95" s="193">
        <f>IF(N95="snížená",J95,0)</f>
        <v>0</v>
      </c>
      <c r="BG95" s="193">
        <f>IF(N95="zákl. přenesená",J95,0)</f>
        <v>0</v>
      </c>
      <c r="BH95" s="193">
        <f>IF(N95="sníž. přenesená",J95,0)</f>
        <v>0</v>
      </c>
      <c r="BI95" s="193">
        <f>IF(N95="nulová",J95,0)</f>
        <v>0</v>
      </c>
      <c r="BJ95" s="17" t="s">
        <v>77</v>
      </c>
      <c r="BK95" s="193">
        <f>ROUND(I95*H95,2)</f>
        <v>0</v>
      </c>
      <c r="BL95" s="17" t="s">
        <v>137</v>
      </c>
      <c r="BM95" s="17" t="s">
        <v>153</v>
      </c>
    </row>
    <row r="96" spans="2:65" s="1" customFormat="1" ht="19.2">
      <c r="B96" s="34"/>
      <c r="C96" s="35"/>
      <c r="D96" s="194" t="s">
        <v>139</v>
      </c>
      <c r="E96" s="35"/>
      <c r="F96" s="195" t="s">
        <v>154</v>
      </c>
      <c r="G96" s="35"/>
      <c r="H96" s="35"/>
      <c r="I96" s="112"/>
      <c r="J96" s="35"/>
      <c r="K96" s="35"/>
      <c r="L96" s="38"/>
      <c r="M96" s="196"/>
      <c r="N96" s="60"/>
      <c r="O96" s="60"/>
      <c r="P96" s="60"/>
      <c r="Q96" s="60"/>
      <c r="R96" s="60"/>
      <c r="S96" s="60"/>
      <c r="T96" s="61"/>
      <c r="AT96" s="17" t="s">
        <v>139</v>
      </c>
      <c r="AU96" s="17" t="s">
        <v>79</v>
      </c>
    </row>
    <row r="97" spans="2:65" s="13" customFormat="1">
      <c r="B97" s="217"/>
      <c r="C97" s="218"/>
      <c r="D97" s="194" t="s">
        <v>147</v>
      </c>
      <c r="E97" s="219" t="s">
        <v>1</v>
      </c>
      <c r="F97" s="220" t="s">
        <v>155</v>
      </c>
      <c r="G97" s="218"/>
      <c r="H97" s="221">
        <v>289.56</v>
      </c>
      <c r="I97" s="222"/>
      <c r="J97" s="218"/>
      <c r="K97" s="218"/>
      <c r="L97" s="223"/>
      <c r="M97" s="224"/>
      <c r="N97" s="225"/>
      <c r="O97" s="225"/>
      <c r="P97" s="225"/>
      <c r="Q97" s="225"/>
      <c r="R97" s="225"/>
      <c r="S97" s="225"/>
      <c r="T97" s="226"/>
      <c r="AT97" s="227" t="s">
        <v>147</v>
      </c>
      <c r="AU97" s="227" t="s">
        <v>79</v>
      </c>
      <c r="AV97" s="13" t="s">
        <v>79</v>
      </c>
      <c r="AW97" s="13" t="s">
        <v>32</v>
      </c>
      <c r="AX97" s="13" t="s">
        <v>77</v>
      </c>
      <c r="AY97" s="227" t="s">
        <v>130</v>
      </c>
    </row>
    <row r="98" spans="2:65" s="1" customFormat="1" ht="16.5" customHeight="1">
      <c r="B98" s="34"/>
      <c r="C98" s="182" t="s">
        <v>137</v>
      </c>
      <c r="D98" s="182" t="s">
        <v>132</v>
      </c>
      <c r="E98" s="183" t="s">
        <v>156</v>
      </c>
      <c r="F98" s="184" t="s">
        <v>157</v>
      </c>
      <c r="G98" s="185" t="s">
        <v>135</v>
      </c>
      <c r="H98" s="186">
        <v>61.392000000000003</v>
      </c>
      <c r="I98" s="187"/>
      <c r="J98" s="188">
        <f>ROUND(I98*H98,2)</f>
        <v>0</v>
      </c>
      <c r="K98" s="184" t="s">
        <v>136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79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158</v>
      </c>
    </row>
    <row r="99" spans="2:65" s="1" customFormat="1" ht="19.2">
      <c r="B99" s="34"/>
      <c r="C99" s="35"/>
      <c r="D99" s="194" t="s">
        <v>139</v>
      </c>
      <c r="E99" s="35"/>
      <c r="F99" s="195" t="s">
        <v>159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79</v>
      </c>
    </row>
    <row r="100" spans="2:65" s="12" customFormat="1">
      <c r="B100" s="207"/>
      <c r="C100" s="208"/>
      <c r="D100" s="194" t="s">
        <v>147</v>
      </c>
      <c r="E100" s="209" t="s">
        <v>1</v>
      </c>
      <c r="F100" s="210" t="s">
        <v>160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147</v>
      </c>
      <c r="AU100" s="216" t="s">
        <v>79</v>
      </c>
      <c r="AV100" s="12" t="s">
        <v>77</v>
      </c>
      <c r="AW100" s="12" t="s">
        <v>32</v>
      </c>
      <c r="AX100" s="12" t="s">
        <v>69</v>
      </c>
      <c r="AY100" s="216" t="s">
        <v>130</v>
      </c>
    </row>
    <row r="101" spans="2:65" s="13" customFormat="1">
      <c r="B101" s="217"/>
      <c r="C101" s="218"/>
      <c r="D101" s="194" t="s">
        <v>147</v>
      </c>
      <c r="E101" s="219" t="s">
        <v>1</v>
      </c>
      <c r="F101" s="220" t="s">
        <v>161</v>
      </c>
      <c r="G101" s="218"/>
      <c r="H101" s="221">
        <v>61.392000000000003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147</v>
      </c>
      <c r="AU101" s="227" t="s">
        <v>79</v>
      </c>
      <c r="AV101" s="13" t="s">
        <v>79</v>
      </c>
      <c r="AW101" s="13" t="s">
        <v>32</v>
      </c>
      <c r="AX101" s="13" t="s">
        <v>77</v>
      </c>
      <c r="AY101" s="227" t="s">
        <v>130</v>
      </c>
    </row>
    <row r="102" spans="2:65" s="1" customFormat="1" ht="16.5" customHeight="1">
      <c r="B102" s="34"/>
      <c r="C102" s="182" t="s">
        <v>162</v>
      </c>
      <c r="D102" s="182" t="s">
        <v>132</v>
      </c>
      <c r="E102" s="183" t="s">
        <v>163</v>
      </c>
      <c r="F102" s="184" t="s">
        <v>164</v>
      </c>
      <c r="G102" s="185" t="s">
        <v>135</v>
      </c>
      <c r="H102" s="186">
        <v>61.392000000000003</v>
      </c>
      <c r="I102" s="187"/>
      <c r="J102" s="188">
        <f>ROUND(I102*H102,2)</f>
        <v>0</v>
      </c>
      <c r="K102" s="184" t="s">
        <v>136</v>
      </c>
      <c r="L102" s="38"/>
      <c r="M102" s="189" t="s">
        <v>1</v>
      </c>
      <c r="N102" s="190" t="s">
        <v>40</v>
      </c>
      <c r="O102" s="60"/>
      <c r="P102" s="191">
        <f>O102*H102</f>
        <v>0</v>
      </c>
      <c r="Q102" s="191">
        <v>0</v>
      </c>
      <c r="R102" s="191">
        <f>Q102*H102</f>
        <v>0</v>
      </c>
      <c r="S102" s="191">
        <v>0</v>
      </c>
      <c r="T102" s="192">
        <f>S102*H102</f>
        <v>0</v>
      </c>
      <c r="AR102" s="17" t="s">
        <v>137</v>
      </c>
      <c r="AT102" s="17" t="s">
        <v>132</v>
      </c>
      <c r="AU102" s="17" t="s">
        <v>79</v>
      </c>
      <c r="AY102" s="17" t="s">
        <v>130</v>
      </c>
      <c r="BE102" s="193">
        <f>IF(N102="základní",J102,0)</f>
        <v>0</v>
      </c>
      <c r="BF102" s="193">
        <f>IF(N102="snížená",J102,0)</f>
        <v>0</v>
      </c>
      <c r="BG102" s="193">
        <f>IF(N102="zákl. přenesená",J102,0)</f>
        <v>0</v>
      </c>
      <c r="BH102" s="193">
        <f>IF(N102="sníž. přenesená",J102,0)</f>
        <v>0</v>
      </c>
      <c r="BI102" s="193">
        <f>IF(N102="nulová",J102,0)</f>
        <v>0</v>
      </c>
      <c r="BJ102" s="17" t="s">
        <v>77</v>
      </c>
      <c r="BK102" s="193">
        <f>ROUND(I102*H102,2)</f>
        <v>0</v>
      </c>
      <c r="BL102" s="17" t="s">
        <v>137</v>
      </c>
      <c r="BM102" s="17" t="s">
        <v>165</v>
      </c>
    </row>
    <row r="103" spans="2:65" s="1" customFormat="1" ht="19.2">
      <c r="B103" s="34"/>
      <c r="C103" s="35"/>
      <c r="D103" s="194" t="s">
        <v>139</v>
      </c>
      <c r="E103" s="35"/>
      <c r="F103" s="195" t="s">
        <v>166</v>
      </c>
      <c r="G103" s="35"/>
      <c r="H103" s="35"/>
      <c r="I103" s="112"/>
      <c r="J103" s="35"/>
      <c r="K103" s="35"/>
      <c r="L103" s="38"/>
      <c r="M103" s="196"/>
      <c r="N103" s="60"/>
      <c r="O103" s="60"/>
      <c r="P103" s="60"/>
      <c r="Q103" s="60"/>
      <c r="R103" s="60"/>
      <c r="S103" s="60"/>
      <c r="T103" s="61"/>
      <c r="AT103" s="17" t="s">
        <v>139</v>
      </c>
      <c r="AU103" s="17" t="s">
        <v>79</v>
      </c>
    </row>
    <row r="104" spans="2:65" s="12" customFormat="1">
      <c r="B104" s="207"/>
      <c r="C104" s="208"/>
      <c r="D104" s="194" t="s">
        <v>147</v>
      </c>
      <c r="E104" s="209" t="s">
        <v>1</v>
      </c>
      <c r="F104" s="210" t="s">
        <v>167</v>
      </c>
      <c r="G104" s="208"/>
      <c r="H104" s="209" t="s">
        <v>1</v>
      </c>
      <c r="I104" s="211"/>
      <c r="J104" s="208"/>
      <c r="K104" s="208"/>
      <c r="L104" s="212"/>
      <c r="M104" s="213"/>
      <c r="N104" s="214"/>
      <c r="O104" s="214"/>
      <c r="P104" s="214"/>
      <c r="Q104" s="214"/>
      <c r="R104" s="214"/>
      <c r="S104" s="214"/>
      <c r="T104" s="215"/>
      <c r="AT104" s="216" t="s">
        <v>147</v>
      </c>
      <c r="AU104" s="216" t="s">
        <v>79</v>
      </c>
      <c r="AV104" s="12" t="s">
        <v>77</v>
      </c>
      <c r="AW104" s="12" t="s">
        <v>32</v>
      </c>
      <c r="AX104" s="12" t="s">
        <v>69</v>
      </c>
      <c r="AY104" s="216" t="s">
        <v>130</v>
      </c>
    </row>
    <row r="105" spans="2:65" s="13" customFormat="1">
      <c r="B105" s="217"/>
      <c r="C105" s="218"/>
      <c r="D105" s="194" t="s">
        <v>147</v>
      </c>
      <c r="E105" s="219" t="s">
        <v>1</v>
      </c>
      <c r="F105" s="220" t="s">
        <v>168</v>
      </c>
      <c r="G105" s="218"/>
      <c r="H105" s="221">
        <v>61.392000000000003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147</v>
      </c>
      <c r="AU105" s="227" t="s">
        <v>79</v>
      </c>
      <c r="AV105" s="13" t="s">
        <v>79</v>
      </c>
      <c r="AW105" s="13" t="s">
        <v>32</v>
      </c>
      <c r="AX105" s="13" t="s">
        <v>77</v>
      </c>
      <c r="AY105" s="227" t="s">
        <v>130</v>
      </c>
    </row>
    <row r="106" spans="2:65" s="1" customFormat="1" ht="16.5" customHeight="1">
      <c r="B106" s="34"/>
      <c r="C106" s="182" t="s">
        <v>169</v>
      </c>
      <c r="D106" s="182" t="s">
        <v>132</v>
      </c>
      <c r="E106" s="183" t="s">
        <v>170</v>
      </c>
      <c r="F106" s="184" t="s">
        <v>171</v>
      </c>
      <c r="G106" s="185" t="s">
        <v>135</v>
      </c>
      <c r="H106" s="186">
        <v>28.56</v>
      </c>
      <c r="I106" s="187"/>
      <c r="J106" s="188">
        <f>ROUND(I106*H106,2)</f>
        <v>0</v>
      </c>
      <c r="K106" s="184" t="s">
        <v>136</v>
      </c>
      <c r="L106" s="38"/>
      <c r="M106" s="189" t="s">
        <v>1</v>
      </c>
      <c r="N106" s="190" t="s">
        <v>40</v>
      </c>
      <c r="O106" s="60"/>
      <c r="P106" s="191">
        <f>O106*H106</f>
        <v>0</v>
      </c>
      <c r="Q106" s="191">
        <v>0</v>
      </c>
      <c r="R106" s="191">
        <f>Q106*H106</f>
        <v>0</v>
      </c>
      <c r="S106" s="191">
        <v>0</v>
      </c>
      <c r="T106" s="192">
        <f>S106*H106</f>
        <v>0</v>
      </c>
      <c r="AR106" s="17" t="s">
        <v>137</v>
      </c>
      <c r="AT106" s="17" t="s">
        <v>132</v>
      </c>
      <c r="AU106" s="17" t="s">
        <v>79</v>
      </c>
      <c r="AY106" s="17" t="s">
        <v>130</v>
      </c>
      <c r="BE106" s="193">
        <f>IF(N106="základní",J106,0)</f>
        <v>0</v>
      </c>
      <c r="BF106" s="193">
        <f>IF(N106="snížená",J106,0)</f>
        <v>0</v>
      </c>
      <c r="BG106" s="193">
        <f>IF(N106="zákl. přenesená",J106,0)</f>
        <v>0</v>
      </c>
      <c r="BH106" s="193">
        <f>IF(N106="sníž. přenesená",J106,0)</f>
        <v>0</v>
      </c>
      <c r="BI106" s="193">
        <f>IF(N106="nulová",J106,0)</f>
        <v>0</v>
      </c>
      <c r="BJ106" s="17" t="s">
        <v>77</v>
      </c>
      <c r="BK106" s="193">
        <f>ROUND(I106*H106,2)</f>
        <v>0</v>
      </c>
      <c r="BL106" s="17" t="s">
        <v>137</v>
      </c>
      <c r="BM106" s="17" t="s">
        <v>172</v>
      </c>
    </row>
    <row r="107" spans="2:65" s="1" customFormat="1" ht="19.2">
      <c r="B107" s="34"/>
      <c r="C107" s="35"/>
      <c r="D107" s="194" t="s">
        <v>139</v>
      </c>
      <c r="E107" s="35"/>
      <c r="F107" s="195" t="s">
        <v>173</v>
      </c>
      <c r="G107" s="35"/>
      <c r="H107" s="35"/>
      <c r="I107" s="112"/>
      <c r="J107" s="35"/>
      <c r="K107" s="35"/>
      <c r="L107" s="38"/>
      <c r="M107" s="196"/>
      <c r="N107" s="60"/>
      <c r="O107" s="60"/>
      <c r="P107" s="60"/>
      <c r="Q107" s="60"/>
      <c r="R107" s="60"/>
      <c r="S107" s="60"/>
      <c r="T107" s="61"/>
      <c r="AT107" s="17" t="s">
        <v>139</v>
      </c>
      <c r="AU107" s="17" t="s">
        <v>79</v>
      </c>
    </row>
    <row r="108" spans="2:65" s="12" customFormat="1">
      <c r="B108" s="207"/>
      <c r="C108" s="208"/>
      <c r="D108" s="194" t="s">
        <v>147</v>
      </c>
      <c r="E108" s="209" t="s">
        <v>1</v>
      </c>
      <c r="F108" s="210" t="s">
        <v>174</v>
      </c>
      <c r="G108" s="208"/>
      <c r="H108" s="209" t="s">
        <v>1</v>
      </c>
      <c r="I108" s="211"/>
      <c r="J108" s="208"/>
      <c r="K108" s="208"/>
      <c r="L108" s="212"/>
      <c r="M108" s="213"/>
      <c r="N108" s="214"/>
      <c r="O108" s="214"/>
      <c r="P108" s="214"/>
      <c r="Q108" s="214"/>
      <c r="R108" s="214"/>
      <c r="S108" s="214"/>
      <c r="T108" s="215"/>
      <c r="AT108" s="216" t="s">
        <v>147</v>
      </c>
      <c r="AU108" s="216" t="s">
        <v>79</v>
      </c>
      <c r="AV108" s="12" t="s">
        <v>77</v>
      </c>
      <c r="AW108" s="12" t="s">
        <v>32</v>
      </c>
      <c r="AX108" s="12" t="s">
        <v>69</v>
      </c>
      <c r="AY108" s="216" t="s">
        <v>130</v>
      </c>
    </row>
    <row r="109" spans="2:65" s="13" customFormat="1">
      <c r="B109" s="217"/>
      <c r="C109" s="218"/>
      <c r="D109" s="194" t="s">
        <v>147</v>
      </c>
      <c r="E109" s="219" t="s">
        <v>1</v>
      </c>
      <c r="F109" s="220" t="s">
        <v>175</v>
      </c>
      <c r="G109" s="218"/>
      <c r="H109" s="221">
        <v>28.56</v>
      </c>
      <c r="I109" s="222"/>
      <c r="J109" s="218"/>
      <c r="K109" s="218"/>
      <c r="L109" s="223"/>
      <c r="M109" s="224"/>
      <c r="N109" s="225"/>
      <c r="O109" s="225"/>
      <c r="P109" s="225"/>
      <c r="Q109" s="225"/>
      <c r="R109" s="225"/>
      <c r="S109" s="225"/>
      <c r="T109" s="226"/>
      <c r="AT109" s="227" t="s">
        <v>147</v>
      </c>
      <c r="AU109" s="227" t="s">
        <v>79</v>
      </c>
      <c r="AV109" s="13" t="s">
        <v>79</v>
      </c>
      <c r="AW109" s="13" t="s">
        <v>32</v>
      </c>
      <c r="AX109" s="13" t="s">
        <v>69</v>
      </c>
      <c r="AY109" s="227" t="s">
        <v>130</v>
      </c>
    </row>
    <row r="110" spans="2:65" s="14" customFormat="1">
      <c r="B110" s="228"/>
      <c r="C110" s="229"/>
      <c r="D110" s="194" t="s">
        <v>147</v>
      </c>
      <c r="E110" s="230" t="s">
        <v>1</v>
      </c>
      <c r="F110" s="231" t="s">
        <v>176</v>
      </c>
      <c r="G110" s="229"/>
      <c r="H110" s="232">
        <v>28.56</v>
      </c>
      <c r="I110" s="233"/>
      <c r="J110" s="229"/>
      <c r="K110" s="229"/>
      <c r="L110" s="234"/>
      <c r="M110" s="235"/>
      <c r="N110" s="236"/>
      <c r="O110" s="236"/>
      <c r="P110" s="236"/>
      <c r="Q110" s="236"/>
      <c r="R110" s="236"/>
      <c r="S110" s="236"/>
      <c r="T110" s="237"/>
      <c r="AT110" s="238" t="s">
        <v>147</v>
      </c>
      <c r="AU110" s="238" t="s">
        <v>79</v>
      </c>
      <c r="AV110" s="14" t="s">
        <v>137</v>
      </c>
      <c r="AW110" s="14" t="s">
        <v>32</v>
      </c>
      <c r="AX110" s="14" t="s">
        <v>77</v>
      </c>
      <c r="AY110" s="238" t="s">
        <v>130</v>
      </c>
    </row>
    <row r="111" spans="2:65" s="1" customFormat="1" ht="16.5" customHeight="1">
      <c r="B111" s="34"/>
      <c r="C111" s="182" t="s">
        <v>177</v>
      </c>
      <c r="D111" s="182" t="s">
        <v>132</v>
      </c>
      <c r="E111" s="183" t="s">
        <v>178</v>
      </c>
      <c r="F111" s="184" t="s">
        <v>179</v>
      </c>
      <c r="G111" s="185" t="s">
        <v>135</v>
      </c>
      <c r="H111" s="186">
        <v>28.56</v>
      </c>
      <c r="I111" s="187"/>
      <c r="J111" s="188">
        <f>ROUND(I111*H111,2)</f>
        <v>0</v>
      </c>
      <c r="K111" s="184" t="s">
        <v>136</v>
      </c>
      <c r="L111" s="38"/>
      <c r="M111" s="189" t="s">
        <v>1</v>
      </c>
      <c r="N111" s="190" t="s">
        <v>40</v>
      </c>
      <c r="O111" s="60"/>
      <c r="P111" s="191">
        <f>O111*H111</f>
        <v>0</v>
      </c>
      <c r="Q111" s="191">
        <v>0</v>
      </c>
      <c r="R111" s="191">
        <f>Q111*H111</f>
        <v>0</v>
      </c>
      <c r="S111" s="191">
        <v>0</v>
      </c>
      <c r="T111" s="192">
        <f>S111*H111</f>
        <v>0</v>
      </c>
      <c r="AR111" s="17" t="s">
        <v>137</v>
      </c>
      <c r="AT111" s="17" t="s">
        <v>132</v>
      </c>
      <c r="AU111" s="17" t="s">
        <v>79</v>
      </c>
      <c r="AY111" s="17" t="s">
        <v>130</v>
      </c>
      <c r="BE111" s="193">
        <f>IF(N111="základní",J111,0)</f>
        <v>0</v>
      </c>
      <c r="BF111" s="193">
        <f>IF(N111="snížená",J111,0)</f>
        <v>0</v>
      </c>
      <c r="BG111" s="193">
        <f>IF(N111="zákl. přenesená",J111,0)</f>
        <v>0</v>
      </c>
      <c r="BH111" s="193">
        <f>IF(N111="sníž. přenesená",J111,0)</f>
        <v>0</v>
      </c>
      <c r="BI111" s="193">
        <f>IF(N111="nulová",J111,0)</f>
        <v>0</v>
      </c>
      <c r="BJ111" s="17" t="s">
        <v>77</v>
      </c>
      <c r="BK111" s="193">
        <f>ROUND(I111*H111,2)</f>
        <v>0</v>
      </c>
      <c r="BL111" s="17" t="s">
        <v>137</v>
      </c>
      <c r="BM111" s="17" t="s">
        <v>180</v>
      </c>
    </row>
    <row r="112" spans="2:65" s="1" customFormat="1" ht="19.2">
      <c r="B112" s="34"/>
      <c r="C112" s="35"/>
      <c r="D112" s="194" t="s">
        <v>139</v>
      </c>
      <c r="E112" s="35"/>
      <c r="F112" s="195" t="s">
        <v>181</v>
      </c>
      <c r="G112" s="35"/>
      <c r="H112" s="35"/>
      <c r="I112" s="112"/>
      <c r="J112" s="35"/>
      <c r="K112" s="35"/>
      <c r="L112" s="38"/>
      <c r="M112" s="196"/>
      <c r="N112" s="60"/>
      <c r="O112" s="60"/>
      <c r="P112" s="60"/>
      <c r="Q112" s="60"/>
      <c r="R112" s="60"/>
      <c r="S112" s="60"/>
      <c r="T112" s="61"/>
      <c r="AT112" s="17" t="s">
        <v>139</v>
      </c>
      <c r="AU112" s="17" t="s">
        <v>79</v>
      </c>
    </row>
    <row r="113" spans="2:65" s="12" customFormat="1">
      <c r="B113" s="207"/>
      <c r="C113" s="208"/>
      <c r="D113" s="194" t="s">
        <v>147</v>
      </c>
      <c r="E113" s="209" t="s">
        <v>1</v>
      </c>
      <c r="F113" s="210" t="s">
        <v>167</v>
      </c>
      <c r="G113" s="208"/>
      <c r="H113" s="209" t="s">
        <v>1</v>
      </c>
      <c r="I113" s="211"/>
      <c r="J113" s="208"/>
      <c r="K113" s="208"/>
      <c r="L113" s="212"/>
      <c r="M113" s="213"/>
      <c r="N113" s="214"/>
      <c r="O113" s="214"/>
      <c r="P113" s="214"/>
      <c r="Q113" s="214"/>
      <c r="R113" s="214"/>
      <c r="S113" s="214"/>
      <c r="T113" s="215"/>
      <c r="AT113" s="216" t="s">
        <v>147</v>
      </c>
      <c r="AU113" s="216" t="s">
        <v>79</v>
      </c>
      <c r="AV113" s="12" t="s">
        <v>77</v>
      </c>
      <c r="AW113" s="12" t="s">
        <v>32</v>
      </c>
      <c r="AX113" s="12" t="s">
        <v>69</v>
      </c>
      <c r="AY113" s="216" t="s">
        <v>130</v>
      </c>
    </row>
    <row r="114" spans="2:65" s="13" customFormat="1">
      <c r="B114" s="217"/>
      <c r="C114" s="218"/>
      <c r="D114" s="194" t="s">
        <v>147</v>
      </c>
      <c r="E114" s="219" t="s">
        <v>1</v>
      </c>
      <c r="F114" s="220" t="s">
        <v>182</v>
      </c>
      <c r="G114" s="218"/>
      <c r="H114" s="221">
        <v>28.56</v>
      </c>
      <c r="I114" s="222"/>
      <c r="J114" s="218"/>
      <c r="K114" s="218"/>
      <c r="L114" s="223"/>
      <c r="M114" s="224"/>
      <c r="N114" s="225"/>
      <c r="O114" s="225"/>
      <c r="P114" s="225"/>
      <c r="Q114" s="225"/>
      <c r="R114" s="225"/>
      <c r="S114" s="225"/>
      <c r="T114" s="226"/>
      <c r="AT114" s="227" t="s">
        <v>147</v>
      </c>
      <c r="AU114" s="227" t="s">
        <v>79</v>
      </c>
      <c r="AV114" s="13" t="s">
        <v>79</v>
      </c>
      <c r="AW114" s="13" t="s">
        <v>32</v>
      </c>
      <c r="AX114" s="13" t="s">
        <v>77</v>
      </c>
      <c r="AY114" s="227" t="s">
        <v>130</v>
      </c>
    </row>
    <row r="115" spans="2:65" s="1" customFormat="1" ht="16.5" customHeight="1">
      <c r="B115" s="34"/>
      <c r="C115" s="182" t="s">
        <v>145</v>
      </c>
      <c r="D115" s="182" t="s">
        <v>132</v>
      </c>
      <c r="E115" s="183" t="s">
        <v>183</v>
      </c>
      <c r="F115" s="184" t="s">
        <v>184</v>
      </c>
      <c r="G115" s="185" t="s">
        <v>135</v>
      </c>
      <c r="H115" s="186">
        <v>89.951999999999998</v>
      </c>
      <c r="I115" s="187"/>
      <c r="J115" s="188">
        <f>ROUND(I115*H115,2)</f>
        <v>0</v>
      </c>
      <c r="K115" s="184" t="s">
        <v>1</v>
      </c>
      <c r="L115" s="38"/>
      <c r="M115" s="189" t="s">
        <v>1</v>
      </c>
      <c r="N115" s="190" t="s">
        <v>40</v>
      </c>
      <c r="O115" s="60"/>
      <c r="P115" s="191">
        <f>O115*H115</f>
        <v>0</v>
      </c>
      <c r="Q115" s="191">
        <v>0</v>
      </c>
      <c r="R115" s="191">
        <f>Q115*H115</f>
        <v>0</v>
      </c>
      <c r="S115" s="191">
        <v>0</v>
      </c>
      <c r="T115" s="192">
        <f>S115*H115</f>
        <v>0</v>
      </c>
      <c r="AR115" s="17" t="s">
        <v>137</v>
      </c>
      <c r="AT115" s="17" t="s">
        <v>132</v>
      </c>
      <c r="AU115" s="17" t="s">
        <v>79</v>
      </c>
      <c r="AY115" s="17" t="s">
        <v>130</v>
      </c>
      <c r="BE115" s="193">
        <f>IF(N115="základní",J115,0)</f>
        <v>0</v>
      </c>
      <c r="BF115" s="193">
        <f>IF(N115="snížená",J115,0)</f>
        <v>0</v>
      </c>
      <c r="BG115" s="193">
        <f>IF(N115="zákl. přenesená",J115,0)</f>
        <v>0</v>
      </c>
      <c r="BH115" s="193">
        <f>IF(N115="sníž. přenesená",J115,0)</f>
        <v>0</v>
      </c>
      <c r="BI115" s="193">
        <f>IF(N115="nulová",J115,0)</f>
        <v>0</v>
      </c>
      <c r="BJ115" s="17" t="s">
        <v>77</v>
      </c>
      <c r="BK115" s="193">
        <f>ROUND(I115*H115,2)</f>
        <v>0</v>
      </c>
      <c r="BL115" s="17" t="s">
        <v>137</v>
      </c>
      <c r="BM115" s="17" t="s">
        <v>185</v>
      </c>
    </row>
    <row r="116" spans="2:65" s="1" customFormat="1">
      <c r="B116" s="34"/>
      <c r="C116" s="35"/>
      <c r="D116" s="194" t="s">
        <v>139</v>
      </c>
      <c r="E116" s="35"/>
      <c r="F116" s="195" t="s">
        <v>186</v>
      </c>
      <c r="G116" s="35"/>
      <c r="H116" s="35"/>
      <c r="I116" s="112"/>
      <c r="J116" s="35"/>
      <c r="K116" s="35"/>
      <c r="L116" s="38"/>
      <c r="M116" s="196"/>
      <c r="N116" s="60"/>
      <c r="O116" s="60"/>
      <c r="P116" s="60"/>
      <c r="Q116" s="60"/>
      <c r="R116" s="60"/>
      <c r="S116" s="60"/>
      <c r="T116" s="61"/>
      <c r="AT116" s="17" t="s">
        <v>139</v>
      </c>
      <c r="AU116" s="17" t="s">
        <v>79</v>
      </c>
    </row>
    <row r="117" spans="2:65" s="13" customFormat="1">
      <c r="B117" s="217"/>
      <c r="C117" s="218"/>
      <c r="D117" s="194" t="s">
        <v>147</v>
      </c>
      <c r="E117" s="219" t="s">
        <v>1</v>
      </c>
      <c r="F117" s="220" t="s">
        <v>187</v>
      </c>
      <c r="G117" s="218"/>
      <c r="H117" s="221">
        <v>61.392000000000003</v>
      </c>
      <c r="I117" s="222"/>
      <c r="J117" s="218"/>
      <c r="K117" s="218"/>
      <c r="L117" s="223"/>
      <c r="M117" s="224"/>
      <c r="N117" s="225"/>
      <c r="O117" s="225"/>
      <c r="P117" s="225"/>
      <c r="Q117" s="225"/>
      <c r="R117" s="225"/>
      <c r="S117" s="225"/>
      <c r="T117" s="226"/>
      <c r="AT117" s="227" t="s">
        <v>147</v>
      </c>
      <c r="AU117" s="227" t="s">
        <v>79</v>
      </c>
      <c r="AV117" s="13" t="s">
        <v>79</v>
      </c>
      <c r="AW117" s="13" t="s">
        <v>32</v>
      </c>
      <c r="AX117" s="13" t="s">
        <v>69</v>
      </c>
      <c r="AY117" s="227" t="s">
        <v>130</v>
      </c>
    </row>
    <row r="118" spans="2:65" s="13" customFormat="1">
      <c r="B118" s="217"/>
      <c r="C118" s="218"/>
      <c r="D118" s="194" t="s">
        <v>147</v>
      </c>
      <c r="E118" s="219" t="s">
        <v>1</v>
      </c>
      <c r="F118" s="220" t="s">
        <v>188</v>
      </c>
      <c r="G118" s="218"/>
      <c r="H118" s="221">
        <v>28.56</v>
      </c>
      <c r="I118" s="222"/>
      <c r="J118" s="218"/>
      <c r="K118" s="218"/>
      <c r="L118" s="223"/>
      <c r="M118" s="224"/>
      <c r="N118" s="225"/>
      <c r="O118" s="225"/>
      <c r="P118" s="225"/>
      <c r="Q118" s="225"/>
      <c r="R118" s="225"/>
      <c r="S118" s="225"/>
      <c r="T118" s="226"/>
      <c r="AT118" s="227" t="s">
        <v>147</v>
      </c>
      <c r="AU118" s="227" t="s">
        <v>79</v>
      </c>
      <c r="AV118" s="13" t="s">
        <v>79</v>
      </c>
      <c r="AW118" s="13" t="s">
        <v>32</v>
      </c>
      <c r="AX118" s="13" t="s">
        <v>69</v>
      </c>
      <c r="AY118" s="227" t="s">
        <v>130</v>
      </c>
    </row>
    <row r="119" spans="2:65" s="14" customFormat="1">
      <c r="B119" s="228"/>
      <c r="C119" s="229"/>
      <c r="D119" s="194" t="s">
        <v>147</v>
      </c>
      <c r="E119" s="230" t="s">
        <v>1</v>
      </c>
      <c r="F119" s="231" t="s">
        <v>176</v>
      </c>
      <c r="G119" s="229"/>
      <c r="H119" s="232">
        <v>89.951999999999998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147</v>
      </c>
      <c r="AU119" s="238" t="s">
        <v>79</v>
      </c>
      <c r="AV119" s="14" t="s">
        <v>137</v>
      </c>
      <c r="AW119" s="14" t="s">
        <v>32</v>
      </c>
      <c r="AX119" s="14" t="s">
        <v>77</v>
      </c>
      <c r="AY119" s="238" t="s">
        <v>130</v>
      </c>
    </row>
    <row r="120" spans="2:65" s="1" customFormat="1" ht="16.5" customHeight="1">
      <c r="B120" s="34"/>
      <c r="C120" s="182" t="s">
        <v>189</v>
      </c>
      <c r="D120" s="182" t="s">
        <v>132</v>
      </c>
      <c r="E120" s="183" t="s">
        <v>190</v>
      </c>
      <c r="F120" s="184" t="s">
        <v>191</v>
      </c>
      <c r="G120" s="185" t="s">
        <v>135</v>
      </c>
      <c r="H120" s="186">
        <v>89.951999999999998</v>
      </c>
      <c r="I120" s="187"/>
      <c r="J120" s="188">
        <f>ROUND(I120*H120,2)</f>
        <v>0</v>
      </c>
      <c r="K120" s="184" t="s">
        <v>136</v>
      </c>
      <c r="L120" s="38"/>
      <c r="M120" s="189" t="s">
        <v>1</v>
      </c>
      <c r="N120" s="190" t="s">
        <v>40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137</v>
      </c>
      <c r="AT120" s="17" t="s">
        <v>132</v>
      </c>
      <c r="AU120" s="17" t="s">
        <v>79</v>
      </c>
      <c r="AY120" s="17" t="s">
        <v>130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77</v>
      </c>
      <c r="BK120" s="193">
        <f>ROUND(I120*H120,2)</f>
        <v>0</v>
      </c>
      <c r="BL120" s="17" t="s">
        <v>137</v>
      </c>
      <c r="BM120" s="17" t="s">
        <v>192</v>
      </c>
    </row>
    <row r="121" spans="2:65" s="1" customFormat="1">
      <c r="B121" s="34"/>
      <c r="C121" s="35"/>
      <c r="D121" s="194" t="s">
        <v>139</v>
      </c>
      <c r="E121" s="35"/>
      <c r="F121" s="195" t="s">
        <v>193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139</v>
      </c>
      <c r="AU121" s="17" t="s">
        <v>79</v>
      </c>
    </row>
    <row r="122" spans="2:65" s="13" customFormat="1">
      <c r="B122" s="217"/>
      <c r="C122" s="218"/>
      <c r="D122" s="194" t="s">
        <v>147</v>
      </c>
      <c r="E122" s="219" t="s">
        <v>1</v>
      </c>
      <c r="F122" s="220" t="s">
        <v>187</v>
      </c>
      <c r="G122" s="218"/>
      <c r="H122" s="221">
        <v>61.392000000000003</v>
      </c>
      <c r="I122" s="222"/>
      <c r="J122" s="218"/>
      <c r="K122" s="218"/>
      <c r="L122" s="223"/>
      <c r="M122" s="224"/>
      <c r="N122" s="225"/>
      <c r="O122" s="225"/>
      <c r="P122" s="225"/>
      <c r="Q122" s="225"/>
      <c r="R122" s="225"/>
      <c r="S122" s="225"/>
      <c r="T122" s="226"/>
      <c r="AT122" s="227" t="s">
        <v>147</v>
      </c>
      <c r="AU122" s="227" t="s">
        <v>79</v>
      </c>
      <c r="AV122" s="13" t="s">
        <v>79</v>
      </c>
      <c r="AW122" s="13" t="s">
        <v>32</v>
      </c>
      <c r="AX122" s="13" t="s">
        <v>69</v>
      </c>
      <c r="AY122" s="227" t="s">
        <v>130</v>
      </c>
    </row>
    <row r="123" spans="2:65" s="13" customFormat="1">
      <c r="B123" s="217"/>
      <c r="C123" s="218"/>
      <c r="D123" s="194" t="s">
        <v>147</v>
      </c>
      <c r="E123" s="219" t="s">
        <v>1</v>
      </c>
      <c r="F123" s="220" t="s">
        <v>188</v>
      </c>
      <c r="G123" s="218"/>
      <c r="H123" s="221">
        <v>28.56</v>
      </c>
      <c r="I123" s="222"/>
      <c r="J123" s="218"/>
      <c r="K123" s="218"/>
      <c r="L123" s="223"/>
      <c r="M123" s="224"/>
      <c r="N123" s="225"/>
      <c r="O123" s="225"/>
      <c r="P123" s="225"/>
      <c r="Q123" s="225"/>
      <c r="R123" s="225"/>
      <c r="S123" s="225"/>
      <c r="T123" s="226"/>
      <c r="AT123" s="227" t="s">
        <v>147</v>
      </c>
      <c r="AU123" s="227" t="s">
        <v>79</v>
      </c>
      <c r="AV123" s="13" t="s">
        <v>79</v>
      </c>
      <c r="AW123" s="13" t="s">
        <v>32</v>
      </c>
      <c r="AX123" s="13" t="s">
        <v>69</v>
      </c>
      <c r="AY123" s="227" t="s">
        <v>130</v>
      </c>
    </row>
    <row r="124" spans="2:65" s="14" customFormat="1">
      <c r="B124" s="228"/>
      <c r="C124" s="229"/>
      <c r="D124" s="194" t="s">
        <v>147</v>
      </c>
      <c r="E124" s="230" t="s">
        <v>1</v>
      </c>
      <c r="F124" s="231" t="s">
        <v>176</v>
      </c>
      <c r="G124" s="229"/>
      <c r="H124" s="232">
        <v>89.951999999999998</v>
      </c>
      <c r="I124" s="233"/>
      <c r="J124" s="229"/>
      <c r="K124" s="229"/>
      <c r="L124" s="234"/>
      <c r="M124" s="235"/>
      <c r="N124" s="236"/>
      <c r="O124" s="236"/>
      <c r="P124" s="236"/>
      <c r="Q124" s="236"/>
      <c r="R124" s="236"/>
      <c r="S124" s="236"/>
      <c r="T124" s="237"/>
      <c r="AT124" s="238" t="s">
        <v>147</v>
      </c>
      <c r="AU124" s="238" t="s">
        <v>79</v>
      </c>
      <c r="AV124" s="14" t="s">
        <v>137</v>
      </c>
      <c r="AW124" s="14" t="s">
        <v>32</v>
      </c>
      <c r="AX124" s="14" t="s">
        <v>77</v>
      </c>
      <c r="AY124" s="238" t="s">
        <v>130</v>
      </c>
    </row>
    <row r="125" spans="2:65" s="1" customFormat="1" ht="16.5" customHeight="1">
      <c r="B125" s="34"/>
      <c r="C125" s="182" t="s">
        <v>194</v>
      </c>
      <c r="D125" s="182" t="s">
        <v>132</v>
      </c>
      <c r="E125" s="183" t="s">
        <v>195</v>
      </c>
      <c r="F125" s="184" t="s">
        <v>196</v>
      </c>
      <c r="G125" s="185" t="s">
        <v>135</v>
      </c>
      <c r="H125" s="186">
        <v>215.81</v>
      </c>
      <c r="I125" s="187"/>
      <c r="J125" s="188">
        <f>ROUND(I125*H125,2)</f>
        <v>0</v>
      </c>
      <c r="K125" s="184" t="s">
        <v>136</v>
      </c>
      <c r="L125" s="38"/>
      <c r="M125" s="189" t="s">
        <v>1</v>
      </c>
      <c r="N125" s="190" t="s">
        <v>40</v>
      </c>
      <c r="O125" s="60"/>
      <c r="P125" s="191">
        <f>O125*H125</f>
        <v>0</v>
      </c>
      <c r="Q125" s="191">
        <v>0</v>
      </c>
      <c r="R125" s="191">
        <f>Q125*H125</f>
        <v>0</v>
      </c>
      <c r="S125" s="191">
        <v>0</v>
      </c>
      <c r="T125" s="192">
        <f>S125*H125</f>
        <v>0</v>
      </c>
      <c r="AR125" s="17" t="s">
        <v>137</v>
      </c>
      <c r="AT125" s="17" t="s">
        <v>132</v>
      </c>
      <c r="AU125" s="17" t="s">
        <v>79</v>
      </c>
      <c r="AY125" s="17" t="s">
        <v>130</v>
      </c>
      <c r="BE125" s="193">
        <f>IF(N125="základní",J125,0)</f>
        <v>0</v>
      </c>
      <c r="BF125" s="193">
        <f>IF(N125="snížená",J125,0)</f>
        <v>0</v>
      </c>
      <c r="BG125" s="193">
        <f>IF(N125="zákl. přenesená",J125,0)</f>
        <v>0</v>
      </c>
      <c r="BH125" s="193">
        <f>IF(N125="sníž. přenesená",J125,0)</f>
        <v>0</v>
      </c>
      <c r="BI125" s="193">
        <f>IF(N125="nulová",J125,0)</f>
        <v>0</v>
      </c>
      <c r="BJ125" s="17" t="s">
        <v>77</v>
      </c>
      <c r="BK125" s="193">
        <f>ROUND(I125*H125,2)</f>
        <v>0</v>
      </c>
      <c r="BL125" s="17" t="s">
        <v>137</v>
      </c>
      <c r="BM125" s="17" t="s">
        <v>197</v>
      </c>
    </row>
    <row r="126" spans="2:65" s="1" customFormat="1" ht="28.8">
      <c r="B126" s="34"/>
      <c r="C126" s="35"/>
      <c r="D126" s="194" t="s">
        <v>139</v>
      </c>
      <c r="E126" s="35"/>
      <c r="F126" s="195" t="s">
        <v>198</v>
      </c>
      <c r="G126" s="35"/>
      <c r="H126" s="35"/>
      <c r="I126" s="112"/>
      <c r="J126" s="35"/>
      <c r="K126" s="35"/>
      <c r="L126" s="38"/>
      <c r="M126" s="196"/>
      <c r="N126" s="60"/>
      <c r="O126" s="60"/>
      <c r="P126" s="60"/>
      <c r="Q126" s="60"/>
      <c r="R126" s="60"/>
      <c r="S126" s="60"/>
      <c r="T126" s="61"/>
      <c r="AT126" s="17" t="s">
        <v>139</v>
      </c>
      <c r="AU126" s="17" t="s">
        <v>79</v>
      </c>
    </row>
    <row r="127" spans="2:65" s="12" customFormat="1">
      <c r="B127" s="207"/>
      <c r="C127" s="208"/>
      <c r="D127" s="194" t="s">
        <v>147</v>
      </c>
      <c r="E127" s="209" t="s">
        <v>1</v>
      </c>
      <c r="F127" s="210" t="s">
        <v>199</v>
      </c>
      <c r="G127" s="208"/>
      <c r="H127" s="209" t="s">
        <v>1</v>
      </c>
      <c r="I127" s="211"/>
      <c r="J127" s="208"/>
      <c r="K127" s="208"/>
      <c r="L127" s="212"/>
      <c r="M127" s="213"/>
      <c r="N127" s="214"/>
      <c r="O127" s="214"/>
      <c r="P127" s="214"/>
      <c r="Q127" s="214"/>
      <c r="R127" s="214"/>
      <c r="S127" s="214"/>
      <c r="T127" s="215"/>
      <c r="AT127" s="216" t="s">
        <v>147</v>
      </c>
      <c r="AU127" s="216" t="s">
        <v>79</v>
      </c>
      <c r="AV127" s="12" t="s">
        <v>77</v>
      </c>
      <c r="AW127" s="12" t="s">
        <v>32</v>
      </c>
      <c r="AX127" s="12" t="s">
        <v>69</v>
      </c>
      <c r="AY127" s="216" t="s">
        <v>130</v>
      </c>
    </row>
    <row r="128" spans="2:65" s="13" customFormat="1">
      <c r="B128" s="217"/>
      <c r="C128" s="218"/>
      <c r="D128" s="194" t="s">
        <v>147</v>
      </c>
      <c r="E128" s="219" t="s">
        <v>1</v>
      </c>
      <c r="F128" s="220" t="s">
        <v>200</v>
      </c>
      <c r="G128" s="218"/>
      <c r="H128" s="221">
        <v>50</v>
      </c>
      <c r="I128" s="222"/>
      <c r="J128" s="218"/>
      <c r="K128" s="218"/>
      <c r="L128" s="223"/>
      <c r="M128" s="224"/>
      <c r="N128" s="225"/>
      <c r="O128" s="225"/>
      <c r="P128" s="225"/>
      <c r="Q128" s="225"/>
      <c r="R128" s="225"/>
      <c r="S128" s="225"/>
      <c r="T128" s="226"/>
      <c r="AT128" s="227" t="s">
        <v>147</v>
      </c>
      <c r="AU128" s="227" t="s">
        <v>79</v>
      </c>
      <c r="AV128" s="13" t="s">
        <v>79</v>
      </c>
      <c r="AW128" s="13" t="s">
        <v>32</v>
      </c>
      <c r="AX128" s="13" t="s">
        <v>69</v>
      </c>
      <c r="AY128" s="227" t="s">
        <v>130</v>
      </c>
    </row>
    <row r="129" spans="2:65" s="13" customFormat="1">
      <c r="B129" s="217"/>
      <c r="C129" s="218"/>
      <c r="D129" s="194" t="s">
        <v>147</v>
      </c>
      <c r="E129" s="219" t="s">
        <v>1</v>
      </c>
      <c r="F129" s="220" t="s">
        <v>201</v>
      </c>
      <c r="G129" s="218"/>
      <c r="H129" s="221">
        <v>17</v>
      </c>
      <c r="I129" s="222"/>
      <c r="J129" s="218"/>
      <c r="K129" s="218"/>
      <c r="L129" s="223"/>
      <c r="M129" s="224"/>
      <c r="N129" s="225"/>
      <c r="O129" s="225"/>
      <c r="P129" s="225"/>
      <c r="Q129" s="225"/>
      <c r="R129" s="225"/>
      <c r="S129" s="225"/>
      <c r="T129" s="226"/>
      <c r="AT129" s="227" t="s">
        <v>147</v>
      </c>
      <c r="AU129" s="227" t="s">
        <v>79</v>
      </c>
      <c r="AV129" s="13" t="s">
        <v>79</v>
      </c>
      <c r="AW129" s="13" t="s">
        <v>32</v>
      </c>
      <c r="AX129" s="13" t="s">
        <v>69</v>
      </c>
      <c r="AY129" s="227" t="s">
        <v>130</v>
      </c>
    </row>
    <row r="130" spans="2:65" s="13" customFormat="1">
      <c r="B130" s="217"/>
      <c r="C130" s="218"/>
      <c r="D130" s="194" t="s">
        <v>147</v>
      </c>
      <c r="E130" s="219" t="s">
        <v>1</v>
      </c>
      <c r="F130" s="220" t="s">
        <v>202</v>
      </c>
      <c r="G130" s="218"/>
      <c r="H130" s="221">
        <v>13</v>
      </c>
      <c r="I130" s="222"/>
      <c r="J130" s="218"/>
      <c r="K130" s="218"/>
      <c r="L130" s="223"/>
      <c r="M130" s="224"/>
      <c r="N130" s="225"/>
      <c r="O130" s="225"/>
      <c r="P130" s="225"/>
      <c r="Q130" s="225"/>
      <c r="R130" s="225"/>
      <c r="S130" s="225"/>
      <c r="T130" s="226"/>
      <c r="AT130" s="227" t="s">
        <v>147</v>
      </c>
      <c r="AU130" s="227" t="s">
        <v>79</v>
      </c>
      <c r="AV130" s="13" t="s">
        <v>79</v>
      </c>
      <c r="AW130" s="13" t="s">
        <v>32</v>
      </c>
      <c r="AX130" s="13" t="s">
        <v>69</v>
      </c>
      <c r="AY130" s="227" t="s">
        <v>130</v>
      </c>
    </row>
    <row r="131" spans="2:65" s="13" customFormat="1">
      <c r="B131" s="217"/>
      <c r="C131" s="218"/>
      <c r="D131" s="194" t="s">
        <v>147</v>
      </c>
      <c r="E131" s="219" t="s">
        <v>1</v>
      </c>
      <c r="F131" s="220" t="s">
        <v>203</v>
      </c>
      <c r="G131" s="218"/>
      <c r="H131" s="221">
        <v>135.81</v>
      </c>
      <c r="I131" s="222"/>
      <c r="J131" s="218"/>
      <c r="K131" s="218"/>
      <c r="L131" s="223"/>
      <c r="M131" s="224"/>
      <c r="N131" s="225"/>
      <c r="O131" s="225"/>
      <c r="P131" s="225"/>
      <c r="Q131" s="225"/>
      <c r="R131" s="225"/>
      <c r="S131" s="225"/>
      <c r="T131" s="226"/>
      <c r="AT131" s="227" t="s">
        <v>147</v>
      </c>
      <c r="AU131" s="227" t="s">
        <v>79</v>
      </c>
      <c r="AV131" s="13" t="s">
        <v>79</v>
      </c>
      <c r="AW131" s="13" t="s">
        <v>32</v>
      </c>
      <c r="AX131" s="13" t="s">
        <v>69</v>
      </c>
      <c r="AY131" s="227" t="s">
        <v>130</v>
      </c>
    </row>
    <row r="132" spans="2:65" s="14" customFormat="1">
      <c r="B132" s="228"/>
      <c r="C132" s="229"/>
      <c r="D132" s="194" t="s">
        <v>147</v>
      </c>
      <c r="E132" s="230" t="s">
        <v>1</v>
      </c>
      <c r="F132" s="231" t="s">
        <v>176</v>
      </c>
      <c r="G132" s="229"/>
      <c r="H132" s="232">
        <v>215.81</v>
      </c>
      <c r="I132" s="233"/>
      <c r="J132" s="229"/>
      <c r="K132" s="229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147</v>
      </c>
      <c r="AU132" s="238" t="s">
        <v>79</v>
      </c>
      <c r="AV132" s="14" t="s">
        <v>137</v>
      </c>
      <c r="AW132" s="14" t="s">
        <v>32</v>
      </c>
      <c r="AX132" s="14" t="s">
        <v>77</v>
      </c>
      <c r="AY132" s="238" t="s">
        <v>130</v>
      </c>
    </row>
    <row r="133" spans="2:65" s="1" customFormat="1" ht="16.5" customHeight="1">
      <c r="B133" s="34"/>
      <c r="C133" s="197" t="s">
        <v>204</v>
      </c>
      <c r="D133" s="197" t="s">
        <v>141</v>
      </c>
      <c r="E133" s="198" t="s">
        <v>205</v>
      </c>
      <c r="F133" s="199" t="s">
        <v>206</v>
      </c>
      <c r="G133" s="200" t="s">
        <v>144</v>
      </c>
      <c r="H133" s="201">
        <v>621.53300000000002</v>
      </c>
      <c r="I133" s="202"/>
      <c r="J133" s="203">
        <f>ROUND(I133*H133,2)</f>
        <v>0</v>
      </c>
      <c r="K133" s="199" t="s">
        <v>136</v>
      </c>
      <c r="L133" s="204"/>
      <c r="M133" s="205" t="s">
        <v>1</v>
      </c>
      <c r="N133" s="206" t="s">
        <v>40</v>
      </c>
      <c r="O133" s="60"/>
      <c r="P133" s="191">
        <f>O133*H133</f>
        <v>0</v>
      </c>
      <c r="Q133" s="191">
        <v>1</v>
      </c>
      <c r="R133" s="191">
        <f>Q133*H133</f>
        <v>621.53300000000002</v>
      </c>
      <c r="S133" s="191">
        <v>0</v>
      </c>
      <c r="T133" s="192">
        <f>S133*H133</f>
        <v>0</v>
      </c>
      <c r="AR133" s="17" t="s">
        <v>145</v>
      </c>
      <c r="AT133" s="17" t="s">
        <v>141</v>
      </c>
      <c r="AU133" s="17" t="s">
        <v>79</v>
      </c>
      <c r="AY133" s="17" t="s">
        <v>130</v>
      </c>
      <c r="BE133" s="193">
        <f>IF(N133="základní",J133,0)</f>
        <v>0</v>
      </c>
      <c r="BF133" s="193">
        <f>IF(N133="snížená",J133,0)</f>
        <v>0</v>
      </c>
      <c r="BG133" s="193">
        <f>IF(N133="zákl. přenesená",J133,0)</f>
        <v>0</v>
      </c>
      <c r="BH133" s="193">
        <f>IF(N133="sníž. přenesená",J133,0)</f>
        <v>0</v>
      </c>
      <c r="BI133" s="193">
        <f>IF(N133="nulová",J133,0)</f>
        <v>0</v>
      </c>
      <c r="BJ133" s="17" t="s">
        <v>77</v>
      </c>
      <c r="BK133" s="193">
        <f>ROUND(I133*H133,2)</f>
        <v>0</v>
      </c>
      <c r="BL133" s="17" t="s">
        <v>137</v>
      </c>
      <c r="BM133" s="17" t="s">
        <v>207</v>
      </c>
    </row>
    <row r="134" spans="2:65" s="1" customFormat="1">
      <c r="B134" s="34"/>
      <c r="C134" s="35"/>
      <c r="D134" s="194" t="s">
        <v>139</v>
      </c>
      <c r="E134" s="35"/>
      <c r="F134" s="195" t="s">
        <v>208</v>
      </c>
      <c r="G134" s="35"/>
      <c r="H134" s="35"/>
      <c r="I134" s="112"/>
      <c r="J134" s="35"/>
      <c r="K134" s="35"/>
      <c r="L134" s="38"/>
      <c r="M134" s="196"/>
      <c r="N134" s="60"/>
      <c r="O134" s="60"/>
      <c r="P134" s="60"/>
      <c r="Q134" s="60"/>
      <c r="R134" s="60"/>
      <c r="S134" s="60"/>
      <c r="T134" s="61"/>
      <c r="AT134" s="17" t="s">
        <v>139</v>
      </c>
      <c r="AU134" s="17" t="s">
        <v>79</v>
      </c>
    </row>
    <row r="135" spans="2:65" s="13" customFormat="1">
      <c r="B135" s="217"/>
      <c r="C135" s="218"/>
      <c r="D135" s="194" t="s">
        <v>147</v>
      </c>
      <c r="E135" s="219" t="s">
        <v>1</v>
      </c>
      <c r="F135" s="220" t="s">
        <v>209</v>
      </c>
      <c r="G135" s="218"/>
      <c r="H135" s="221">
        <v>345.29599999999999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147</v>
      </c>
      <c r="AU135" s="227" t="s">
        <v>79</v>
      </c>
      <c r="AV135" s="13" t="s">
        <v>79</v>
      </c>
      <c r="AW135" s="13" t="s">
        <v>32</v>
      </c>
      <c r="AX135" s="13" t="s">
        <v>77</v>
      </c>
      <c r="AY135" s="227" t="s">
        <v>130</v>
      </c>
    </row>
    <row r="136" spans="2:65" s="13" customFormat="1">
      <c r="B136" s="217"/>
      <c r="C136" s="218"/>
      <c r="D136" s="194" t="s">
        <v>147</v>
      </c>
      <c r="E136" s="218"/>
      <c r="F136" s="220" t="s">
        <v>210</v>
      </c>
      <c r="G136" s="218"/>
      <c r="H136" s="221">
        <v>621.53300000000002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147</v>
      </c>
      <c r="AU136" s="227" t="s">
        <v>79</v>
      </c>
      <c r="AV136" s="13" t="s">
        <v>79</v>
      </c>
      <c r="AW136" s="13" t="s">
        <v>4</v>
      </c>
      <c r="AX136" s="13" t="s">
        <v>77</v>
      </c>
      <c r="AY136" s="227" t="s">
        <v>130</v>
      </c>
    </row>
    <row r="137" spans="2:65" s="1" customFormat="1" ht="16.5" customHeight="1">
      <c r="B137" s="34"/>
      <c r="C137" s="182" t="s">
        <v>211</v>
      </c>
      <c r="D137" s="182" t="s">
        <v>132</v>
      </c>
      <c r="E137" s="183" t="s">
        <v>212</v>
      </c>
      <c r="F137" s="184" t="s">
        <v>213</v>
      </c>
      <c r="G137" s="185" t="s">
        <v>135</v>
      </c>
      <c r="H137" s="186">
        <v>89.951999999999998</v>
      </c>
      <c r="I137" s="187"/>
      <c r="J137" s="188">
        <f>ROUND(I137*H137,2)</f>
        <v>0</v>
      </c>
      <c r="K137" s="184" t="s">
        <v>136</v>
      </c>
      <c r="L137" s="38"/>
      <c r="M137" s="189" t="s">
        <v>1</v>
      </c>
      <c r="N137" s="190" t="s">
        <v>40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137</v>
      </c>
      <c r="AT137" s="17" t="s">
        <v>132</v>
      </c>
      <c r="AU137" s="17" t="s">
        <v>79</v>
      </c>
      <c r="AY137" s="17" t="s">
        <v>130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77</v>
      </c>
      <c r="BK137" s="193">
        <f>ROUND(I137*H137,2)</f>
        <v>0</v>
      </c>
      <c r="BL137" s="17" t="s">
        <v>137</v>
      </c>
      <c r="BM137" s="17" t="s">
        <v>214</v>
      </c>
    </row>
    <row r="138" spans="2:65" s="1" customFormat="1">
      <c r="B138" s="34"/>
      <c r="C138" s="35"/>
      <c r="D138" s="194" t="s">
        <v>139</v>
      </c>
      <c r="E138" s="35"/>
      <c r="F138" s="195" t="s">
        <v>213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139</v>
      </c>
      <c r="AU138" s="17" t="s">
        <v>79</v>
      </c>
    </row>
    <row r="139" spans="2:65" s="13" customFormat="1">
      <c r="B139" s="217"/>
      <c r="C139" s="218"/>
      <c r="D139" s="194" t="s">
        <v>147</v>
      </c>
      <c r="E139" s="219" t="s">
        <v>1</v>
      </c>
      <c r="F139" s="220" t="s">
        <v>187</v>
      </c>
      <c r="G139" s="218"/>
      <c r="H139" s="221">
        <v>61.392000000000003</v>
      </c>
      <c r="I139" s="222"/>
      <c r="J139" s="218"/>
      <c r="K139" s="218"/>
      <c r="L139" s="223"/>
      <c r="M139" s="224"/>
      <c r="N139" s="225"/>
      <c r="O139" s="225"/>
      <c r="P139" s="225"/>
      <c r="Q139" s="225"/>
      <c r="R139" s="225"/>
      <c r="S139" s="225"/>
      <c r="T139" s="226"/>
      <c r="AT139" s="227" t="s">
        <v>147</v>
      </c>
      <c r="AU139" s="227" t="s">
        <v>79</v>
      </c>
      <c r="AV139" s="13" t="s">
        <v>79</v>
      </c>
      <c r="AW139" s="13" t="s">
        <v>32</v>
      </c>
      <c r="AX139" s="13" t="s">
        <v>69</v>
      </c>
      <c r="AY139" s="227" t="s">
        <v>130</v>
      </c>
    </row>
    <row r="140" spans="2:65" s="13" customFormat="1">
      <c r="B140" s="217"/>
      <c r="C140" s="218"/>
      <c r="D140" s="194" t="s">
        <v>147</v>
      </c>
      <c r="E140" s="219" t="s">
        <v>1</v>
      </c>
      <c r="F140" s="220" t="s">
        <v>188</v>
      </c>
      <c r="G140" s="218"/>
      <c r="H140" s="221">
        <v>28.56</v>
      </c>
      <c r="I140" s="222"/>
      <c r="J140" s="218"/>
      <c r="K140" s="218"/>
      <c r="L140" s="223"/>
      <c r="M140" s="224"/>
      <c r="N140" s="225"/>
      <c r="O140" s="225"/>
      <c r="P140" s="225"/>
      <c r="Q140" s="225"/>
      <c r="R140" s="225"/>
      <c r="S140" s="225"/>
      <c r="T140" s="226"/>
      <c r="AT140" s="227" t="s">
        <v>147</v>
      </c>
      <c r="AU140" s="227" t="s">
        <v>79</v>
      </c>
      <c r="AV140" s="13" t="s">
        <v>79</v>
      </c>
      <c r="AW140" s="13" t="s">
        <v>32</v>
      </c>
      <c r="AX140" s="13" t="s">
        <v>69</v>
      </c>
      <c r="AY140" s="227" t="s">
        <v>130</v>
      </c>
    </row>
    <row r="141" spans="2:65" s="14" customFormat="1">
      <c r="B141" s="228"/>
      <c r="C141" s="229"/>
      <c r="D141" s="194" t="s">
        <v>147</v>
      </c>
      <c r="E141" s="230" t="s">
        <v>1</v>
      </c>
      <c r="F141" s="231" t="s">
        <v>176</v>
      </c>
      <c r="G141" s="229"/>
      <c r="H141" s="232">
        <v>89.951999999999998</v>
      </c>
      <c r="I141" s="233"/>
      <c r="J141" s="229"/>
      <c r="K141" s="229"/>
      <c r="L141" s="234"/>
      <c r="M141" s="235"/>
      <c r="N141" s="236"/>
      <c r="O141" s="236"/>
      <c r="P141" s="236"/>
      <c r="Q141" s="236"/>
      <c r="R141" s="236"/>
      <c r="S141" s="236"/>
      <c r="T141" s="237"/>
      <c r="AT141" s="238" t="s">
        <v>147</v>
      </c>
      <c r="AU141" s="238" t="s">
        <v>79</v>
      </c>
      <c r="AV141" s="14" t="s">
        <v>137</v>
      </c>
      <c r="AW141" s="14" t="s">
        <v>32</v>
      </c>
      <c r="AX141" s="14" t="s">
        <v>77</v>
      </c>
      <c r="AY141" s="238" t="s">
        <v>130</v>
      </c>
    </row>
    <row r="142" spans="2:65" s="1" customFormat="1" ht="16.5" customHeight="1">
      <c r="B142" s="34"/>
      <c r="C142" s="182" t="s">
        <v>215</v>
      </c>
      <c r="D142" s="182" t="s">
        <v>132</v>
      </c>
      <c r="E142" s="183" t="s">
        <v>216</v>
      </c>
      <c r="F142" s="184" t="s">
        <v>217</v>
      </c>
      <c r="G142" s="185" t="s">
        <v>144</v>
      </c>
      <c r="H142" s="186">
        <v>143.923</v>
      </c>
      <c r="I142" s="187"/>
      <c r="J142" s="188">
        <f>ROUND(I142*H142,2)</f>
        <v>0</v>
      </c>
      <c r="K142" s="184" t="s">
        <v>136</v>
      </c>
      <c r="L142" s="38"/>
      <c r="M142" s="189" t="s">
        <v>1</v>
      </c>
      <c r="N142" s="190" t="s">
        <v>40</v>
      </c>
      <c r="O142" s="60"/>
      <c r="P142" s="191">
        <f>O142*H142</f>
        <v>0</v>
      </c>
      <c r="Q142" s="191">
        <v>0</v>
      </c>
      <c r="R142" s="191">
        <f>Q142*H142</f>
        <v>0</v>
      </c>
      <c r="S142" s="191">
        <v>0</v>
      </c>
      <c r="T142" s="192">
        <f>S142*H142</f>
        <v>0</v>
      </c>
      <c r="AR142" s="17" t="s">
        <v>137</v>
      </c>
      <c r="AT142" s="17" t="s">
        <v>132</v>
      </c>
      <c r="AU142" s="17" t="s">
        <v>79</v>
      </c>
      <c r="AY142" s="17" t="s">
        <v>130</v>
      </c>
      <c r="BE142" s="193">
        <f>IF(N142="základní",J142,0)</f>
        <v>0</v>
      </c>
      <c r="BF142" s="193">
        <f>IF(N142="snížená",J142,0)</f>
        <v>0</v>
      </c>
      <c r="BG142" s="193">
        <f>IF(N142="zákl. přenesená",J142,0)</f>
        <v>0</v>
      </c>
      <c r="BH142" s="193">
        <f>IF(N142="sníž. přenesená",J142,0)</f>
        <v>0</v>
      </c>
      <c r="BI142" s="193">
        <f>IF(N142="nulová",J142,0)</f>
        <v>0</v>
      </c>
      <c r="BJ142" s="17" t="s">
        <v>77</v>
      </c>
      <c r="BK142" s="193">
        <f>ROUND(I142*H142,2)</f>
        <v>0</v>
      </c>
      <c r="BL142" s="17" t="s">
        <v>137</v>
      </c>
      <c r="BM142" s="17" t="s">
        <v>218</v>
      </c>
    </row>
    <row r="143" spans="2:65" s="1" customFormat="1">
      <c r="B143" s="34"/>
      <c r="C143" s="35"/>
      <c r="D143" s="194" t="s">
        <v>139</v>
      </c>
      <c r="E143" s="35"/>
      <c r="F143" s="195" t="s">
        <v>217</v>
      </c>
      <c r="G143" s="35"/>
      <c r="H143" s="35"/>
      <c r="I143" s="112"/>
      <c r="J143" s="35"/>
      <c r="K143" s="35"/>
      <c r="L143" s="38"/>
      <c r="M143" s="196"/>
      <c r="N143" s="60"/>
      <c r="O143" s="60"/>
      <c r="P143" s="60"/>
      <c r="Q143" s="60"/>
      <c r="R143" s="60"/>
      <c r="S143" s="60"/>
      <c r="T143" s="61"/>
      <c r="AT143" s="17" t="s">
        <v>139</v>
      </c>
      <c r="AU143" s="17" t="s">
        <v>79</v>
      </c>
    </row>
    <row r="144" spans="2:65" s="13" customFormat="1">
      <c r="B144" s="217"/>
      <c r="C144" s="218"/>
      <c r="D144" s="194" t="s">
        <v>147</v>
      </c>
      <c r="E144" s="219" t="s">
        <v>1</v>
      </c>
      <c r="F144" s="220" t="s">
        <v>219</v>
      </c>
      <c r="G144" s="218"/>
      <c r="H144" s="221">
        <v>143.923</v>
      </c>
      <c r="I144" s="222"/>
      <c r="J144" s="218"/>
      <c r="K144" s="218"/>
      <c r="L144" s="223"/>
      <c r="M144" s="224"/>
      <c r="N144" s="225"/>
      <c r="O144" s="225"/>
      <c r="P144" s="225"/>
      <c r="Q144" s="225"/>
      <c r="R144" s="225"/>
      <c r="S144" s="225"/>
      <c r="T144" s="226"/>
      <c r="AT144" s="227" t="s">
        <v>147</v>
      </c>
      <c r="AU144" s="227" t="s">
        <v>79</v>
      </c>
      <c r="AV144" s="13" t="s">
        <v>79</v>
      </c>
      <c r="AW144" s="13" t="s">
        <v>32</v>
      </c>
      <c r="AX144" s="13" t="s">
        <v>77</v>
      </c>
      <c r="AY144" s="227" t="s">
        <v>130</v>
      </c>
    </row>
    <row r="145" spans="2:65" s="1" customFormat="1" ht="22.5" customHeight="1">
      <c r="B145" s="34"/>
      <c r="C145" s="182" t="s">
        <v>220</v>
      </c>
      <c r="D145" s="182" t="s">
        <v>132</v>
      </c>
      <c r="E145" s="183" t="s">
        <v>221</v>
      </c>
      <c r="F145" s="184" t="s">
        <v>222</v>
      </c>
      <c r="G145" s="185" t="s">
        <v>223</v>
      </c>
      <c r="H145" s="186">
        <v>965.2</v>
      </c>
      <c r="I145" s="187"/>
      <c r="J145" s="188">
        <f>ROUND(I145*H145,2)</f>
        <v>0</v>
      </c>
      <c r="K145" s="184" t="s">
        <v>1</v>
      </c>
      <c r="L145" s="38"/>
      <c r="M145" s="189" t="s">
        <v>1</v>
      </c>
      <c r="N145" s="190" t="s">
        <v>40</v>
      </c>
      <c r="O145" s="60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AR145" s="17" t="s">
        <v>137</v>
      </c>
      <c r="AT145" s="17" t="s">
        <v>132</v>
      </c>
      <c r="AU145" s="17" t="s">
        <v>79</v>
      </c>
      <c r="AY145" s="17" t="s">
        <v>130</v>
      </c>
      <c r="BE145" s="193">
        <f>IF(N145="základní",J145,0)</f>
        <v>0</v>
      </c>
      <c r="BF145" s="193">
        <f>IF(N145="snížená",J145,0)</f>
        <v>0</v>
      </c>
      <c r="BG145" s="193">
        <f>IF(N145="zákl. přenesená",J145,0)</f>
        <v>0</v>
      </c>
      <c r="BH145" s="193">
        <f>IF(N145="sníž. přenesená",J145,0)</f>
        <v>0</v>
      </c>
      <c r="BI145" s="193">
        <f>IF(N145="nulová",J145,0)</f>
        <v>0</v>
      </c>
      <c r="BJ145" s="17" t="s">
        <v>77</v>
      </c>
      <c r="BK145" s="193">
        <f>ROUND(I145*H145,2)</f>
        <v>0</v>
      </c>
      <c r="BL145" s="17" t="s">
        <v>137</v>
      </c>
      <c r="BM145" s="17" t="s">
        <v>224</v>
      </c>
    </row>
    <row r="146" spans="2:65" s="1" customFormat="1" ht="19.2">
      <c r="B146" s="34"/>
      <c r="C146" s="35"/>
      <c r="D146" s="194" t="s">
        <v>139</v>
      </c>
      <c r="E146" s="35"/>
      <c r="F146" s="195" t="s">
        <v>225</v>
      </c>
      <c r="G146" s="35"/>
      <c r="H146" s="35"/>
      <c r="I146" s="112"/>
      <c r="J146" s="35"/>
      <c r="K146" s="35"/>
      <c r="L146" s="38"/>
      <c r="M146" s="196"/>
      <c r="N146" s="60"/>
      <c r="O146" s="60"/>
      <c r="P146" s="60"/>
      <c r="Q146" s="60"/>
      <c r="R146" s="60"/>
      <c r="S146" s="60"/>
      <c r="T146" s="61"/>
      <c r="AT146" s="17" t="s">
        <v>139</v>
      </c>
      <c r="AU146" s="17" t="s">
        <v>79</v>
      </c>
    </row>
    <row r="147" spans="2:65" s="12" customFormat="1">
      <c r="B147" s="207"/>
      <c r="C147" s="208"/>
      <c r="D147" s="194" t="s">
        <v>147</v>
      </c>
      <c r="E147" s="209" t="s">
        <v>1</v>
      </c>
      <c r="F147" s="210" t="s">
        <v>226</v>
      </c>
      <c r="G147" s="208"/>
      <c r="H147" s="209" t="s">
        <v>1</v>
      </c>
      <c r="I147" s="211"/>
      <c r="J147" s="208"/>
      <c r="K147" s="208"/>
      <c r="L147" s="212"/>
      <c r="M147" s="213"/>
      <c r="N147" s="214"/>
      <c r="O147" s="214"/>
      <c r="P147" s="214"/>
      <c r="Q147" s="214"/>
      <c r="R147" s="214"/>
      <c r="S147" s="214"/>
      <c r="T147" s="215"/>
      <c r="AT147" s="216" t="s">
        <v>147</v>
      </c>
      <c r="AU147" s="216" t="s">
        <v>79</v>
      </c>
      <c r="AV147" s="12" t="s">
        <v>77</v>
      </c>
      <c r="AW147" s="12" t="s">
        <v>32</v>
      </c>
      <c r="AX147" s="12" t="s">
        <v>69</v>
      </c>
      <c r="AY147" s="216" t="s">
        <v>130</v>
      </c>
    </row>
    <row r="148" spans="2:65" s="13" customFormat="1">
      <c r="B148" s="217"/>
      <c r="C148" s="218"/>
      <c r="D148" s="194" t="s">
        <v>147</v>
      </c>
      <c r="E148" s="219" t="s">
        <v>1</v>
      </c>
      <c r="F148" s="220" t="s">
        <v>227</v>
      </c>
      <c r="G148" s="218"/>
      <c r="H148" s="221">
        <v>965.2</v>
      </c>
      <c r="I148" s="222"/>
      <c r="J148" s="218"/>
      <c r="K148" s="218"/>
      <c r="L148" s="223"/>
      <c r="M148" s="224"/>
      <c r="N148" s="225"/>
      <c r="O148" s="225"/>
      <c r="P148" s="225"/>
      <c r="Q148" s="225"/>
      <c r="R148" s="225"/>
      <c r="S148" s="225"/>
      <c r="T148" s="226"/>
      <c r="AT148" s="227" t="s">
        <v>147</v>
      </c>
      <c r="AU148" s="227" t="s">
        <v>79</v>
      </c>
      <c r="AV148" s="13" t="s">
        <v>79</v>
      </c>
      <c r="AW148" s="13" t="s">
        <v>32</v>
      </c>
      <c r="AX148" s="13" t="s">
        <v>77</v>
      </c>
      <c r="AY148" s="227" t="s">
        <v>130</v>
      </c>
    </row>
    <row r="149" spans="2:65" s="1" customFormat="1" ht="16.5" customHeight="1">
      <c r="B149" s="34"/>
      <c r="C149" s="197" t="s">
        <v>8</v>
      </c>
      <c r="D149" s="197" t="s">
        <v>141</v>
      </c>
      <c r="E149" s="198" t="s">
        <v>228</v>
      </c>
      <c r="F149" s="199" t="s">
        <v>229</v>
      </c>
      <c r="G149" s="200" t="s">
        <v>230</v>
      </c>
      <c r="H149" s="201">
        <v>24.13</v>
      </c>
      <c r="I149" s="202"/>
      <c r="J149" s="203">
        <f>ROUND(I149*H149,2)</f>
        <v>0</v>
      </c>
      <c r="K149" s="199" t="s">
        <v>136</v>
      </c>
      <c r="L149" s="204"/>
      <c r="M149" s="205" t="s">
        <v>1</v>
      </c>
      <c r="N149" s="206" t="s">
        <v>40</v>
      </c>
      <c r="O149" s="60"/>
      <c r="P149" s="191">
        <f>O149*H149</f>
        <v>0</v>
      </c>
      <c r="Q149" s="191">
        <v>1E-3</v>
      </c>
      <c r="R149" s="191">
        <f>Q149*H149</f>
        <v>2.4129999999999999E-2</v>
      </c>
      <c r="S149" s="191">
        <v>0</v>
      </c>
      <c r="T149" s="192">
        <f>S149*H149</f>
        <v>0</v>
      </c>
      <c r="AR149" s="17" t="s">
        <v>145</v>
      </c>
      <c r="AT149" s="17" t="s">
        <v>141</v>
      </c>
      <c r="AU149" s="17" t="s">
        <v>79</v>
      </c>
      <c r="AY149" s="17" t="s">
        <v>130</v>
      </c>
      <c r="BE149" s="193">
        <f>IF(N149="základní",J149,0)</f>
        <v>0</v>
      </c>
      <c r="BF149" s="193">
        <f>IF(N149="snížená",J149,0)</f>
        <v>0</v>
      </c>
      <c r="BG149" s="193">
        <f>IF(N149="zákl. přenesená",J149,0)</f>
        <v>0</v>
      </c>
      <c r="BH149" s="193">
        <f>IF(N149="sníž. přenesená",J149,0)</f>
        <v>0</v>
      </c>
      <c r="BI149" s="193">
        <f>IF(N149="nulová",J149,0)</f>
        <v>0</v>
      </c>
      <c r="BJ149" s="17" t="s">
        <v>77</v>
      </c>
      <c r="BK149" s="193">
        <f>ROUND(I149*H149,2)</f>
        <v>0</v>
      </c>
      <c r="BL149" s="17" t="s">
        <v>137</v>
      </c>
      <c r="BM149" s="17" t="s">
        <v>231</v>
      </c>
    </row>
    <row r="150" spans="2:65" s="1" customFormat="1">
      <c r="B150" s="34"/>
      <c r="C150" s="35"/>
      <c r="D150" s="194" t="s">
        <v>139</v>
      </c>
      <c r="E150" s="35"/>
      <c r="F150" s="195" t="s">
        <v>229</v>
      </c>
      <c r="G150" s="35"/>
      <c r="H150" s="35"/>
      <c r="I150" s="112"/>
      <c r="J150" s="35"/>
      <c r="K150" s="35"/>
      <c r="L150" s="38"/>
      <c r="M150" s="196"/>
      <c r="N150" s="60"/>
      <c r="O150" s="60"/>
      <c r="P150" s="60"/>
      <c r="Q150" s="60"/>
      <c r="R150" s="60"/>
      <c r="S150" s="60"/>
      <c r="T150" s="61"/>
      <c r="AT150" s="17" t="s">
        <v>139</v>
      </c>
      <c r="AU150" s="17" t="s">
        <v>79</v>
      </c>
    </row>
    <row r="151" spans="2:65" s="13" customFormat="1">
      <c r="B151" s="217"/>
      <c r="C151" s="218"/>
      <c r="D151" s="194" t="s">
        <v>147</v>
      </c>
      <c r="E151" s="218"/>
      <c r="F151" s="220" t="s">
        <v>232</v>
      </c>
      <c r="G151" s="218"/>
      <c r="H151" s="221">
        <v>24.13</v>
      </c>
      <c r="I151" s="222"/>
      <c r="J151" s="218"/>
      <c r="K151" s="218"/>
      <c r="L151" s="223"/>
      <c r="M151" s="224"/>
      <c r="N151" s="225"/>
      <c r="O151" s="225"/>
      <c r="P151" s="225"/>
      <c r="Q151" s="225"/>
      <c r="R151" s="225"/>
      <c r="S151" s="225"/>
      <c r="T151" s="226"/>
      <c r="AT151" s="227" t="s">
        <v>147</v>
      </c>
      <c r="AU151" s="227" t="s">
        <v>79</v>
      </c>
      <c r="AV151" s="13" t="s">
        <v>79</v>
      </c>
      <c r="AW151" s="13" t="s">
        <v>4</v>
      </c>
      <c r="AX151" s="13" t="s">
        <v>77</v>
      </c>
      <c r="AY151" s="227" t="s">
        <v>130</v>
      </c>
    </row>
    <row r="152" spans="2:65" s="1" customFormat="1" ht="16.5" customHeight="1">
      <c r="B152" s="34"/>
      <c r="C152" s="182" t="s">
        <v>233</v>
      </c>
      <c r="D152" s="182" t="s">
        <v>132</v>
      </c>
      <c r="E152" s="183" t="s">
        <v>234</v>
      </c>
      <c r="F152" s="184" t="s">
        <v>235</v>
      </c>
      <c r="G152" s="185" t="s">
        <v>223</v>
      </c>
      <c r="H152" s="186">
        <v>965.2</v>
      </c>
      <c r="I152" s="187"/>
      <c r="J152" s="188">
        <f>ROUND(I152*H152,2)</f>
        <v>0</v>
      </c>
      <c r="K152" s="184" t="s">
        <v>1</v>
      </c>
      <c r="L152" s="38"/>
      <c r="M152" s="189" t="s">
        <v>1</v>
      </c>
      <c r="N152" s="190" t="s">
        <v>40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137</v>
      </c>
      <c r="AT152" s="17" t="s">
        <v>132</v>
      </c>
      <c r="AU152" s="17" t="s">
        <v>79</v>
      </c>
      <c r="AY152" s="17" t="s">
        <v>130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77</v>
      </c>
      <c r="BK152" s="193">
        <f>ROUND(I152*H152,2)</f>
        <v>0</v>
      </c>
      <c r="BL152" s="17" t="s">
        <v>137</v>
      </c>
      <c r="BM152" s="17" t="s">
        <v>236</v>
      </c>
    </row>
    <row r="153" spans="2:65" s="1" customFormat="1">
      <c r="B153" s="34"/>
      <c r="C153" s="35"/>
      <c r="D153" s="194" t="s">
        <v>139</v>
      </c>
      <c r="E153" s="35"/>
      <c r="F153" s="195" t="s">
        <v>237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139</v>
      </c>
      <c r="AU153" s="17" t="s">
        <v>79</v>
      </c>
    </row>
    <row r="154" spans="2:65" s="12" customFormat="1">
      <c r="B154" s="207"/>
      <c r="C154" s="208"/>
      <c r="D154" s="194" t="s">
        <v>147</v>
      </c>
      <c r="E154" s="209" t="s">
        <v>1</v>
      </c>
      <c r="F154" s="210" t="s">
        <v>238</v>
      </c>
      <c r="G154" s="208"/>
      <c r="H154" s="209" t="s">
        <v>1</v>
      </c>
      <c r="I154" s="211"/>
      <c r="J154" s="208"/>
      <c r="K154" s="208"/>
      <c r="L154" s="212"/>
      <c r="M154" s="213"/>
      <c r="N154" s="214"/>
      <c r="O154" s="214"/>
      <c r="P154" s="214"/>
      <c r="Q154" s="214"/>
      <c r="R154" s="214"/>
      <c r="S154" s="214"/>
      <c r="T154" s="215"/>
      <c r="AT154" s="216" t="s">
        <v>147</v>
      </c>
      <c r="AU154" s="216" t="s">
        <v>79</v>
      </c>
      <c r="AV154" s="12" t="s">
        <v>77</v>
      </c>
      <c r="AW154" s="12" t="s">
        <v>32</v>
      </c>
      <c r="AX154" s="12" t="s">
        <v>69</v>
      </c>
      <c r="AY154" s="216" t="s">
        <v>130</v>
      </c>
    </row>
    <row r="155" spans="2:65" s="13" customFormat="1">
      <c r="B155" s="217"/>
      <c r="C155" s="218"/>
      <c r="D155" s="194" t="s">
        <v>147</v>
      </c>
      <c r="E155" s="219" t="s">
        <v>1</v>
      </c>
      <c r="F155" s="220" t="s">
        <v>227</v>
      </c>
      <c r="G155" s="218"/>
      <c r="H155" s="221">
        <v>965.2</v>
      </c>
      <c r="I155" s="222"/>
      <c r="J155" s="218"/>
      <c r="K155" s="218"/>
      <c r="L155" s="223"/>
      <c r="M155" s="224"/>
      <c r="N155" s="225"/>
      <c r="O155" s="225"/>
      <c r="P155" s="225"/>
      <c r="Q155" s="225"/>
      <c r="R155" s="225"/>
      <c r="S155" s="225"/>
      <c r="T155" s="226"/>
      <c r="AT155" s="227" t="s">
        <v>147</v>
      </c>
      <c r="AU155" s="227" t="s">
        <v>79</v>
      </c>
      <c r="AV155" s="13" t="s">
        <v>79</v>
      </c>
      <c r="AW155" s="13" t="s">
        <v>32</v>
      </c>
      <c r="AX155" s="13" t="s">
        <v>77</v>
      </c>
      <c r="AY155" s="227" t="s">
        <v>130</v>
      </c>
    </row>
    <row r="156" spans="2:65" s="1" customFormat="1" ht="16.5" customHeight="1">
      <c r="B156" s="34"/>
      <c r="C156" s="182" t="s">
        <v>239</v>
      </c>
      <c r="D156" s="182" t="s">
        <v>132</v>
      </c>
      <c r="E156" s="183" t="s">
        <v>240</v>
      </c>
      <c r="F156" s="184" t="s">
        <v>241</v>
      </c>
      <c r="G156" s="185" t="s">
        <v>223</v>
      </c>
      <c r="H156" s="186">
        <v>140</v>
      </c>
      <c r="I156" s="187"/>
      <c r="J156" s="188">
        <f>ROUND(I156*H156,2)</f>
        <v>0</v>
      </c>
      <c r="K156" s="184" t="s">
        <v>136</v>
      </c>
      <c r="L156" s="38"/>
      <c r="M156" s="189" t="s">
        <v>1</v>
      </c>
      <c r="N156" s="190" t="s">
        <v>40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137</v>
      </c>
      <c r="AT156" s="17" t="s">
        <v>132</v>
      </c>
      <c r="AU156" s="17" t="s">
        <v>79</v>
      </c>
      <c r="AY156" s="17" t="s">
        <v>130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77</v>
      </c>
      <c r="BK156" s="193">
        <f>ROUND(I156*H156,2)</f>
        <v>0</v>
      </c>
      <c r="BL156" s="17" t="s">
        <v>137</v>
      </c>
      <c r="BM156" s="17" t="s">
        <v>242</v>
      </c>
    </row>
    <row r="157" spans="2:65" s="1" customFormat="1">
      <c r="B157" s="34"/>
      <c r="C157" s="35"/>
      <c r="D157" s="194" t="s">
        <v>139</v>
      </c>
      <c r="E157" s="35"/>
      <c r="F157" s="195" t="s">
        <v>243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139</v>
      </c>
      <c r="AU157" s="17" t="s">
        <v>79</v>
      </c>
    </row>
    <row r="158" spans="2:65" s="12" customFormat="1">
      <c r="B158" s="207"/>
      <c r="C158" s="208"/>
      <c r="D158" s="194" t="s">
        <v>147</v>
      </c>
      <c r="E158" s="209" t="s">
        <v>1</v>
      </c>
      <c r="F158" s="210" t="s">
        <v>244</v>
      </c>
      <c r="G158" s="208"/>
      <c r="H158" s="209" t="s">
        <v>1</v>
      </c>
      <c r="I158" s="211"/>
      <c r="J158" s="208"/>
      <c r="K158" s="208"/>
      <c r="L158" s="212"/>
      <c r="M158" s="213"/>
      <c r="N158" s="214"/>
      <c r="O158" s="214"/>
      <c r="P158" s="214"/>
      <c r="Q158" s="214"/>
      <c r="R158" s="214"/>
      <c r="S158" s="214"/>
      <c r="T158" s="215"/>
      <c r="AT158" s="216" t="s">
        <v>147</v>
      </c>
      <c r="AU158" s="216" t="s">
        <v>79</v>
      </c>
      <c r="AV158" s="12" t="s">
        <v>77</v>
      </c>
      <c r="AW158" s="12" t="s">
        <v>32</v>
      </c>
      <c r="AX158" s="12" t="s">
        <v>69</v>
      </c>
      <c r="AY158" s="216" t="s">
        <v>130</v>
      </c>
    </row>
    <row r="159" spans="2:65" s="13" customFormat="1">
      <c r="B159" s="217"/>
      <c r="C159" s="218"/>
      <c r="D159" s="194" t="s">
        <v>147</v>
      </c>
      <c r="E159" s="219" t="s">
        <v>1</v>
      </c>
      <c r="F159" s="220" t="s">
        <v>245</v>
      </c>
      <c r="G159" s="218"/>
      <c r="H159" s="221">
        <v>140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147</v>
      </c>
      <c r="AU159" s="227" t="s">
        <v>79</v>
      </c>
      <c r="AV159" s="13" t="s">
        <v>79</v>
      </c>
      <c r="AW159" s="13" t="s">
        <v>32</v>
      </c>
      <c r="AX159" s="13" t="s">
        <v>77</v>
      </c>
      <c r="AY159" s="227" t="s">
        <v>130</v>
      </c>
    </row>
    <row r="160" spans="2:65" s="11" customFormat="1" ht="22.8" customHeight="1">
      <c r="B160" s="166"/>
      <c r="C160" s="167"/>
      <c r="D160" s="168" t="s">
        <v>68</v>
      </c>
      <c r="E160" s="180" t="s">
        <v>79</v>
      </c>
      <c r="F160" s="180" t="s">
        <v>246</v>
      </c>
      <c r="G160" s="167"/>
      <c r="H160" s="167"/>
      <c r="I160" s="170"/>
      <c r="J160" s="181">
        <f>BK160</f>
        <v>0</v>
      </c>
      <c r="K160" s="167"/>
      <c r="L160" s="172"/>
      <c r="M160" s="173"/>
      <c r="N160" s="174"/>
      <c r="O160" s="174"/>
      <c r="P160" s="175">
        <f>SUM(P161:P173)</f>
        <v>0</v>
      </c>
      <c r="Q160" s="174"/>
      <c r="R160" s="175">
        <f>SUM(R161:R173)</f>
        <v>8.8491989039999996E-2</v>
      </c>
      <c r="S160" s="174"/>
      <c r="T160" s="176">
        <f>SUM(T161:T173)</f>
        <v>0</v>
      </c>
      <c r="AR160" s="177" t="s">
        <v>77</v>
      </c>
      <c r="AT160" s="178" t="s">
        <v>68</v>
      </c>
      <c r="AU160" s="178" t="s">
        <v>77</v>
      </c>
      <c r="AY160" s="177" t="s">
        <v>130</v>
      </c>
      <c r="BK160" s="179">
        <f>SUM(BK161:BK173)</f>
        <v>0</v>
      </c>
    </row>
    <row r="161" spans="2:65" s="1" customFormat="1" ht="16.5" customHeight="1">
      <c r="B161" s="34"/>
      <c r="C161" s="182" t="s">
        <v>247</v>
      </c>
      <c r="D161" s="182" t="s">
        <v>132</v>
      </c>
      <c r="E161" s="183" t="s">
        <v>248</v>
      </c>
      <c r="F161" s="184" t="s">
        <v>249</v>
      </c>
      <c r="G161" s="185" t="s">
        <v>135</v>
      </c>
      <c r="H161" s="186">
        <v>28.56</v>
      </c>
      <c r="I161" s="187"/>
      <c r="J161" s="188">
        <f>ROUND(I161*H161,2)</f>
        <v>0</v>
      </c>
      <c r="K161" s="184" t="s">
        <v>136</v>
      </c>
      <c r="L161" s="38"/>
      <c r="M161" s="189" t="s">
        <v>1</v>
      </c>
      <c r="N161" s="190" t="s">
        <v>40</v>
      </c>
      <c r="O161" s="60"/>
      <c r="P161" s="191">
        <f>O161*H161</f>
        <v>0</v>
      </c>
      <c r="Q161" s="191">
        <v>0</v>
      </c>
      <c r="R161" s="191">
        <f>Q161*H161</f>
        <v>0</v>
      </c>
      <c r="S161" s="191">
        <v>0</v>
      </c>
      <c r="T161" s="192">
        <f>S161*H161</f>
        <v>0</v>
      </c>
      <c r="AR161" s="17" t="s">
        <v>137</v>
      </c>
      <c r="AT161" s="17" t="s">
        <v>132</v>
      </c>
      <c r="AU161" s="17" t="s">
        <v>79</v>
      </c>
      <c r="AY161" s="17" t="s">
        <v>130</v>
      </c>
      <c r="BE161" s="193">
        <f>IF(N161="základní",J161,0)</f>
        <v>0</v>
      </c>
      <c r="BF161" s="193">
        <f>IF(N161="snížená",J161,0)</f>
        <v>0</v>
      </c>
      <c r="BG161" s="193">
        <f>IF(N161="zákl. přenesená",J161,0)</f>
        <v>0</v>
      </c>
      <c r="BH161" s="193">
        <f>IF(N161="sníž. přenesená",J161,0)</f>
        <v>0</v>
      </c>
      <c r="BI161" s="193">
        <f>IF(N161="nulová",J161,0)</f>
        <v>0</v>
      </c>
      <c r="BJ161" s="17" t="s">
        <v>77</v>
      </c>
      <c r="BK161" s="193">
        <f>ROUND(I161*H161,2)</f>
        <v>0</v>
      </c>
      <c r="BL161" s="17" t="s">
        <v>137</v>
      </c>
      <c r="BM161" s="17" t="s">
        <v>250</v>
      </c>
    </row>
    <row r="162" spans="2:65" s="1" customFormat="1">
      <c r="B162" s="34"/>
      <c r="C162" s="35"/>
      <c r="D162" s="194" t="s">
        <v>139</v>
      </c>
      <c r="E162" s="35"/>
      <c r="F162" s="195" t="s">
        <v>251</v>
      </c>
      <c r="G162" s="35"/>
      <c r="H162" s="35"/>
      <c r="I162" s="112"/>
      <c r="J162" s="35"/>
      <c r="K162" s="35"/>
      <c r="L162" s="38"/>
      <c r="M162" s="196"/>
      <c r="N162" s="60"/>
      <c r="O162" s="60"/>
      <c r="P162" s="60"/>
      <c r="Q162" s="60"/>
      <c r="R162" s="60"/>
      <c r="S162" s="60"/>
      <c r="T162" s="61"/>
      <c r="AT162" s="17" t="s">
        <v>139</v>
      </c>
      <c r="AU162" s="17" t="s">
        <v>79</v>
      </c>
    </row>
    <row r="163" spans="2:65" s="12" customFormat="1">
      <c r="B163" s="207"/>
      <c r="C163" s="208"/>
      <c r="D163" s="194" t="s">
        <v>147</v>
      </c>
      <c r="E163" s="209" t="s">
        <v>1</v>
      </c>
      <c r="F163" s="210" t="s">
        <v>174</v>
      </c>
      <c r="G163" s="208"/>
      <c r="H163" s="209" t="s">
        <v>1</v>
      </c>
      <c r="I163" s="211"/>
      <c r="J163" s="208"/>
      <c r="K163" s="208"/>
      <c r="L163" s="212"/>
      <c r="M163" s="213"/>
      <c r="N163" s="214"/>
      <c r="O163" s="214"/>
      <c r="P163" s="214"/>
      <c r="Q163" s="214"/>
      <c r="R163" s="214"/>
      <c r="S163" s="214"/>
      <c r="T163" s="215"/>
      <c r="AT163" s="216" t="s">
        <v>147</v>
      </c>
      <c r="AU163" s="216" t="s">
        <v>79</v>
      </c>
      <c r="AV163" s="12" t="s">
        <v>77</v>
      </c>
      <c r="AW163" s="12" t="s">
        <v>32</v>
      </c>
      <c r="AX163" s="12" t="s">
        <v>69</v>
      </c>
      <c r="AY163" s="216" t="s">
        <v>130</v>
      </c>
    </row>
    <row r="164" spans="2:65" s="13" customFormat="1">
      <c r="B164" s="217"/>
      <c r="C164" s="218"/>
      <c r="D164" s="194" t="s">
        <v>147</v>
      </c>
      <c r="E164" s="219" t="s">
        <v>1</v>
      </c>
      <c r="F164" s="220" t="s">
        <v>182</v>
      </c>
      <c r="G164" s="218"/>
      <c r="H164" s="221">
        <v>28.56</v>
      </c>
      <c r="I164" s="222"/>
      <c r="J164" s="218"/>
      <c r="K164" s="218"/>
      <c r="L164" s="223"/>
      <c r="M164" s="224"/>
      <c r="N164" s="225"/>
      <c r="O164" s="225"/>
      <c r="P164" s="225"/>
      <c r="Q164" s="225"/>
      <c r="R164" s="225"/>
      <c r="S164" s="225"/>
      <c r="T164" s="226"/>
      <c r="AT164" s="227" t="s">
        <v>147</v>
      </c>
      <c r="AU164" s="227" t="s">
        <v>79</v>
      </c>
      <c r="AV164" s="13" t="s">
        <v>79</v>
      </c>
      <c r="AW164" s="13" t="s">
        <v>32</v>
      </c>
      <c r="AX164" s="13" t="s">
        <v>69</v>
      </c>
      <c r="AY164" s="227" t="s">
        <v>130</v>
      </c>
    </row>
    <row r="165" spans="2:65" s="14" customFormat="1">
      <c r="B165" s="228"/>
      <c r="C165" s="229"/>
      <c r="D165" s="194" t="s">
        <v>147</v>
      </c>
      <c r="E165" s="230" t="s">
        <v>1</v>
      </c>
      <c r="F165" s="231" t="s">
        <v>176</v>
      </c>
      <c r="G165" s="229"/>
      <c r="H165" s="232">
        <v>28.56</v>
      </c>
      <c r="I165" s="233"/>
      <c r="J165" s="229"/>
      <c r="K165" s="229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147</v>
      </c>
      <c r="AU165" s="238" t="s">
        <v>79</v>
      </c>
      <c r="AV165" s="14" t="s">
        <v>137</v>
      </c>
      <c r="AW165" s="14" t="s">
        <v>32</v>
      </c>
      <c r="AX165" s="14" t="s">
        <v>77</v>
      </c>
      <c r="AY165" s="238" t="s">
        <v>130</v>
      </c>
    </row>
    <row r="166" spans="2:65" s="1" customFormat="1" ht="16.5" customHeight="1">
      <c r="B166" s="34"/>
      <c r="C166" s="182" t="s">
        <v>252</v>
      </c>
      <c r="D166" s="182" t="s">
        <v>132</v>
      </c>
      <c r="E166" s="183" t="s">
        <v>253</v>
      </c>
      <c r="F166" s="184" t="s">
        <v>254</v>
      </c>
      <c r="G166" s="185" t="s">
        <v>223</v>
      </c>
      <c r="H166" s="186">
        <v>185.64</v>
      </c>
      <c r="I166" s="187"/>
      <c r="J166" s="188">
        <f>ROUND(I166*H166,2)</f>
        <v>0</v>
      </c>
      <c r="K166" s="184" t="s">
        <v>136</v>
      </c>
      <c r="L166" s="38"/>
      <c r="M166" s="189" t="s">
        <v>1</v>
      </c>
      <c r="N166" s="190" t="s">
        <v>40</v>
      </c>
      <c r="O166" s="60"/>
      <c r="P166" s="191">
        <f>O166*H166</f>
        <v>0</v>
      </c>
      <c r="Q166" s="191">
        <v>2.6668599999999997E-4</v>
      </c>
      <c r="R166" s="191">
        <f>Q166*H166</f>
        <v>4.9507589039999994E-2</v>
      </c>
      <c r="S166" s="191">
        <v>0</v>
      </c>
      <c r="T166" s="192">
        <f>S166*H166</f>
        <v>0</v>
      </c>
      <c r="AR166" s="17" t="s">
        <v>137</v>
      </c>
      <c r="AT166" s="17" t="s">
        <v>132</v>
      </c>
      <c r="AU166" s="17" t="s">
        <v>79</v>
      </c>
      <c r="AY166" s="17" t="s">
        <v>130</v>
      </c>
      <c r="BE166" s="193">
        <f>IF(N166="základní",J166,0)</f>
        <v>0</v>
      </c>
      <c r="BF166" s="193">
        <f>IF(N166="snížená",J166,0)</f>
        <v>0</v>
      </c>
      <c r="BG166" s="193">
        <f>IF(N166="zákl. přenesená",J166,0)</f>
        <v>0</v>
      </c>
      <c r="BH166" s="193">
        <f>IF(N166="sníž. přenesená",J166,0)</f>
        <v>0</v>
      </c>
      <c r="BI166" s="193">
        <f>IF(N166="nulová",J166,0)</f>
        <v>0</v>
      </c>
      <c r="BJ166" s="17" t="s">
        <v>77</v>
      </c>
      <c r="BK166" s="193">
        <f>ROUND(I166*H166,2)</f>
        <v>0</v>
      </c>
      <c r="BL166" s="17" t="s">
        <v>137</v>
      </c>
      <c r="BM166" s="17" t="s">
        <v>255</v>
      </c>
    </row>
    <row r="167" spans="2:65" s="1" customFormat="1" ht="19.2">
      <c r="B167" s="34"/>
      <c r="C167" s="35"/>
      <c r="D167" s="194" t="s">
        <v>139</v>
      </c>
      <c r="E167" s="35"/>
      <c r="F167" s="195" t="s">
        <v>256</v>
      </c>
      <c r="G167" s="35"/>
      <c r="H167" s="35"/>
      <c r="I167" s="112"/>
      <c r="J167" s="35"/>
      <c r="K167" s="35"/>
      <c r="L167" s="38"/>
      <c r="M167" s="196"/>
      <c r="N167" s="60"/>
      <c r="O167" s="60"/>
      <c r="P167" s="60"/>
      <c r="Q167" s="60"/>
      <c r="R167" s="60"/>
      <c r="S167" s="60"/>
      <c r="T167" s="61"/>
      <c r="AT167" s="17" t="s">
        <v>139</v>
      </c>
      <c r="AU167" s="17" t="s">
        <v>79</v>
      </c>
    </row>
    <row r="168" spans="2:65" s="12" customFormat="1">
      <c r="B168" s="207"/>
      <c r="C168" s="208"/>
      <c r="D168" s="194" t="s">
        <v>147</v>
      </c>
      <c r="E168" s="209" t="s">
        <v>1</v>
      </c>
      <c r="F168" s="210" t="s">
        <v>174</v>
      </c>
      <c r="G168" s="208"/>
      <c r="H168" s="209" t="s">
        <v>1</v>
      </c>
      <c r="I168" s="211"/>
      <c r="J168" s="208"/>
      <c r="K168" s="208"/>
      <c r="L168" s="212"/>
      <c r="M168" s="213"/>
      <c r="N168" s="214"/>
      <c r="O168" s="214"/>
      <c r="P168" s="214"/>
      <c r="Q168" s="214"/>
      <c r="R168" s="214"/>
      <c r="S168" s="214"/>
      <c r="T168" s="215"/>
      <c r="AT168" s="216" t="s">
        <v>147</v>
      </c>
      <c r="AU168" s="216" t="s">
        <v>79</v>
      </c>
      <c r="AV168" s="12" t="s">
        <v>77</v>
      </c>
      <c r="AW168" s="12" t="s">
        <v>32</v>
      </c>
      <c r="AX168" s="12" t="s">
        <v>69</v>
      </c>
      <c r="AY168" s="216" t="s">
        <v>130</v>
      </c>
    </row>
    <row r="169" spans="2:65" s="13" customFormat="1">
      <c r="B169" s="217"/>
      <c r="C169" s="218"/>
      <c r="D169" s="194" t="s">
        <v>147</v>
      </c>
      <c r="E169" s="219" t="s">
        <v>1</v>
      </c>
      <c r="F169" s="220" t="s">
        <v>257</v>
      </c>
      <c r="G169" s="218"/>
      <c r="H169" s="221">
        <v>185.64</v>
      </c>
      <c r="I169" s="222"/>
      <c r="J169" s="218"/>
      <c r="K169" s="218"/>
      <c r="L169" s="223"/>
      <c r="M169" s="224"/>
      <c r="N169" s="225"/>
      <c r="O169" s="225"/>
      <c r="P169" s="225"/>
      <c r="Q169" s="225"/>
      <c r="R169" s="225"/>
      <c r="S169" s="225"/>
      <c r="T169" s="226"/>
      <c r="AT169" s="227" t="s">
        <v>147</v>
      </c>
      <c r="AU169" s="227" t="s">
        <v>79</v>
      </c>
      <c r="AV169" s="13" t="s">
        <v>79</v>
      </c>
      <c r="AW169" s="13" t="s">
        <v>32</v>
      </c>
      <c r="AX169" s="13" t="s">
        <v>69</v>
      </c>
      <c r="AY169" s="227" t="s">
        <v>130</v>
      </c>
    </row>
    <row r="170" spans="2:65" s="14" customFormat="1">
      <c r="B170" s="228"/>
      <c r="C170" s="229"/>
      <c r="D170" s="194" t="s">
        <v>147</v>
      </c>
      <c r="E170" s="230" t="s">
        <v>1</v>
      </c>
      <c r="F170" s="231" t="s">
        <v>176</v>
      </c>
      <c r="G170" s="229"/>
      <c r="H170" s="232">
        <v>185.64</v>
      </c>
      <c r="I170" s="233"/>
      <c r="J170" s="229"/>
      <c r="K170" s="229"/>
      <c r="L170" s="234"/>
      <c r="M170" s="235"/>
      <c r="N170" s="236"/>
      <c r="O170" s="236"/>
      <c r="P170" s="236"/>
      <c r="Q170" s="236"/>
      <c r="R170" s="236"/>
      <c r="S170" s="236"/>
      <c r="T170" s="237"/>
      <c r="AT170" s="238" t="s">
        <v>147</v>
      </c>
      <c r="AU170" s="238" t="s">
        <v>79</v>
      </c>
      <c r="AV170" s="14" t="s">
        <v>137</v>
      </c>
      <c r="AW170" s="14" t="s">
        <v>32</v>
      </c>
      <c r="AX170" s="14" t="s">
        <v>77</v>
      </c>
      <c r="AY170" s="238" t="s">
        <v>130</v>
      </c>
    </row>
    <row r="171" spans="2:65" s="1" customFormat="1" ht="16.5" customHeight="1">
      <c r="B171" s="34"/>
      <c r="C171" s="197" t="s">
        <v>258</v>
      </c>
      <c r="D171" s="197" t="s">
        <v>141</v>
      </c>
      <c r="E171" s="198" t="s">
        <v>259</v>
      </c>
      <c r="F171" s="199" t="s">
        <v>260</v>
      </c>
      <c r="G171" s="200" t="s">
        <v>223</v>
      </c>
      <c r="H171" s="201">
        <v>194.922</v>
      </c>
      <c r="I171" s="202"/>
      <c r="J171" s="203">
        <f>ROUND(I171*H171,2)</f>
        <v>0</v>
      </c>
      <c r="K171" s="199" t="s">
        <v>136</v>
      </c>
      <c r="L171" s="204"/>
      <c r="M171" s="205" t="s">
        <v>1</v>
      </c>
      <c r="N171" s="206" t="s">
        <v>40</v>
      </c>
      <c r="O171" s="60"/>
      <c r="P171" s="191">
        <f>O171*H171</f>
        <v>0</v>
      </c>
      <c r="Q171" s="191">
        <v>2.0000000000000001E-4</v>
      </c>
      <c r="R171" s="191">
        <f>Q171*H171</f>
        <v>3.8984400000000002E-2</v>
      </c>
      <c r="S171" s="191">
        <v>0</v>
      </c>
      <c r="T171" s="192">
        <f>S171*H171</f>
        <v>0</v>
      </c>
      <c r="AR171" s="17" t="s">
        <v>145</v>
      </c>
      <c r="AT171" s="17" t="s">
        <v>141</v>
      </c>
      <c r="AU171" s="17" t="s">
        <v>79</v>
      </c>
      <c r="AY171" s="17" t="s">
        <v>130</v>
      </c>
      <c r="BE171" s="193">
        <f>IF(N171="základní",J171,0)</f>
        <v>0</v>
      </c>
      <c r="BF171" s="193">
        <f>IF(N171="snížená",J171,0)</f>
        <v>0</v>
      </c>
      <c r="BG171" s="193">
        <f>IF(N171="zákl. přenesená",J171,0)</f>
        <v>0</v>
      </c>
      <c r="BH171" s="193">
        <f>IF(N171="sníž. přenesená",J171,0)</f>
        <v>0</v>
      </c>
      <c r="BI171" s="193">
        <f>IF(N171="nulová",J171,0)</f>
        <v>0</v>
      </c>
      <c r="BJ171" s="17" t="s">
        <v>77</v>
      </c>
      <c r="BK171" s="193">
        <f>ROUND(I171*H171,2)</f>
        <v>0</v>
      </c>
      <c r="BL171" s="17" t="s">
        <v>137</v>
      </c>
      <c r="BM171" s="17" t="s">
        <v>261</v>
      </c>
    </row>
    <row r="172" spans="2:65" s="1" customFormat="1">
      <c r="B172" s="34"/>
      <c r="C172" s="35"/>
      <c r="D172" s="194" t="s">
        <v>139</v>
      </c>
      <c r="E172" s="35"/>
      <c r="F172" s="195" t="s">
        <v>260</v>
      </c>
      <c r="G172" s="35"/>
      <c r="H172" s="35"/>
      <c r="I172" s="112"/>
      <c r="J172" s="35"/>
      <c r="K172" s="35"/>
      <c r="L172" s="38"/>
      <c r="M172" s="196"/>
      <c r="N172" s="60"/>
      <c r="O172" s="60"/>
      <c r="P172" s="60"/>
      <c r="Q172" s="60"/>
      <c r="R172" s="60"/>
      <c r="S172" s="60"/>
      <c r="T172" s="61"/>
      <c r="AT172" s="17" t="s">
        <v>139</v>
      </c>
      <c r="AU172" s="17" t="s">
        <v>79</v>
      </c>
    </row>
    <row r="173" spans="2:65" s="13" customFormat="1">
      <c r="B173" s="217"/>
      <c r="C173" s="218"/>
      <c r="D173" s="194" t="s">
        <v>147</v>
      </c>
      <c r="E173" s="218"/>
      <c r="F173" s="220" t="s">
        <v>262</v>
      </c>
      <c r="G173" s="218"/>
      <c r="H173" s="221">
        <v>194.922</v>
      </c>
      <c r="I173" s="222"/>
      <c r="J173" s="218"/>
      <c r="K173" s="218"/>
      <c r="L173" s="223"/>
      <c r="M173" s="224"/>
      <c r="N173" s="225"/>
      <c r="O173" s="225"/>
      <c r="P173" s="225"/>
      <c r="Q173" s="225"/>
      <c r="R173" s="225"/>
      <c r="S173" s="225"/>
      <c r="T173" s="226"/>
      <c r="AT173" s="227" t="s">
        <v>147</v>
      </c>
      <c r="AU173" s="227" t="s">
        <v>79</v>
      </c>
      <c r="AV173" s="13" t="s">
        <v>79</v>
      </c>
      <c r="AW173" s="13" t="s">
        <v>4</v>
      </c>
      <c r="AX173" s="13" t="s">
        <v>77</v>
      </c>
      <c r="AY173" s="227" t="s">
        <v>130</v>
      </c>
    </row>
    <row r="174" spans="2:65" s="11" customFormat="1" ht="22.8" customHeight="1">
      <c r="B174" s="166"/>
      <c r="C174" s="167"/>
      <c r="D174" s="168" t="s">
        <v>68</v>
      </c>
      <c r="E174" s="180" t="s">
        <v>162</v>
      </c>
      <c r="F174" s="180" t="s">
        <v>263</v>
      </c>
      <c r="G174" s="167"/>
      <c r="H174" s="167"/>
      <c r="I174" s="170"/>
      <c r="J174" s="181">
        <f>BK174</f>
        <v>0</v>
      </c>
      <c r="K174" s="167"/>
      <c r="L174" s="172"/>
      <c r="M174" s="173"/>
      <c r="N174" s="174"/>
      <c r="O174" s="174"/>
      <c r="P174" s="175">
        <f>SUM(P175:P202)</f>
        <v>0</v>
      </c>
      <c r="Q174" s="174"/>
      <c r="R174" s="175">
        <f>SUM(R175:R202)</f>
        <v>31.243264000000003</v>
      </c>
      <c r="S174" s="174"/>
      <c r="T174" s="176">
        <f>SUM(T175:T202)</f>
        <v>0</v>
      </c>
      <c r="AR174" s="177" t="s">
        <v>77</v>
      </c>
      <c r="AT174" s="178" t="s">
        <v>68</v>
      </c>
      <c r="AU174" s="178" t="s">
        <v>77</v>
      </c>
      <c r="AY174" s="177" t="s">
        <v>130</v>
      </c>
      <c r="BK174" s="179">
        <f>SUM(BK175:BK202)</f>
        <v>0</v>
      </c>
    </row>
    <row r="175" spans="2:65" s="1" customFormat="1" ht="16.5" customHeight="1">
      <c r="B175" s="34"/>
      <c r="C175" s="182" t="s">
        <v>7</v>
      </c>
      <c r="D175" s="182" t="s">
        <v>132</v>
      </c>
      <c r="E175" s="183" t="s">
        <v>264</v>
      </c>
      <c r="F175" s="184" t="s">
        <v>265</v>
      </c>
      <c r="G175" s="185" t="s">
        <v>223</v>
      </c>
      <c r="H175" s="186">
        <v>965.2</v>
      </c>
      <c r="I175" s="187"/>
      <c r="J175" s="188">
        <f>ROUND(I175*H175,2)</f>
        <v>0</v>
      </c>
      <c r="K175" s="184" t="s">
        <v>136</v>
      </c>
      <c r="L175" s="38"/>
      <c r="M175" s="189" t="s">
        <v>1</v>
      </c>
      <c r="N175" s="190" t="s">
        <v>40</v>
      </c>
      <c r="O175" s="60"/>
      <c r="P175" s="191">
        <f>O175*H175</f>
        <v>0</v>
      </c>
      <c r="Q175" s="191">
        <v>0</v>
      </c>
      <c r="R175" s="191">
        <f>Q175*H175</f>
        <v>0</v>
      </c>
      <c r="S175" s="191">
        <v>0</v>
      </c>
      <c r="T175" s="192">
        <f>S175*H175</f>
        <v>0</v>
      </c>
      <c r="AR175" s="17" t="s">
        <v>137</v>
      </c>
      <c r="AT175" s="17" t="s">
        <v>132</v>
      </c>
      <c r="AU175" s="17" t="s">
        <v>79</v>
      </c>
      <c r="AY175" s="17" t="s">
        <v>130</v>
      </c>
      <c r="BE175" s="193">
        <f>IF(N175="základní",J175,0)</f>
        <v>0</v>
      </c>
      <c r="BF175" s="193">
        <f>IF(N175="snížená",J175,0)</f>
        <v>0</v>
      </c>
      <c r="BG175" s="193">
        <f>IF(N175="zákl. přenesená",J175,0)</f>
        <v>0</v>
      </c>
      <c r="BH175" s="193">
        <f>IF(N175="sníž. přenesená",J175,0)</f>
        <v>0</v>
      </c>
      <c r="BI175" s="193">
        <f>IF(N175="nulová",J175,0)</f>
        <v>0</v>
      </c>
      <c r="BJ175" s="17" t="s">
        <v>77</v>
      </c>
      <c r="BK175" s="193">
        <f>ROUND(I175*H175,2)</f>
        <v>0</v>
      </c>
      <c r="BL175" s="17" t="s">
        <v>137</v>
      </c>
      <c r="BM175" s="17" t="s">
        <v>266</v>
      </c>
    </row>
    <row r="176" spans="2:65" s="1" customFormat="1">
      <c r="B176" s="34"/>
      <c r="C176" s="35"/>
      <c r="D176" s="194" t="s">
        <v>139</v>
      </c>
      <c r="E176" s="35"/>
      <c r="F176" s="195" t="s">
        <v>267</v>
      </c>
      <c r="G176" s="35"/>
      <c r="H176" s="35"/>
      <c r="I176" s="112"/>
      <c r="J176" s="35"/>
      <c r="K176" s="35"/>
      <c r="L176" s="38"/>
      <c r="M176" s="196"/>
      <c r="N176" s="60"/>
      <c r="O176" s="60"/>
      <c r="P176" s="60"/>
      <c r="Q176" s="60"/>
      <c r="R176" s="60"/>
      <c r="S176" s="60"/>
      <c r="T176" s="61"/>
      <c r="AT176" s="17" t="s">
        <v>139</v>
      </c>
      <c r="AU176" s="17" t="s">
        <v>79</v>
      </c>
    </row>
    <row r="177" spans="2:65" s="13" customFormat="1">
      <c r="B177" s="217"/>
      <c r="C177" s="218"/>
      <c r="D177" s="194" t="s">
        <v>147</v>
      </c>
      <c r="E177" s="219" t="s">
        <v>1</v>
      </c>
      <c r="F177" s="220" t="s">
        <v>227</v>
      </c>
      <c r="G177" s="218"/>
      <c r="H177" s="221">
        <v>965.2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147</v>
      </c>
      <c r="AU177" s="227" t="s">
        <v>79</v>
      </c>
      <c r="AV177" s="13" t="s">
        <v>79</v>
      </c>
      <c r="AW177" s="13" t="s">
        <v>32</v>
      </c>
      <c r="AX177" s="13" t="s">
        <v>77</v>
      </c>
      <c r="AY177" s="227" t="s">
        <v>130</v>
      </c>
    </row>
    <row r="178" spans="2:65" s="1" customFormat="1" ht="16.5" customHeight="1">
      <c r="B178" s="34"/>
      <c r="C178" s="182" t="s">
        <v>268</v>
      </c>
      <c r="D178" s="182" t="s">
        <v>132</v>
      </c>
      <c r="E178" s="183" t="s">
        <v>269</v>
      </c>
      <c r="F178" s="184" t="s">
        <v>270</v>
      </c>
      <c r="G178" s="185" t="s">
        <v>223</v>
      </c>
      <c r="H178" s="186">
        <v>965.2</v>
      </c>
      <c r="I178" s="187"/>
      <c r="J178" s="188">
        <f>ROUND(I178*H178,2)</f>
        <v>0</v>
      </c>
      <c r="K178" s="184" t="s">
        <v>136</v>
      </c>
      <c r="L178" s="38"/>
      <c r="M178" s="189" t="s">
        <v>1</v>
      </c>
      <c r="N178" s="190" t="s">
        <v>40</v>
      </c>
      <c r="O178" s="60"/>
      <c r="P178" s="191">
        <f>O178*H178</f>
        <v>0</v>
      </c>
      <c r="Q178" s="191">
        <v>0</v>
      </c>
      <c r="R178" s="191">
        <f>Q178*H178</f>
        <v>0</v>
      </c>
      <c r="S178" s="191">
        <v>0</v>
      </c>
      <c r="T178" s="192">
        <f>S178*H178</f>
        <v>0</v>
      </c>
      <c r="AR178" s="17" t="s">
        <v>137</v>
      </c>
      <c r="AT178" s="17" t="s">
        <v>132</v>
      </c>
      <c r="AU178" s="17" t="s">
        <v>79</v>
      </c>
      <c r="AY178" s="17" t="s">
        <v>130</v>
      </c>
      <c r="BE178" s="193">
        <f>IF(N178="základní",J178,0)</f>
        <v>0</v>
      </c>
      <c r="BF178" s="193">
        <f>IF(N178="snížená",J178,0)</f>
        <v>0</v>
      </c>
      <c r="BG178" s="193">
        <f>IF(N178="zákl. přenesená",J178,0)</f>
        <v>0</v>
      </c>
      <c r="BH178" s="193">
        <f>IF(N178="sníž. přenesená",J178,0)</f>
        <v>0</v>
      </c>
      <c r="BI178" s="193">
        <f>IF(N178="nulová",J178,0)</f>
        <v>0</v>
      </c>
      <c r="BJ178" s="17" t="s">
        <v>77</v>
      </c>
      <c r="BK178" s="193">
        <f>ROUND(I178*H178,2)</f>
        <v>0</v>
      </c>
      <c r="BL178" s="17" t="s">
        <v>137</v>
      </c>
      <c r="BM178" s="17" t="s">
        <v>271</v>
      </c>
    </row>
    <row r="179" spans="2:65" s="1" customFormat="1" ht="19.2">
      <c r="B179" s="34"/>
      <c r="C179" s="35"/>
      <c r="D179" s="194" t="s">
        <v>139</v>
      </c>
      <c r="E179" s="35"/>
      <c r="F179" s="195" t="s">
        <v>272</v>
      </c>
      <c r="G179" s="35"/>
      <c r="H179" s="35"/>
      <c r="I179" s="112"/>
      <c r="J179" s="35"/>
      <c r="K179" s="35"/>
      <c r="L179" s="38"/>
      <c r="M179" s="196"/>
      <c r="N179" s="60"/>
      <c r="O179" s="60"/>
      <c r="P179" s="60"/>
      <c r="Q179" s="60"/>
      <c r="R179" s="60"/>
      <c r="S179" s="60"/>
      <c r="T179" s="61"/>
      <c r="AT179" s="17" t="s">
        <v>139</v>
      </c>
      <c r="AU179" s="17" t="s">
        <v>79</v>
      </c>
    </row>
    <row r="180" spans="2:65" s="1" customFormat="1" ht="16.5" customHeight="1">
      <c r="B180" s="34"/>
      <c r="C180" s="182" t="s">
        <v>273</v>
      </c>
      <c r="D180" s="182" t="s">
        <v>132</v>
      </c>
      <c r="E180" s="183" t="s">
        <v>274</v>
      </c>
      <c r="F180" s="184" t="s">
        <v>275</v>
      </c>
      <c r="G180" s="185" t="s">
        <v>223</v>
      </c>
      <c r="H180" s="186">
        <v>965.2</v>
      </c>
      <c r="I180" s="187"/>
      <c r="J180" s="188">
        <f>ROUND(I180*H180,2)</f>
        <v>0</v>
      </c>
      <c r="K180" s="184" t="s">
        <v>136</v>
      </c>
      <c r="L180" s="38"/>
      <c r="M180" s="189" t="s">
        <v>1</v>
      </c>
      <c r="N180" s="190" t="s">
        <v>40</v>
      </c>
      <c r="O180" s="60"/>
      <c r="P180" s="191">
        <f>O180*H180</f>
        <v>0</v>
      </c>
      <c r="Q180" s="191">
        <v>0</v>
      </c>
      <c r="R180" s="191">
        <f>Q180*H180</f>
        <v>0</v>
      </c>
      <c r="S180" s="191">
        <v>0</v>
      </c>
      <c r="T180" s="192">
        <f>S180*H180</f>
        <v>0</v>
      </c>
      <c r="AR180" s="17" t="s">
        <v>137</v>
      </c>
      <c r="AT180" s="17" t="s">
        <v>132</v>
      </c>
      <c r="AU180" s="17" t="s">
        <v>79</v>
      </c>
      <c r="AY180" s="17" t="s">
        <v>130</v>
      </c>
      <c r="BE180" s="193">
        <f>IF(N180="základní",J180,0)</f>
        <v>0</v>
      </c>
      <c r="BF180" s="193">
        <f>IF(N180="snížená",J180,0)</f>
        <v>0</v>
      </c>
      <c r="BG180" s="193">
        <f>IF(N180="zákl. přenesená",J180,0)</f>
        <v>0</v>
      </c>
      <c r="BH180" s="193">
        <f>IF(N180="sníž. přenesená",J180,0)</f>
        <v>0</v>
      </c>
      <c r="BI180" s="193">
        <f>IF(N180="nulová",J180,0)</f>
        <v>0</v>
      </c>
      <c r="BJ180" s="17" t="s">
        <v>77</v>
      </c>
      <c r="BK180" s="193">
        <f>ROUND(I180*H180,2)</f>
        <v>0</v>
      </c>
      <c r="BL180" s="17" t="s">
        <v>137</v>
      </c>
      <c r="BM180" s="17" t="s">
        <v>276</v>
      </c>
    </row>
    <row r="181" spans="2:65" s="1" customFormat="1" ht="19.2">
      <c r="B181" s="34"/>
      <c r="C181" s="35"/>
      <c r="D181" s="194" t="s">
        <v>139</v>
      </c>
      <c r="E181" s="35"/>
      <c r="F181" s="195" t="s">
        <v>277</v>
      </c>
      <c r="G181" s="35"/>
      <c r="H181" s="35"/>
      <c r="I181" s="112"/>
      <c r="J181" s="35"/>
      <c r="K181" s="35"/>
      <c r="L181" s="38"/>
      <c r="M181" s="196"/>
      <c r="N181" s="60"/>
      <c r="O181" s="60"/>
      <c r="P181" s="60"/>
      <c r="Q181" s="60"/>
      <c r="R181" s="60"/>
      <c r="S181" s="60"/>
      <c r="T181" s="61"/>
      <c r="AT181" s="17" t="s">
        <v>139</v>
      </c>
      <c r="AU181" s="17" t="s">
        <v>79</v>
      </c>
    </row>
    <row r="182" spans="2:65" s="13" customFormat="1">
      <c r="B182" s="217"/>
      <c r="C182" s="218"/>
      <c r="D182" s="194" t="s">
        <v>147</v>
      </c>
      <c r="E182" s="219" t="s">
        <v>1</v>
      </c>
      <c r="F182" s="220" t="s">
        <v>227</v>
      </c>
      <c r="G182" s="218"/>
      <c r="H182" s="221">
        <v>965.2</v>
      </c>
      <c r="I182" s="222"/>
      <c r="J182" s="218"/>
      <c r="K182" s="218"/>
      <c r="L182" s="223"/>
      <c r="M182" s="224"/>
      <c r="N182" s="225"/>
      <c r="O182" s="225"/>
      <c r="P182" s="225"/>
      <c r="Q182" s="225"/>
      <c r="R182" s="225"/>
      <c r="S182" s="225"/>
      <c r="T182" s="226"/>
      <c r="AT182" s="227" t="s">
        <v>147</v>
      </c>
      <c r="AU182" s="227" t="s">
        <v>79</v>
      </c>
      <c r="AV182" s="13" t="s">
        <v>79</v>
      </c>
      <c r="AW182" s="13" t="s">
        <v>32</v>
      </c>
      <c r="AX182" s="13" t="s">
        <v>77</v>
      </c>
      <c r="AY182" s="227" t="s">
        <v>130</v>
      </c>
    </row>
    <row r="183" spans="2:65" s="1" customFormat="1" ht="16.5" customHeight="1">
      <c r="B183" s="34"/>
      <c r="C183" s="182" t="s">
        <v>278</v>
      </c>
      <c r="D183" s="182" t="s">
        <v>132</v>
      </c>
      <c r="E183" s="183" t="s">
        <v>279</v>
      </c>
      <c r="F183" s="184" t="s">
        <v>280</v>
      </c>
      <c r="G183" s="185" t="s">
        <v>223</v>
      </c>
      <c r="H183" s="186">
        <v>166.4</v>
      </c>
      <c r="I183" s="187"/>
      <c r="J183" s="188">
        <f>ROUND(I183*H183,2)</f>
        <v>0</v>
      </c>
      <c r="K183" s="184" t="s">
        <v>136</v>
      </c>
      <c r="L183" s="38"/>
      <c r="M183" s="189" t="s">
        <v>1</v>
      </c>
      <c r="N183" s="190" t="s">
        <v>40</v>
      </c>
      <c r="O183" s="60"/>
      <c r="P183" s="191">
        <f>O183*H183</f>
        <v>0</v>
      </c>
      <c r="Q183" s="191">
        <v>0.18776000000000001</v>
      </c>
      <c r="R183" s="191">
        <f>Q183*H183</f>
        <v>31.243264000000003</v>
      </c>
      <c r="S183" s="191">
        <v>0</v>
      </c>
      <c r="T183" s="192">
        <f>S183*H183</f>
        <v>0</v>
      </c>
      <c r="AR183" s="17" t="s">
        <v>137</v>
      </c>
      <c r="AT183" s="17" t="s">
        <v>132</v>
      </c>
      <c r="AU183" s="17" t="s">
        <v>79</v>
      </c>
      <c r="AY183" s="17" t="s">
        <v>130</v>
      </c>
      <c r="BE183" s="193">
        <f>IF(N183="základní",J183,0)</f>
        <v>0</v>
      </c>
      <c r="BF183" s="193">
        <f>IF(N183="snížená",J183,0)</f>
        <v>0</v>
      </c>
      <c r="BG183" s="193">
        <f>IF(N183="zákl. přenesená",J183,0)</f>
        <v>0</v>
      </c>
      <c r="BH183" s="193">
        <f>IF(N183="sníž. přenesená",J183,0)</f>
        <v>0</v>
      </c>
      <c r="BI183" s="193">
        <f>IF(N183="nulová",J183,0)</f>
        <v>0</v>
      </c>
      <c r="BJ183" s="17" t="s">
        <v>77</v>
      </c>
      <c r="BK183" s="193">
        <f>ROUND(I183*H183,2)</f>
        <v>0</v>
      </c>
      <c r="BL183" s="17" t="s">
        <v>137</v>
      </c>
      <c r="BM183" s="17" t="s">
        <v>281</v>
      </c>
    </row>
    <row r="184" spans="2:65" s="1" customFormat="1">
      <c r="B184" s="34"/>
      <c r="C184" s="35"/>
      <c r="D184" s="194" t="s">
        <v>139</v>
      </c>
      <c r="E184" s="35"/>
      <c r="F184" s="195" t="s">
        <v>282</v>
      </c>
      <c r="G184" s="35"/>
      <c r="H184" s="35"/>
      <c r="I184" s="112"/>
      <c r="J184" s="35"/>
      <c r="K184" s="35"/>
      <c r="L184" s="38"/>
      <c r="M184" s="196"/>
      <c r="N184" s="60"/>
      <c r="O184" s="60"/>
      <c r="P184" s="60"/>
      <c r="Q184" s="60"/>
      <c r="R184" s="60"/>
      <c r="S184" s="60"/>
      <c r="T184" s="61"/>
      <c r="AT184" s="17" t="s">
        <v>139</v>
      </c>
      <c r="AU184" s="17" t="s">
        <v>79</v>
      </c>
    </row>
    <row r="185" spans="2:65" s="12" customFormat="1">
      <c r="B185" s="207"/>
      <c r="C185" s="208"/>
      <c r="D185" s="194" t="s">
        <v>147</v>
      </c>
      <c r="E185" s="209" t="s">
        <v>1</v>
      </c>
      <c r="F185" s="210" t="s">
        <v>283</v>
      </c>
      <c r="G185" s="208"/>
      <c r="H185" s="209" t="s">
        <v>1</v>
      </c>
      <c r="I185" s="211"/>
      <c r="J185" s="208"/>
      <c r="K185" s="208"/>
      <c r="L185" s="212"/>
      <c r="M185" s="213"/>
      <c r="N185" s="214"/>
      <c r="O185" s="214"/>
      <c r="P185" s="214"/>
      <c r="Q185" s="214"/>
      <c r="R185" s="214"/>
      <c r="S185" s="214"/>
      <c r="T185" s="215"/>
      <c r="AT185" s="216" t="s">
        <v>147</v>
      </c>
      <c r="AU185" s="216" t="s">
        <v>79</v>
      </c>
      <c r="AV185" s="12" t="s">
        <v>77</v>
      </c>
      <c r="AW185" s="12" t="s">
        <v>32</v>
      </c>
      <c r="AX185" s="12" t="s">
        <v>69</v>
      </c>
      <c r="AY185" s="216" t="s">
        <v>130</v>
      </c>
    </row>
    <row r="186" spans="2:65" s="13" customFormat="1">
      <c r="B186" s="217"/>
      <c r="C186" s="218"/>
      <c r="D186" s="194" t="s">
        <v>147</v>
      </c>
      <c r="E186" s="219" t="s">
        <v>1</v>
      </c>
      <c r="F186" s="220" t="s">
        <v>284</v>
      </c>
      <c r="G186" s="218"/>
      <c r="H186" s="221">
        <v>81.400000000000006</v>
      </c>
      <c r="I186" s="222"/>
      <c r="J186" s="218"/>
      <c r="K186" s="218"/>
      <c r="L186" s="223"/>
      <c r="M186" s="224"/>
      <c r="N186" s="225"/>
      <c r="O186" s="225"/>
      <c r="P186" s="225"/>
      <c r="Q186" s="225"/>
      <c r="R186" s="225"/>
      <c r="S186" s="225"/>
      <c r="T186" s="226"/>
      <c r="AT186" s="227" t="s">
        <v>147</v>
      </c>
      <c r="AU186" s="227" t="s">
        <v>79</v>
      </c>
      <c r="AV186" s="13" t="s">
        <v>79</v>
      </c>
      <c r="AW186" s="13" t="s">
        <v>32</v>
      </c>
      <c r="AX186" s="13" t="s">
        <v>69</v>
      </c>
      <c r="AY186" s="227" t="s">
        <v>130</v>
      </c>
    </row>
    <row r="187" spans="2:65" s="13" customFormat="1">
      <c r="B187" s="217"/>
      <c r="C187" s="218"/>
      <c r="D187" s="194" t="s">
        <v>147</v>
      </c>
      <c r="E187" s="219" t="s">
        <v>1</v>
      </c>
      <c r="F187" s="220" t="s">
        <v>285</v>
      </c>
      <c r="G187" s="218"/>
      <c r="H187" s="221">
        <v>17.5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147</v>
      </c>
      <c r="AU187" s="227" t="s">
        <v>79</v>
      </c>
      <c r="AV187" s="13" t="s">
        <v>79</v>
      </c>
      <c r="AW187" s="13" t="s">
        <v>32</v>
      </c>
      <c r="AX187" s="13" t="s">
        <v>69</v>
      </c>
      <c r="AY187" s="227" t="s">
        <v>130</v>
      </c>
    </row>
    <row r="188" spans="2:65" s="13" customFormat="1">
      <c r="B188" s="217"/>
      <c r="C188" s="218"/>
      <c r="D188" s="194" t="s">
        <v>147</v>
      </c>
      <c r="E188" s="219" t="s">
        <v>1</v>
      </c>
      <c r="F188" s="220" t="s">
        <v>286</v>
      </c>
      <c r="G188" s="218"/>
      <c r="H188" s="221">
        <v>14</v>
      </c>
      <c r="I188" s="222"/>
      <c r="J188" s="218"/>
      <c r="K188" s="218"/>
      <c r="L188" s="223"/>
      <c r="M188" s="224"/>
      <c r="N188" s="225"/>
      <c r="O188" s="225"/>
      <c r="P188" s="225"/>
      <c r="Q188" s="225"/>
      <c r="R188" s="225"/>
      <c r="S188" s="225"/>
      <c r="T188" s="226"/>
      <c r="AT188" s="227" t="s">
        <v>147</v>
      </c>
      <c r="AU188" s="227" t="s">
        <v>79</v>
      </c>
      <c r="AV188" s="13" t="s">
        <v>79</v>
      </c>
      <c r="AW188" s="13" t="s">
        <v>32</v>
      </c>
      <c r="AX188" s="13" t="s">
        <v>69</v>
      </c>
      <c r="AY188" s="227" t="s">
        <v>130</v>
      </c>
    </row>
    <row r="189" spans="2:65" s="13" customFormat="1">
      <c r="B189" s="217"/>
      <c r="C189" s="218"/>
      <c r="D189" s="194" t="s">
        <v>147</v>
      </c>
      <c r="E189" s="219" t="s">
        <v>1</v>
      </c>
      <c r="F189" s="220" t="s">
        <v>287</v>
      </c>
      <c r="G189" s="218"/>
      <c r="H189" s="221">
        <v>14.5</v>
      </c>
      <c r="I189" s="222"/>
      <c r="J189" s="218"/>
      <c r="K189" s="218"/>
      <c r="L189" s="223"/>
      <c r="M189" s="224"/>
      <c r="N189" s="225"/>
      <c r="O189" s="225"/>
      <c r="P189" s="225"/>
      <c r="Q189" s="225"/>
      <c r="R189" s="225"/>
      <c r="S189" s="225"/>
      <c r="T189" s="226"/>
      <c r="AT189" s="227" t="s">
        <v>147</v>
      </c>
      <c r="AU189" s="227" t="s">
        <v>79</v>
      </c>
      <c r="AV189" s="13" t="s">
        <v>79</v>
      </c>
      <c r="AW189" s="13" t="s">
        <v>32</v>
      </c>
      <c r="AX189" s="13" t="s">
        <v>69</v>
      </c>
      <c r="AY189" s="227" t="s">
        <v>130</v>
      </c>
    </row>
    <row r="190" spans="2:65" s="13" customFormat="1">
      <c r="B190" s="217"/>
      <c r="C190" s="218"/>
      <c r="D190" s="194" t="s">
        <v>147</v>
      </c>
      <c r="E190" s="219" t="s">
        <v>1</v>
      </c>
      <c r="F190" s="220" t="s">
        <v>288</v>
      </c>
      <c r="G190" s="218"/>
      <c r="H190" s="221">
        <v>16</v>
      </c>
      <c r="I190" s="222"/>
      <c r="J190" s="218"/>
      <c r="K190" s="218"/>
      <c r="L190" s="223"/>
      <c r="M190" s="224"/>
      <c r="N190" s="225"/>
      <c r="O190" s="225"/>
      <c r="P190" s="225"/>
      <c r="Q190" s="225"/>
      <c r="R190" s="225"/>
      <c r="S190" s="225"/>
      <c r="T190" s="226"/>
      <c r="AT190" s="227" t="s">
        <v>147</v>
      </c>
      <c r="AU190" s="227" t="s">
        <v>79</v>
      </c>
      <c r="AV190" s="13" t="s">
        <v>79</v>
      </c>
      <c r="AW190" s="13" t="s">
        <v>32</v>
      </c>
      <c r="AX190" s="13" t="s">
        <v>69</v>
      </c>
      <c r="AY190" s="227" t="s">
        <v>130</v>
      </c>
    </row>
    <row r="191" spans="2:65" s="13" customFormat="1">
      <c r="B191" s="217"/>
      <c r="C191" s="218"/>
      <c r="D191" s="194" t="s">
        <v>147</v>
      </c>
      <c r="E191" s="219" t="s">
        <v>1</v>
      </c>
      <c r="F191" s="220" t="s">
        <v>289</v>
      </c>
      <c r="G191" s="218"/>
      <c r="H191" s="221">
        <v>9.5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147</v>
      </c>
      <c r="AU191" s="227" t="s">
        <v>79</v>
      </c>
      <c r="AV191" s="13" t="s">
        <v>79</v>
      </c>
      <c r="AW191" s="13" t="s">
        <v>32</v>
      </c>
      <c r="AX191" s="13" t="s">
        <v>69</v>
      </c>
      <c r="AY191" s="227" t="s">
        <v>130</v>
      </c>
    </row>
    <row r="192" spans="2:65" s="13" customFormat="1">
      <c r="B192" s="217"/>
      <c r="C192" s="218"/>
      <c r="D192" s="194" t="s">
        <v>147</v>
      </c>
      <c r="E192" s="219" t="s">
        <v>1</v>
      </c>
      <c r="F192" s="220" t="s">
        <v>290</v>
      </c>
      <c r="G192" s="218"/>
      <c r="H192" s="221">
        <v>13.5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147</v>
      </c>
      <c r="AU192" s="227" t="s">
        <v>79</v>
      </c>
      <c r="AV192" s="13" t="s">
        <v>79</v>
      </c>
      <c r="AW192" s="13" t="s">
        <v>32</v>
      </c>
      <c r="AX192" s="13" t="s">
        <v>69</v>
      </c>
      <c r="AY192" s="227" t="s">
        <v>130</v>
      </c>
    </row>
    <row r="193" spans="2:65" s="14" customFormat="1">
      <c r="B193" s="228"/>
      <c r="C193" s="229"/>
      <c r="D193" s="194" t="s">
        <v>147</v>
      </c>
      <c r="E193" s="230" t="s">
        <v>1</v>
      </c>
      <c r="F193" s="231" t="s">
        <v>176</v>
      </c>
      <c r="G193" s="229"/>
      <c r="H193" s="232">
        <v>166.4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147</v>
      </c>
      <c r="AU193" s="238" t="s">
        <v>79</v>
      </c>
      <c r="AV193" s="14" t="s">
        <v>137</v>
      </c>
      <c r="AW193" s="14" t="s">
        <v>32</v>
      </c>
      <c r="AX193" s="14" t="s">
        <v>77</v>
      </c>
      <c r="AY193" s="238" t="s">
        <v>130</v>
      </c>
    </row>
    <row r="194" spans="2:65" s="1" customFormat="1" ht="16.5" customHeight="1">
      <c r="B194" s="34"/>
      <c r="C194" s="182" t="s">
        <v>291</v>
      </c>
      <c r="D194" s="182" t="s">
        <v>132</v>
      </c>
      <c r="E194" s="183" t="s">
        <v>292</v>
      </c>
      <c r="F194" s="184" t="s">
        <v>293</v>
      </c>
      <c r="G194" s="185" t="s">
        <v>223</v>
      </c>
      <c r="H194" s="186">
        <v>965.2</v>
      </c>
      <c r="I194" s="187"/>
      <c r="J194" s="188">
        <f>ROUND(I194*H194,2)</f>
        <v>0</v>
      </c>
      <c r="K194" s="184" t="s">
        <v>136</v>
      </c>
      <c r="L194" s="38"/>
      <c r="M194" s="189" t="s">
        <v>1</v>
      </c>
      <c r="N194" s="190" t="s">
        <v>40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137</v>
      </c>
      <c r="AT194" s="17" t="s">
        <v>132</v>
      </c>
      <c r="AU194" s="17" t="s">
        <v>79</v>
      </c>
      <c r="AY194" s="17" t="s">
        <v>130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77</v>
      </c>
      <c r="BK194" s="193">
        <f>ROUND(I194*H194,2)</f>
        <v>0</v>
      </c>
      <c r="BL194" s="17" t="s">
        <v>137</v>
      </c>
      <c r="BM194" s="17" t="s">
        <v>294</v>
      </c>
    </row>
    <row r="195" spans="2:65" s="1" customFormat="1">
      <c r="B195" s="34"/>
      <c r="C195" s="35"/>
      <c r="D195" s="194" t="s">
        <v>139</v>
      </c>
      <c r="E195" s="35"/>
      <c r="F195" s="195" t="s">
        <v>295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139</v>
      </c>
      <c r="AU195" s="17" t="s">
        <v>79</v>
      </c>
    </row>
    <row r="196" spans="2:65" s="13" customFormat="1">
      <c r="B196" s="217"/>
      <c r="C196" s="218"/>
      <c r="D196" s="194" t="s">
        <v>147</v>
      </c>
      <c r="E196" s="219" t="s">
        <v>1</v>
      </c>
      <c r="F196" s="220" t="s">
        <v>227</v>
      </c>
      <c r="G196" s="218"/>
      <c r="H196" s="221">
        <v>965.2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147</v>
      </c>
      <c r="AU196" s="227" t="s">
        <v>79</v>
      </c>
      <c r="AV196" s="13" t="s">
        <v>79</v>
      </c>
      <c r="AW196" s="13" t="s">
        <v>32</v>
      </c>
      <c r="AX196" s="13" t="s">
        <v>77</v>
      </c>
      <c r="AY196" s="227" t="s">
        <v>130</v>
      </c>
    </row>
    <row r="197" spans="2:65" s="1" customFormat="1" ht="16.5" customHeight="1">
      <c r="B197" s="34"/>
      <c r="C197" s="182" t="s">
        <v>296</v>
      </c>
      <c r="D197" s="182" t="s">
        <v>132</v>
      </c>
      <c r="E197" s="183" t="s">
        <v>297</v>
      </c>
      <c r="F197" s="184" t="s">
        <v>298</v>
      </c>
      <c r="G197" s="185" t="s">
        <v>223</v>
      </c>
      <c r="H197" s="186">
        <v>965.2</v>
      </c>
      <c r="I197" s="187"/>
      <c r="J197" s="188">
        <f>ROUND(I197*H197,2)</f>
        <v>0</v>
      </c>
      <c r="K197" s="184" t="s">
        <v>1</v>
      </c>
      <c r="L197" s="38"/>
      <c r="M197" s="189" t="s">
        <v>1</v>
      </c>
      <c r="N197" s="190" t="s">
        <v>40</v>
      </c>
      <c r="O197" s="60"/>
      <c r="P197" s="191">
        <f>O197*H197</f>
        <v>0</v>
      </c>
      <c r="Q197" s="191">
        <v>0</v>
      </c>
      <c r="R197" s="191">
        <f>Q197*H197</f>
        <v>0</v>
      </c>
      <c r="S197" s="191">
        <v>0</v>
      </c>
      <c r="T197" s="192">
        <f>S197*H197</f>
        <v>0</v>
      </c>
      <c r="AR197" s="17" t="s">
        <v>137</v>
      </c>
      <c r="AT197" s="17" t="s">
        <v>132</v>
      </c>
      <c r="AU197" s="17" t="s">
        <v>79</v>
      </c>
      <c r="AY197" s="17" t="s">
        <v>130</v>
      </c>
      <c r="BE197" s="193">
        <f>IF(N197="základní",J197,0)</f>
        <v>0</v>
      </c>
      <c r="BF197" s="193">
        <f>IF(N197="snížená",J197,0)</f>
        <v>0</v>
      </c>
      <c r="BG197" s="193">
        <f>IF(N197="zákl. přenesená",J197,0)</f>
        <v>0</v>
      </c>
      <c r="BH197" s="193">
        <f>IF(N197="sníž. přenesená",J197,0)</f>
        <v>0</v>
      </c>
      <c r="BI197" s="193">
        <f>IF(N197="nulová",J197,0)</f>
        <v>0</v>
      </c>
      <c r="BJ197" s="17" t="s">
        <v>77</v>
      </c>
      <c r="BK197" s="193">
        <f>ROUND(I197*H197,2)</f>
        <v>0</v>
      </c>
      <c r="BL197" s="17" t="s">
        <v>137</v>
      </c>
      <c r="BM197" s="17" t="s">
        <v>299</v>
      </c>
    </row>
    <row r="198" spans="2:65" s="1" customFormat="1">
      <c r="B198" s="34"/>
      <c r="C198" s="35"/>
      <c r="D198" s="194" t="s">
        <v>139</v>
      </c>
      <c r="E198" s="35"/>
      <c r="F198" s="195" t="s">
        <v>300</v>
      </c>
      <c r="G198" s="35"/>
      <c r="H198" s="35"/>
      <c r="I198" s="112"/>
      <c r="J198" s="35"/>
      <c r="K198" s="35"/>
      <c r="L198" s="38"/>
      <c r="M198" s="196"/>
      <c r="N198" s="60"/>
      <c r="O198" s="60"/>
      <c r="P198" s="60"/>
      <c r="Q198" s="60"/>
      <c r="R198" s="60"/>
      <c r="S198" s="60"/>
      <c r="T198" s="61"/>
      <c r="AT198" s="17" t="s">
        <v>139</v>
      </c>
      <c r="AU198" s="17" t="s">
        <v>79</v>
      </c>
    </row>
    <row r="199" spans="2:65" s="13" customFormat="1">
      <c r="B199" s="217"/>
      <c r="C199" s="218"/>
      <c r="D199" s="194" t="s">
        <v>147</v>
      </c>
      <c r="E199" s="219" t="s">
        <v>1</v>
      </c>
      <c r="F199" s="220" t="s">
        <v>301</v>
      </c>
      <c r="G199" s="218"/>
      <c r="H199" s="221">
        <v>965.2</v>
      </c>
      <c r="I199" s="222"/>
      <c r="J199" s="218"/>
      <c r="K199" s="218"/>
      <c r="L199" s="223"/>
      <c r="M199" s="224"/>
      <c r="N199" s="225"/>
      <c r="O199" s="225"/>
      <c r="P199" s="225"/>
      <c r="Q199" s="225"/>
      <c r="R199" s="225"/>
      <c r="S199" s="225"/>
      <c r="T199" s="226"/>
      <c r="AT199" s="227" t="s">
        <v>147</v>
      </c>
      <c r="AU199" s="227" t="s">
        <v>79</v>
      </c>
      <c r="AV199" s="13" t="s">
        <v>79</v>
      </c>
      <c r="AW199" s="13" t="s">
        <v>32</v>
      </c>
      <c r="AX199" s="13" t="s">
        <v>77</v>
      </c>
      <c r="AY199" s="227" t="s">
        <v>130</v>
      </c>
    </row>
    <row r="200" spans="2:65" s="1" customFormat="1" ht="16.5" customHeight="1">
      <c r="B200" s="34"/>
      <c r="C200" s="182" t="s">
        <v>302</v>
      </c>
      <c r="D200" s="182" t="s">
        <v>132</v>
      </c>
      <c r="E200" s="183" t="s">
        <v>303</v>
      </c>
      <c r="F200" s="184" t="s">
        <v>304</v>
      </c>
      <c r="G200" s="185" t="s">
        <v>223</v>
      </c>
      <c r="H200" s="186">
        <v>965.2</v>
      </c>
      <c r="I200" s="187"/>
      <c r="J200" s="188">
        <f>ROUND(I200*H200,2)</f>
        <v>0</v>
      </c>
      <c r="K200" s="184" t="s">
        <v>136</v>
      </c>
      <c r="L200" s="38"/>
      <c r="M200" s="189" t="s">
        <v>1</v>
      </c>
      <c r="N200" s="190" t="s">
        <v>40</v>
      </c>
      <c r="O200" s="60"/>
      <c r="P200" s="191">
        <f>O200*H200</f>
        <v>0</v>
      </c>
      <c r="Q200" s="191">
        <v>0</v>
      </c>
      <c r="R200" s="191">
        <f>Q200*H200</f>
        <v>0</v>
      </c>
      <c r="S200" s="191">
        <v>0</v>
      </c>
      <c r="T200" s="192">
        <f>S200*H200</f>
        <v>0</v>
      </c>
      <c r="AR200" s="17" t="s">
        <v>137</v>
      </c>
      <c r="AT200" s="17" t="s">
        <v>132</v>
      </c>
      <c r="AU200" s="17" t="s">
        <v>79</v>
      </c>
      <c r="AY200" s="17" t="s">
        <v>130</v>
      </c>
      <c r="BE200" s="193">
        <f>IF(N200="základní",J200,0)</f>
        <v>0</v>
      </c>
      <c r="BF200" s="193">
        <f>IF(N200="snížená",J200,0)</f>
        <v>0</v>
      </c>
      <c r="BG200" s="193">
        <f>IF(N200="zákl. přenesená",J200,0)</f>
        <v>0</v>
      </c>
      <c r="BH200" s="193">
        <f>IF(N200="sníž. přenesená",J200,0)</f>
        <v>0</v>
      </c>
      <c r="BI200" s="193">
        <f>IF(N200="nulová",J200,0)</f>
        <v>0</v>
      </c>
      <c r="BJ200" s="17" t="s">
        <v>77</v>
      </c>
      <c r="BK200" s="193">
        <f>ROUND(I200*H200,2)</f>
        <v>0</v>
      </c>
      <c r="BL200" s="17" t="s">
        <v>137</v>
      </c>
      <c r="BM200" s="17" t="s">
        <v>305</v>
      </c>
    </row>
    <row r="201" spans="2:65" s="1" customFormat="1" ht="19.2">
      <c r="B201" s="34"/>
      <c r="C201" s="35"/>
      <c r="D201" s="194" t="s">
        <v>139</v>
      </c>
      <c r="E201" s="35"/>
      <c r="F201" s="195" t="s">
        <v>306</v>
      </c>
      <c r="G201" s="35"/>
      <c r="H201" s="35"/>
      <c r="I201" s="112"/>
      <c r="J201" s="35"/>
      <c r="K201" s="35"/>
      <c r="L201" s="38"/>
      <c r="M201" s="196"/>
      <c r="N201" s="60"/>
      <c r="O201" s="60"/>
      <c r="P201" s="60"/>
      <c r="Q201" s="60"/>
      <c r="R201" s="60"/>
      <c r="S201" s="60"/>
      <c r="T201" s="61"/>
      <c r="AT201" s="17" t="s">
        <v>139</v>
      </c>
      <c r="AU201" s="17" t="s">
        <v>79</v>
      </c>
    </row>
    <row r="202" spans="2:65" s="13" customFormat="1">
      <c r="B202" s="217"/>
      <c r="C202" s="218"/>
      <c r="D202" s="194" t="s">
        <v>147</v>
      </c>
      <c r="E202" s="219" t="s">
        <v>1</v>
      </c>
      <c r="F202" s="220" t="s">
        <v>301</v>
      </c>
      <c r="G202" s="218"/>
      <c r="H202" s="221">
        <v>965.2</v>
      </c>
      <c r="I202" s="222"/>
      <c r="J202" s="218"/>
      <c r="K202" s="218"/>
      <c r="L202" s="223"/>
      <c r="M202" s="224"/>
      <c r="N202" s="225"/>
      <c r="O202" s="225"/>
      <c r="P202" s="225"/>
      <c r="Q202" s="225"/>
      <c r="R202" s="225"/>
      <c r="S202" s="225"/>
      <c r="T202" s="226"/>
      <c r="AT202" s="227" t="s">
        <v>147</v>
      </c>
      <c r="AU202" s="227" t="s">
        <v>79</v>
      </c>
      <c r="AV202" s="13" t="s">
        <v>79</v>
      </c>
      <c r="AW202" s="13" t="s">
        <v>32</v>
      </c>
      <c r="AX202" s="13" t="s">
        <v>77</v>
      </c>
      <c r="AY202" s="227" t="s">
        <v>130</v>
      </c>
    </row>
    <row r="203" spans="2:65" s="11" customFormat="1" ht="22.8" customHeight="1">
      <c r="B203" s="166"/>
      <c r="C203" s="167"/>
      <c r="D203" s="168" t="s">
        <v>68</v>
      </c>
      <c r="E203" s="180" t="s">
        <v>189</v>
      </c>
      <c r="F203" s="180" t="s">
        <v>307</v>
      </c>
      <c r="G203" s="167"/>
      <c r="H203" s="167"/>
      <c r="I203" s="170"/>
      <c r="J203" s="181">
        <f>BK203</f>
        <v>0</v>
      </c>
      <c r="K203" s="167"/>
      <c r="L203" s="172"/>
      <c r="M203" s="173"/>
      <c r="N203" s="174"/>
      <c r="O203" s="174"/>
      <c r="P203" s="175">
        <f>SUM(P204:P223)</f>
        <v>0</v>
      </c>
      <c r="Q203" s="174"/>
      <c r="R203" s="175">
        <f>SUM(R204:R223)</f>
        <v>0.12518499999999999</v>
      </c>
      <c r="S203" s="174"/>
      <c r="T203" s="176">
        <f>SUM(T204:T223)</f>
        <v>0</v>
      </c>
      <c r="AR203" s="177" t="s">
        <v>77</v>
      </c>
      <c r="AT203" s="178" t="s">
        <v>68</v>
      </c>
      <c r="AU203" s="178" t="s">
        <v>77</v>
      </c>
      <c r="AY203" s="177" t="s">
        <v>130</v>
      </c>
      <c r="BK203" s="179">
        <f>SUM(BK204:BK223)</f>
        <v>0</v>
      </c>
    </row>
    <row r="204" spans="2:65" s="1" customFormat="1" ht="16.5" customHeight="1">
      <c r="B204" s="34"/>
      <c r="C204" s="182" t="s">
        <v>308</v>
      </c>
      <c r="D204" s="182" t="s">
        <v>132</v>
      </c>
      <c r="E204" s="183" t="s">
        <v>309</v>
      </c>
      <c r="F204" s="184" t="s">
        <v>310</v>
      </c>
      <c r="G204" s="185" t="s">
        <v>311</v>
      </c>
      <c r="H204" s="186">
        <v>1</v>
      </c>
      <c r="I204" s="187"/>
      <c r="J204" s="188">
        <f>ROUND(I204*H204,2)</f>
        <v>0</v>
      </c>
      <c r="K204" s="184" t="s">
        <v>136</v>
      </c>
      <c r="L204" s="38"/>
      <c r="M204" s="189" t="s">
        <v>1</v>
      </c>
      <c r="N204" s="190" t="s">
        <v>40</v>
      </c>
      <c r="O204" s="60"/>
      <c r="P204" s="191">
        <f>O204*H204</f>
        <v>0</v>
      </c>
      <c r="Q204" s="191">
        <v>6.9999999999999999E-4</v>
      </c>
      <c r="R204" s="191">
        <f>Q204*H204</f>
        <v>6.9999999999999999E-4</v>
      </c>
      <c r="S204" s="191">
        <v>0</v>
      </c>
      <c r="T204" s="192">
        <f>S204*H204</f>
        <v>0</v>
      </c>
      <c r="AR204" s="17" t="s">
        <v>137</v>
      </c>
      <c r="AT204" s="17" t="s">
        <v>132</v>
      </c>
      <c r="AU204" s="17" t="s">
        <v>79</v>
      </c>
      <c r="AY204" s="17" t="s">
        <v>130</v>
      </c>
      <c r="BE204" s="193">
        <f>IF(N204="základní",J204,0)</f>
        <v>0</v>
      </c>
      <c r="BF204" s="193">
        <f>IF(N204="snížená",J204,0)</f>
        <v>0</v>
      </c>
      <c r="BG204" s="193">
        <f>IF(N204="zákl. přenesená",J204,0)</f>
        <v>0</v>
      </c>
      <c r="BH204" s="193">
        <f>IF(N204="sníž. přenesená",J204,0)</f>
        <v>0</v>
      </c>
      <c r="BI204" s="193">
        <f>IF(N204="nulová",J204,0)</f>
        <v>0</v>
      </c>
      <c r="BJ204" s="17" t="s">
        <v>77</v>
      </c>
      <c r="BK204" s="193">
        <f>ROUND(I204*H204,2)</f>
        <v>0</v>
      </c>
      <c r="BL204" s="17" t="s">
        <v>137</v>
      </c>
      <c r="BM204" s="17" t="s">
        <v>312</v>
      </c>
    </row>
    <row r="205" spans="2:65" s="1" customFormat="1">
      <c r="B205" s="34"/>
      <c r="C205" s="35"/>
      <c r="D205" s="194" t="s">
        <v>139</v>
      </c>
      <c r="E205" s="35"/>
      <c r="F205" s="195" t="s">
        <v>313</v>
      </c>
      <c r="G205" s="35"/>
      <c r="H205" s="35"/>
      <c r="I205" s="112"/>
      <c r="J205" s="35"/>
      <c r="K205" s="35"/>
      <c r="L205" s="38"/>
      <c r="M205" s="196"/>
      <c r="N205" s="60"/>
      <c r="O205" s="60"/>
      <c r="P205" s="60"/>
      <c r="Q205" s="60"/>
      <c r="R205" s="60"/>
      <c r="S205" s="60"/>
      <c r="T205" s="61"/>
      <c r="AT205" s="17" t="s">
        <v>139</v>
      </c>
      <c r="AU205" s="17" t="s">
        <v>79</v>
      </c>
    </row>
    <row r="206" spans="2:65" s="13" customFormat="1">
      <c r="B206" s="217"/>
      <c r="C206" s="218"/>
      <c r="D206" s="194" t="s">
        <v>147</v>
      </c>
      <c r="E206" s="219" t="s">
        <v>1</v>
      </c>
      <c r="F206" s="220" t="s">
        <v>314</v>
      </c>
      <c r="G206" s="218"/>
      <c r="H206" s="221">
        <v>1</v>
      </c>
      <c r="I206" s="222"/>
      <c r="J206" s="218"/>
      <c r="K206" s="218"/>
      <c r="L206" s="223"/>
      <c r="M206" s="224"/>
      <c r="N206" s="225"/>
      <c r="O206" s="225"/>
      <c r="P206" s="225"/>
      <c r="Q206" s="225"/>
      <c r="R206" s="225"/>
      <c r="S206" s="225"/>
      <c r="T206" s="226"/>
      <c r="AT206" s="227" t="s">
        <v>147</v>
      </c>
      <c r="AU206" s="227" t="s">
        <v>79</v>
      </c>
      <c r="AV206" s="13" t="s">
        <v>79</v>
      </c>
      <c r="AW206" s="13" t="s">
        <v>32</v>
      </c>
      <c r="AX206" s="13" t="s">
        <v>69</v>
      </c>
      <c r="AY206" s="227" t="s">
        <v>130</v>
      </c>
    </row>
    <row r="207" spans="2:65" s="14" customFormat="1">
      <c r="B207" s="228"/>
      <c r="C207" s="229"/>
      <c r="D207" s="194" t="s">
        <v>147</v>
      </c>
      <c r="E207" s="230" t="s">
        <v>1</v>
      </c>
      <c r="F207" s="231" t="s">
        <v>176</v>
      </c>
      <c r="G207" s="229"/>
      <c r="H207" s="232">
        <v>1</v>
      </c>
      <c r="I207" s="233"/>
      <c r="J207" s="229"/>
      <c r="K207" s="229"/>
      <c r="L207" s="234"/>
      <c r="M207" s="235"/>
      <c r="N207" s="236"/>
      <c r="O207" s="236"/>
      <c r="P207" s="236"/>
      <c r="Q207" s="236"/>
      <c r="R207" s="236"/>
      <c r="S207" s="236"/>
      <c r="T207" s="237"/>
      <c r="AT207" s="238" t="s">
        <v>147</v>
      </c>
      <c r="AU207" s="238" t="s">
        <v>79</v>
      </c>
      <c r="AV207" s="14" t="s">
        <v>137</v>
      </c>
      <c r="AW207" s="14" t="s">
        <v>32</v>
      </c>
      <c r="AX207" s="14" t="s">
        <v>77</v>
      </c>
      <c r="AY207" s="238" t="s">
        <v>130</v>
      </c>
    </row>
    <row r="208" spans="2:65" s="1" customFormat="1" ht="16.5" customHeight="1">
      <c r="B208" s="34"/>
      <c r="C208" s="197" t="s">
        <v>315</v>
      </c>
      <c r="D208" s="197" t="s">
        <v>141</v>
      </c>
      <c r="E208" s="198" t="s">
        <v>316</v>
      </c>
      <c r="F208" s="199" t="s">
        <v>317</v>
      </c>
      <c r="G208" s="200" t="s">
        <v>311</v>
      </c>
      <c r="H208" s="201">
        <v>1</v>
      </c>
      <c r="I208" s="202"/>
      <c r="J208" s="203">
        <f>ROUND(I208*H208,2)</f>
        <v>0</v>
      </c>
      <c r="K208" s="199" t="s">
        <v>1</v>
      </c>
      <c r="L208" s="204"/>
      <c r="M208" s="205" t="s">
        <v>1</v>
      </c>
      <c r="N208" s="206" t="s">
        <v>40</v>
      </c>
      <c r="O208" s="60"/>
      <c r="P208" s="191">
        <f>O208*H208</f>
        <v>0</v>
      </c>
      <c r="Q208" s="191">
        <v>2.5000000000000001E-3</v>
      </c>
      <c r="R208" s="191">
        <f>Q208*H208</f>
        <v>2.5000000000000001E-3</v>
      </c>
      <c r="S208" s="191">
        <v>0</v>
      </c>
      <c r="T208" s="192">
        <f>S208*H208</f>
        <v>0</v>
      </c>
      <c r="AR208" s="17" t="s">
        <v>145</v>
      </c>
      <c r="AT208" s="17" t="s">
        <v>141</v>
      </c>
      <c r="AU208" s="17" t="s">
        <v>79</v>
      </c>
      <c r="AY208" s="17" t="s">
        <v>130</v>
      </c>
      <c r="BE208" s="193">
        <f>IF(N208="základní",J208,0)</f>
        <v>0</v>
      </c>
      <c r="BF208" s="193">
        <f>IF(N208="snížená",J208,0)</f>
        <v>0</v>
      </c>
      <c r="BG208" s="193">
        <f>IF(N208="zákl. přenesená",J208,0)</f>
        <v>0</v>
      </c>
      <c r="BH208" s="193">
        <f>IF(N208="sníž. přenesená",J208,0)</f>
        <v>0</v>
      </c>
      <c r="BI208" s="193">
        <f>IF(N208="nulová",J208,0)</f>
        <v>0</v>
      </c>
      <c r="BJ208" s="17" t="s">
        <v>77</v>
      </c>
      <c r="BK208" s="193">
        <f>ROUND(I208*H208,2)</f>
        <v>0</v>
      </c>
      <c r="BL208" s="17" t="s">
        <v>137</v>
      </c>
      <c r="BM208" s="17" t="s">
        <v>318</v>
      </c>
    </row>
    <row r="209" spans="2:65" s="1" customFormat="1">
      <c r="B209" s="34"/>
      <c r="C209" s="35"/>
      <c r="D209" s="194" t="s">
        <v>139</v>
      </c>
      <c r="E209" s="35"/>
      <c r="F209" s="195" t="s">
        <v>317</v>
      </c>
      <c r="G209" s="35"/>
      <c r="H209" s="35"/>
      <c r="I209" s="112"/>
      <c r="J209" s="35"/>
      <c r="K209" s="35"/>
      <c r="L209" s="38"/>
      <c r="M209" s="196"/>
      <c r="N209" s="60"/>
      <c r="O209" s="60"/>
      <c r="P209" s="60"/>
      <c r="Q209" s="60"/>
      <c r="R209" s="60"/>
      <c r="S209" s="60"/>
      <c r="T209" s="61"/>
      <c r="AT209" s="17" t="s">
        <v>139</v>
      </c>
      <c r="AU209" s="17" t="s">
        <v>79</v>
      </c>
    </row>
    <row r="210" spans="2:65" s="1" customFormat="1" ht="16.5" customHeight="1">
      <c r="B210" s="34"/>
      <c r="C210" s="182" t="s">
        <v>319</v>
      </c>
      <c r="D210" s="182" t="s">
        <v>132</v>
      </c>
      <c r="E210" s="183" t="s">
        <v>320</v>
      </c>
      <c r="F210" s="184" t="s">
        <v>321</v>
      </c>
      <c r="G210" s="185" t="s">
        <v>311</v>
      </c>
      <c r="H210" s="186">
        <v>1</v>
      </c>
      <c r="I210" s="187"/>
      <c r="J210" s="188">
        <f>ROUND(I210*H210,2)</f>
        <v>0</v>
      </c>
      <c r="K210" s="184" t="s">
        <v>136</v>
      </c>
      <c r="L210" s="38"/>
      <c r="M210" s="189" t="s">
        <v>1</v>
      </c>
      <c r="N210" s="190" t="s">
        <v>40</v>
      </c>
      <c r="O210" s="60"/>
      <c r="P210" s="191">
        <f>O210*H210</f>
        <v>0</v>
      </c>
      <c r="Q210" s="191">
        <v>0.10940999999999999</v>
      </c>
      <c r="R210" s="191">
        <f>Q210*H210</f>
        <v>0.10940999999999999</v>
      </c>
      <c r="S210" s="191">
        <v>0</v>
      </c>
      <c r="T210" s="192">
        <f>S210*H210</f>
        <v>0</v>
      </c>
      <c r="AR210" s="17" t="s">
        <v>137</v>
      </c>
      <c r="AT210" s="17" t="s">
        <v>132</v>
      </c>
      <c r="AU210" s="17" t="s">
        <v>79</v>
      </c>
      <c r="AY210" s="17" t="s">
        <v>130</v>
      </c>
      <c r="BE210" s="193">
        <f>IF(N210="základní",J210,0)</f>
        <v>0</v>
      </c>
      <c r="BF210" s="193">
        <f>IF(N210="snížená",J210,0)</f>
        <v>0</v>
      </c>
      <c r="BG210" s="193">
        <f>IF(N210="zákl. přenesená",J210,0)</f>
        <v>0</v>
      </c>
      <c r="BH210" s="193">
        <f>IF(N210="sníž. přenesená",J210,0)</f>
        <v>0</v>
      </c>
      <c r="BI210" s="193">
        <f>IF(N210="nulová",J210,0)</f>
        <v>0</v>
      </c>
      <c r="BJ210" s="17" t="s">
        <v>77</v>
      </c>
      <c r="BK210" s="193">
        <f>ROUND(I210*H210,2)</f>
        <v>0</v>
      </c>
      <c r="BL210" s="17" t="s">
        <v>137</v>
      </c>
      <c r="BM210" s="17" t="s">
        <v>322</v>
      </c>
    </row>
    <row r="211" spans="2:65" s="1" customFormat="1">
      <c r="B211" s="34"/>
      <c r="C211" s="35"/>
      <c r="D211" s="194" t="s">
        <v>139</v>
      </c>
      <c r="E211" s="35"/>
      <c r="F211" s="195" t="s">
        <v>323</v>
      </c>
      <c r="G211" s="35"/>
      <c r="H211" s="35"/>
      <c r="I211" s="112"/>
      <c r="J211" s="35"/>
      <c r="K211" s="35"/>
      <c r="L211" s="38"/>
      <c r="M211" s="196"/>
      <c r="N211" s="60"/>
      <c r="O211" s="60"/>
      <c r="P211" s="60"/>
      <c r="Q211" s="60"/>
      <c r="R211" s="60"/>
      <c r="S211" s="60"/>
      <c r="T211" s="61"/>
      <c r="AT211" s="17" t="s">
        <v>139</v>
      </c>
      <c r="AU211" s="17" t="s">
        <v>79</v>
      </c>
    </row>
    <row r="212" spans="2:65" s="13" customFormat="1">
      <c r="B212" s="217"/>
      <c r="C212" s="218"/>
      <c r="D212" s="194" t="s">
        <v>147</v>
      </c>
      <c r="E212" s="219" t="s">
        <v>1</v>
      </c>
      <c r="F212" s="220" t="s">
        <v>314</v>
      </c>
      <c r="G212" s="218"/>
      <c r="H212" s="221">
        <v>1</v>
      </c>
      <c r="I212" s="222"/>
      <c r="J212" s="218"/>
      <c r="K212" s="218"/>
      <c r="L212" s="223"/>
      <c r="M212" s="224"/>
      <c r="N212" s="225"/>
      <c r="O212" s="225"/>
      <c r="P212" s="225"/>
      <c r="Q212" s="225"/>
      <c r="R212" s="225"/>
      <c r="S212" s="225"/>
      <c r="T212" s="226"/>
      <c r="AT212" s="227" t="s">
        <v>147</v>
      </c>
      <c r="AU212" s="227" t="s">
        <v>79</v>
      </c>
      <c r="AV212" s="13" t="s">
        <v>79</v>
      </c>
      <c r="AW212" s="13" t="s">
        <v>32</v>
      </c>
      <c r="AX212" s="13" t="s">
        <v>77</v>
      </c>
      <c r="AY212" s="227" t="s">
        <v>130</v>
      </c>
    </row>
    <row r="213" spans="2:65" s="1" customFormat="1" ht="16.5" customHeight="1">
      <c r="B213" s="34"/>
      <c r="C213" s="197" t="s">
        <v>324</v>
      </c>
      <c r="D213" s="197" t="s">
        <v>141</v>
      </c>
      <c r="E213" s="198" t="s">
        <v>325</v>
      </c>
      <c r="F213" s="199" t="s">
        <v>326</v>
      </c>
      <c r="G213" s="200" t="s">
        <v>311</v>
      </c>
      <c r="H213" s="201">
        <v>1</v>
      </c>
      <c r="I213" s="202"/>
      <c r="J213" s="203">
        <f>ROUND(I213*H213,2)</f>
        <v>0</v>
      </c>
      <c r="K213" s="199" t="s">
        <v>136</v>
      </c>
      <c r="L213" s="204"/>
      <c r="M213" s="205" t="s">
        <v>1</v>
      </c>
      <c r="N213" s="206" t="s">
        <v>40</v>
      </c>
      <c r="O213" s="60"/>
      <c r="P213" s="191">
        <f>O213*H213</f>
        <v>0</v>
      </c>
      <c r="Q213" s="191">
        <v>6.1000000000000004E-3</v>
      </c>
      <c r="R213" s="191">
        <f>Q213*H213</f>
        <v>6.1000000000000004E-3</v>
      </c>
      <c r="S213" s="191">
        <v>0</v>
      </c>
      <c r="T213" s="192">
        <f>S213*H213</f>
        <v>0</v>
      </c>
      <c r="AR213" s="17" t="s">
        <v>145</v>
      </c>
      <c r="AT213" s="17" t="s">
        <v>141</v>
      </c>
      <c r="AU213" s="17" t="s">
        <v>79</v>
      </c>
      <c r="AY213" s="17" t="s">
        <v>130</v>
      </c>
      <c r="BE213" s="193">
        <f>IF(N213="základní",J213,0)</f>
        <v>0</v>
      </c>
      <c r="BF213" s="193">
        <f>IF(N213="snížená",J213,0)</f>
        <v>0</v>
      </c>
      <c r="BG213" s="193">
        <f>IF(N213="zákl. přenesená",J213,0)</f>
        <v>0</v>
      </c>
      <c r="BH213" s="193">
        <f>IF(N213="sníž. přenesená",J213,0)</f>
        <v>0</v>
      </c>
      <c r="BI213" s="193">
        <f>IF(N213="nulová",J213,0)</f>
        <v>0</v>
      </c>
      <c r="BJ213" s="17" t="s">
        <v>77</v>
      </c>
      <c r="BK213" s="193">
        <f>ROUND(I213*H213,2)</f>
        <v>0</v>
      </c>
      <c r="BL213" s="17" t="s">
        <v>137</v>
      </c>
      <c r="BM213" s="17" t="s">
        <v>327</v>
      </c>
    </row>
    <row r="214" spans="2:65" s="1" customFormat="1">
      <c r="B214" s="34"/>
      <c r="C214" s="35"/>
      <c r="D214" s="194" t="s">
        <v>139</v>
      </c>
      <c r="E214" s="35"/>
      <c r="F214" s="195" t="s">
        <v>326</v>
      </c>
      <c r="G214" s="35"/>
      <c r="H214" s="35"/>
      <c r="I214" s="112"/>
      <c r="J214" s="35"/>
      <c r="K214" s="35"/>
      <c r="L214" s="38"/>
      <c r="M214" s="196"/>
      <c r="N214" s="60"/>
      <c r="O214" s="60"/>
      <c r="P214" s="60"/>
      <c r="Q214" s="60"/>
      <c r="R214" s="60"/>
      <c r="S214" s="60"/>
      <c r="T214" s="61"/>
      <c r="AT214" s="17" t="s">
        <v>139</v>
      </c>
      <c r="AU214" s="17" t="s">
        <v>79</v>
      </c>
    </row>
    <row r="215" spans="2:65" s="1" customFormat="1" ht="16.5" customHeight="1">
      <c r="B215" s="34"/>
      <c r="C215" s="182" t="s">
        <v>328</v>
      </c>
      <c r="D215" s="182" t="s">
        <v>132</v>
      </c>
      <c r="E215" s="183" t="s">
        <v>329</v>
      </c>
      <c r="F215" s="184" t="s">
        <v>330</v>
      </c>
      <c r="G215" s="185" t="s">
        <v>331</v>
      </c>
      <c r="H215" s="186">
        <v>18.5</v>
      </c>
      <c r="I215" s="187"/>
      <c r="J215" s="188">
        <f>ROUND(I215*H215,2)</f>
        <v>0</v>
      </c>
      <c r="K215" s="184" t="s">
        <v>136</v>
      </c>
      <c r="L215" s="38"/>
      <c r="M215" s="189" t="s">
        <v>1</v>
      </c>
      <c r="N215" s="190" t="s">
        <v>40</v>
      </c>
      <c r="O215" s="60"/>
      <c r="P215" s="191">
        <f>O215*H215</f>
        <v>0</v>
      </c>
      <c r="Q215" s="191">
        <v>1.0000000000000001E-5</v>
      </c>
      <c r="R215" s="191">
        <f>Q215*H215</f>
        <v>1.8500000000000002E-4</v>
      </c>
      <c r="S215" s="191">
        <v>0</v>
      </c>
      <c r="T215" s="192">
        <f>S215*H215</f>
        <v>0</v>
      </c>
      <c r="AR215" s="17" t="s">
        <v>137</v>
      </c>
      <c r="AT215" s="17" t="s">
        <v>132</v>
      </c>
      <c r="AU215" s="17" t="s">
        <v>79</v>
      </c>
      <c r="AY215" s="17" t="s">
        <v>130</v>
      </c>
      <c r="BE215" s="193">
        <f>IF(N215="základní",J215,0)</f>
        <v>0</v>
      </c>
      <c r="BF215" s="193">
        <f>IF(N215="snížená",J215,0)</f>
        <v>0</v>
      </c>
      <c r="BG215" s="193">
        <f>IF(N215="zákl. přenesená",J215,0)</f>
        <v>0</v>
      </c>
      <c r="BH215" s="193">
        <f>IF(N215="sníž. přenesená",J215,0)</f>
        <v>0</v>
      </c>
      <c r="BI215" s="193">
        <f>IF(N215="nulová",J215,0)</f>
        <v>0</v>
      </c>
      <c r="BJ215" s="17" t="s">
        <v>77</v>
      </c>
      <c r="BK215" s="193">
        <f>ROUND(I215*H215,2)</f>
        <v>0</v>
      </c>
      <c r="BL215" s="17" t="s">
        <v>137</v>
      </c>
      <c r="BM215" s="17" t="s">
        <v>332</v>
      </c>
    </row>
    <row r="216" spans="2:65" s="1" customFormat="1">
      <c r="B216" s="34"/>
      <c r="C216" s="35"/>
      <c r="D216" s="194" t="s">
        <v>139</v>
      </c>
      <c r="E216" s="35"/>
      <c r="F216" s="195" t="s">
        <v>333</v>
      </c>
      <c r="G216" s="35"/>
      <c r="H216" s="35"/>
      <c r="I216" s="112"/>
      <c r="J216" s="35"/>
      <c r="K216" s="35"/>
      <c r="L216" s="38"/>
      <c r="M216" s="196"/>
      <c r="N216" s="60"/>
      <c r="O216" s="60"/>
      <c r="P216" s="60"/>
      <c r="Q216" s="60"/>
      <c r="R216" s="60"/>
      <c r="S216" s="60"/>
      <c r="T216" s="61"/>
      <c r="AT216" s="17" t="s">
        <v>139</v>
      </c>
      <c r="AU216" s="17" t="s">
        <v>79</v>
      </c>
    </row>
    <row r="217" spans="2:65" s="13" customFormat="1">
      <c r="B217" s="217"/>
      <c r="C217" s="218"/>
      <c r="D217" s="194" t="s">
        <v>147</v>
      </c>
      <c r="E217" s="219" t="s">
        <v>1</v>
      </c>
      <c r="F217" s="220" t="s">
        <v>334</v>
      </c>
      <c r="G217" s="218"/>
      <c r="H217" s="221">
        <v>18.5</v>
      </c>
      <c r="I217" s="222"/>
      <c r="J217" s="218"/>
      <c r="K217" s="218"/>
      <c r="L217" s="223"/>
      <c r="M217" s="224"/>
      <c r="N217" s="225"/>
      <c r="O217" s="225"/>
      <c r="P217" s="225"/>
      <c r="Q217" s="225"/>
      <c r="R217" s="225"/>
      <c r="S217" s="225"/>
      <c r="T217" s="226"/>
      <c r="AT217" s="227" t="s">
        <v>147</v>
      </c>
      <c r="AU217" s="227" t="s">
        <v>79</v>
      </c>
      <c r="AV217" s="13" t="s">
        <v>79</v>
      </c>
      <c r="AW217" s="13" t="s">
        <v>32</v>
      </c>
      <c r="AX217" s="13" t="s">
        <v>77</v>
      </c>
      <c r="AY217" s="227" t="s">
        <v>130</v>
      </c>
    </row>
    <row r="218" spans="2:65" s="1" customFormat="1" ht="16.5" customHeight="1">
      <c r="B218" s="34"/>
      <c r="C218" s="182" t="s">
        <v>335</v>
      </c>
      <c r="D218" s="182" t="s">
        <v>132</v>
      </c>
      <c r="E218" s="183" t="s">
        <v>336</v>
      </c>
      <c r="F218" s="184" t="s">
        <v>337</v>
      </c>
      <c r="G218" s="185" t="s">
        <v>331</v>
      </c>
      <c r="H218" s="186">
        <v>18.5</v>
      </c>
      <c r="I218" s="187"/>
      <c r="J218" s="188">
        <f>ROUND(I218*H218,2)</f>
        <v>0</v>
      </c>
      <c r="K218" s="184" t="s">
        <v>136</v>
      </c>
      <c r="L218" s="38"/>
      <c r="M218" s="189" t="s">
        <v>1</v>
      </c>
      <c r="N218" s="190" t="s">
        <v>40</v>
      </c>
      <c r="O218" s="60"/>
      <c r="P218" s="191">
        <f>O218*H218</f>
        <v>0</v>
      </c>
      <c r="Q218" s="191">
        <v>3.4000000000000002E-4</v>
      </c>
      <c r="R218" s="191">
        <f>Q218*H218</f>
        <v>6.2900000000000005E-3</v>
      </c>
      <c r="S218" s="191">
        <v>0</v>
      </c>
      <c r="T218" s="192">
        <f>S218*H218</f>
        <v>0</v>
      </c>
      <c r="AR218" s="17" t="s">
        <v>137</v>
      </c>
      <c r="AT218" s="17" t="s">
        <v>132</v>
      </c>
      <c r="AU218" s="17" t="s">
        <v>79</v>
      </c>
      <c r="AY218" s="17" t="s">
        <v>130</v>
      </c>
      <c r="BE218" s="193">
        <f>IF(N218="základní",J218,0)</f>
        <v>0</v>
      </c>
      <c r="BF218" s="193">
        <f>IF(N218="snížená",J218,0)</f>
        <v>0</v>
      </c>
      <c r="BG218" s="193">
        <f>IF(N218="zákl. přenesená",J218,0)</f>
        <v>0</v>
      </c>
      <c r="BH218" s="193">
        <f>IF(N218="sníž. přenesená",J218,0)</f>
        <v>0</v>
      </c>
      <c r="BI218" s="193">
        <f>IF(N218="nulová",J218,0)</f>
        <v>0</v>
      </c>
      <c r="BJ218" s="17" t="s">
        <v>77</v>
      </c>
      <c r="BK218" s="193">
        <f>ROUND(I218*H218,2)</f>
        <v>0</v>
      </c>
      <c r="BL218" s="17" t="s">
        <v>137</v>
      </c>
      <c r="BM218" s="17" t="s">
        <v>338</v>
      </c>
    </row>
    <row r="219" spans="2:65" s="1" customFormat="1" ht="19.2">
      <c r="B219" s="34"/>
      <c r="C219" s="35"/>
      <c r="D219" s="194" t="s">
        <v>139</v>
      </c>
      <c r="E219" s="35"/>
      <c r="F219" s="195" t="s">
        <v>339</v>
      </c>
      <c r="G219" s="35"/>
      <c r="H219" s="35"/>
      <c r="I219" s="112"/>
      <c r="J219" s="35"/>
      <c r="K219" s="35"/>
      <c r="L219" s="38"/>
      <c r="M219" s="196"/>
      <c r="N219" s="60"/>
      <c r="O219" s="60"/>
      <c r="P219" s="60"/>
      <c r="Q219" s="60"/>
      <c r="R219" s="60"/>
      <c r="S219" s="60"/>
      <c r="T219" s="61"/>
      <c r="AT219" s="17" t="s">
        <v>139</v>
      </c>
      <c r="AU219" s="17" t="s">
        <v>79</v>
      </c>
    </row>
    <row r="220" spans="2:65" s="13" customFormat="1">
      <c r="B220" s="217"/>
      <c r="C220" s="218"/>
      <c r="D220" s="194" t="s">
        <v>147</v>
      </c>
      <c r="E220" s="219" t="s">
        <v>1</v>
      </c>
      <c r="F220" s="220" t="s">
        <v>334</v>
      </c>
      <c r="G220" s="218"/>
      <c r="H220" s="221">
        <v>18.5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147</v>
      </c>
      <c r="AU220" s="227" t="s">
        <v>79</v>
      </c>
      <c r="AV220" s="13" t="s">
        <v>79</v>
      </c>
      <c r="AW220" s="13" t="s">
        <v>32</v>
      </c>
      <c r="AX220" s="13" t="s">
        <v>77</v>
      </c>
      <c r="AY220" s="227" t="s">
        <v>130</v>
      </c>
    </row>
    <row r="221" spans="2:65" s="1" customFormat="1" ht="16.5" customHeight="1">
      <c r="B221" s="34"/>
      <c r="C221" s="182" t="s">
        <v>340</v>
      </c>
      <c r="D221" s="182" t="s">
        <v>132</v>
      </c>
      <c r="E221" s="183" t="s">
        <v>341</v>
      </c>
      <c r="F221" s="184" t="s">
        <v>342</v>
      </c>
      <c r="G221" s="185" t="s">
        <v>331</v>
      </c>
      <c r="H221" s="186">
        <v>18.5</v>
      </c>
      <c r="I221" s="187"/>
      <c r="J221" s="188">
        <f>ROUND(I221*H221,2)</f>
        <v>0</v>
      </c>
      <c r="K221" s="184" t="s">
        <v>136</v>
      </c>
      <c r="L221" s="38"/>
      <c r="M221" s="189" t="s">
        <v>1</v>
      </c>
      <c r="N221" s="190" t="s">
        <v>40</v>
      </c>
      <c r="O221" s="60"/>
      <c r="P221" s="191">
        <f>O221*H221</f>
        <v>0</v>
      </c>
      <c r="Q221" s="191">
        <v>0</v>
      </c>
      <c r="R221" s="191">
        <f>Q221*H221</f>
        <v>0</v>
      </c>
      <c r="S221" s="191">
        <v>0</v>
      </c>
      <c r="T221" s="192">
        <f>S221*H221</f>
        <v>0</v>
      </c>
      <c r="AR221" s="17" t="s">
        <v>137</v>
      </c>
      <c r="AT221" s="17" t="s">
        <v>132</v>
      </c>
      <c r="AU221" s="17" t="s">
        <v>79</v>
      </c>
      <c r="AY221" s="17" t="s">
        <v>130</v>
      </c>
      <c r="BE221" s="193">
        <f>IF(N221="základní",J221,0)</f>
        <v>0</v>
      </c>
      <c r="BF221" s="193">
        <f>IF(N221="snížená",J221,0)</f>
        <v>0</v>
      </c>
      <c r="BG221" s="193">
        <f>IF(N221="zákl. přenesená",J221,0)</f>
        <v>0</v>
      </c>
      <c r="BH221" s="193">
        <f>IF(N221="sníž. přenesená",J221,0)</f>
        <v>0</v>
      </c>
      <c r="BI221" s="193">
        <f>IF(N221="nulová",J221,0)</f>
        <v>0</v>
      </c>
      <c r="BJ221" s="17" t="s">
        <v>77</v>
      </c>
      <c r="BK221" s="193">
        <f>ROUND(I221*H221,2)</f>
        <v>0</v>
      </c>
      <c r="BL221" s="17" t="s">
        <v>137</v>
      </c>
      <c r="BM221" s="17" t="s">
        <v>343</v>
      </c>
    </row>
    <row r="222" spans="2:65" s="1" customFormat="1">
      <c r="B222" s="34"/>
      <c r="C222" s="35"/>
      <c r="D222" s="194" t="s">
        <v>139</v>
      </c>
      <c r="E222" s="35"/>
      <c r="F222" s="195" t="s">
        <v>344</v>
      </c>
      <c r="G222" s="35"/>
      <c r="H222" s="35"/>
      <c r="I222" s="112"/>
      <c r="J222" s="35"/>
      <c r="K222" s="35"/>
      <c r="L222" s="38"/>
      <c r="M222" s="196"/>
      <c r="N222" s="60"/>
      <c r="O222" s="60"/>
      <c r="P222" s="60"/>
      <c r="Q222" s="60"/>
      <c r="R222" s="60"/>
      <c r="S222" s="60"/>
      <c r="T222" s="61"/>
      <c r="AT222" s="17" t="s">
        <v>139</v>
      </c>
      <c r="AU222" s="17" t="s">
        <v>79</v>
      </c>
    </row>
    <row r="223" spans="2:65" s="13" customFormat="1">
      <c r="B223" s="217"/>
      <c r="C223" s="218"/>
      <c r="D223" s="194" t="s">
        <v>147</v>
      </c>
      <c r="E223" s="219" t="s">
        <v>1</v>
      </c>
      <c r="F223" s="220" t="s">
        <v>334</v>
      </c>
      <c r="G223" s="218"/>
      <c r="H223" s="221">
        <v>18.5</v>
      </c>
      <c r="I223" s="222"/>
      <c r="J223" s="218"/>
      <c r="K223" s="218"/>
      <c r="L223" s="223"/>
      <c r="M223" s="224"/>
      <c r="N223" s="225"/>
      <c r="O223" s="225"/>
      <c r="P223" s="225"/>
      <c r="Q223" s="225"/>
      <c r="R223" s="225"/>
      <c r="S223" s="225"/>
      <c r="T223" s="226"/>
      <c r="AT223" s="227" t="s">
        <v>147</v>
      </c>
      <c r="AU223" s="227" t="s">
        <v>79</v>
      </c>
      <c r="AV223" s="13" t="s">
        <v>79</v>
      </c>
      <c r="AW223" s="13" t="s">
        <v>32</v>
      </c>
      <c r="AX223" s="13" t="s">
        <v>77</v>
      </c>
      <c r="AY223" s="227" t="s">
        <v>130</v>
      </c>
    </row>
    <row r="224" spans="2:65" s="11" customFormat="1" ht="22.8" customHeight="1">
      <c r="B224" s="166"/>
      <c r="C224" s="167"/>
      <c r="D224" s="168" t="s">
        <v>68</v>
      </c>
      <c r="E224" s="180" t="s">
        <v>345</v>
      </c>
      <c r="F224" s="180" t="s">
        <v>346</v>
      </c>
      <c r="G224" s="167"/>
      <c r="H224" s="167"/>
      <c r="I224" s="170"/>
      <c r="J224" s="181">
        <f>BK224</f>
        <v>0</v>
      </c>
      <c r="K224" s="167"/>
      <c r="L224" s="172"/>
      <c r="M224" s="173"/>
      <c r="N224" s="174"/>
      <c r="O224" s="174"/>
      <c r="P224" s="175">
        <f>SUM(P225:P226)</f>
        <v>0</v>
      </c>
      <c r="Q224" s="174"/>
      <c r="R224" s="175">
        <f>SUM(R225:R226)</f>
        <v>0</v>
      </c>
      <c r="S224" s="174"/>
      <c r="T224" s="176">
        <f>SUM(T225:T226)</f>
        <v>0</v>
      </c>
      <c r="AR224" s="177" t="s">
        <v>77</v>
      </c>
      <c r="AT224" s="178" t="s">
        <v>68</v>
      </c>
      <c r="AU224" s="178" t="s">
        <v>77</v>
      </c>
      <c r="AY224" s="177" t="s">
        <v>130</v>
      </c>
      <c r="BK224" s="179">
        <f>SUM(BK225:BK226)</f>
        <v>0</v>
      </c>
    </row>
    <row r="225" spans="2:65" s="1" customFormat="1" ht="16.5" customHeight="1">
      <c r="B225" s="34"/>
      <c r="C225" s="182" t="s">
        <v>347</v>
      </c>
      <c r="D225" s="182" t="s">
        <v>132</v>
      </c>
      <c r="E225" s="183" t="s">
        <v>348</v>
      </c>
      <c r="F225" s="184" t="s">
        <v>349</v>
      </c>
      <c r="G225" s="185" t="s">
        <v>144</v>
      </c>
      <c r="H225" s="186">
        <v>678.35799999999995</v>
      </c>
      <c r="I225" s="187"/>
      <c r="J225" s="188">
        <f>ROUND(I225*H225,2)</f>
        <v>0</v>
      </c>
      <c r="K225" s="184" t="s">
        <v>1</v>
      </c>
      <c r="L225" s="38"/>
      <c r="M225" s="189" t="s">
        <v>1</v>
      </c>
      <c r="N225" s="190" t="s">
        <v>40</v>
      </c>
      <c r="O225" s="60"/>
      <c r="P225" s="191">
        <f>O225*H225</f>
        <v>0</v>
      </c>
      <c r="Q225" s="191">
        <v>0</v>
      </c>
      <c r="R225" s="191">
        <f>Q225*H225</f>
        <v>0</v>
      </c>
      <c r="S225" s="191">
        <v>0</v>
      </c>
      <c r="T225" s="192">
        <f>S225*H225</f>
        <v>0</v>
      </c>
      <c r="AR225" s="17" t="s">
        <v>137</v>
      </c>
      <c r="AT225" s="17" t="s">
        <v>132</v>
      </c>
      <c r="AU225" s="17" t="s">
        <v>79</v>
      </c>
      <c r="AY225" s="17" t="s">
        <v>130</v>
      </c>
      <c r="BE225" s="193">
        <f>IF(N225="základní",J225,0)</f>
        <v>0</v>
      </c>
      <c r="BF225" s="193">
        <f>IF(N225="snížená",J225,0)</f>
        <v>0</v>
      </c>
      <c r="BG225" s="193">
        <f>IF(N225="zákl. přenesená",J225,0)</f>
        <v>0</v>
      </c>
      <c r="BH225" s="193">
        <f>IF(N225="sníž. přenesená",J225,0)</f>
        <v>0</v>
      </c>
      <c r="BI225" s="193">
        <f>IF(N225="nulová",J225,0)</f>
        <v>0</v>
      </c>
      <c r="BJ225" s="17" t="s">
        <v>77</v>
      </c>
      <c r="BK225" s="193">
        <f>ROUND(I225*H225,2)</f>
        <v>0</v>
      </c>
      <c r="BL225" s="17" t="s">
        <v>137</v>
      </c>
      <c r="BM225" s="17" t="s">
        <v>350</v>
      </c>
    </row>
    <row r="226" spans="2:65" s="1" customFormat="1">
      <c r="B226" s="34"/>
      <c r="C226" s="35"/>
      <c r="D226" s="194" t="s">
        <v>139</v>
      </c>
      <c r="E226" s="35"/>
      <c r="F226" s="195" t="s">
        <v>349</v>
      </c>
      <c r="G226" s="35"/>
      <c r="H226" s="35"/>
      <c r="I226" s="112"/>
      <c r="J226" s="35"/>
      <c r="K226" s="35"/>
      <c r="L226" s="38"/>
      <c r="M226" s="196"/>
      <c r="N226" s="60"/>
      <c r="O226" s="60"/>
      <c r="P226" s="60"/>
      <c r="Q226" s="60"/>
      <c r="R226" s="60"/>
      <c r="S226" s="60"/>
      <c r="T226" s="61"/>
      <c r="AT226" s="17" t="s">
        <v>139</v>
      </c>
      <c r="AU226" s="17" t="s">
        <v>79</v>
      </c>
    </row>
    <row r="227" spans="2:65" s="11" customFormat="1" ht="25.95" customHeight="1">
      <c r="B227" s="166"/>
      <c r="C227" s="167"/>
      <c r="D227" s="168" t="s">
        <v>68</v>
      </c>
      <c r="E227" s="169" t="s">
        <v>351</v>
      </c>
      <c r="F227" s="169" t="s">
        <v>352</v>
      </c>
      <c r="G227" s="167"/>
      <c r="H227" s="167"/>
      <c r="I227" s="170"/>
      <c r="J227" s="171">
        <f>BK227</f>
        <v>0</v>
      </c>
      <c r="K227" s="167"/>
      <c r="L227" s="172"/>
      <c r="M227" s="173"/>
      <c r="N227" s="174"/>
      <c r="O227" s="174"/>
      <c r="P227" s="175">
        <f>SUM(P228:P244)</f>
        <v>0</v>
      </c>
      <c r="Q227" s="174"/>
      <c r="R227" s="175">
        <f>SUM(R228:R244)</f>
        <v>0</v>
      </c>
      <c r="S227" s="174"/>
      <c r="T227" s="176">
        <f>SUM(T228:T244)</f>
        <v>0</v>
      </c>
      <c r="AR227" s="177" t="s">
        <v>162</v>
      </c>
      <c r="AT227" s="178" t="s">
        <v>68</v>
      </c>
      <c r="AU227" s="178" t="s">
        <v>69</v>
      </c>
      <c r="AY227" s="177" t="s">
        <v>130</v>
      </c>
      <c r="BK227" s="179">
        <f>SUM(BK228:BK244)</f>
        <v>0</v>
      </c>
    </row>
    <row r="228" spans="2:65" s="1" customFormat="1" ht="16.5" customHeight="1">
      <c r="B228" s="34"/>
      <c r="C228" s="182" t="s">
        <v>353</v>
      </c>
      <c r="D228" s="182" t="s">
        <v>132</v>
      </c>
      <c r="E228" s="183" t="s">
        <v>354</v>
      </c>
      <c r="F228" s="184" t="s">
        <v>355</v>
      </c>
      <c r="G228" s="185" t="s">
        <v>356</v>
      </c>
      <c r="H228" s="186">
        <v>1</v>
      </c>
      <c r="I228" s="187"/>
      <c r="J228" s="188">
        <f>ROUND(I228*H228,2)</f>
        <v>0</v>
      </c>
      <c r="K228" s="184" t="s">
        <v>136</v>
      </c>
      <c r="L228" s="38"/>
      <c r="M228" s="189" t="s">
        <v>1</v>
      </c>
      <c r="N228" s="190" t="s">
        <v>40</v>
      </c>
      <c r="O228" s="60"/>
      <c r="P228" s="191">
        <f>O228*H228</f>
        <v>0</v>
      </c>
      <c r="Q228" s="191">
        <v>0</v>
      </c>
      <c r="R228" s="191">
        <f>Q228*H228</f>
        <v>0</v>
      </c>
      <c r="S228" s="191">
        <v>0</v>
      </c>
      <c r="T228" s="192">
        <f>S228*H228</f>
        <v>0</v>
      </c>
      <c r="AR228" s="17" t="s">
        <v>357</v>
      </c>
      <c r="AT228" s="17" t="s">
        <v>132</v>
      </c>
      <c r="AU228" s="17" t="s">
        <v>77</v>
      </c>
      <c r="AY228" s="17" t="s">
        <v>130</v>
      </c>
      <c r="BE228" s="193">
        <f>IF(N228="základní",J228,0)</f>
        <v>0</v>
      </c>
      <c r="BF228" s="193">
        <f>IF(N228="snížená",J228,0)</f>
        <v>0</v>
      </c>
      <c r="BG228" s="193">
        <f>IF(N228="zákl. přenesená",J228,0)</f>
        <v>0</v>
      </c>
      <c r="BH228" s="193">
        <f>IF(N228="sníž. přenesená",J228,0)</f>
        <v>0</v>
      </c>
      <c r="BI228" s="193">
        <f>IF(N228="nulová",J228,0)</f>
        <v>0</v>
      </c>
      <c r="BJ228" s="17" t="s">
        <v>77</v>
      </c>
      <c r="BK228" s="193">
        <f>ROUND(I228*H228,2)</f>
        <v>0</v>
      </c>
      <c r="BL228" s="17" t="s">
        <v>357</v>
      </c>
      <c r="BM228" s="17" t="s">
        <v>358</v>
      </c>
    </row>
    <row r="229" spans="2:65" s="1" customFormat="1">
      <c r="B229" s="34"/>
      <c r="C229" s="35"/>
      <c r="D229" s="194" t="s">
        <v>139</v>
      </c>
      <c r="E229" s="35"/>
      <c r="F229" s="195" t="s">
        <v>359</v>
      </c>
      <c r="G229" s="35"/>
      <c r="H229" s="35"/>
      <c r="I229" s="112"/>
      <c r="J229" s="35"/>
      <c r="K229" s="35"/>
      <c r="L229" s="38"/>
      <c r="M229" s="196"/>
      <c r="N229" s="60"/>
      <c r="O229" s="60"/>
      <c r="P229" s="60"/>
      <c r="Q229" s="60"/>
      <c r="R229" s="60"/>
      <c r="S229" s="60"/>
      <c r="T229" s="61"/>
      <c r="AT229" s="17" t="s">
        <v>139</v>
      </c>
      <c r="AU229" s="17" t="s">
        <v>77</v>
      </c>
    </row>
    <row r="230" spans="2:65" s="1" customFormat="1" ht="16.5" customHeight="1">
      <c r="B230" s="34"/>
      <c r="C230" s="182" t="s">
        <v>360</v>
      </c>
      <c r="D230" s="182" t="s">
        <v>132</v>
      </c>
      <c r="E230" s="183" t="s">
        <v>361</v>
      </c>
      <c r="F230" s="184" t="s">
        <v>362</v>
      </c>
      <c r="G230" s="185" t="s">
        <v>356</v>
      </c>
      <c r="H230" s="186">
        <v>1</v>
      </c>
      <c r="I230" s="187"/>
      <c r="J230" s="188">
        <f>ROUND(I230*H230,2)</f>
        <v>0</v>
      </c>
      <c r="K230" s="184" t="s">
        <v>136</v>
      </c>
      <c r="L230" s="38"/>
      <c r="M230" s="189" t="s">
        <v>1</v>
      </c>
      <c r="N230" s="190" t="s">
        <v>40</v>
      </c>
      <c r="O230" s="60"/>
      <c r="P230" s="191">
        <f>O230*H230</f>
        <v>0</v>
      </c>
      <c r="Q230" s="191">
        <v>0</v>
      </c>
      <c r="R230" s="191">
        <f>Q230*H230</f>
        <v>0</v>
      </c>
      <c r="S230" s="191">
        <v>0</v>
      </c>
      <c r="T230" s="192">
        <f>S230*H230</f>
        <v>0</v>
      </c>
      <c r="AR230" s="17" t="s">
        <v>357</v>
      </c>
      <c r="AT230" s="17" t="s">
        <v>132</v>
      </c>
      <c r="AU230" s="17" t="s">
        <v>77</v>
      </c>
      <c r="AY230" s="17" t="s">
        <v>130</v>
      </c>
      <c r="BE230" s="193">
        <f>IF(N230="základní",J230,0)</f>
        <v>0</v>
      </c>
      <c r="BF230" s="193">
        <f>IF(N230="snížená",J230,0)</f>
        <v>0</v>
      </c>
      <c r="BG230" s="193">
        <f>IF(N230="zákl. přenesená",J230,0)</f>
        <v>0</v>
      </c>
      <c r="BH230" s="193">
        <f>IF(N230="sníž. přenesená",J230,0)</f>
        <v>0</v>
      </c>
      <c r="BI230" s="193">
        <f>IF(N230="nulová",J230,0)</f>
        <v>0</v>
      </c>
      <c r="BJ230" s="17" t="s">
        <v>77</v>
      </c>
      <c r="BK230" s="193">
        <f>ROUND(I230*H230,2)</f>
        <v>0</v>
      </c>
      <c r="BL230" s="17" t="s">
        <v>357</v>
      </c>
      <c r="BM230" s="17" t="s">
        <v>363</v>
      </c>
    </row>
    <row r="231" spans="2:65" s="1" customFormat="1" ht="96">
      <c r="B231" s="34"/>
      <c r="C231" s="35"/>
      <c r="D231" s="194" t="s">
        <v>139</v>
      </c>
      <c r="E231" s="35"/>
      <c r="F231" s="195" t="s">
        <v>364</v>
      </c>
      <c r="G231" s="35"/>
      <c r="H231" s="35"/>
      <c r="I231" s="112"/>
      <c r="J231" s="35"/>
      <c r="K231" s="35"/>
      <c r="L231" s="38"/>
      <c r="M231" s="196"/>
      <c r="N231" s="60"/>
      <c r="O231" s="60"/>
      <c r="P231" s="60"/>
      <c r="Q231" s="60"/>
      <c r="R231" s="60"/>
      <c r="S231" s="60"/>
      <c r="T231" s="61"/>
      <c r="AT231" s="17" t="s">
        <v>139</v>
      </c>
      <c r="AU231" s="17" t="s">
        <v>77</v>
      </c>
    </row>
    <row r="232" spans="2:65" s="1" customFormat="1" ht="28.8">
      <c r="B232" s="34"/>
      <c r="C232" s="35"/>
      <c r="D232" s="194" t="s">
        <v>365</v>
      </c>
      <c r="E232" s="35"/>
      <c r="F232" s="239" t="s">
        <v>366</v>
      </c>
      <c r="G232" s="35"/>
      <c r="H232" s="35"/>
      <c r="I232" s="112"/>
      <c r="J232" s="35"/>
      <c r="K232" s="35"/>
      <c r="L232" s="38"/>
      <c r="M232" s="196"/>
      <c r="N232" s="60"/>
      <c r="O232" s="60"/>
      <c r="P232" s="60"/>
      <c r="Q232" s="60"/>
      <c r="R232" s="60"/>
      <c r="S232" s="60"/>
      <c r="T232" s="61"/>
      <c r="AT232" s="17" t="s">
        <v>365</v>
      </c>
      <c r="AU232" s="17" t="s">
        <v>77</v>
      </c>
    </row>
    <row r="233" spans="2:65" s="1" customFormat="1" ht="16.5" customHeight="1">
      <c r="B233" s="34"/>
      <c r="C233" s="182" t="s">
        <v>367</v>
      </c>
      <c r="D233" s="182" t="s">
        <v>132</v>
      </c>
      <c r="E233" s="183" t="s">
        <v>368</v>
      </c>
      <c r="F233" s="184" t="s">
        <v>369</v>
      </c>
      <c r="G233" s="185" t="s">
        <v>356</v>
      </c>
      <c r="H233" s="186">
        <v>1</v>
      </c>
      <c r="I233" s="187"/>
      <c r="J233" s="188">
        <f>ROUND(I233*H233,2)</f>
        <v>0</v>
      </c>
      <c r="K233" s="184" t="s">
        <v>136</v>
      </c>
      <c r="L233" s="38"/>
      <c r="M233" s="189" t="s">
        <v>1</v>
      </c>
      <c r="N233" s="190" t="s">
        <v>40</v>
      </c>
      <c r="O233" s="60"/>
      <c r="P233" s="191">
        <f>O233*H233</f>
        <v>0</v>
      </c>
      <c r="Q233" s="191">
        <v>0</v>
      </c>
      <c r="R233" s="191">
        <f>Q233*H233</f>
        <v>0</v>
      </c>
      <c r="S233" s="191">
        <v>0</v>
      </c>
      <c r="T233" s="192">
        <f>S233*H233</f>
        <v>0</v>
      </c>
      <c r="AR233" s="17" t="s">
        <v>357</v>
      </c>
      <c r="AT233" s="17" t="s">
        <v>132</v>
      </c>
      <c r="AU233" s="17" t="s">
        <v>77</v>
      </c>
      <c r="AY233" s="17" t="s">
        <v>130</v>
      </c>
      <c r="BE233" s="193">
        <f>IF(N233="základní",J233,0)</f>
        <v>0</v>
      </c>
      <c r="BF233" s="193">
        <f>IF(N233="snížená",J233,0)</f>
        <v>0</v>
      </c>
      <c r="BG233" s="193">
        <f>IF(N233="zákl. přenesená",J233,0)</f>
        <v>0</v>
      </c>
      <c r="BH233" s="193">
        <f>IF(N233="sníž. přenesená",J233,0)</f>
        <v>0</v>
      </c>
      <c r="BI233" s="193">
        <f>IF(N233="nulová",J233,0)</f>
        <v>0</v>
      </c>
      <c r="BJ233" s="17" t="s">
        <v>77</v>
      </c>
      <c r="BK233" s="193">
        <f>ROUND(I233*H233,2)</f>
        <v>0</v>
      </c>
      <c r="BL233" s="17" t="s">
        <v>357</v>
      </c>
      <c r="BM233" s="17" t="s">
        <v>370</v>
      </c>
    </row>
    <row r="234" spans="2:65" s="1" customFormat="1" ht="96">
      <c r="B234" s="34"/>
      <c r="C234" s="35"/>
      <c r="D234" s="194" t="s">
        <v>139</v>
      </c>
      <c r="E234" s="35"/>
      <c r="F234" s="195" t="s">
        <v>371</v>
      </c>
      <c r="G234" s="35"/>
      <c r="H234" s="35"/>
      <c r="I234" s="112"/>
      <c r="J234" s="35"/>
      <c r="K234" s="35"/>
      <c r="L234" s="38"/>
      <c r="M234" s="196"/>
      <c r="N234" s="60"/>
      <c r="O234" s="60"/>
      <c r="P234" s="60"/>
      <c r="Q234" s="60"/>
      <c r="R234" s="60"/>
      <c r="S234" s="60"/>
      <c r="T234" s="61"/>
      <c r="AT234" s="17" t="s">
        <v>139</v>
      </c>
      <c r="AU234" s="17" t="s">
        <v>77</v>
      </c>
    </row>
    <row r="235" spans="2:65" s="1" customFormat="1" ht="16.5" customHeight="1">
      <c r="B235" s="34"/>
      <c r="C235" s="182" t="s">
        <v>372</v>
      </c>
      <c r="D235" s="182" t="s">
        <v>132</v>
      </c>
      <c r="E235" s="183" t="s">
        <v>373</v>
      </c>
      <c r="F235" s="184" t="s">
        <v>374</v>
      </c>
      <c r="G235" s="185" t="s">
        <v>356</v>
      </c>
      <c r="H235" s="186">
        <v>1</v>
      </c>
      <c r="I235" s="187"/>
      <c r="J235" s="188">
        <f>ROUND(I235*H235,2)</f>
        <v>0</v>
      </c>
      <c r="K235" s="184" t="s">
        <v>136</v>
      </c>
      <c r="L235" s="38"/>
      <c r="M235" s="189" t="s">
        <v>1</v>
      </c>
      <c r="N235" s="190" t="s">
        <v>40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357</v>
      </c>
      <c r="AT235" s="17" t="s">
        <v>132</v>
      </c>
      <c r="AU235" s="17" t="s">
        <v>77</v>
      </c>
      <c r="AY235" s="17" t="s">
        <v>130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77</v>
      </c>
      <c r="BK235" s="193">
        <f>ROUND(I235*H235,2)</f>
        <v>0</v>
      </c>
      <c r="BL235" s="17" t="s">
        <v>357</v>
      </c>
      <c r="BM235" s="17" t="s">
        <v>375</v>
      </c>
    </row>
    <row r="236" spans="2:65" s="1" customFormat="1" ht="57.6">
      <c r="B236" s="34"/>
      <c r="C236" s="35"/>
      <c r="D236" s="194" t="s">
        <v>139</v>
      </c>
      <c r="E236" s="35"/>
      <c r="F236" s="195" t="s">
        <v>376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139</v>
      </c>
      <c r="AU236" s="17" t="s">
        <v>77</v>
      </c>
    </row>
    <row r="237" spans="2:65" s="1" customFormat="1" ht="16.5" customHeight="1">
      <c r="B237" s="34"/>
      <c r="C237" s="182" t="s">
        <v>377</v>
      </c>
      <c r="D237" s="182" t="s">
        <v>132</v>
      </c>
      <c r="E237" s="183" t="s">
        <v>378</v>
      </c>
      <c r="F237" s="184" t="s">
        <v>379</v>
      </c>
      <c r="G237" s="185" t="s">
        <v>356</v>
      </c>
      <c r="H237" s="186">
        <v>1</v>
      </c>
      <c r="I237" s="187"/>
      <c r="J237" s="188">
        <f>ROUND(I237*H237,2)</f>
        <v>0</v>
      </c>
      <c r="K237" s="184" t="s">
        <v>136</v>
      </c>
      <c r="L237" s="38"/>
      <c r="M237" s="189" t="s">
        <v>1</v>
      </c>
      <c r="N237" s="190" t="s">
        <v>40</v>
      </c>
      <c r="O237" s="60"/>
      <c r="P237" s="191">
        <f>O237*H237</f>
        <v>0</v>
      </c>
      <c r="Q237" s="191">
        <v>0</v>
      </c>
      <c r="R237" s="191">
        <f>Q237*H237</f>
        <v>0</v>
      </c>
      <c r="S237" s="191">
        <v>0</v>
      </c>
      <c r="T237" s="192">
        <f>S237*H237</f>
        <v>0</v>
      </c>
      <c r="AR237" s="17" t="s">
        <v>357</v>
      </c>
      <c r="AT237" s="17" t="s">
        <v>132</v>
      </c>
      <c r="AU237" s="17" t="s">
        <v>77</v>
      </c>
      <c r="AY237" s="17" t="s">
        <v>130</v>
      </c>
      <c r="BE237" s="193">
        <f>IF(N237="základní",J237,0)</f>
        <v>0</v>
      </c>
      <c r="BF237" s="193">
        <f>IF(N237="snížená",J237,0)</f>
        <v>0</v>
      </c>
      <c r="BG237" s="193">
        <f>IF(N237="zákl. přenesená",J237,0)</f>
        <v>0</v>
      </c>
      <c r="BH237" s="193">
        <f>IF(N237="sníž. přenesená",J237,0)</f>
        <v>0</v>
      </c>
      <c r="BI237" s="193">
        <f>IF(N237="nulová",J237,0)</f>
        <v>0</v>
      </c>
      <c r="BJ237" s="17" t="s">
        <v>77</v>
      </c>
      <c r="BK237" s="193">
        <f>ROUND(I237*H237,2)</f>
        <v>0</v>
      </c>
      <c r="BL237" s="17" t="s">
        <v>357</v>
      </c>
      <c r="BM237" s="17" t="s">
        <v>380</v>
      </c>
    </row>
    <row r="238" spans="2:65" s="1" customFormat="1">
      <c r="B238" s="34"/>
      <c r="C238" s="35"/>
      <c r="D238" s="194" t="s">
        <v>139</v>
      </c>
      <c r="E238" s="35"/>
      <c r="F238" s="195" t="s">
        <v>381</v>
      </c>
      <c r="G238" s="35"/>
      <c r="H238" s="35"/>
      <c r="I238" s="112"/>
      <c r="J238" s="35"/>
      <c r="K238" s="35"/>
      <c r="L238" s="38"/>
      <c r="M238" s="196"/>
      <c r="N238" s="60"/>
      <c r="O238" s="60"/>
      <c r="P238" s="60"/>
      <c r="Q238" s="60"/>
      <c r="R238" s="60"/>
      <c r="S238" s="60"/>
      <c r="T238" s="61"/>
      <c r="AT238" s="17" t="s">
        <v>139</v>
      </c>
      <c r="AU238" s="17" t="s">
        <v>77</v>
      </c>
    </row>
    <row r="239" spans="2:65" s="1" customFormat="1" ht="16.5" customHeight="1">
      <c r="B239" s="34"/>
      <c r="C239" s="182" t="s">
        <v>382</v>
      </c>
      <c r="D239" s="182" t="s">
        <v>132</v>
      </c>
      <c r="E239" s="183" t="s">
        <v>383</v>
      </c>
      <c r="F239" s="184" t="s">
        <v>384</v>
      </c>
      <c r="G239" s="185" t="s">
        <v>356</v>
      </c>
      <c r="H239" s="186">
        <v>1</v>
      </c>
      <c r="I239" s="187"/>
      <c r="J239" s="188">
        <f>ROUND(I239*H239,2)</f>
        <v>0</v>
      </c>
      <c r="K239" s="184" t="s">
        <v>136</v>
      </c>
      <c r="L239" s="38"/>
      <c r="M239" s="189" t="s">
        <v>1</v>
      </c>
      <c r="N239" s="190" t="s">
        <v>40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357</v>
      </c>
      <c r="AT239" s="17" t="s">
        <v>132</v>
      </c>
      <c r="AU239" s="17" t="s">
        <v>77</v>
      </c>
      <c r="AY239" s="17" t="s">
        <v>130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77</v>
      </c>
      <c r="BK239" s="193">
        <f>ROUND(I239*H239,2)</f>
        <v>0</v>
      </c>
      <c r="BL239" s="17" t="s">
        <v>357</v>
      </c>
      <c r="BM239" s="17" t="s">
        <v>385</v>
      </c>
    </row>
    <row r="240" spans="2:65" s="1" customFormat="1" ht="28.8">
      <c r="B240" s="34"/>
      <c r="C240" s="35"/>
      <c r="D240" s="194" t="s">
        <v>139</v>
      </c>
      <c r="E240" s="35"/>
      <c r="F240" s="195" t="s">
        <v>386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139</v>
      </c>
      <c r="AU240" s="17" t="s">
        <v>77</v>
      </c>
    </row>
    <row r="241" spans="2:65" s="1" customFormat="1" ht="16.5" customHeight="1">
      <c r="B241" s="34"/>
      <c r="C241" s="182" t="s">
        <v>387</v>
      </c>
      <c r="D241" s="182" t="s">
        <v>132</v>
      </c>
      <c r="E241" s="183" t="s">
        <v>388</v>
      </c>
      <c r="F241" s="184" t="s">
        <v>389</v>
      </c>
      <c r="G241" s="185" t="s">
        <v>356</v>
      </c>
      <c r="H241" s="186">
        <v>1</v>
      </c>
      <c r="I241" s="187"/>
      <c r="J241" s="188">
        <f>ROUND(I241*H241,2)</f>
        <v>0</v>
      </c>
      <c r="K241" s="184" t="s">
        <v>136</v>
      </c>
      <c r="L241" s="38"/>
      <c r="M241" s="189" t="s">
        <v>1</v>
      </c>
      <c r="N241" s="190" t="s">
        <v>40</v>
      </c>
      <c r="O241" s="60"/>
      <c r="P241" s="191">
        <f>O241*H241</f>
        <v>0</v>
      </c>
      <c r="Q241" s="191">
        <v>0</v>
      </c>
      <c r="R241" s="191">
        <f>Q241*H241</f>
        <v>0</v>
      </c>
      <c r="S241" s="191">
        <v>0</v>
      </c>
      <c r="T241" s="192">
        <f>S241*H241</f>
        <v>0</v>
      </c>
      <c r="AR241" s="17" t="s">
        <v>357</v>
      </c>
      <c r="AT241" s="17" t="s">
        <v>132</v>
      </c>
      <c r="AU241" s="17" t="s">
        <v>77</v>
      </c>
      <c r="AY241" s="17" t="s">
        <v>130</v>
      </c>
      <c r="BE241" s="193">
        <f>IF(N241="základní",J241,0)</f>
        <v>0</v>
      </c>
      <c r="BF241" s="193">
        <f>IF(N241="snížená",J241,0)</f>
        <v>0</v>
      </c>
      <c r="BG241" s="193">
        <f>IF(N241="zákl. přenesená",J241,0)</f>
        <v>0</v>
      </c>
      <c r="BH241" s="193">
        <f>IF(N241="sníž. přenesená",J241,0)</f>
        <v>0</v>
      </c>
      <c r="BI241" s="193">
        <f>IF(N241="nulová",J241,0)</f>
        <v>0</v>
      </c>
      <c r="BJ241" s="17" t="s">
        <v>77</v>
      </c>
      <c r="BK241" s="193">
        <f>ROUND(I241*H241,2)</f>
        <v>0</v>
      </c>
      <c r="BL241" s="17" t="s">
        <v>357</v>
      </c>
      <c r="BM241" s="17" t="s">
        <v>390</v>
      </c>
    </row>
    <row r="242" spans="2:65" s="1" customFormat="1">
      <c r="B242" s="34"/>
      <c r="C242" s="35"/>
      <c r="D242" s="194" t="s">
        <v>139</v>
      </c>
      <c r="E242" s="35"/>
      <c r="F242" s="195" t="s">
        <v>391</v>
      </c>
      <c r="G242" s="35"/>
      <c r="H242" s="35"/>
      <c r="I242" s="112"/>
      <c r="J242" s="35"/>
      <c r="K242" s="35"/>
      <c r="L242" s="38"/>
      <c r="M242" s="196"/>
      <c r="N242" s="60"/>
      <c r="O242" s="60"/>
      <c r="P242" s="60"/>
      <c r="Q242" s="60"/>
      <c r="R242" s="60"/>
      <c r="S242" s="60"/>
      <c r="T242" s="61"/>
      <c r="AT242" s="17" t="s">
        <v>139</v>
      </c>
      <c r="AU242" s="17" t="s">
        <v>77</v>
      </c>
    </row>
    <row r="243" spans="2:65" s="1" customFormat="1" ht="16.5" customHeight="1">
      <c r="B243" s="34"/>
      <c r="C243" s="182" t="s">
        <v>392</v>
      </c>
      <c r="D243" s="182" t="s">
        <v>132</v>
      </c>
      <c r="E243" s="183" t="s">
        <v>393</v>
      </c>
      <c r="F243" s="184" t="s">
        <v>394</v>
      </c>
      <c r="G243" s="185" t="s">
        <v>356</v>
      </c>
      <c r="H243" s="186">
        <v>1</v>
      </c>
      <c r="I243" s="187"/>
      <c r="J243" s="188">
        <f>ROUND(I243*H243,2)</f>
        <v>0</v>
      </c>
      <c r="K243" s="184" t="s">
        <v>136</v>
      </c>
      <c r="L243" s="38"/>
      <c r="M243" s="189" t="s">
        <v>1</v>
      </c>
      <c r="N243" s="190" t="s">
        <v>40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357</v>
      </c>
      <c r="AT243" s="17" t="s">
        <v>132</v>
      </c>
      <c r="AU243" s="17" t="s">
        <v>77</v>
      </c>
      <c r="AY243" s="17" t="s">
        <v>130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77</v>
      </c>
      <c r="BK243" s="193">
        <f>ROUND(I243*H243,2)</f>
        <v>0</v>
      </c>
      <c r="BL243" s="17" t="s">
        <v>357</v>
      </c>
      <c r="BM243" s="17" t="s">
        <v>395</v>
      </c>
    </row>
    <row r="244" spans="2:65" s="1" customFormat="1" ht="19.2">
      <c r="B244" s="34"/>
      <c r="C244" s="35"/>
      <c r="D244" s="194" t="s">
        <v>139</v>
      </c>
      <c r="E244" s="35"/>
      <c r="F244" s="195" t="s">
        <v>396</v>
      </c>
      <c r="G244" s="35"/>
      <c r="H244" s="35"/>
      <c r="I244" s="112"/>
      <c r="J244" s="35"/>
      <c r="K244" s="35"/>
      <c r="L244" s="38"/>
      <c r="M244" s="240"/>
      <c r="N244" s="241"/>
      <c r="O244" s="241"/>
      <c r="P244" s="241"/>
      <c r="Q244" s="241"/>
      <c r="R244" s="241"/>
      <c r="S244" s="241"/>
      <c r="T244" s="242"/>
      <c r="AT244" s="17" t="s">
        <v>139</v>
      </c>
      <c r="AU244" s="17" t="s">
        <v>77</v>
      </c>
    </row>
    <row r="245" spans="2:65" s="1" customFormat="1" ht="6.9" customHeight="1">
      <c r="B245" s="46"/>
      <c r="C245" s="47"/>
      <c r="D245" s="47"/>
      <c r="E245" s="47"/>
      <c r="F245" s="47"/>
      <c r="G245" s="47"/>
      <c r="H245" s="47"/>
      <c r="I245" s="134"/>
      <c r="J245" s="47"/>
      <c r="K245" s="47"/>
      <c r="L245" s="38"/>
    </row>
  </sheetData>
  <sheetProtection algorithmName="SHA-512" hashValue="PlSP1vpUUAuWt/cxk3LvUVr+B77nqVVCEaqaRO2MdFug/0tQb6yMK6Vo7kJLrsM13GEVWXmMZ73daGz2m7gvgg==" saltValue="Y19fOUOpM3qSDpzmt7yL83o3nWGBYC9jR/xii2RrVY7wECnvozhjj2xCK3ziW1kYulqsdMJC7CtjlIG4RLZYOA==" spinCount="100000" sheet="1" objects="1" scenarios="1" formatColumns="0" formatRows="0" autoFilter="0"/>
  <autoFilter ref="C85:K244" xr:uid="{00000000-0009-0000-0000-000001000000}"/>
  <mergeCells count="9">
    <mergeCell ref="E50:H50"/>
    <mergeCell ref="E76:H76"/>
    <mergeCell ref="E78:H78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89"/>
  <sheetViews>
    <sheetView showGridLines="0" workbookViewId="0">
      <selection activeCell="L1" sqref="L1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86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101</v>
      </c>
      <c r="L8" s="20"/>
    </row>
    <row r="9" spans="2:46" s="1" customFormat="1" ht="16.5" customHeight="1">
      <c r="B9" s="38"/>
      <c r="E9" s="300" t="s">
        <v>397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398</v>
      </c>
      <c r="I10" s="112"/>
      <c r="L10" s="38"/>
    </row>
    <row r="11" spans="2:46" s="1" customFormat="1" ht="36.9" customHeight="1">
      <c r="B11" s="38"/>
      <c r="E11" s="302" t="s">
        <v>399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31</v>
      </c>
      <c r="I14" s="113" t="s">
        <v>22</v>
      </c>
      <c r="J14" s="114" t="str">
        <f>'Rekapitulace stavby'!AN8</f>
        <v>vyplň údaj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23</v>
      </c>
      <c r="I16" s="113" t="s">
        <v>24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27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28</v>
      </c>
      <c r="I19" s="113" t="s">
        <v>24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27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30</v>
      </c>
      <c r="I22" s="113" t="s">
        <v>24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27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24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27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35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37</v>
      </c>
      <c r="I34" s="121" t="s">
        <v>36</v>
      </c>
      <c r="J34" s="120" t="s">
        <v>38</v>
      </c>
      <c r="L34" s="38"/>
    </row>
    <row r="35" spans="2:12" s="1" customFormat="1" ht="14.4" customHeight="1">
      <c r="B35" s="38"/>
      <c r="D35" s="111" t="s">
        <v>39</v>
      </c>
      <c r="E35" s="111" t="s">
        <v>40</v>
      </c>
      <c r="F35" s="122">
        <f>ROUND((SUM(BE90:BE288)),  2)</f>
        <v>0</v>
      </c>
      <c r="I35" s="123">
        <v>0.21</v>
      </c>
      <c r="J35" s="122">
        <f>ROUND(((SUM(BE90:BE288))*I35),  2)</f>
        <v>0</v>
      </c>
      <c r="L35" s="38"/>
    </row>
    <row r="36" spans="2:12" s="1" customFormat="1" ht="14.4" customHeight="1">
      <c r="B36" s="38"/>
      <c r="E36" s="111" t="s">
        <v>41</v>
      </c>
      <c r="F36" s="122">
        <f>ROUND((SUM(BF90:BF288)),  2)</f>
        <v>0</v>
      </c>
      <c r="I36" s="123">
        <v>0.15</v>
      </c>
      <c r="J36" s="122">
        <f>ROUND(((SUM(BF90:BF288))*I36),  2)</f>
        <v>0</v>
      </c>
      <c r="L36" s="38"/>
    </row>
    <row r="37" spans="2:12" s="1" customFormat="1" ht="14.4" hidden="1" customHeight="1">
      <c r="B37" s="38"/>
      <c r="E37" s="111" t="s">
        <v>42</v>
      </c>
      <c r="F37" s="122">
        <f>ROUND((SUM(BG90:BG288)),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43</v>
      </c>
      <c r="F38" s="122">
        <f>ROUND((SUM(BH90:BH288)),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44</v>
      </c>
      <c r="F39" s="122">
        <f>ROUND((SUM(BI90:BI288)),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45</v>
      </c>
      <c r="E41" s="126"/>
      <c r="F41" s="126"/>
      <c r="G41" s="127" t="s">
        <v>46</v>
      </c>
      <c r="H41" s="128" t="s">
        <v>47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103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101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397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398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301.1 - Vodovodní řad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vyplň údaj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23</v>
      </c>
      <c r="D58" s="35"/>
      <c r="E58" s="35"/>
      <c r="F58" s="27" t="str">
        <f>E17</f>
        <v>Obec Brniště</v>
      </c>
      <c r="G58" s="35"/>
      <c r="H58" s="35"/>
      <c r="I58" s="113" t="s">
        <v>30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28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104</v>
      </c>
      <c r="D61" s="139"/>
      <c r="E61" s="139"/>
      <c r="F61" s="139"/>
      <c r="G61" s="139"/>
      <c r="H61" s="139"/>
      <c r="I61" s="140"/>
      <c r="J61" s="141" t="s">
        <v>105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106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107</v>
      </c>
    </row>
    <row r="64" spans="2:47" s="8" customFormat="1" ht="24.9" customHeight="1">
      <c r="B64" s="143"/>
      <c r="C64" s="144"/>
      <c r="D64" s="145" t="s">
        <v>108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109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400</v>
      </c>
      <c r="E66" s="152"/>
      <c r="F66" s="152"/>
      <c r="G66" s="152"/>
      <c r="H66" s="152"/>
      <c r="I66" s="153"/>
      <c r="J66" s="154">
        <f>J180</f>
        <v>0</v>
      </c>
      <c r="K66" s="94"/>
      <c r="L66" s="155"/>
    </row>
    <row r="67" spans="2:12" s="9" customFormat="1" ht="19.95" customHeight="1">
      <c r="B67" s="150"/>
      <c r="C67" s="94"/>
      <c r="D67" s="151" t="s">
        <v>401</v>
      </c>
      <c r="E67" s="152"/>
      <c r="F67" s="152"/>
      <c r="G67" s="152"/>
      <c r="H67" s="152"/>
      <c r="I67" s="153"/>
      <c r="J67" s="154">
        <f>J193</f>
        <v>0</v>
      </c>
      <c r="K67" s="94"/>
      <c r="L67" s="155"/>
    </row>
    <row r="68" spans="2:12" s="9" customFormat="1" ht="19.95" customHeight="1">
      <c r="B68" s="150"/>
      <c r="C68" s="94"/>
      <c r="D68" s="151" t="s">
        <v>402</v>
      </c>
      <c r="E68" s="152"/>
      <c r="F68" s="152"/>
      <c r="G68" s="152"/>
      <c r="H68" s="152"/>
      <c r="I68" s="153"/>
      <c r="J68" s="154">
        <f>J286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115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101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397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398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301.1 - Vodovodní řad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vyplň údaj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23</v>
      </c>
      <c r="D86" s="35"/>
      <c r="E86" s="35"/>
      <c r="F86" s="27" t="str">
        <f>E17</f>
        <v>Obec Brniště</v>
      </c>
      <c r="G86" s="35"/>
      <c r="H86" s="35"/>
      <c r="I86" s="113" t="s">
        <v>30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28</v>
      </c>
      <c r="D87" s="35"/>
      <c r="E87" s="35"/>
      <c r="F87" s="27" t="str">
        <f>IF(E20="","",E20)</f>
        <v>Vyplň údaj</v>
      </c>
      <c r="G87" s="35"/>
      <c r="H87" s="35"/>
      <c r="I87" s="113" t="s">
        <v>33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116</v>
      </c>
      <c r="D89" s="158" t="s">
        <v>54</v>
      </c>
      <c r="E89" s="158" t="s">
        <v>50</v>
      </c>
      <c r="F89" s="158" t="s">
        <v>51</v>
      </c>
      <c r="G89" s="158" t="s">
        <v>117</v>
      </c>
      <c r="H89" s="158" t="s">
        <v>118</v>
      </c>
      <c r="I89" s="159" t="s">
        <v>119</v>
      </c>
      <c r="J89" s="158" t="s">
        <v>105</v>
      </c>
      <c r="K89" s="160" t="s">
        <v>120</v>
      </c>
      <c r="L89" s="161"/>
      <c r="M89" s="64" t="s">
        <v>1</v>
      </c>
      <c r="N89" s="65" t="s">
        <v>39</v>
      </c>
      <c r="O89" s="65" t="s">
        <v>121</v>
      </c>
      <c r="P89" s="65" t="s">
        <v>122</v>
      </c>
      <c r="Q89" s="65" t="s">
        <v>123</v>
      </c>
      <c r="R89" s="65" t="s">
        <v>124</v>
      </c>
      <c r="S89" s="65" t="s">
        <v>125</v>
      </c>
      <c r="T89" s="66" t="s">
        <v>126</v>
      </c>
    </row>
    <row r="90" spans="2:65" s="1" customFormat="1" ht="22.8" customHeight="1">
      <c r="B90" s="34"/>
      <c r="C90" s="71" t="s">
        <v>127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68</v>
      </c>
      <c r="AU90" s="17" t="s">
        <v>107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68</v>
      </c>
      <c r="E91" s="169" t="s">
        <v>128</v>
      </c>
      <c r="F91" s="169" t="s">
        <v>129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P92+P180+P193+P286</f>
        <v>0</v>
      </c>
      <c r="Q91" s="174"/>
      <c r="R91" s="175">
        <f>R92+R180+R193+R286</f>
        <v>0</v>
      </c>
      <c r="S91" s="174"/>
      <c r="T91" s="176">
        <f>T92+T180+T193+T286</f>
        <v>0</v>
      </c>
      <c r="AR91" s="177" t="s">
        <v>77</v>
      </c>
      <c r="AT91" s="178" t="s">
        <v>68</v>
      </c>
      <c r="AU91" s="178" t="s">
        <v>69</v>
      </c>
      <c r="AY91" s="177" t="s">
        <v>130</v>
      </c>
      <c r="BK91" s="179">
        <f>BK92+BK180+BK193+BK286</f>
        <v>0</v>
      </c>
    </row>
    <row r="92" spans="2:65" s="11" customFormat="1" ht="22.8" customHeight="1">
      <c r="B92" s="166"/>
      <c r="C92" s="167"/>
      <c r="D92" s="168" t="s">
        <v>68</v>
      </c>
      <c r="E92" s="180" t="s">
        <v>77</v>
      </c>
      <c r="F92" s="180" t="s">
        <v>131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SUM(P93:P179)</f>
        <v>0</v>
      </c>
      <c r="Q92" s="174"/>
      <c r="R92" s="175">
        <f>SUM(R93:R179)</f>
        <v>0</v>
      </c>
      <c r="S92" s="174"/>
      <c r="T92" s="176">
        <f>SUM(T93:T179)</f>
        <v>0</v>
      </c>
      <c r="AR92" s="177" t="s">
        <v>77</v>
      </c>
      <c r="AT92" s="178" t="s">
        <v>68</v>
      </c>
      <c r="AU92" s="178" t="s">
        <v>77</v>
      </c>
      <c r="AY92" s="177" t="s">
        <v>130</v>
      </c>
      <c r="BK92" s="179">
        <f>SUM(BK93:BK179)</f>
        <v>0</v>
      </c>
    </row>
    <row r="93" spans="2:65" s="1" customFormat="1" ht="16.5" customHeight="1">
      <c r="B93" s="34"/>
      <c r="C93" s="182" t="s">
        <v>77</v>
      </c>
      <c r="D93" s="182" t="s">
        <v>132</v>
      </c>
      <c r="E93" s="183" t="s">
        <v>403</v>
      </c>
      <c r="F93" s="184" t="s">
        <v>404</v>
      </c>
      <c r="G93" s="185" t="s">
        <v>405</v>
      </c>
      <c r="H93" s="186">
        <v>120</v>
      </c>
      <c r="I93" s="187"/>
      <c r="J93" s="188">
        <f>ROUND(I93*H93,2)</f>
        <v>0</v>
      </c>
      <c r="K93" s="184" t="s">
        <v>406</v>
      </c>
      <c r="L93" s="38"/>
      <c r="M93" s="189" t="s">
        <v>1</v>
      </c>
      <c r="N93" s="190" t="s">
        <v>40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137</v>
      </c>
      <c r="AT93" s="17" t="s">
        <v>132</v>
      </c>
      <c r="AU93" s="17" t="s">
        <v>79</v>
      </c>
      <c r="AY93" s="17" t="s">
        <v>130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77</v>
      </c>
      <c r="BK93" s="193">
        <f>ROUND(I93*H93,2)</f>
        <v>0</v>
      </c>
      <c r="BL93" s="17" t="s">
        <v>137</v>
      </c>
      <c r="BM93" s="17" t="s">
        <v>79</v>
      </c>
    </row>
    <row r="94" spans="2:65" s="1" customFormat="1">
      <c r="B94" s="34"/>
      <c r="C94" s="35"/>
      <c r="D94" s="194" t="s">
        <v>139</v>
      </c>
      <c r="E94" s="35"/>
      <c r="F94" s="195" t="s">
        <v>407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139</v>
      </c>
      <c r="AU94" s="17" t="s">
        <v>79</v>
      </c>
    </row>
    <row r="95" spans="2:65" s="12" customFormat="1">
      <c r="B95" s="207"/>
      <c r="C95" s="208"/>
      <c r="D95" s="194" t="s">
        <v>147</v>
      </c>
      <c r="E95" s="209" t="s">
        <v>1</v>
      </c>
      <c r="F95" s="210" t="s">
        <v>408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147</v>
      </c>
      <c r="AU95" s="216" t="s">
        <v>79</v>
      </c>
      <c r="AV95" s="12" t="s">
        <v>77</v>
      </c>
      <c r="AW95" s="12" t="s">
        <v>32</v>
      </c>
      <c r="AX95" s="12" t="s">
        <v>69</v>
      </c>
      <c r="AY95" s="216" t="s">
        <v>130</v>
      </c>
    </row>
    <row r="96" spans="2:65" s="13" customFormat="1">
      <c r="B96" s="217"/>
      <c r="C96" s="218"/>
      <c r="D96" s="194" t="s">
        <v>147</v>
      </c>
      <c r="E96" s="219" t="s">
        <v>1</v>
      </c>
      <c r="F96" s="220" t="s">
        <v>409</v>
      </c>
      <c r="G96" s="218"/>
      <c r="H96" s="221">
        <v>120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147</v>
      </c>
      <c r="AU96" s="227" t="s">
        <v>79</v>
      </c>
      <c r="AV96" s="13" t="s">
        <v>79</v>
      </c>
      <c r="AW96" s="13" t="s">
        <v>32</v>
      </c>
      <c r="AX96" s="13" t="s">
        <v>69</v>
      </c>
      <c r="AY96" s="227" t="s">
        <v>130</v>
      </c>
    </row>
    <row r="97" spans="2:65" s="14" customFormat="1">
      <c r="B97" s="228"/>
      <c r="C97" s="229"/>
      <c r="D97" s="194" t="s">
        <v>147</v>
      </c>
      <c r="E97" s="230" t="s">
        <v>1</v>
      </c>
      <c r="F97" s="231" t="s">
        <v>176</v>
      </c>
      <c r="G97" s="229"/>
      <c r="H97" s="232">
        <v>120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147</v>
      </c>
      <c r="AU97" s="238" t="s">
        <v>79</v>
      </c>
      <c r="AV97" s="14" t="s">
        <v>137</v>
      </c>
      <c r="AW97" s="14" t="s">
        <v>32</v>
      </c>
      <c r="AX97" s="14" t="s">
        <v>77</v>
      </c>
      <c r="AY97" s="238" t="s">
        <v>130</v>
      </c>
    </row>
    <row r="98" spans="2:65" s="1" customFormat="1" ht="16.5" customHeight="1">
      <c r="B98" s="34"/>
      <c r="C98" s="182" t="s">
        <v>79</v>
      </c>
      <c r="D98" s="182" t="s">
        <v>132</v>
      </c>
      <c r="E98" s="183" t="s">
        <v>410</v>
      </c>
      <c r="F98" s="184" t="s">
        <v>411</v>
      </c>
      <c r="G98" s="185" t="s">
        <v>412</v>
      </c>
      <c r="H98" s="186">
        <v>20</v>
      </c>
      <c r="I98" s="187"/>
      <c r="J98" s="188">
        <f>ROUND(I98*H98,2)</f>
        <v>0</v>
      </c>
      <c r="K98" s="184" t="s">
        <v>406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79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137</v>
      </c>
    </row>
    <row r="99" spans="2:65" s="1" customFormat="1">
      <c r="B99" s="34"/>
      <c r="C99" s="35"/>
      <c r="D99" s="194" t="s">
        <v>139</v>
      </c>
      <c r="E99" s="35"/>
      <c r="F99" s="195" t="s">
        <v>413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79</v>
      </c>
    </row>
    <row r="100" spans="2:65" s="12" customFormat="1">
      <c r="B100" s="207"/>
      <c r="C100" s="208"/>
      <c r="D100" s="194" t="s">
        <v>147</v>
      </c>
      <c r="E100" s="209" t="s">
        <v>1</v>
      </c>
      <c r="F100" s="210" t="s">
        <v>408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147</v>
      </c>
      <c r="AU100" s="216" t="s">
        <v>79</v>
      </c>
      <c r="AV100" s="12" t="s">
        <v>77</v>
      </c>
      <c r="AW100" s="12" t="s">
        <v>32</v>
      </c>
      <c r="AX100" s="12" t="s">
        <v>69</v>
      </c>
      <c r="AY100" s="216" t="s">
        <v>130</v>
      </c>
    </row>
    <row r="101" spans="2:65" s="13" customFormat="1">
      <c r="B101" s="217"/>
      <c r="C101" s="218"/>
      <c r="D101" s="194" t="s">
        <v>147</v>
      </c>
      <c r="E101" s="219" t="s">
        <v>1</v>
      </c>
      <c r="F101" s="220" t="s">
        <v>258</v>
      </c>
      <c r="G101" s="218"/>
      <c r="H101" s="221">
        <v>20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147</v>
      </c>
      <c r="AU101" s="227" t="s">
        <v>79</v>
      </c>
      <c r="AV101" s="13" t="s">
        <v>79</v>
      </c>
      <c r="AW101" s="13" t="s">
        <v>32</v>
      </c>
      <c r="AX101" s="13" t="s">
        <v>69</v>
      </c>
      <c r="AY101" s="227" t="s">
        <v>130</v>
      </c>
    </row>
    <row r="102" spans="2:65" s="14" customFormat="1">
      <c r="B102" s="228"/>
      <c r="C102" s="229"/>
      <c r="D102" s="194" t="s">
        <v>147</v>
      </c>
      <c r="E102" s="230" t="s">
        <v>1</v>
      </c>
      <c r="F102" s="231" t="s">
        <v>176</v>
      </c>
      <c r="G102" s="229"/>
      <c r="H102" s="232">
        <v>20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147</v>
      </c>
      <c r="AU102" s="238" t="s">
        <v>79</v>
      </c>
      <c r="AV102" s="14" t="s">
        <v>137</v>
      </c>
      <c r="AW102" s="14" t="s">
        <v>32</v>
      </c>
      <c r="AX102" s="14" t="s">
        <v>77</v>
      </c>
      <c r="AY102" s="238" t="s">
        <v>130</v>
      </c>
    </row>
    <row r="103" spans="2:65" s="1" customFormat="1" ht="16.5" customHeight="1">
      <c r="B103" s="34"/>
      <c r="C103" s="182" t="s">
        <v>150</v>
      </c>
      <c r="D103" s="182" t="s">
        <v>132</v>
      </c>
      <c r="E103" s="183" t="s">
        <v>414</v>
      </c>
      <c r="F103" s="184" t="s">
        <v>415</v>
      </c>
      <c r="G103" s="185" t="s">
        <v>135</v>
      </c>
      <c r="H103" s="186">
        <v>161.6</v>
      </c>
      <c r="I103" s="187"/>
      <c r="J103" s="188">
        <f>ROUND(I103*H103,2)</f>
        <v>0</v>
      </c>
      <c r="K103" s="184" t="s">
        <v>406</v>
      </c>
      <c r="L103" s="38"/>
      <c r="M103" s="189" t="s">
        <v>1</v>
      </c>
      <c r="N103" s="190" t="s">
        <v>40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137</v>
      </c>
      <c r="AT103" s="17" t="s">
        <v>132</v>
      </c>
      <c r="AU103" s="17" t="s">
        <v>79</v>
      </c>
      <c r="AY103" s="17" t="s">
        <v>130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77</v>
      </c>
      <c r="BK103" s="193">
        <f>ROUND(I103*H103,2)</f>
        <v>0</v>
      </c>
      <c r="BL103" s="17" t="s">
        <v>137</v>
      </c>
      <c r="BM103" s="17" t="s">
        <v>169</v>
      </c>
    </row>
    <row r="104" spans="2:65" s="1" customFormat="1" ht="19.2">
      <c r="B104" s="34"/>
      <c r="C104" s="35"/>
      <c r="D104" s="194" t="s">
        <v>139</v>
      </c>
      <c r="E104" s="35"/>
      <c r="F104" s="195" t="s">
        <v>416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139</v>
      </c>
      <c r="AU104" s="17" t="s">
        <v>79</v>
      </c>
    </row>
    <row r="105" spans="2:65" s="12" customFormat="1">
      <c r="B105" s="207"/>
      <c r="C105" s="208"/>
      <c r="D105" s="194" t="s">
        <v>147</v>
      </c>
      <c r="E105" s="209" t="s">
        <v>1</v>
      </c>
      <c r="F105" s="210" t="s">
        <v>417</v>
      </c>
      <c r="G105" s="208"/>
      <c r="H105" s="209" t="s">
        <v>1</v>
      </c>
      <c r="I105" s="211"/>
      <c r="J105" s="208"/>
      <c r="K105" s="208"/>
      <c r="L105" s="212"/>
      <c r="M105" s="213"/>
      <c r="N105" s="214"/>
      <c r="O105" s="214"/>
      <c r="P105" s="214"/>
      <c r="Q105" s="214"/>
      <c r="R105" s="214"/>
      <c r="S105" s="214"/>
      <c r="T105" s="215"/>
      <c r="AT105" s="216" t="s">
        <v>147</v>
      </c>
      <c r="AU105" s="216" t="s">
        <v>79</v>
      </c>
      <c r="AV105" s="12" t="s">
        <v>77</v>
      </c>
      <c r="AW105" s="12" t="s">
        <v>32</v>
      </c>
      <c r="AX105" s="12" t="s">
        <v>69</v>
      </c>
      <c r="AY105" s="216" t="s">
        <v>130</v>
      </c>
    </row>
    <row r="106" spans="2:65" s="13" customFormat="1">
      <c r="B106" s="217"/>
      <c r="C106" s="218"/>
      <c r="D106" s="194" t="s">
        <v>147</v>
      </c>
      <c r="E106" s="219" t="s">
        <v>1</v>
      </c>
      <c r="F106" s="220" t="s">
        <v>418</v>
      </c>
      <c r="G106" s="218"/>
      <c r="H106" s="221">
        <v>192</v>
      </c>
      <c r="I106" s="222"/>
      <c r="J106" s="218"/>
      <c r="K106" s="218"/>
      <c r="L106" s="223"/>
      <c r="M106" s="224"/>
      <c r="N106" s="225"/>
      <c r="O106" s="225"/>
      <c r="P106" s="225"/>
      <c r="Q106" s="225"/>
      <c r="R106" s="225"/>
      <c r="S106" s="225"/>
      <c r="T106" s="226"/>
      <c r="AT106" s="227" t="s">
        <v>147</v>
      </c>
      <c r="AU106" s="227" t="s">
        <v>79</v>
      </c>
      <c r="AV106" s="13" t="s">
        <v>79</v>
      </c>
      <c r="AW106" s="13" t="s">
        <v>32</v>
      </c>
      <c r="AX106" s="13" t="s">
        <v>69</v>
      </c>
      <c r="AY106" s="227" t="s">
        <v>130</v>
      </c>
    </row>
    <row r="107" spans="2:65" s="13" customFormat="1">
      <c r="B107" s="217"/>
      <c r="C107" s="218"/>
      <c r="D107" s="194" t="s">
        <v>147</v>
      </c>
      <c r="E107" s="219" t="s">
        <v>1</v>
      </c>
      <c r="F107" s="220" t="s">
        <v>419</v>
      </c>
      <c r="G107" s="218"/>
      <c r="H107" s="221">
        <v>10</v>
      </c>
      <c r="I107" s="222"/>
      <c r="J107" s="218"/>
      <c r="K107" s="218"/>
      <c r="L107" s="223"/>
      <c r="M107" s="224"/>
      <c r="N107" s="225"/>
      <c r="O107" s="225"/>
      <c r="P107" s="225"/>
      <c r="Q107" s="225"/>
      <c r="R107" s="225"/>
      <c r="S107" s="225"/>
      <c r="T107" s="226"/>
      <c r="AT107" s="227" t="s">
        <v>147</v>
      </c>
      <c r="AU107" s="227" t="s">
        <v>79</v>
      </c>
      <c r="AV107" s="13" t="s">
        <v>79</v>
      </c>
      <c r="AW107" s="13" t="s">
        <v>32</v>
      </c>
      <c r="AX107" s="13" t="s">
        <v>69</v>
      </c>
      <c r="AY107" s="227" t="s">
        <v>130</v>
      </c>
    </row>
    <row r="108" spans="2:65" s="15" customFormat="1">
      <c r="B108" s="243"/>
      <c r="C108" s="244"/>
      <c r="D108" s="194" t="s">
        <v>147</v>
      </c>
      <c r="E108" s="245" t="s">
        <v>1</v>
      </c>
      <c r="F108" s="246" t="s">
        <v>420</v>
      </c>
      <c r="G108" s="244"/>
      <c r="H108" s="247">
        <v>202</v>
      </c>
      <c r="I108" s="248"/>
      <c r="J108" s="244"/>
      <c r="K108" s="244"/>
      <c r="L108" s="249"/>
      <c r="M108" s="250"/>
      <c r="N108" s="251"/>
      <c r="O108" s="251"/>
      <c r="P108" s="251"/>
      <c r="Q108" s="251"/>
      <c r="R108" s="251"/>
      <c r="S108" s="251"/>
      <c r="T108" s="252"/>
      <c r="AT108" s="253" t="s">
        <v>147</v>
      </c>
      <c r="AU108" s="253" t="s">
        <v>79</v>
      </c>
      <c r="AV108" s="15" t="s">
        <v>150</v>
      </c>
      <c r="AW108" s="15" t="s">
        <v>32</v>
      </c>
      <c r="AX108" s="15" t="s">
        <v>69</v>
      </c>
      <c r="AY108" s="253" t="s">
        <v>130</v>
      </c>
    </row>
    <row r="109" spans="2:65" s="13" customFormat="1">
      <c r="B109" s="217"/>
      <c r="C109" s="218"/>
      <c r="D109" s="194" t="s">
        <v>147</v>
      </c>
      <c r="E109" s="219" t="s">
        <v>1</v>
      </c>
      <c r="F109" s="220" t="s">
        <v>421</v>
      </c>
      <c r="G109" s="218"/>
      <c r="H109" s="221">
        <v>-40.4</v>
      </c>
      <c r="I109" s="222"/>
      <c r="J109" s="218"/>
      <c r="K109" s="218"/>
      <c r="L109" s="223"/>
      <c r="M109" s="224"/>
      <c r="N109" s="225"/>
      <c r="O109" s="225"/>
      <c r="P109" s="225"/>
      <c r="Q109" s="225"/>
      <c r="R109" s="225"/>
      <c r="S109" s="225"/>
      <c r="T109" s="226"/>
      <c r="AT109" s="227" t="s">
        <v>147</v>
      </c>
      <c r="AU109" s="227" t="s">
        <v>79</v>
      </c>
      <c r="AV109" s="13" t="s">
        <v>79</v>
      </c>
      <c r="AW109" s="13" t="s">
        <v>32</v>
      </c>
      <c r="AX109" s="13" t="s">
        <v>69</v>
      </c>
      <c r="AY109" s="227" t="s">
        <v>130</v>
      </c>
    </row>
    <row r="110" spans="2:65" s="14" customFormat="1">
      <c r="B110" s="228"/>
      <c r="C110" s="229"/>
      <c r="D110" s="194" t="s">
        <v>147</v>
      </c>
      <c r="E110" s="230" t="s">
        <v>1</v>
      </c>
      <c r="F110" s="231" t="s">
        <v>176</v>
      </c>
      <c r="G110" s="229"/>
      <c r="H110" s="232">
        <v>161.6</v>
      </c>
      <c r="I110" s="233"/>
      <c r="J110" s="229"/>
      <c r="K110" s="229"/>
      <c r="L110" s="234"/>
      <c r="M110" s="235"/>
      <c r="N110" s="236"/>
      <c r="O110" s="236"/>
      <c r="P110" s="236"/>
      <c r="Q110" s="236"/>
      <c r="R110" s="236"/>
      <c r="S110" s="236"/>
      <c r="T110" s="237"/>
      <c r="AT110" s="238" t="s">
        <v>147</v>
      </c>
      <c r="AU110" s="238" t="s">
        <v>79</v>
      </c>
      <c r="AV110" s="14" t="s">
        <v>137</v>
      </c>
      <c r="AW110" s="14" t="s">
        <v>32</v>
      </c>
      <c r="AX110" s="14" t="s">
        <v>77</v>
      </c>
      <c r="AY110" s="238" t="s">
        <v>130</v>
      </c>
    </row>
    <row r="111" spans="2:65" s="1" customFormat="1" ht="16.5" customHeight="1">
      <c r="B111" s="34"/>
      <c r="C111" s="182" t="s">
        <v>137</v>
      </c>
      <c r="D111" s="182" t="s">
        <v>132</v>
      </c>
      <c r="E111" s="183" t="s">
        <v>422</v>
      </c>
      <c r="F111" s="184" t="s">
        <v>423</v>
      </c>
      <c r="G111" s="185" t="s">
        <v>135</v>
      </c>
      <c r="H111" s="186">
        <v>161.6</v>
      </c>
      <c r="I111" s="187"/>
      <c r="J111" s="188">
        <f>ROUND(I111*H111,2)</f>
        <v>0</v>
      </c>
      <c r="K111" s="184" t="s">
        <v>406</v>
      </c>
      <c r="L111" s="38"/>
      <c r="M111" s="189" t="s">
        <v>1</v>
      </c>
      <c r="N111" s="190" t="s">
        <v>40</v>
      </c>
      <c r="O111" s="60"/>
      <c r="P111" s="191">
        <f>O111*H111</f>
        <v>0</v>
      </c>
      <c r="Q111" s="191">
        <v>0</v>
      </c>
      <c r="R111" s="191">
        <f>Q111*H111</f>
        <v>0</v>
      </c>
      <c r="S111" s="191">
        <v>0</v>
      </c>
      <c r="T111" s="192">
        <f>S111*H111</f>
        <v>0</v>
      </c>
      <c r="AR111" s="17" t="s">
        <v>137</v>
      </c>
      <c r="AT111" s="17" t="s">
        <v>132</v>
      </c>
      <c r="AU111" s="17" t="s">
        <v>79</v>
      </c>
      <c r="AY111" s="17" t="s">
        <v>130</v>
      </c>
      <c r="BE111" s="193">
        <f>IF(N111="základní",J111,0)</f>
        <v>0</v>
      </c>
      <c r="BF111" s="193">
        <f>IF(N111="snížená",J111,0)</f>
        <v>0</v>
      </c>
      <c r="BG111" s="193">
        <f>IF(N111="zákl. přenesená",J111,0)</f>
        <v>0</v>
      </c>
      <c r="BH111" s="193">
        <f>IF(N111="sníž. přenesená",J111,0)</f>
        <v>0</v>
      </c>
      <c r="BI111" s="193">
        <f>IF(N111="nulová",J111,0)</f>
        <v>0</v>
      </c>
      <c r="BJ111" s="17" t="s">
        <v>77</v>
      </c>
      <c r="BK111" s="193">
        <f>ROUND(I111*H111,2)</f>
        <v>0</v>
      </c>
      <c r="BL111" s="17" t="s">
        <v>137</v>
      </c>
      <c r="BM111" s="17" t="s">
        <v>145</v>
      </c>
    </row>
    <row r="112" spans="2:65" s="1" customFormat="1" ht="19.2">
      <c r="B112" s="34"/>
      <c r="C112" s="35"/>
      <c r="D112" s="194" t="s">
        <v>139</v>
      </c>
      <c r="E112" s="35"/>
      <c r="F112" s="195" t="s">
        <v>424</v>
      </c>
      <c r="G112" s="35"/>
      <c r="H112" s="35"/>
      <c r="I112" s="112"/>
      <c r="J112" s="35"/>
      <c r="K112" s="35"/>
      <c r="L112" s="38"/>
      <c r="M112" s="196"/>
      <c r="N112" s="60"/>
      <c r="O112" s="60"/>
      <c r="P112" s="60"/>
      <c r="Q112" s="60"/>
      <c r="R112" s="60"/>
      <c r="S112" s="60"/>
      <c r="T112" s="61"/>
      <c r="AT112" s="17" t="s">
        <v>139</v>
      </c>
      <c r="AU112" s="17" t="s">
        <v>79</v>
      </c>
    </row>
    <row r="113" spans="2:65" s="13" customFormat="1">
      <c r="B113" s="217"/>
      <c r="C113" s="218"/>
      <c r="D113" s="194" t="s">
        <v>147</v>
      </c>
      <c r="E113" s="219" t="s">
        <v>1</v>
      </c>
      <c r="F113" s="220" t="s">
        <v>425</v>
      </c>
      <c r="G113" s="218"/>
      <c r="H113" s="221">
        <v>161.6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147</v>
      </c>
      <c r="AU113" s="227" t="s">
        <v>79</v>
      </c>
      <c r="AV113" s="13" t="s">
        <v>79</v>
      </c>
      <c r="AW113" s="13" t="s">
        <v>32</v>
      </c>
      <c r="AX113" s="13" t="s">
        <v>69</v>
      </c>
      <c r="AY113" s="227" t="s">
        <v>130</v>
      </c>
    </row>
    <row r="114" spans="2:65" s="14" customFormat="1">
      <c r="B114" s="228"/>
      <c r="C114" s="229"/>
      <c r="D114" s="194" t="s">
        <v>147</v>
      </c>
      <c r="E114" s="230" t="s">
        <v>1</v>
      </c>
      <c r="F114" s="231" t="s">
        <v>176</v>
      </c>
      <c r="G114" s="229"/>
      <c r="H114" s="232">
        <v>161.6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147</v>
      </c>
      <c r="AU114" s="238" t="s">
        <v>79</v>
      </c>
      <c r="AV114" s="14" t="s">
        <v>137</v>
      </c>
      <c r="AW114" s="14" t="s">
        <v>32</v>
      </c>
      <c r="AX114" s="14" t="s">
        <v>77</v>
      </c>
      <c r="AY114" s="238" t="s">
        <v>130</v>
      </c>
    </row>
    <row r="115" spans="2:65" s="1" customFormat="1" ht="16.5" customHeight="1">
      <c r="B115" s="34"/>
      <c r="C115" s="182" t="s">
        <v>162</v>
      </c>
      <c r="D115" s="182" t="s">
        <v>132</v>
      </c>
      <c r="E115" s="183" t="s">
        <v>426</v>
      </c>
      <c r="F115" s="184" t="s">
        <v>427</v>
      </c>
      <c r="G115" s="185" t="s">
        <v>135</v>
      </c>
      <c r="H115" s="186">
        <v>40.4</v>
      </c>
      <c r="I115" s="187"/>
      <c r="J115" s="188">
        <f>ROUND(I115*H115,2)</f>
        <v>0</v>
      </c>
      <c r="K115" s="184" t="s">
        <v>406</v>
      </c>
      <c r="L115" s="38"/>
      <c r="M115" s="189" t="s">
        <v>1</v>
      </c>
      <c r="N115" s="190" t="s">
        <v>40</v>
      </c>
      <c r="O115" s="60"/>
      <c r="P115" s="191">
        <f>O115*H115</f>
        <v>0</v>
      </c>
      <c r="Q115" s="191">
        <v>0</v>
      </c>
      <c r="R115" s="191">
        <f>Q115*H115</f>
        <v>0</v>
      </c>
      <c r="S115" s="191">
        <v>0</v>
      </c>
      <c r="T115" s="192">
        <f>S115*H115</f>
        <v>0</v>
      </c>
      <c r="AR115" s="17" t="s">
        <v>137</v>
      </c>
      <c r="AT115" s="17" t="s">
        <v>132</v>
      </c>
      <c r="AU115" s="17" t="s">
        <v>79</v>
      </c>
      <c r="AY115" s="17" t="s">
        <v>130</v>
      </c>
      <c r="BE115" s="193">
        <f>IF(N115="základní",J115,0)</f>
        <v>0</v>
      </c>
      <c r="BF115" s="193">
        <f>IF(N115="snížená",J115,0)</f>
        <v>0</v>
      </c>
      <c r="BG115" s="193">
        <f>IF(N115="zákl. přenesená",J115,0)</f>
        <v>0</v>
      </c>
      <c r="BH115" s="193">
        <f>IF(N115="sníž. přenesená",J115,0)</f>
        <v>0</v>
      </c>
      <c r="BI115" s="193">
        <f>IF(N115="nulová",J115,0)</f>
        <v>0</v>
      </c>
      <c r="BJ115" s="17" t="s">
        <v>77</v>
      </c>
      <c r="BK115" s="193">
        <f>ROUND(I115*H115,2)</f>
        <v>0</v>
      </c>
      <c r="BL115" s="17" t="s">
        <v>137</v>
      </c>
      <c r="BM115" s="17" t="s">
        <v>194</v>
      </c>
    </row>
    <row r="116" spans="2:65" s="1" customFormat="1" ht="19.2">
      <c r="B116" s="34"/>
      <c r="C116" s="35"/>
      <c r="D116" s="194" t="s">
        <v>139</v>
      </c>
      <c r="E116" s="35"/>
      <c r="F116" s="195" t="s">
        <v>428</v>
      </c>
      <c r="G116" s="35"/>
      <c r="H116" s="35"/>
      <c r="I116" s="112"/>
      <c r="J116" s="35"/>
      <c r="K116" s="35"/>
      <c r="L116" s="38"/>
      <c r="M116" s="196"/>
      <c r="N116" s="60"/>
      <c r="O116" s="60"/>
      <c r="P116" s="60"/>
      <c r="Q116" s="60"/>
      <c r="R116" s="60"/>
      <c r="S116" s="60"/>
      <c r="T116" s="61"/>
      <c r="AT116" s="17" t="s">
        <v>139</v>
      </c>
      <c r="AU116" s="17" t="s">
        <v>79</v>
      </c>
    </row>
    <row r="117" spans="2:65" s="12" customFormat="1">
      <c r="B117" s="207"/>
      <c r="C117" s="208"/>
      <c r="D117" s="194" t="s">
        <v>147</v>
      </c>
      <c r="E117" s="209" t="s">
        <v>1</v>
      </c>
      <c r="F117" s="210" t="s">
        <v>429</v>
      </c>
      <c r="G117" s="208"/>
      <c r="H117" s="209" t="s">
        <v>1</v>
      </c>
      <c r="I117" s="211"/>
      <c r="J117" s="208"/>
      <c r="K117" s="208"/>
      <c r="L117" s="212"/>
      <c r="M117" s="213"/>
      <c r="N117" s="214"/>
      <c r="O117" s="214"/>
      <c r="P117" s="214"/>
      <c r="Q117" s="214"/>
      <c r="R117" s="214"/>
      <c r="S117" s="214"/>
      <c r="T117" s="215"/>
      <c r="AT117" s="216" t="s">
        <v>147</v>
      </c>
      <c r="AU117" s="216" t="s">
        <v>79</v>
      </c>
      <c r="AV117" s="12" t="s">
        <v>77</v>
      </c>
      <c r="AW117" s="12" t="s">
        <v>32</v>
      </c>
      <c r="AX117" s="12" t="s">
        <v>69</v>
      </c>
      <c r="AY117" s="216" t="s">
        <v>130</v>
      </c>
    </row>
    <row r="118" spans="2:65" s="13" customFormat="1">
      <c r="B118" s="217"/>
      <c r="C118" s="218"/>
      <c r="D118" s="194" t="s">
        <v>147</v>
      </c>
      <c r="E118" s="219" t="s">
        <v>1</v>
      </c>
      <c r="F118" s="220" t="s">
        <v>430</v>
      </c>
      <c r="G118" s="218"/>
      <c r="H118" s="221">
        <v>40.4</v>
      </c>
      <c r="I118" s="222"/>
      <c r="J118" s="218"/>
      <c r="K118" s="218"/>
      <c r="L118" s="223"/>
      <c r="M118" s="224"/>
      <c r="N118" s="225"/>
      <c r="O118" s="225"/>
      <c r="P118" s="225"/>
      <c r="Q118" s="225"/>
      <c r="R118" s="225"/>
      <c r="S118" s="225"/>
      <c r="T118" s="226"/>
      <c r="AT118" s="227" t="s">
        <v>147</v>
      </c>
      <c r="AU118" s="227" t="s">
        <v>79</v>
      </c>
      <c r="AV118" s="13" t="s">
        <v>79</v>
      </c>
      <c r="AW118" s="13" t="s">
        <v>32</v>
      </c>
      <c r="AX118" s="13" t="s">
        <v>69</v>
      </c>
      <c r="AY118" s="227" t="s">
        <v>130</v>
      </c>
    </row>
    <row r="119" spans="2:65" s="14" customFormat="1">
      <c r="B119" s="228"/>
      <c r="C119" s="229"/>
      <c r="D119" s="194" t="s">
        <v>147</v>
      </c>
      <c r="E119" s="230" t="s">
        <v>1</v>
      </c>
      <c r="F119" s="231" t="s">
        <v>176</v>
      </c>
      <c r="G119" s="229"/>
      <c r="H119" s="232">
        <v>40.4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147</v>
      </c>
      <c r="AU119" s="238" t="s">
        <v>79</v>
      </c>
      <c r="AV119" s="14" t="s">
        <v>137</v>
      </c>
      <c r="AW119" s="14" t="s">
        <v>32</v>
      </c>
      <c r="AX119" s="14" t="s">
        <v>77</v>
      </c>
      <c r="AY119" s="238" t="s">
        <v>130</v>
      </c>
    </row>
    <row r="120" spans="2:65" s="1" customFormat="1" ht="16.5" customHeight="1">
      <c r="B120" s="34"/>
      <c r="C120" s="182" t="s">
        <v>169</v>
      </c>
      <c r="D120" s="182" t="s">
        <v>132</v>
      </c>
      <c r="E120" s="183" t="s">
        <v>431</v>
      </c>
      <c r="F120" s="184" t="s">
        <v>432</v>
      </c>
      <c r="G120" s="185" t="s">
        <v>135</v>
      </c>
      <c r="H120" s="186">
        <v>40.4</v>
      </c>
      <c r="I120" s="187"/>
      <c r="J120" s="188">
        <f>ROUND(I120*H120,2)</f>
        <v>0</v>
      </c>
      <c r="K120" s="184" t="s">
        <v>406</v>
      </c>
      <c r="L120" s="38"/>
      <c r="M120" s="189" t="s">
        <v>1</v>
      </c>
      <c r="N120" s="190" t="s">
        <v>40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137</v>
      </c>
      <c r="AT120" s="17" t="s">
        <v>132</v>
      </c>
      <c r="AU120" s="17" t="s">
        <v>79</v>
      </c>
      <c r="AY120" s="17" t="s">
        <v>130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77</v>
      </c>
      <c r="BK120" s="193">
        <f>ROUND(I120*H120,2)</f>
        <v>0</v>
      </c>
      <c r="BL120" s="17" t="s">
        <v>137</v>
      </c>
      <c r="BM120" s="17" t="s">
        <v>211</v>
      </c>
    </row>
    <row r="121" spans="2:65" s="1" customFormat="1" ht="19.2">
      <c r="B121" s="34"/>
      <c r="C121" s="35"/>
      <c r="D121" s="194" t="s">
        <v>139</v>
      </c>
      <c r="E121" s="35"/>
      <c r="F121" s="195" t="s">
        <v>433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139</v>
      </c>
      <c r="AU121" s="17" t="s">
        <v>79</v>
      </c>
    </row>
    <row r="122" spans="2:65" s="13" customFormat="1">
      <c r="B122" s="217"/>
      <c r="C122" s="218"/>
      <c r="D122" s="194" t="s">
        <v>147</v>
      </c>
      <c r="E122" s="219" t="s">
        <v>1</v>
      </c>
      <c r="F122" s="220" t="s">
        <v>434</v>
      </c>
      <c r="G122" s="218"/>
      <c r="H122" s="221">
        <v>40.4</v>
      </c>
      <c r="I122" s="222"/>
      <c r="J122" s="218"/>
      <c r="K122" s="218"/>
      <c r="L122" s="223"/>
      <c r="M122" s="224"/>
      <c r="N122" s="225"/>
      <c r="O122" s="225"/>
      <c r="P122" s="225"/>
      <c r="Q122" s="225"/>
      <c r="R122" s="225"/>
      <c r="S122" s="225"/>
      <c r="T122" s="226"/>
      <c r="AT122" s="227" t="s">
        <v>147</v>
      </c>
      <c r="AU122" s="227" t="s">
        <v>79</v>
      </c>
      <c r="AV122" s="13" t="s">
        <v>79</v>
      </c>
      <c r="AW122" s="13" t="s">
        <v>32</v>
      </c>
      <c r="AX122" s="13" t="s">
        <v>69</v>
      </c>
      <c r="AY122" s="227" t="s">
        <v>130</v>
      </c>
    </row>
    <row r="123" spans="2:65" s="14" customFormat="1">
      <c r="B123" s="228"/>
      <c r="C123" s="229"/>
      <c r="D123" s="194" t="s">
        <v>147</v>
      </c>
      <c r="E123" s="230" t="s">
        <v>1</v>
      </c>
      <c r="F123" s="231" t="s">
        <v>176</v>
      </c>
      <c r="G123" s="229"/>
      <c r="H123" s="232">
        <v>40.4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147</v>
      </c>
      <c r="AU123" s="238" t="s">
        <v>79</v>
      </c>
      <c r="AV123" s="14" t="s">
        <v>137</v>
      </c>
      <c r="AW123" s="14" t="s">
        <v>32</v>
      </c>
      <c r="AX123" s="14" t="s">
        <v>77</v>
      </c>
      <c r="AY123" s="238" t="s">
        <v>130</v>
      </c>
    </row>
    <row r="124" spans="2:65" s="1" customFormat="1" ht="16.5" customHeight="1">
      <c r="B124" s="34"/>
      <c r="C124" s="182" t="s">
        <v>177</v>
      </c>
      <c r="D124" s="182" t="s">
        <v>132</v>
      </c>
      <c r="E124" s="183" t="s">
        <v>435</v>
      </c>
      <c r="F124" s="184" t="s">
        <v>436</v>
      </c>
      <c r="G124" s="185" t="s">
        <v>223</v>
      </c>
      <c r="H124" s="186">
        <v>384</v>
      </c>
      <c r="I124" s="187"/>
      <c r="J124" s="188">
        <f>ROUND(I124*H124,2)</f>
        <v>0</v>
      </c>
      <c r="K124" s="184" t="s">
        <v>406</v>
      </c>
      <c r="L124" s="38"/>
      <c r="M124" s="189" t="s">
        <v>1</v>
      </c>
      <c r="N124" s="190" t="s">
        <v>40</v>
      </c>
      <c r="O124" s="60"/>
      <c r="P124" s="191">
        <f>O124*H124</f>
        <v>0</v>
      </c>
      <c r="Q124" s="191">
        <v>0</v>
      </c>
      <c r="R124" s="191">
        <f>Q124*H124</f>
        <v>0</v>
      </c>
      <c r="S124" s="191">
        <v>0</v>
      </c>
      <c r="T124" s="192">
        <f>S124*H124</f>
        <v>0</v>
      </c>
      <c r="AR124" s="17" t="s">
        <v>137</v>
      </c>
      <c r="AT124" s="17" t="s">
        <v>132</v>
      </c>
      <c r="AU124" s="17" t="s">
        <v>79</v>
      </c>
      <c r="AY124" s="17" t="s">
        <v>130</v>
      </c>
      <c r="BE124" s="193">
        <f>IF(N124="základní",J124,0)</f>
        <v>0</v>
      </c>
      <c r="BF124" s="193">
        <f>IF(N124="snížená",J124,0)</f>
        <v>0</v>
      </c>
      <c r="BG124" s="193">
        <f>IF(N124="zákl. přenesená",J124,0)</f>
        <v>0</v>
      </c>
      <c r="BH124" s="193">
        <f>IF(N124="sníž. přenesená",J124,0)</f>
        <v>0</v>
      </c>
      <c r="BI124" s="193">
        <f>IF(N124="nulová",J124,0)</f>
        <v>0</v>
      </c>
      <c r="BJ124" s="17" t="s">
        <v>77</v>
      </c>
      <c r="BK124" s="193">
        <f>ROUND(I124*H124,2)</f>
        <v>0</v>
      </c>
      <c r="BL124" s="17" t="s">
        <v>137</v>
      </c>
      <c r="BM124" s="17" t="s">
        <v>220</v>
      </c>
    </row>
    <row r="125" spans="2:65" s="1" customFormat="1" ht="19.2">
      <c r="B125" s="34"/>
      <c r="C125" s="35"/>
      <c r="D125" s="194" t="s">
        <v>139</v>
      </c>
      <c r="E125" s="35"/>
      <c r="F125" s="195" t="s">
        <v>437</v>
      </c>
      <c r="G125" s="35"/>
      <c r="H125" s="35"/>
      <c r="I125" s="112"/>
      <c r="J125" s="35"/>
      <c r="K125" s="35"/>
      <c r="L125" s="38"/>
      <c r="M125" s="196"/>
      <c r="N125" s="60"/>
      <c r="O125" s="60"/>
      <c r="P125" s="60"/>
      <c r="Q125" s="60"/>
      <c r="R125" s="60"/>
      <c r="S125" s="60"/>
      <c r="T125" s="61"/>
      <c r="AT125" s="17" t="s">
        <v>139</v>
      </c>
      <c r="AU125" s="17" t="s">
        <v>79</v>
      </c>
    </row>
    <row r="126" spans="2:65" s="13" customFormat="1">
      <c r="B126" s="217"/>
      <c r="C126" s="218"/>
      <c r="D126" s="194" t="s">
        <v>147</v>
      </c>
      <c r="E126" s="219" t="s">
        <v>1</v>
      </c>
      <c r="F126" s="220" t="s">
        <v>438</v>
      </c>
      <c r="G126" s="218"/>
      <c r="H126" s="221">
        <v>384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147</v>
      </c>
      <c r="AU126" s="227" t="s">
        <v>79</v>
      </c>
      <c r="AV126" s="13" t="s">
        <v>79</v>
      </c>
      <c r="AW126" s="13" t="s">
        <v>32</v>
      </c>
      <c r="AX126" s="13" t="s">
        <v>69</v>
      </c>
      <c r="AY126" s="227" t="s">
        <v>130</v>
      </c>
    </row>
    <row r="127" spans="2:65" s="14" customFormat="1">
      <c r="B127" s="228"/>
      <c r="C127" s="229"/>
      <c r="D127" s="194" t="s">
        <v>147</v>
      </c>
      <c r="E127" s="230" t="s">
        <v>1</v>
      </c>
      <c r="F127" s="231" t="s">
        <v>176</v>
      </c>
      <c r="G127" s="229"/>
      <c r="H127" s="232">
        <v>384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147</v>
      </c>
      <c r="AU127" s="238" t="s">
        <v>79</v>
      </c>
      <c r="AV127" s="14" t="s">
        <v>137</v>
      </c>
      <c r="AW127" s="14" t="s">
        <v>32</v>
      </c>
      <c r="AX127" s="14" t="s">
        <v>77</v>
      </c>
      <c r="AY127" s="238" t="s">
        <v>130</v>
      </c>
    </row>
    <row r="128" spans="2:65" s="1" customFormat="1" ht="16.5" customHeight="1">
      <c r="B128" s="34"/>
      <c r="C128" s="182" t="s">
        <v>145</v>
      </c>
      <c r="D128" s="182" t="s">
        <v>132</v>
      </c>
      <c r="E128" s="183" t="s">
        <v>439</v>
      </c>
      <c r="F128" s="184" t="s">
        <v>440</v>
      </c>
      <c r="G128" s="185" t="s">
        <v>223</v>
      </c>
      <c r="H128" s="186">
        <v>384</v>
      </c>
      <c r="I128" s="187"/>
      <c r="J128" s="188">
        <f>ROUND(I128*H128,2)</f>
        <v>0</v>
      </c>
      <c r="K128" s="184" t="s">
        <v>406</v>
      </c>
      <c r="L128" s="38"/>
      <c r="M128" s="189" t="s">
        <v>1</v>
      </c>
      <c r="N128" s="190" t="s">
        <v>40</v>
      </c>
      <c r="O128" s="60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AR128" s="17" t="s">
        <v>137</v>
      </c>
      <c r="AT128" s="17" t="s">
        <v>132</v>
      </c>
      <c r="AU128" s="17" t="s">
        <v>79</v>
      </c>
      <c r="AY128" s="17" t="s">
        <v>130</v>
      </c>
      <c r="BE128" s="193">
        <f>IF(N128="základní",J128,0)</f>
        <v>0</v>
      </c>
      <c r="BF128" s="193">
        <f>IF(N128="snížená",J128,0)</f>
        <v>0</v>
      </c>
      <c r="BG128" s="193">
        <f>IF(N128="zákl. přenesená",J128,0)</f>
        <v>0</v>
      </c>
      <c r="BH128" s="193">
        <f>IF(N128="sníž. přenesená",J128,0)</f>
        <v>0</v>
      </c>
      <c r="BI128" s="193">
        <f>IF(N128="nulová",J128,0)</f>
        <v>0</v>
      </c>
      <c r="BJ128" s="17" t="s">
        <v>77</v>
      </c>
      <c r="BK128" s="193">
        <f>ROUND(I128*H128,2)</f>
        <v>0</v>
      </c>
      <c r="BL128" s="17" t="s">
        <v>137</v>
      </c>
      <c r="BM128" s="17" t="s">
        <v>233</v>
      </c>
    </row>
    <row r="129" spans="2:65" s="1" customFormat="1" ht="19.2">
      <c r="B129" s="34"/>
      <c r="C129" s="35"/>
      <c r="D129" s="194" t="s">
        <v>139</v>
      </c>
      <c r="E129" s="35"/>
      <c r="F129" s="195" t="s">
        <v>441</v>
      </c>
      <c r="G129" s="35"/>
      <c r="H129" s="35"/>
      <c r="I129" s="112"/>
      <c r="J129" s="35"/>
      <c r="K129" s="35"/>
      <c r="L129" s="38"/>
      <c r="M129" s="196"/>
      <c r="N129" s="60"/>
      <c r="O129" s="60"/>
      <c r="P129" s="60"/>
      <c r="Q129" s="60"/>
      <c r="R129" s="60"/>
      <c r="S129" s="60"/>
      <c r="T129" s="61"/>
      <c r="AT129" s="17" t="s">
        <v>139</v>
      </c>
      <c r="AU129" s="17" t="s">
        <v>79</v>
      </c>
    </row>
    <row r="130" spans="2:65" s="1" customFormat="1" ht="16.5" customHeight="1">
      <c r="B130" s="34"/>
      <c r="C130" s="182" t="s">
        <v>189</v>
      </c>
      <c r="D130" s="182" t="s">
        <v>132</v>
      </c>
      <c r="E130" s="183" t="s">
        <v>442</v>
      </c>
      <c r="F130" s="184" t="s">
        <v>443</v>
      </c>
      <c r="G130" s="185" t="s">
        <v>135</v>
      </c>
      <c r="H130" s="186">
        <v>202</v>
      </c>
      <c r="I130" s="187"/>
      <c r="J130" s="188">
        <f>ROUND(I130*H130,2)</f>
        <v>0</v>
      </c>
      <c r="K130" s="184" t="s">
        <v>406</v>
      </c>
      <c r="L130" s="38"/>
      <c r="M130" s="189" t="s">
        <v>1</v>
      </c>
      <c r="N130" s="190" t="s">
        <v>40</v>
      </c>
      <c r="O130" s="60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AR130" s="17" t="s">
        <v>137</v>
      </c>
      <c r="AT130" s="17" t="s">
        <v>132</v>
      </c>
      <c r="AU130" s="17" t="s">
        <v>79</v>
      </c>
      <c r="AY130" s="17" t="s">
        <v>130</v>
      </c>
      <c r="BE130" s="193">
        <f>IF(N130="základní",J130,0)</f>
        <v>0</v>
      </c>
      <c r="BF130" s="193">
        <f>IF(N130="snížená",J130,0)</f>
        <v>0</v>
      </c>
      <c r="BG130" s="193">
        <f>IF(N130="zákl. přenesená",J130,0)</f>
        <v>0</v>
      </c>
      <c r="BH130" s="193">
        <f>IF(N130="sníž. přenesená",J130,0)</f>
        <v>0</v>
      </c>
      <c r="BI130" s="193">
        <f>IF(N130="nulová",J130,0)</f>
        <v>0</v>
      </c>
      <c r="BJ130" s="17" t="s">
        <v>77</v>
      </c>
      <c r="BK130" s="193">
        <f>ROUND(I130*H130,2)</f>
        <v>0</v>
      </c>
      <c r="BL130" s="17" t="s">
        <v>137</v>
      </c>
      <c r="BM130" s="17" t="s">
        <v>247</v>
      </c>
    </row>
    <row r="131" spans="2:65" s="1" customFormat="1" ht="19.2">
      <c r="B131" s="34"/>
      <c r="C131" s="35"/>
      <c r="D131" s="194" t="s">
        <v>139</v>
      </c>
      <c r="E131" s="35"/>
      <c r="F131" s="195" t="s">
        <v>444</v>
      </c>
      <c r="G131" s="35"/>
      <c r="H131" s="35"/>
      <c r="I131" s="112"/>
      <c r="J131" s="35"/>
      <c r="K131" s="35"/>
      <c r="L131" s="38"/>
      <c r="M131" s="196"/>
      <c r="N131" s="60"/>
      <c r="O131" s="60"/>
      <c r="P131" s="60"/>
      <c r="Q131" s="60"/>
      <c r="R131" s="60"/>
      <c r="S131" s="60"/>
      <c r="T131" s="61"/>
      <c r="AT131" s="17" t="s">
        <v>139</v>
      </c>
      <c r="AU131" s="17" t="s">
        <v>79</v>
      </c>
    </row>
    <row r="132" spans="2:65" s="13" customFormat="1">
      <c r="B132" s="217"/>
      <c r="C132" s="218"/>
      <c r="D132" s="194" t="s">
        <v>147</v>
      </c>
      <c r="E132" s="219" t="s">
        <v>1</v>
      </c>
      <c r="F132" s="220" t="s">
        <v>445</v>
      </c>
      <c r="G132" s="218"/>
      <c r="H132" s="221">
        <v>202</v>
      </c>
      <c r="I132" s="222"/>
      <c r="J132" s="218"/>
      <c r="K132" s="218"/>
      <c r="L132" s="223"/>
      <c r="M132" s="224"/>
      <c r="N132" s="225"/>
      <c r="O132" s="225"/>
      <c r="P132" s="225"/>
      <c r="Q132" s="225"/>
      <c r="R132" s="225"/>
      <c r="S132" s="225"/>
      <c r="T132" s="226"/>
      <c r="AT132" s="227" t="s">
        <v>147</v>
      </c>
      <c r="AU132" s="227" t="s">
        <v>79</v>
      </c>
      <c r="AV132" s="13" t="s">
        <v>79</v>
      </c>
      <c r="AW132" s="13" t="s">
        <v>32</v>
      </c>
      <c r="AX132" s="13" t="s">
        <v>69</v>
      </c>
      <c r="AY132" s="227" t="s">
        <v>130</v>
      </c>
    </row>
    <row r="133" spans="2:65" s="14" customFormat="1">
      <c r="B133" s="228"/>
      <c r="C133" s="229"/>
      <c r="D133" s="194" t="s">
        <v>147</v>
      </c>
      <c r="E133" s="230" t="s">
        <v>1</v>
      </c>
      <c r="F133" s="231" t="s">
        <v>176</v>
      </c>
      <c r="G133" s="229"/>
      <c r="H133" s="232">
        <v>202</v>
      </c>
      <c r="I133" s="233"/>
      <c r="J133" s="229"/>
      <c r="K133" s="229"/>
      <c r="L133" s="234"/>
      <c r="M133" s="235"/>
      <c r="N133" s="236"/>
      <c r="O133" s="236"/>
      <c r="P133" s="236"/>
      <c r="Q133" s="236"/>
      <c r="R133" s="236"/>
      <c r="S133" s="236"/>
      <c r="T133" s="237"/>
      <c r="AT133" s="238" t="s">
        <v>147</v>
      </c>
      <c r="AU133" s="238" t="s">
        <v>79</v>
      </c>
      <c r="AV133" s="14" t="s">
        <v>137</v>
      </c>
      <c r="AW133" s="14" t="s">
        <v>32</v>
      </c>
      <c r="AX133" s="14" t="s">
        <v>77</v>
      </c>
      <c r="AY133" s="238" t="s">
        <v>130</v>
      </c>
    </row>
    <row r="134" spans="2:65" s="1" customFormat="1" ht="16.5" customHeight="1">
      <c r="B134" s="34"/>
      <c r="C134" s="182" t="s">
        <v>194</v>
      </c>
      <c r="D134" s="182" t="s">
        <v>132</v>
      </c>
      <c r="E134" s="183" t="s">
        <v>446</v>
      </c>
      <c r="F134" s="184" t="s">
        <v>447</v>
      </c>
      <c r="G134" s="185" t="s">
        <v>135</v>
      </c>
      <c r="H134" s="186">
        <v>147.04</v>
      </c>
      <c r="I134" s="187"/>
      <c r="J134" s="188">
        <f>ROUND(I134*H134,2)</f>
        <v>0</v>
      </c>
      <c r="K134" s="184" t="s">
        <v>406</v>
      </c>
      <c r="L134" s="38"/>
      <c r="M134" s="189" t="s">
        <v>1</v>
      </c>
      <c r="N134" s="190" t="s">
        <v>40</v>
      </c>
      <c r="O134" s="60"/>
      <c r="P134" s="191">
        <f>O134*H134</f>
        <v>0</v>
      </c>
      <c r="Q134" s="191">
        <v>0</v>
      </c>
      <c r="R134" s="191">
        <f>Q134*H134</f>
        <v>0</v>
      </c>
      <c r="S134" s="191">
        <v>0</v>
      </c>
      <c r="T134" s="192">
        <f>S134*H134</f>
        <v>0</v>
      </c>
      <c r="AR134" s="17" t="s">
        <v>137</v>
      </c>
      <c r="AT134" s="17" t="s">
        <v>132</v>
      </c>
      <c r="AU134" s="17" t="s">
        <v>79</v>
      </c>
      <c r="AY134" s="17" t="s">
        <v>130</v>
      </c>
      <c r="BE134" s="193">
        <f>IF(N134="základní",J134,0)</f>
        <v>0</v>
      </c>
      <c r="BF134" s="193">
        <f>IF(N134="snížená",J134,0)</f>
        <v>0</v>
      </c>
      <c r="BG134" s="193">
        <f>IF(N134="zákl. přenesená",J134,0)</f>
        <v>0</v>
      </c>
      <c r="BH134" s="193">
        <f>IF(N134="sníž. přenesená",J134,0)</f>
        <v>0</v>
      </c>
      <c r="BI134" s="193">
        <f>IF(N134="nulová",J134,0)</f>
        <v>0</v>
      </c>
      <c r="BJ134" s="17" t="s">
        <v>77</v>
      </c>
      <c r="BK134" s="193">
        <f>ROUND(I134*H134,2)</f>
        <v>0</v>
      </c>
      <c r="BL134" s="17" t="s">
        <v>137</v>
      </c>
      <c r="BM134" s="17" t="s">
        <v>258</v>
      </c>
    </row>
    <row r="135" spans="2:65" s="1" customFormat="1" ht="19.2">
      <c r="B135" s="34"/>
      <c r="C135" s="35"/>
      <c r="D135" s="194" t="s">
        <v>139</v>
      </c>
      <c r="E135" s="35"/>
      <c r="F135" s="195" t="s">
        <v>448</v>
      </c>
      <c r="G135" s="35"/>
      <c r="H135" s="35"/>
      <c r="I135" s="112"/>
      <c r="J135" s="35"/>
      <c r="K135" s="35"/>
      <c r="L135" s="38"/>
      <c r="M135" s="196"/>
      <c r="N135" s="60"/>
      <c r="O135" s="60"/>
      <c r="P135" s="60"/>
      <c r="Q135" s="60"/>
      <c r="R135" s="60"/>
      <c r="S135" s="60"/>
      <c r="T135" s="61"/>
      <c r="AT135" s="17" t="s">
        <v>139</v>
      </c>
      <c r="AU135" s="17" t="s">
        <v>79</v>
      </c>
    </row>
    <row r="136" spans="2:65" s="13" customFormat="1">
      <c r="B136" s="217"/>
      <c r="C136" s="218"/>
      <c r="D136" s="194" t="s">
        <v>147</v>
      </c>
      <c r="E136" s="219" t="s">
        <v>1</v>
      </c>
      <c r="F136" s="220" t="s">
        <v>449</v>
      </c>
      <c r="G136" s="218"/>
      <c r="H136" s="221">
        <v>202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147</v>
      </c>
      <c r="AU136" s="227" t="s">
        <v>79</v>
      </c>
      <c r="AV136" s="13" t="s">
        <v>79</v>
      </c>
      <c r="AW136" s="13" t="s">
        <v>32</v>
      </c>
      <c r="AX136" s="13" t="s">
        <v>69</v>
      </c>
      <c r="AY136" s="227" t="s">
        <v>130</v>
      </c>
    </row>
    <row r="137" spans="2:65" s="13" customFormat="1">
      <c r="B137" s="217"/>
      <c r="C137" s="218"/>
      <c r="D137" s="194" t="s">
        <v>147</v>
      </c>
      <c r="E137" s="219" t="s">
        <v>1</v>
      </c>
      <c r="F137" s="220" t="s">
        <v>450</v>
      </c>
      <c r="G137" s="218"/>
      <c r="H137" s="221">
        <v>-54.96</v>
      </c>
      <c r="I137" s="222"/>
      <c r="J137" s="218"/>
      <c r="K137" s="218"/>
      <c r="L137" s="223"/>
      <c r="M137" s="224"/>
      <c r="N137" s="225"/>
      <c r="O137" s="225"/>
      <c r="P137" s="225"/>
      <c r="Q137" s="225"/>
      <c r="R137" s="225"/>
      <c r="S137" s="225"/>
      <c r="T137" s="226"/>
      <c r="AT137" s="227" t="s">
        <v>147</v>
      </c>
      <c r="AU137" s="227" t="s">
        <v>79</v>
      </c>
      <c r="AV137" s="13" t="s">
        <v>79</v>
      </c>
      <c r="AW137" s="13" t="s">
        <v>32</v>
      </c>
      <c r="AX137" s="13" t="s">
        <v>69</v>
      </c>
      <c r="AY137" s="227" t="s">
        <v>130</v>
      </c>
    </row>
    <row r="138" spans="2:65" s="14" customFormat="1">
      <c r="B138" s="228"/>
      <c r="C138" s="229"/>
      <c r="D138" s="194" t="s">
        <v>147</v>
      </c>
      <c r="E138" s="230" t="s">
        <v>1</v>
      </c>
      <c r="F138" s="231" t="s">
        <v>176</v>
      </c>
      <c r="G138" s="229"/>
      <c r="H138" s="232">
        <v>147.04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147</v>
      </c>
      <c r="AU138" s="238" t="s">
        <v>79</v>
      </c>
      <c r="AV138" s="14" t="s">
        <v>137</v>
      </c>
      <c r="AW138" s="14" t="s">
        <v>32</v>
      </c>
      <c r="AX138" s="14" t="s">
        <v>77</v>
      </c>
      <c r="AY138" s="238" t="s">
        <v>130</v>
      </c>
    </row>
    <row r="139" spans="2:65" s="1" customFormat="1" ht="16.5" customHeight="1">
      <c r="B139" s="34"/>
      <c r="C139" s="182" t="s">
        <v>204</v>
      </c>
      <c r="D139" s="182" t="s">
        <v>132</v>
      </c>
      <c r="E139" s="183" t="s">
        <v>451</v>
      </c>
      <c r="F139" s="184" t="s">
        <v>452</v>
      </c>
      <c r="G139" s="185" t="s">
        <v>135</v>
      </c>
      <c r="H139" s="186">
        <v>735.2</v>
      </c>
      <c r="I139" s="187"/>
      <c r="J139" s="188">
        <f>ROUND(I139*H139,2)</f>
        <v>0</v>
      </c>
      <c r="K139" s="184" t="s">
        <v>406</v>
      </c>
      <c r="L139" s="38"/>
      <c r="M139" s="189" t="s">
        <v>1</v>
      </c>
      <c r="N139" s="190" t="s">
        <v>40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137</v>
      </c>
      <c r="AT139" s="17" t="s">
        <v>132</v>
      </c>
      <c r="AU139" s="17" t="s">
        <v>79</v>
      </c>
      <c r="AY139" s="17" t="s">
        <v>130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77</v>
      </c>
      <c r="BK139" s="193">
        <f>ROUND(I139*H139,2)</f>
        <v>0</v>
      </c>
      <c r="BL139" s="17" t="s">
        <v>137</v>
      </c>
      <c r="BM139" s="17" t="s">
        <v>268</v>
      </c>
    </row>
    <row r="140" spans="2:65" s="1" customFormat="1" ht="19.2">
      <c r="B140" s="34"/>
      <c r="C140" s="35"/>
      <c r="D140" s="194" t="s">
        <v>139</v>
      </c>
      <c r="E140" s="35"/>
      <c r="F140" s="195" t="s">
        <v>453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139</v>
      </c>
      <c r="AU140" s="17" t="s">
        <v>79</v>
      </c>
    </row>
    <row r="141" spans="2:65" s="13" customFormat="1">
      <c r="B141" s="217"/>
      <c r="C141" s="218"/>
      <c r="D141" s="194" t="s">
        <v>147</v>
      </c>
      <c r="E141" s="219" t="s">
        <v>1</v>
      </c>
      <c r="F141" s="220" t="s">
        <v>454</v>
      </c>
      <c r="G141" s="218"/>
      <c r="H141" s="221">
        <v>735.2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147</v>
      </c>
      <c r="AU141" s="227" t="s">
        <v>79</v>
      </c>
      <c r="AV141" s="13" t="s">
        <v>79</v>
      </c>
      <c r="AW141" s="13" t="s">
        <v>32</v>
      </c>
      <c r="AX141" s="13" t="s">
        <v>69</v>
      </c>
      <c r="AY141" s="227" t="s">
        <v>130</v>
      </c>
    </row>
    <row r="142" spans="2:65" s="14" customFormat="1">
      <c r="B142" s="228"/>
      <c r="C142" s="229"/>
      <c r="D142" s="194" t="s">
        <v>147</v>
      </c>
      <c r="E142" s="230" t="s">
        <v>1</v>
      </c>
      <c r="F142" s="231" t="s">
        <v>176</v>
      </c>
      <c r="G142" s="229"/>
      <c r="H142" s="232">
        <v>735.2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147</v>
      </c>
      <c r="AU142" s="238" t="s">
        <v>79</v>
      </c>
      <c r="AV142" s="14" t="s">
        <v>137</v>
      </c>
      <c r="AW142" s="14" t="s">
        <v>32</v>
      </c>
      <c r="AX142" s="14" t="s">
        <v>77</v>
      </c>
      <c r="AY142" s="238" t="s">
        <v>130</v>
      </c>
    </row>
    <row r="143" spans="2:65" s="1" customFormat="1" ht="16.5" customHeight="1">
      <c r="B143" s="34"/>
      <c r="C143" s="182" t="s">
        <v>211</v>
      </c>
      <c r="D143" s="182" t="s">
        <v>132</v>
      </c>
      <c r="E143" s="183" t="s">
        <v>216</v>
      </c>
      <c r="F143" s="184" t="s">
        <v>455</v>
      </c>
      <c r="G143" s="185" t="s">
        <v>144</v>
      </c>
      <c r="H143" s="186">
        <v>235.26400000000001</v>
      </c>
      <c r="I143" s="187"/>
      <c r="J143" s="188">
        <f>ROUND(I143*H143,2)</f>
        <v>0</v>
      </c>
      <c r="K143" s="184" t="s">
        <v>406</v>
      </c>
      <c r="L143" s="38"/>
      <c r="M143" s="189" t="s">
        <v>1</v>
      </c>
      <c r="N143" s="190" t="s">
        <v>40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137</v>
      </c>
      <c r="AT143" s="17" t="s">
        <v>132</v>
      </c>
      <c r="AU143" s="17" t="s">
        <v>79</v>
      </c>
      <c r="AY143" s="17" t="s">
        <v>130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77</v>
      </c>
      <c r="BK143" s="193">
        <f>ROUND(I143*H143,2)</f>
        <v>0</v>
      </c>
      <c r="BL143" s="17" t="s">
        <v>137</v>
      </c>
      <c r="BM143" s="17" t="s">
        <v>278</v>
      </c>
    </row>
    <row r="144" spans="2:65" s="1" customFormat="1" ht="19.2">
      <c r="B144" s="34"/>
      <c r="C144" s="35"/>
      <c r="D144" s="194" t="s">
        <v>139</v>
      </c>
      <c r="E144" s="35"/>
      <c r="F144" s="195" t="s">
        <v>456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139</v>
      </c>
      <c r="AU144" s="17" t="s">
        <v>79</v>
      </c>
    </row>
    <row r="145" spans="2:65" s="13" customFormat="1">
      <c r="B145" s="217"/>
      <c r="C145" s="218"/>
      <c r="D145" s="194" t="s">
        <v>147</v>
      </c>
      <c r="E145" s="219" t="s">
        <v>1</v>
      </c>
      <c r="F145" s="220" t="s">
        <v>457</v>
      </c>
      <c r="G145" s="218"/>
      <c r="H145" s="221">
        <v>235.26400000000001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147</v>
      </c>
      <c r="AU145" s="227" t="s">
        <v>79</v>
      </c>
      <c r="AV145" s="13" t="s">
        <v>79</v>
      </c>
      <c r="AW145" s="13" t="s">
        <v>32</v>
      </c>
      <c r="AX145" s="13" t="s">
        <v>69</v>
      </c>
      <c r="AY145" s="227" t="s">
        <v>130</v>
      </c>
    </row>
    <row r="146" spans="2:65" s="14" customFormat="1">
      <c r="B146" s="228"/>
      <c r="C146" s="229"/>
      <c r="D146" s="194" t="s">
        <v>147</v>
      </c>
      <c r="E146" s="230" t="s">
        <v>1</v>
      </c>
      <c r="F146" s="231" t="s">
        <v>176</v>
      </c>
      <c r="G146" s="229"/>
      <c r="H146" s="232">
        <v>235.26400000000001</v>
      </c>
      <c r="I146" s="233"/>
      <c r="J146" s="229"/>
      <c r="K146" s="229"/>
      <c r="L146" s="234"/>
      <c r="M146" s="235"/>
      <c r="N146" s="236"/>
      <c r="O146" s="236"/>
      <c r="P146" s="236"/>
      <c r="Q146" s="236"/>
      <c r="R146" s="236"/>
      <c r="S146" s="236"/>
      <c r="T146" s="237"/>
      <c r="AT146" s="238" t="s">
        <v>147</v>
      </c>
      <c r="AU146" s="238" t="s">
        <v>79</v>
      </c>
      <c r="AV146" s="14" t="s">
        <v>137</v>
      </c>
      <c r="AW146" s="14" t="s">
        <v>32</v>
      </c>
      <c r="AX146" s="14" t="s">
        <v>77</v>
      </c>
      <c r="AY146" s="238" t="s">
        <v>130</v>
      </c>
    </row>
    <row r="147" spans="2:65" s="1" customFormat="1" ht="16.5" customHeight="1">
      <c r="B147" s="34"/>
      <c r="C147" s="182" t="s">
        <v>215</v>
      </c>
      <c r="D147" s="182" t="s">
        <v>132</v>
      </c>
      <c r="E147" s="183" t="s">
        <v>458</v>
      </c>
      <c r="F147" s="184" t="s">
        <v>459</v>
      </c>
      <c r="G147" s="185" t="s">
        <v>135</v>
      </c>
      <c r="H147" s="186">
        <v>109.92</v>
      </c>
      <c r="I147" s="187"/>
      <c r="J147" s="188">
        <f>ROUND(I147*H147,2)</f>
        <v>0</v>
      </c>
      <c r="K147" s="184" t="s">
        <v>406</v>
      </c>
      <c r="L147" s="38"/>
      <c r="M147" s="189" t="s">
        <v>1</v>
      </c>
      <c r="N147" s="190" t="s">
        <v>40</v>
      </c>
      <c r="O147" s="60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AR147" s="17" t="s">
        <v>137</v>
      </c>
      <c r="AT147" s="17" t="s">
        <v>132</v>
      </c>
      <c r="AU147" s="17" t="s">
        <v>79</v>
      </c>
      <c r="AY147" s="17" t="s">
        <v>130</v>
      </c>
      <c r="BE147" s="193">
        <f>IF(N147="základní",J147,0)</f>
        <v>0</v>
      </c>
      <c r="BF147" s="193">
        <f>IF(N147="snížená",J147,0)</f>
        <v>0</v>
      </c>
      <c r="BG147" s="193">
        <f>IF(N147="zákl. přenesená",J147,0)</f>
        <v>0</v>
      </c>
      <c r="BH147" s="193">
        <f>IF(N147="sníž. přenesená",J147,0)</f>
        <v>0</v>
      </c>
      <c r="BI147" s="193">
        <f>IF(N147="nulová",J147,0)</f>
        <v>0</v>
      </c>
      <c r="BJ147" s="17" t="s">
        <v>77</v>
      </c>
      <c r="BK147" s="193">
        <f>ROUND(I147*H147,2)</f>
        <v>0</v>
      </c>
      <c r="BL147" s="17" t="s">
        <v>137</v>
      </c>
      <c r="BM147" s="17" t="s">
        <v>296</v>
      </c>
    </row>
    <row r="148" spans="2:65" s="1" customFormat="1" ht="19.2">
      <c r="B148" s="34"/>
      <c r="C148" s="35"/>
      <c r="D148" s="194" t="s">
        <v>139</v>
      </c>
      <c r="E148" s="35"/>
      <c r="F148" s="195" t="s">
        <v>460</v>
      </c>
      <c r="G148" s="35"/>
      <c r="H148" s="35"/>
      <c r="I148" s="112"/>
      <c r="J148" s="35"/>
      <c r="K148" s="35"/>
      <c r="L148" s="38"/>
      <c r="M148" s="196"/>
      <c r="N148" s="60"/>
      <c r="O148" s="60"/>
      <c r="P148" s="60"/>
      <c r="Q148" s="60"/>
      <c r="R148" s="60"/>
      <c r="S148" s="60"/>
      <c r="T148" s="61"/>
      <c r="AT148" s="17" t="s">
        <v>139</v>
      </c>
      <c r="AU148" s="17" t="s">
        <v>79</v>
      </c>
    </row>
    <row r="149" spans="2:65" s="13" customFormat="1">
      <c r="B149" s="217"/>
      <c r="C149" s="218"/>
      <c r="D149" s="194" t="s">
        <v>147</v>
      </c>
      <c r="E149" s="219" t="s">
        <v>1</v>
      </c>
      <c r="F149" s="220" t="s">
        <v>449</v>
      </c>
      <c r="G149" s="218"/>
      <c r="H149" s="221">
        <v>202</v>
      </c>
      <c r="I149" s="222"/>
      <c r="J149" s="218"/>
      <c r="K149" s="218"/>
      <c r="L149" s="223"/>
      <c r="M149" s="224"/>
      <c r="N149" s="225"/>
      <c r="O149" s="225"/>
      <c r="P149" s="225"/>
      <c r="Q149" s="225"/>
      <c r="R149" s="225"/>
      <c r="S149" s="225"/>
      <c r="T149" s="226"/>
      <c r="AT149" s="227" t="s">
        <v>147</v>
      </c>
      <c r="AU149" s="227" t="s">
        <v>79</v>
      </c>
      <c r="AV149" s="13" t="s">
        <v>79</v>
      </c>
      <c r="AW149" s="13" t="s">
        <v>32</v>
      </c>
      <c r="AX149" s="13" t="s">
        <v>69</v>
      </c>
      <c r="AY149" s="227" t="s">
        <v>130</v>
      </c>
    </row>
    <row r="150" spans="2:65" s="13" customFormat="1">
      <c r="B150" s="217"/>
      <c r="C150" s="218"/>
      <c r="D150" s="194" t="s">
        <v>147</v>
      </c>
      <c r="E150" s="219" t="s">
        <v>1</v>
      </c>
      <c r="F150" s="220" t="s">
        <v>461</v>
      </c>
      <c r="G150" s="218"/>
      <c r="H150" s="221">
        <v>-24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147</v>
      </c>
      <c r="AU150" s="227" t="s">
        <v>79</v>
      </c>
      <c r="AV150" s="13" t="s">
        <v>79</v>
      </c>
      <c r="AW150" s="13" t="s">
        <v>32</v>
      </c>
      <c r="AX150" s="13" t="s">
        <v>69</v>
      </c>
      <c r="AY150" s="227" t="s">
        <v>130</v>
      </c>
    </row>
    <row r="151" spans="2:65" s="13" customFormat="1">
      <c r="B151" s="217"/>
      <c r="C151" s="218"/>
      <c r="D151" s="194" t="s">
        <v>147</v>
      </c>
      <c r="E151" s="219" t="s">
        <v>1</v>
      </c>
      <c r="F151" s="220" t="s">
        <v>462</v>
      </c>
      <c r="G151" s="218"/>
      <c r="H151" s="221">
        <v>-58.08</v>
      </c>
      <c r="I151" s="222"/>
      <c r="J151" s="218"/>
      <c r="K151" s="218"/>
      <c r="L151" s="223"/>
      <c r="M151" s="224"/>
      <c r="N151" s="225"/>
      <c r="O151" s="225"/>
      <c r="P151" s="225"/>
      <c r="Q151" s="225"/>
      <c r="R151" s="225"/>
      <c r="S151" s="225"/>
      <c r="T151" s="226"/>
      <c r="AT151" s="227" t="s">
        <v>147</v>
      </c>
      <c r="AU151" s="227" t="s">
        <v>79</v>
      </c>
      <c r="AV151" s="13" t="s">
        <v>79</v>
      </c>
      <c r="AW151" s="13" t="s">
        <v>32</v>
      </c>
      <c r="AX151" s="13" t="s">
        <v>69</v>
      </c>
      <c r="AY151" s="227" t="s">
        <v>130</v>
      </c>
    </row>
    <row r="152" spans="2:65" s="13" customFormat="1">
      <c r="B152" s="217"/>
      <c r="C152" s="218"/>
      <c r="D152" s="194" t="s">
        <v>147</v>
      </c>
      <c r="E152" s="219" t="s">
        <v>1</v>
      </c>
      <c r="F152" s="220" t="s">
        <v>463</v>
      </c>
      <c r="G152" s="218"/>
      <c r="H152" s="221">
        <v>-10</v>
      </c>
      <c r="I152" s="222"/>
      <c r="J152" s="218"/>
      <c r="K152" s="218"/>
      <c r="L152" s="223"/>
      <c r="M152" s="224"/>
      <c r="N152" s="225"/>
      <c r="O152" s="225"/>
      <c r="P152" s="225"/>
      <c r="Q152" s="225"/>
      <c r="R152" s="225"/>
      <c r="S152" s="225"/>
      <c r="T152" s="226"/>
      <c r="AT152" s="227" t="s">
        <v>147</v>
      </c>
      <c r="AU152" s="227" t="s">
        <v>79</v>
      </c>
      <c r="AV152" s="13" t="s">
        <v>79</v>
      </c>
      <c r="AW152" s="13" t="s">
        <v>32</v>
      </c>
      <c r="AX152" s="13" t="s">
        <v>69</v>
      </c>
      <c r="AY152" s="227" t="s">
        <v>130</v>
      </c>
    </row>
    <row r="153" spans="2:65" s="14" customFormat="1">
      <c r="B153" s="228"/>
      <c r="C153" s="229"/>
      <c r="D153" s="194" t="s">
        <v>147</v>
      </c>
      <c r="E153" s="230" t="s">
        <v>1</v>
      </c>
      <c r="F153" s="231" t="s">
        <v>176</v>
      </c>
      <c r="G153" s="229"/>
      <c r="H153" s="232">
        <v>109.92</v>
      </c>
      <c r="I153" s="233"/>
      <c r="J153" s="229"/>
      <c r="K153" s="229"/>
      <c r="L153" s="234"/>
      <c r="M153" s="235"/>
      <c r="N153" s="236"/>
      <c r="O153" s="236"/>
      <c r="P153" s="236"/>
      <c r="Q153" s="236"/>
      <c r="R153" s="236"/>
      <c r="S153" s="236"/>
      <c r="T153" s="237"/>
      <c r="AT153" s="238" t="s">
        <v>147</v>
      </c>
      <c r="AU153" s="238" t="s">
        <v>79</v>
      </c>
      <c r="AV153" s="14" t="s">
        <v>137</v>
      </c>
      <c r="AW153" s="14" t="s">
        <v>32</v>
      </c>
      <c r="AX153" s="14" t="s">
        <v>77</v>
      </c>
      <c r="AY153" s="238" t="s">
        <v>130</v>
      </c>
    </row>
    <row r="154" spans="2:65" s="1" customFormat="1" ht="16.5" customHeight="1">
      <c r="B154" s="34"/>
      <c r="C154" s="197" t="s">
        <v>220</v>
      </c>
      <c r="D154" s="197" t="s">
        <v>141</v>
      </c>
      <c r="E154" s="198" t="s">
        <v>464</v>
      </c>
      <c r="F154" s="199" t="s">
        <v>465</v>
      </c>
      <c r="G154" s="200" t="s">
        <v>144</v>
      </c>
      <c r="H154" s="201">
        <v>98.927999999999997</v>
      </c>
      <c r="I154" s="202"/>
      <c r="J154" s="203">
        <f>ROUND(I154*H154,2)</f>
        <v>0</v>
      </c>
      <c r="K154" s="199" t="s">
        <v>1</v>
      </c>
      <c r="L154" s="204"/>
      <c r="M154" s="205" t="s">
        <v>1</v>
      </c>
      <c r="N154" s="206" t="s">
        <v>40</v>
      </c>
      <c r="O154" s="60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AR154" s="17" t="s">
        <v>145</v>
      </c>
      <c r="AT154" s="17" t="s">
        <v>141</v>
      </c>
      <c r="AU154" s="17" t="s">
        <v>79</v>
      </c>
      <c r="AY154" s="17" t="s">
        <v>130</v>
      </c>
      <c r="BE154" s="193">
        <f>IF(N154="základní",J154,0)</f>
        <v>0</v>
      </c>
      <c r="BF154" s="193">
        <f>IF(N154="snížená",J154,0)</f>
        <v>0</v>
      </c>
      <c r="BG154" s="193">
        <f>IF(N154="zákl. přenesená",J154,0)</f>
        <v>0</v>
      </c>
      <c r="BH154" s="193">
        <f>IF(N154="sníž. přenesená",J154,0)</f>
        <v>0</v>
      </c>
      <c r="BI154" s="193">
        <f>IF(N154="nulová",J154,0)</f>
        <v>0</v>
      </c>
      <c r="BJ154" s="17" t="s">
        <v>77</v>
      </c>
      <c r="BK154" s="193">
        <f>ROUND(I154*H154,2)</f>
        <v>0</v>
      </c>
      <c r="BL154" s="17" t="s">
        <v>137</v>
      </c>
      <c r="BM154" s="17" t="s">
        <v>308</v>
      </c>
    </row>
    <row r="155" spans="2:65" s="1" customFormat="1">
      <c r="B155" s="34"/>
      <c r="C155" s="35"/>
      <c r="D155" s="194" t="s">
        <v>139</v>
      </c>
      <c r="E155" s="35"/>
      <c r="F155" s="195" t="s">
        <v>465</v>
      </c>
      <c r="G155" s="35"/>
      <c r="H155" s="35"/>
      <c r="I155" s="112"/>
      <c r="J155" s="35"/>
      <c r="K155" s="35"/>
      <c r="L155" s="38"/>
      <c r="M155" s="196"/>
      <c r="N155" s="60"/>
      <c r="O155" s="60"/>
      <c r="P155" s="60"/>
      <c r="Q155" s="60"/>
      <c r="R155" s="60"/>
      <c r="S155" s="60"/>
      <c r="T155" s="61"/>
      <c r="AT155" s="17" t="s">
        <v>139</v>
      </c>
      <c r="AU155" s="17" t="s">
        <v>79</v>
      </c>
    </row>
    <row r="156" spans="2:65" s="13" customFormat="1">
      <c r="B156" s="217"/>
      <c r="C156" s="218"/>
      <c r="D156" s="194" t="s">
        <v>147</v>
      </c>
      <c r="E156" s="219" t="s">
        <v>1</v>
      </c>
      <c r="F156" s="220" t="s">
        <v>466</v>
      </c>
      <c r="G156" s="218"/>
      <c r="H156" s="221">
        <v>98.927999999999997</v>
      </c>
      <c r="I156" s="222"/>
      <c r="J156" s="218"/>
      <c r="K156" s="218"/>
      <c r="L156" s="223"/>
      <c r="M156" s="224"/>
      <c r="N156" s="225"/>
      <c r="O156" s="225"/>
      <c r="P156" s="225"/>
      <c r="Q156" s="225"/>
      <c r="R156" s="225"/>
      <c r="S156" s="225"/>
      <c r="T156" s="226"/>
      <c r="AT156" s="227" t="s">
        <v>147</v>
      </c>
      <c r="AU156" s="227" t="s">
        <v>79</v>
      </c>
      <c r="AV156" s="13" t="s">
        <v>79</v>
      </c>
      <c r="AW156" s="13" t="s">
        <v>32</v>
      </c>
      <c r="AX156" s="13" t="s">
        <v>69</v>
      </c>
      <c r="AY156" s="227" t="s">
        <v>130</v>
      </c>
    </row>
    <row r="157" spans="2:65" s="14" customFormat="1">
      <c r="B157" s="228"/>
      <c r="C157" s="229"/>
      <c r="D157" s="194" t="s">
        <v>147</v>
      </c>
      <c r="E157" s="230" t="s">
        <v>1</v>
      </c>
      <c r="F157" s="231" t="s">
        <v>176</v>
      </c>
      <c r="G157" s="229"/>
      <c r="H157" s="232">
        <v>98.927999999999997</v>
      </c>
      <c r="I157" s="233"/>
      <c r="J157" s="229"/>
      <c r="K157" s="229"/>
      <c r="L157" s="234"/>
      <c r="M157" s="235"/>
      <c r="N157" s="236"/>
      <c r="O157" s="236"/>
      <c r="P157" s="236"/>
      <c r="Q157" s="236"/>
      <c r="R157" s="236"/>
      <c r="S157" s="236"/>
      <c r="T157" s="237"/>
      <c r="AT157" s="238" t="s">
        <v>147</v>
      </c>
      <c r="AU157" s="238" t="s">
        <v>79</v>
      </c>
      <c r="AV157" s="14" t="s">
        <v>137</v>
      </c>
      <c r="AW157" s="14" t="s">
        <v>32</v>
      </c>
      <c r="AX157" s="14" t="s">
        <v>77</v>
      </c>
      <c r="AY157" s="238" t="s">
        <v>130</v>
      </c>
    </row>
    <row r="158" spans="2:65" s="1" customFormat="1" ht="16.5" customHeight="1">
      <c r="B158" s="34"/>
      <c r="C158" s="182" t="s">
        <v>8</v>
      </c>
      <c r="D158" s="182" t="s">
        <v>132</v>
      </c>
      <c r="E158" s="183" t="s">
        <v>467</v>
      </c>
      <c r="F158" s="184" t="s">
        <v>468</v>
      </c>
      <c r="G158" s="185" t="s">
        <v>135</v>
      </c>
      <c r="H158" s="186">
        <v>137.04</v>
      </c>
      <c r="I158" s="187"/>
      <c r="J158" s="188">
        <f>ROUND(I158*H158,2)</f>
        <v>0</v>
      </c>
      <c r="K158" s="184" t="s">
        <v>406</v>
      </c>
      <c r="L158" s="38"/>
      <c r="M158" s="189" t="s">
        <v>1</v>
      </c>
      <c r="N158" s="190" t="s">
        <v>40</v>
      </c>
      <c r="O158" s="60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AR158" s="17" t="s">
        <v>137</v>
      </c>
      <c r="AT158" s="17" t="s">
        <v>132</v>
      </c>
      <c r="AU158" s="17" t="s">
        <v>79</v>
      </c>
      <c r="AY158" s="17" t="s">
        <v>130</v>
      </c>
      <c r="BE158" s="193">
        <f>IF(N158="základní",J158,0)</f>
        <v>0</v>
      </c>
      <c r="BF158" s="193">
        <f>IF(N158="snížená",J158,0)</f>
        <v>0</v>
      </c>
      <c r="BG158" s="193">
        <f>IF(N158="zákl. přenesená",J158,0)</f>
        <v>0</v>
      </c>
      <c r="BH158" s="193">
        <f>IF(N158="sníž. přenesená",J158,0)</f>
        <v>0</v>
      </c>
      <c r="BI158" s="193">
        <f>IF(N158="nulová",J158,0)</f>
        <v>0</v>
      </c>
      <c r="BJ158" s="17" t="s">
        <v>77</v>
      </c>
      <c r="BK158" s="193">
        <f>ROUND(I158*H158,2)</f>
        <v>0</v>
      </c>
      <c r="BL158" s="17" t="s">
        <v>137</v>
      </c>
      <c r="BM158" s="17" t="s">
        <v>319</v>
      </c>
    </row>
    <row r="159" spans="2:65" s="1" customFormat="1" ht="19.2">
      <c r="B159" s="34"/>
      <c r="C159" s="35"/>
      <c r="D159" s="194" t="s">
        <v>139</v>
      </c>
      <c r="E159" s="35"/>
      <c r="F159" s="195" t="s">
        <v>469</v>
      </c>
      <c r="G159" s="35"/>
      <c r="H159" s="35"/>
      <c r="I159" s="112"/>
      <c r="J159" s="35"/>
      <c r="K159" s="35"/>
      <c r="L159" s="38"/>
      <c r="M159" s="196"/>
      <c r="N159" s="60"/>
      <c r="O159" s="60"/>
      <c r="P159" s="60"/>
      <c r="Q159" s="60"/>
      <c r="R159" s="60"/>
      <c r="S159" s="60"/>
      <c r="T159" s="61"/>
      <c r="AT159" s="17" t="s">
        <v>139</v>
      </c>
      <c r="AU159" s="17" t="s">
        <v>79</v>
      </c>
    </row>
    <row r="160" spans="2:65" s="12" customFormat="1">
      <c r="B160" s="207"/>
      <c r="C160" s="208"/>
      <c r="D160" s="194" t="s">
        <v>147</v>
      </c>
      <c r="E160" s="209" t="s">
        <v>1</v>
      </c>
      <c r="F160" s="210" t="s">
        <v>470</v>
      </c>
      <c r="G160" s="208"/>
      <c r="H160" s="209" t="s">
        <v>1</v>
      </c>
      <c r="I160" s="211"/>
      <c r="J160" s="208"/>
      <c r="K160" s="208"/>
      <c r="L160" s="212"/>
      <c r="M160" s="213"/>
      <c r="N160" s="214"/>
      <c r="O160" s="214"/>
      <c r="P160" s="214"/>
      <c r="Q160" s="214"/>
      <c r="R160" s="214"/>
      <c r="S160" s="214"/>
      <c r="T160" s="215"/>
      <c r="AT160" s="216" t="s">
        <v>147</v>
      </c>
      <c r="AU160" s="216" t="s">
        <v>79</v>
      </c>
      <c r="AV160" s="12" t="s">
        <v>77</v>
      </c>
      <c r="AW160" s="12" t="s">
        <v>32</v>
      </c>
      <c r="AX160" s="12" t="s">
        <v>69</v>
      </c>
      <c r="AY160" s="216" t="s">
        <v>130</v>
      </c>
    </row>
    <row r="161" spans="2:65" s="13" customFormat="1">
      <c r="B161" s="217"/>
      <c r="C161" s="218"/>
      <c r="D161" s="194" t="s">
        <v>147</v>
      </c>
      <c r="E161" s="219" t="s">
        <v>1</v>
      </c>
      <c r="F161" s="220" t="s">
        <v>471</v>
      </c>
      <c r="G161" s="218"/>
      <c r="H161" s="221">
        <v>58.08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147</v>
      </c>
      <c r="AU161" s="227" t="s">
        <v>79</v>
      </c>
      <c r="AV161" s="13" t="s">
        <v>79</v>
      </c>
      <c r="AW161" s="13" t="s">
        <v>32</v>
      </c>
      <c r="AX161" s="13" t="s">
        <v>69</v>
      </c>
      <c r="AY161" s="227" t="s">
        <v>130</v>
      </c>
    </row>
    <row r="162" spans="2:65" s="13" customFormat="1">
      <c r="B162" s="217"/>
      <c r="C162" s="218"/>
      <c r="D162" s="194" t="s">
        <v>147</v>
      </c>
      <c r="E162" s="219" t="s">
        <v>1</v>
      </c>
      <c r="F162" s="220" t="s">
        <v>472</v>
      </c>
      <c r="G162" s="218"/>
      <c r="H162" s="221">
        <v>24</v>
      </c>
      <c r="I162" s="222"/>
      <c r="J162" s="218"/>
      <c r="K162" s="218"/>
      <c r="L162" s="223"/>
      <c r="M162" s="224"/>
      <c r="N162" s="225"/>
      <c r="O162" s="225"/>
      <c r="P162" s="225"/>
      <c r="Q162" s="225"/>
      <c r="R162" s="225"/>
      <c r="S162" s="225"/>
      <c r="T162" s="226"/>
      <c r="AT162" s="227" t="s">
        <v>147</v>
      </c>
      <c r="AU162" s="227" t="s">
        <v>79</v>
      </c>
      <c r="AV162" s="13" t="s">
        <v>79</v>
      </c>
      <c r="AW162" s="13" t="s">
        <v>32</v>
      </c>
      <c r="AX162" s="13" t="s">
        <v>69</v>
      </c>
      <c r="AY162" s="227" t="s">
        <v>130</v>
      </c>
    </row>
    <row r="163" spans="2:65" s="13" customFormat="1">
      <c r="B163" s="217"/>
      <c r="C163" s="218"/>
      <c r="D163" s="194" t="s">
        <v>147</v>
      </c>
      <c r="E163" s="219" t="s">
        <v>1</v>
      </c>
      <c r="F163" s="220" t="s">
        <v>473</v>
      </c>
      <c r="G163" s="218"/>
      <c r="H163" s="221">
        <v>54.96</v>
      </c>
      <c r="I163" s="222"/>
      <c r="J163" s="218"/>
      <c r="K163" s="218"/>
      <c r="L163" s="223"/>
      <c r="M163" s="224"/>
      <c r="N163" s="225"/>
      <c r="O163" s="225"/>
      <c r="P163" s="225"/>
      <c r="Q163" s="225"/>
      <c r="R163" s="225"/>
      <c r="S163" s="225"/>
      <c r="T163" s="226"/>
      <c r="AT163" s="227" t="s">
        <v>147</v>
      </c>
      <c r="AU163" s="227" t="s">
        <v>79</v>
      </c>
      <c r="AV163" s="13" t="s">
        <v>79</v>
      </c>
      <c r="AW163" s="13" t="s">
        <v>32</v>
      </c>
      <c r="AX163" s="13" t="s">
        <v>69</v>
      </c>
      <c r="AY163" s="227" t="s">
        <v>130</v>
      </c>
    </row>
    <row r="164" spans="2:65" s="14" customFormat="1">
      <c r="B164" s="228"/>
      <c r="C164" s="229"/>
      <c r="D164" s="194" t="s">
        <v>147</v>
      </c>
      <c r="E164" s="230" t="s">
        <v>1</v>
      </c>
      <c r="F164" s="231" t="s">
        <v>176</v>
      </c>
      <c r="G164" s="229"/>
      <c r="H164" s="232">
        <v>137.04</v>
      </c>
      <c r="I164" s="233"/>
      <c r="J164" s="229"/>
      <c r="K164" s="229"/>
      <c r="L164" s="234"/>
      <c r="M164" s="235"/>
      <c r="N164" s="236"/>
      <c r="O164" s="236"/>
      <c r="P164" s="236"/>
      <c r="Q164" s="236"/>
      <c r="R164" s="236"/>
      <c r="S164" s="236"/>
      <c r="T164" s="237"/>
      <c r="AT164" s="238" t="s">
        <v>147</v>
      </c>
      <c r="AU164" s="238" t="s">
        <v>79</v>
      </c>
      <c r="AV164" s="14" t="s">
        <v>137</v>
      </c>
      <c r="AW164" s="14" t="s">
        <v>32</v>
      </c>
      <c r="AX164" s="14" t="s">
        <v>77</v>
      </c>
      <c r="AY164" s="238" t="s">
        <v>130</v>
      </c>
    </row>
    <row r="165" spans="2:65" s="1" customFormat="1" ht="16.5" customHeight="1">
      <c r="B165" s="34"/>
      <c r="C165" s="182" t="s">
        <v>233</v>
      </c>
      <c r="D165" s="182" t="s">
        <v>132</v>
      </c>
      <c r="E165" s="183" t="s">
        <v>474</v>
      </c>
      <c r="F165" s="184" t="s">
        <v>475</v>
      </c>
      <c r="G165" s="185" t="s">
        <v>135</v>
      </c>
      <c r="H165" s="186">
        <v>137.04</v>
      </c>
      <c r="I165" s="187"/>
      <c r="J165" s="188">
        <f>ROUND(I165*H165,2)</f>
        <v>0</v>
      </c>
      <c r="K165" s="184" t="s">
        <v>406</v>
      </c>
      <c r="L165" s="38"/>
      <c r="M165" s="189" t="s">
        <v>1</v>
      </c>
      <c r="N165" s="190" t="s">
        <v>40</v>
      </c>
      <c r="O165" s="60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AR165" s="17" t="s">
        <v>137</v>
      </c>
      <c r="AT165" s="17" t="s">
        <v>132</v>
      </c>
      <c r="AU165" s="17" t="s">
        <v>79</v>
      </c>
      <c r="AY165" s="17" t="s">
        <v>130</v>
      </c>
      <c r="BE165" s="193">
        <f>IF(N165="základní",J165,0)</f>
        <v>0</v>
      </c>
      <c r="BF165" s="193">
        <f>IF(N165="snížená",J165,0)</f>
        <v>0</v>
      </c>
      <c r="BG165" s="193">
        <f>IF(N165="zákl. přenesená",J165,0)</f>
        <v>0</v>
      </c>
      <c r="BH165" s="193">
        <f>IF(N165="sníž. přenesená",J165,0)</f>
        <v>0</v>
      </c>
      <c r="BI165" s="193">
        <f>IF(N165="nulová",J165,0)</f>
        <v>0</v>
      </c>
      <c r="BJ165" s="17" t="s">
        <v>77</v>
      </c>
      <c r="BK165" s="193">
        <f>ROUND(I165*H165,2)</f>
        <v>0</v>
      </c>
      <c r="BL165" s="17" t="s">
        <v>137</v>
      </c>
      <c r="BM165" s="17" t="s">
        <v>328</v>
      </c>
    </row>
    <row r="166" spans="2:65" s="1" customFormat="1">
      <c r="B166" s="34"/>
      <c r="C166" s="35"/>
      <c r="D166" s="194" t="s">
        <v>139</v>
      </c>
      <c r="E166" s="35"/>
      <c r="F166" s="195" t="s">
        <v>476</v>
      </c>
      <c r="G166" s="35"/>
      <c r="H166" s="35"/>
      <c r="I166" s="112"/>
      <c r="J166" s="35"/>
      <c r="K166" s="35"/>
      <c r="L166" s="38"/>
      <c r="M166" s="196"/>
      <c r="N166" s="60"/>
      <c r="O166" s="60"/>
      <c r="P166" s="60"/>
      <c r="Q166" s="60"/>
      <c r="R166" s="60"/>
      <c r="S166" s="60"/>
      <c r="T166" s="61"/>
      <c r="AT166" s="17" t="s">
        <v>139</v>
      </c>
      <c r="AU166" s="17" t="s">
        <v>79</v>
      </c>
    </row>
    <row r="167" spans="2:65" s="12" customFormat="1">
      <c r="B167" s="207"/>
      <c r="C167" s="208"/>
      <c r="D167" s="194" t="s">
        <v>147</v>
      </c>
      <c r="E167" s="209" t="s">
        <v>1</v>
      </c>
      <c r="F167" s="210" t="s">
        <v>470</v>
      </c>
      <c r="G167" s="208"/>
      <c r="H167" s="209" t="s">
        <v>1</v>
      </c>
      <c r="I167" s="211"/>
      <c r="J167" s="208"/>
      <c r="K167" s="208"/>
      <c r="L167" s="212"/>
      <c r="M167" s="213"/>
      <c r="N167" s="214"/>
      <c r="O167" s="214"/>
      <c r="P167" s="214"/>
      <c r="Q167" s="214"/>
      <c r="R167" s="214"/>
      <c r="S167" s="214"/>
      <c r="T167" s="215"/>
      <c r="AT167" s="216" t="s">
        <v>147</v>
      </c>
      <c r="AU167" s="216" t="s">
        <v>79</v>
      </c>
      <c r="AV167" s="12" t="s">
        <v>77</v>
      </c>
      <c r="AW167" s="12" t="s">
        <v>32</v>
      </c>
      <c r="AX167" s="12" t="s">
        <v>69</v>
      </c>
      <c r="AY167" s="216" t="s">
        <v>130</v>
      </c>
    </row>
    <row r="168" spans="2:65" s="13" customFormat="1">
      <c r="B168" s="217"/>
      <c r="C168" s="218"/>
      <c r="D168" s="194" t="s">
        <v>147</v>
      </c>
      <c r="E168" s="219" t="s">
        <v>1</v>
      </c>
      <c r="F168" s="220" t="s">
        <v>471</v>
      </c>
      <c r="G168" s="218"/>
      <c r="H168" s="221">
        <v>58.08</v>
      </c>
      <c r="I168" s="222"/>
      <c r="J168" s="218"/>
      <c r="K168" s="218"/>
      <c r="L168" s="223"/>
      <c r="M168" s="224"/>
      <c r="N168" s="225"/>
      <c r="O168" s="225"/>
      <c r="P168" s="225"/>
      <c r="Q168" s="225"/>
      <c r="R168" s="225"/>
      <c r="S168" s="225"/>
      <c r="T168" s="226"/>
      <c r="AT168" s="227" t="s">
        <v>147</v>
      </c>
      <c r="AU168" s="227" t="s">
        <v>79</v>
      </c>
      <c r="AV168" s="13" t="s">
        <v>79</v>
      </c>
      <c r="AW168" s="13" t="s">
        <v>32</v>
      </c>
      <c r="AX168" s="13" t="s">
        <v>69</v>
      </c>
      <c r="AY168" s="227" t="s">
        <v>130</v>
      </c>
    </row>
    <row r="169" spans="2:65" s="13" customFormat="1">
      <c r="B169" s="217"/>
      <c r="C169" s="218"/>
      <c r="D169" s="194" t="s">
        <v>147</v>
      </c>
      <c r="E169" s="219" t="s">
        <v>1</v>
      </c>
      <c r="F169" s="220" t="s">
        <v>472</v>
      </c>
      <c r="G169" s="218"/>
      <c r="H169" s="221">
        <v>24</v>
      </c>
      <c r="I169" s="222"/>
      <c r="J169" s="218"/>
      <c r="K169" s="218"/>
      <c r="L169" s="223"/>
      <c r="M169" s="224"/>
      <c r="N169" s="225"/>
      <c r="O169" s="225"/>
      <c r="P169" s="225"/>
      <c r="Q169" s="225"/>
      <c r="R169" s="225"/>
      <c r="S169" s="225"/>
      <c r="T169" s="226"/>
      <c r="AT169" s="227" t="s">
        <v>147</v>
      </c>
      <c r="AU169" s="227" t="s">
        <v>79</v>
      </c>
      <c r="AV169" s="13" t="s">
        <v>79</v>
      </c>
      <c r="AW169" s="13" t="s">
        <v>32</v>
      </c>
      <c r="AX169" s="13" t="s">
        <v>69</v>
      </c>
      <c r="AY169" s="227" t="s">
        <v>130</v>
      </c>
    </row>
    <row r="170" spans="2:65" s="13" customFormat="1">
      <c r="B170" s="217"/>
      <c r="C170" s="218"/>
      <c r="D170" s="194" t="s">
        <v>147</v>
      </c>
      <c r="E170" s="219" t="s">
        <v>1</v>
      </c>
      <c r="F170" s="220" t="s">
        <v>473</v>
      </c>
      <c r="G170" s="218"/>
      <c r="H170" s="221">
        <v>54.96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147</v>
      </c>
      <c r="AU170" s="227" t="s">
        <v>79</v>
      </c>
      <c r="AV170" s="13" t="s">
        <v>79</v>
      </c>
      <c r="AW170" s="13" t="s">
        <v>32</v>
      </c>
      <c r="AX170" s="13" t="s">
        <v>69</v>
      </c>
      <c r="AY170" s="227" t="s">
        <v>130</v>
      </c>
    </row>
    <row r="171" spans="2:65" s="14" customFormat="1">
      <c r="B171" s="228"/>
      <c r="C171" s="229"/>
      <c r="D171" s="194" t="s">
        <v>147</v>
      </c>
      <c r="E171" s="230" t="s">
        <v>1</v>
      </c>
      <c r="F171" s="231" t="s">
        <v>176</v>
      </c>
      <c r="G171" s="229"/>
      <c r="H171" s="232">
        <v>137.04</v>
      </c>
      <c r="I171" s="233"/>
      <c r="J171" s="229"/>
      <c r="K171" s="229"/>
      <c r="L171" s="234"/>
      <c r="M171" s="235"/>
      <c r="N171" s="236"/>
      <c r="O171" s="236"/>
      <c r="P171" s="236"/>
      <c r="Q171" s="236"/>
      <c r="R171" s="236"/>
      <c r="S171" s="236"/>
      <c r="T171" s="237"/>
      <c r="AT171" s="238" t="s">
        <v>147</v>
      </c>
      <c r="AU171" s="238" t="s">
        <v>79</v>
      </c>
      <c r="AV171" s="14" t="s">
        <v>137</v>
      </c>
      <c r="AW171" s="14" t="s">
        <v>32</v>
      </c>
      <c r="AX171" s="14" t="s">
        <v>77</v>
      </c>
      <c r="AY171" s="238" t="s">
        <v>130</v>
      </c>
    </row>
    <row r="172" spans="2:65" s="1" customFormat="1" ht="16.5" customHeight="1">
      <c r="B172" s="34"/>
      <c r="C172" s="182" t="s">
        <v>239</v>
      </c>
      <c r="D172" s="182" t="s">
        <v>132</v>
      </c>
      <c r="E172" s="183" t="s">
        <v>477</v>
      </c>
      <c r="F172" s="184" t="s">
        <v>478</v>
      </c>
      <c r="G172" s="185" t="s">
        <v>135</v>
      </c>
      <c r="H172" s="186">
        <v>58.08</v>
      </c>
      <c r="I172" s="187"/>
      <c r="J172" s="188">
        <f>ROUND(I172*H172,2)</f>
        <v>0</v>
      </c>
      <c r="K172" s="184" t="s">
        <v>406</v>
      </c>
      <c r="L172" s="38"/>
      <c r="M172" s="189" t="s">
        <v>1</v>
      </c>
      <c r="N172" s="190" t="s">
        <v>40</v>
      </c>
      <c r="O172" s="60"/>
      <c r="P172" s="191">
        <f>O172*H172</f>
        <v>0</v>
      </c>
      <c r="Q172" s="191">
        <v>0</v>
      </c>
      <c r="R172" s="191">
        <f>Q172*H172</f>
        <v>0</v>
      </c>
      <c r="S172" s="191">
        <v>0</v>
      </c>
      <c r="T172" s="192">
        <f>S172*H172</f>
        <v>0</v>
      </c>
      <c r="AR172" s="17" t="s">
        <v>137</v>
      </c>
      <c r="AT172" s="17" t="s">
        <v>132</v>
      </c>
      <c r="AU172" s="17" t="s">
        <v>79</v>
      </c>
      <c r="AY172" s="17" t="s">
        <v>130</v>
      </c>
      <c r="BE172" s="193">
        <f>IF(N172="základní",J172,0)</f>
        <v>0</v>
      </c>
      <c r="BF172" s="193">
        <f>IF(N172="snížená",J172,0)</f>
        <v>0</v>
      </c>
      <c r="BG172" s="193">
        <f>IF(N172="zákl. přenesená",J172,0)</f>
        <v>0</v>
      </c>
      <c r="BH172" s="193">
        <f>IF(N172="sníž. přenesená",J172,0)</f>
        <v>0</v>
      </c>
      <c r="BI172" s="193">
        <f>IF(N172="nulová",J172,0)</f>
        <v>0</v>
      </c>
      <c r="BJ172" s="17" t="s">
        <v>77</v>
      </c>
      <c r="BK172" s="193">
        <f>ROUND(I172*H172,2)</f>
        <v>0</v>
      </c>
      <c r="BL172" s="17" t="s">
        <v>137</v>
      </c>
      <c r="BM172" s="17" t="s">
        <v>340</v>
      </c>
    </row>
    <row r="173" spans="2:65" s="1" customFormat="1" ht="19.2">
      <c r="B173" s="34"/>
      <c r="C173" s="35"/>
      <c r="D173" s="194" t="s">
        <v>139</v>
      </c>
      <c r="E173" s="35"/>
      <c r="F173" s="195" t="s">
        <v>479</v>
      </c>
      <c r="G173" s="35"/>
      <c r="H173" s="35"/>
      <c r="I173" s="112"/>
      <c r="J173" s="35"/>
      <c r="K173" s="35"/>
      <c r="L173" s="38"/>
      <c r="M173" s="196"/>
      <c r="N173" s="60"/>
      <c r="O173" s="60"/>
      <c r="P173" s="60"/>
      <c r="Q173" s="60"/>
      <c r="R173" s="60"/>
      <c r="S173" s="60"/>
      <c r="T173" s="61"/>
      <c r="AT173" s="17" t="s">
        <v>139</v>
      </c>
      <c r="AU173" s="17" t="s">
        <v>79</v>
      </c>
    </row>
    <row r="174" spans="2:65" s="13" customFormat="1">
      <c r="B174" s="217"/>
      <c r="C174" s="218"/>
      <c r="D174" s="194" t="s">
        <v>147</v>
      </c>
      <c r="E174" s="219" t="s">
        <v>1</v>
      </c>
      <c r="F174" s="220" t="s">
        <v>480</v>
      </c>
      <c r="G174" s="218"/>
      <c r="H174" s="221">
        <v>58.08</v>
      </c>
      <c r="I174" s="222"/>
      <c r="J174" s="218"/>
      <c r="K174" s="218"/>
      <c r="L174" s="223"/>
      <c r="M174" s="224"/>
      <c r="N174" s="225"/>
      <c r="O174" s="225"/>
      <c r="P174" s="225"/>
      <c r="Q174" s="225"/>
      <c r="R174" s="225"/>
      <c r="S174" s="225"/>
      <c r="T174" s="226"/>
      <c r="AT174" s="227" t="s">
        <v>147</v>
      </c>
      <c r="AU174" s="227" t="s">
        <v>79</v>
      </c>
      <c r="AV174" s="13" t="s">
        <v>79</v>
      </c>
      <c r="AW174" s="13" t="s">
        <v>32</v>
      </c>
      <c r="AX174" s="13" t="s">
        <v>69</v>
      </c>
      <c r="AY174" s="227" t="s">
        <v>130</v>
      </c>
    </row>
    <row r="175" spans="2:65" s="14" customFormat="1">
      <c r="B175" s="228"/>
      <c r="C175" s="229"/>
      <c r="D175" s="194" t="s">
        <v>147</v>
      </c>
      <c r="E175" s="230" t="s">
        <v>1</v>
      </c>
      <c r="F175" s="231" t="s">
        <v>176</v>
      </c>
      <c r="G175" s="229"/>
      <c r="H175" s="232">
        <v>58.08</v>
      </c>
      <c r="I175" s="233"/>
      <c r="J175" s="229"/>
      <c r="K175" s="229"/>
      <c r="L175" s="234"/>
      <c r="M175" s="235"/>
      <c r="N175" s="236"/>
      <c r="O175" s="236"/>
      <c r="P175" s="236"/>
      <c r="Q175" s="236"/>
      <c r="R175" s="236"/>
      <c r="S175" s="236"/>
      <c r="T175" s="237"/>
      <c r="AT175" s="238" t="s">
        <v>147</v>
      </c>
      <c r="AU175" s="238" t="s">
        <v>79</v>
      </c>
      <c r="AV175" s="14" t="s">
        <v>137</v>
      </c>
      <c r="AW175" s="14" t="s">
        <v>32</v>
      </c>
      <c r="AX175" s="14" t="s">
        <v>77</v>
      </c>
      <c r="AY175" s="238" t="s">
        <v>130</v>
      </c>
    </row>
    <row r="176" spans="2:65" s="1" customFormat="1" ht="16.5" customHeight="1">
      <c r="B176" s="34"/>
      <c r="C176" s="197" t="s">
        <v>247</v>
      </c>
      <c r="D176" s="197" t="s">
        <v>141</v>
      </c>
      <c r="E176" s="198" t="s">
        <v>481</v>
      </c>
      <c r="F176" s="199" t="s">
        <v>482</v>
      </c>
      <c r="G176" s="200" t="s">
        <v>144</v>
      </c>
      <c r="H176" s="201">
        <v>104.544</v>
      </c>
      <c r="I176" s="202"/>
      <c r="J176" s="203">
        <f>ROUND(I176*H176,2)</f>
        <v>0</v>
      </c>
      <c r="K176" s="199" t="s">
        <v>1</v>
      </c>
      <c r="L176" s="204"/>
      <c r="M176" s="205" t="s">
        <v>1</v>
      </c>
      <c r="N176" s="206" t="s">
        <v>40</v>
      </c>
      <c r="O176" s="60"/>
      <c r="P176" s="191">
        <f>O176*H176</f>
        <v>0</v>
      </c>
      <c r="Q176" s="191">
        <v>0</v>
      </c>
      <c r="R176" s="191">
        <f>Q176*H176</f>
        <v>0</v>
      </c>
      <c r="S176" s="191">
        <v>0</v>
      </c>
      <c r="T176" s="192">
        <f>S176*H176</f>
        <v>0</v>
      </c>
      <c r="AR176" s="17" t="s">
        <v>145</v>
      </c>
      <c r="AT176" s="17" t="s">
        <v>141</v>
      </c>
      <c r="AU176" s="17" t="s">
        <v>79</v>
      </c>
      <c r="AY176" s="17" t="s">
        <v>130</v>
      </c>
      <c r="BE176" s="193">
        <f>IF(N176="základní",J176,0)</f>
        <v>0</v>
      </c>
      <c r="BF176" s="193">
        <f>IF(N176="snížená",J176,0)</f>
        <v>0</v>
      </c>
      <c r="BG176" s="193">
        <f>IF(N176="zákl. přenesená",J176,0)</f>
        <v>0</v>
      </c>
      <c r="BH176" s="193">
        <f>IF(N176="sníž. přenesená",J176,0)</f>
        <v>0</v>
      </c>
      <c r="BI176" s="193">
        <f>IF(N176="nulová",J176,0)</f>
        <v>0</v>
      </c>
      <c r="BJ176" s="17" t="s">
        <v>77</v>
      </c>
      <c r="BK176" s="193">
        <f>ROUND(I176*H176,2)</f>
        <v>0</v>
      </c>
      <c r="BL176" s="17" t="s">
        <v>137</v>
      </c>
      <c r="BM176" s="17" t="s">
        <v>353</v>
      </c>
    </row>
    <row r="177" spans="2:65" s="1" customFormat="1">
      <c r="B177" s="34"/>
      <c r="C177" s="35"/>
      <c r="D177" s="194" t="s">
        <v>139</v>
      </c>
      <c r="E177" s="35"/>
      <c r="F177" s="195" t="s">
        <v>482</v>
      </c>
      <c r="G177" s="35"/>
      <c r="H177" s="35"/>
      <c r="I177" s="112"/>
      <c r="J177" s="35"/>
      <c r="K177" s="35"/>
      <c r="L177" s="38"/>
      <c r="M177" s="196"/>
      <c r="N177" s="60"/>
      <c r="O177" s="60"/>
      <c r="P177" s="60"/>
      <c r="Q177" s="60"/>
      <c r="R177" s="60"/>
      <c r="S177" s="60"/>
      <c r="T177" s="61"/>
      <c r="AT177" s="17" t="s">
        <v>139</v>
      </c>
      <c r="AU177" s="17" t="s">
        <v>79</v>
      </c>
    </row>
    <row r="178" spans="2:65" s="13" customFormat="1">
      <c r="B178" s="217"/>
      <c r="C178" s="218"/>
      <c r="D178" s="194" t="s">
        <v>147</v>
      </c>
      <c r="E178" s="219" t="s">
        <v>1</v>
      </c>
      <c r="F178" s="220" t="s">
        <v>483</v>
      </c>
      <c r="G178" s="218"/>
      <c r="H178" s="221">
        <v>104.544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147</v>
      </c>
      <c r="AU178" s="227" t="s">
        <v>79</v>
      </c>
      <c r="AV178" s="13" t="s">
        <v>79</v>
      </c>
      <c r="AW178" s="13" t="s">
        <v>32</v>
      </c>
      <c r="AX178" s="13" t="s">
        <v>69</v>
      </c>
      <c r="AY178" s="227" t="s">
        <v>130</v>
      </c>
    </row>
    <row r="179" spans="2:65" s="14" customFormat="1">
      <c r="B179" s="228"/>
      <c r="C179" s="229"/>
      <c r="D179" s="194" t="s">
        <v>147</v>
      </c>
      <c r="E179" s="230" t="s">
        <v>1</v>
      </c>
      <c r="F179" s="231" t="s">
        <v>176</v>
      </c>
      <c r="G179" s="229"/>
      <c r="H179" s="232">
        <v>104.544</v>
      </c>
      <c r="I179" s="233"/>
      <c r="J179" s="229"/>
      <c r="K179" s="229"/>
      <c r="L179" s="234"/>
      <c r="M179" s="235"/>
      <c r="N179" s="236"/>
      <c r="O179" s="236"/>
      <c r="P179" s="236"/>
      <c r="Q179" s="236"/>
      <c r="R179" s="236"/>
      <c r="S179" s="236"/>
      <c r="T179" s="237"/>
      <c r="AT179" s="238" t="s">
        <v>147</v>
      </c>
      <c r="AU179" s="238" t="s">
        <v>79</v>
      </c>
      <c r="AV179" s="14" t="s">
        <v>137</v>
      </c>
      <c r="AW179" s="14" t="s">
        <v>32</v>
      </c>
      <c r="AX179" s="14" t="s">
        <v>77</v>
      </c>
      <c r="AY179" s="238" t="s">
        <v>130</v>
      </c>
    </row>
    <row r="180" spans="2:65" s="11" customFormat="1" ht="22.8" customHeight="1">
      <c r="B180" s="166"/>
      <c r="C180" s="167"/>
      <c r="D180" s="168" t="s">
        <v>68</v>
      </c>
      <c r="E180" s="180" t="s">
        <v>137</v>
      </c>
      <c r="F180" s="180" t="s">
        <v>484</v>
      </c>
      <c r="G180" s="167"/>
      <c r="H180" s="167"/>
      <c r="I180" s="170"/>
      <c r="J180" s="181">
        <f>BK180</f>
        <v>0</v>
      </c>
      <c r="K180" s="167"/>
      <c r="L180" s="172"/>
      <c r="M180" s="173"/>
      <c r="N180" s="174"/>
      <c r="O180" s="174"/>
      <c r="P180" s="175">
        <f>SUM(P181:P192)</f>
        <v>0</v>
      </c>
      <c r="Q180" s="174"/>
      <c r="R180" s="175">
        <f>SUM(R181:R192)</f>
        <v>0</v>
      </c>
      <c r="S180" s="174"/>
      <c r="T180" s="176">
        <f>SUM(T181:T192)</f>
        <v>0</v>
      </c>
      <c r="AR180" s="177" t="s">
        <v>77</v>
      </c>
      <c r="AT180" s="178" t="s">
        <v>68</v>
      </c>
      <c r="AU180" s="178" t="s">
        <v>77</v>
      </c>
      <c r="AY180" s="177" t="s">
        <v>130</v>
      </c>
      <c r="BK180" s="179">
        <f>SUM(BK181:BK192)</f>
        <v>0</v>
      </c>
    </row>
    <row r="181" spans="2:65" s="1" customFormat="1" ht="16.5" customHeight="1">
      <c r="B181" s="34"/>
      <c r="C181" s="182" t="s">
        <v>252</v>
      </c>
      <c r="D181" s="182" t="s">
        <v>132</v>
      </c>
      <c r="E181" s="183" t="s">
        <v>485</v>
      </c>
      <c r="F181" s="184" t="s">
        <v>486</v>
      </c>
      <c r="G181" s="185" t="s">
        <v>135</v>
      </c>
      <c r="H181" s="186">
        <v>24</v>
      </c>
      <c r="I181" s="187"/>
      <c r="J181" s="188">
        <f>ROUND(I181*H181,2)</f>
        <v>0</v>
      </c>
      <c r="K181" s="184" t="s">
        <v>1</v>
      </c>
      <c r="L181" s="38"/>
      <c r="M181" s="189" t="s">
        <v>1</v>
      </c>
      <c r="N181" s="190" t="s">
        <v>40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137</v>
      </c>
      <c r="AT181" s="17" t="s">
        <v>132</v>
      </c>
      <c r="AU181" s="17" t="s">
        <v>79</v>
      </c>
      <c r="AY181" s="17" t="s">
        <v>130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77</v>
      </c>
      <c r="BK181" s="193">
        <f>ROUND(I181*H181,2)</f>
        <v>0</v>
      </c>
      <c r="BL181" s="17" t="s">
        <v>137</v>
      </c>
      <c r="BM181" s="17" t="s">
        <v>367</v>
      </c>
    </row>
    <row r="182" spans="2:65" s="1" customFormat="1">
      <c r="B182" s="34"/>
      <c r="C182" s="35"/>
      <c r="D182" s="194" t="s">
        <v>139</v>
      </c>
      <c r="E182" s="35"/>
      <c r="F182" s="195" t="s">
        <v>486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139</v>
      </c>
      <c r="AU182" s="17" t="s">
        <v>79</v>
      </c>
    </row>
    <row r="183" spans="2:65" s="13" customFormat="1">
      <c r="B183" s="217"/>
      <c r="C183" s="218"/>
      <c r="D183" s="194" t="s">
        <v>147</v>
      </c>
      <c r="E183" s="219" t="s">
        <v>1</v>
      </c>
      <c r="F183" s="220" t="s">
        <v>487</v>
      </c>
      <c r="G183" s="218"/>
      <c r="H183" s="221">
        <v>24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147</v>
      </c>
      <c r="AU183" s="227" t="s">
        <v>79</v>
      </c>
      <c r="AV183" s="13" t="s">
        <v>79</v>
      </c>
      <c r="AW183" s="13" t="s">
        <v>32</v>
      </c>
      <c r="AX183" s="13" t="s">
        <v>69</v>
      </c>
      <c r="AY183" s="227" t="s">
        <v>130</v>
      </c>
    </row>
    <row r="184" spans="2:65" s="14" customFormat="1">
      <c r="B184" s="228"/>
      <c r="C184" s="229"/>
      <c r="D184" s="194" t="s">
        <v>147</v>
      </c>
      <c r="E184" s="230" t="s">
        <v>1</v>
      </c>
      <c r="F184" s="231" t="s">
        <v>176</v>
      </c>
      <c r="G184" s="229"/>
      <c r="H184" s="232">
        <v>24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147</v>
      </c>
      <c r="AU184" s="238" t="s">
        <v>79</v>
      </c>
      <c r="AV184" s="14" t="s">
        <v>137</v>
      </c>
      <c r="AW184" s="14" t="s">
        <v>32</v>
      </c>
      <c r="AX184" s="14" t="s">
        <v>77</v>
      </c>
      <c r="AY184" s="238" t="s">
        <v>130</v>
      </c>
    </row>
    <row r="185" spans="2:65" s="1" customFormat="1" ht="16.5" customHeight="1">
      <c r="B185" s="34"/>
      <c r="C185" s="182" t="s">
        <v>258</v>
      </c>
      <c r="D185" s="182" t="s">
        <v>132</v>
      </c>
      <c r="E185" s="183" t="s">
        <v>488</v>
      </c>
      <c r="F185" s="184" t="s">
        <v>489</v>
      </c>
      <c r="G185" s="185" t="s">
        <v>135</v>
      </c>
      <c r="H185" s="186">
        <v>8.1000000000000003E-2</v>
      </c>
      <c r="I185" s="187"/>
      <c r="J185" s="188">
        <f>ROUND(I185*H185,2)</f>
        <v>0</v>
      </c>
      <c r="K185" s="184" t="s">
        <v>406</v>
      </c>
      <c r="L185" s="38"/>
      <c r="M185" s="189" t="s">
        <v>1</v>
      </c>
      <c r="N185" s="190" t="s">
        <v>40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137</v>
      </c>
      <c r="AT185" s="17" t="s">
        <v>132</v>
      </c>
      <c r="AU185" s="17" t="s">
        <v>79</v>
      </c>
      <c r="AY185" s="17" t="s">
        <v>130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77</v>
      </c>
      <c r="BK185" s="193">
        <f>ROUND(I185*H185,2)</f>
        <v>0</v>
      </c>
      <c r="BL185" s="17" t="s">
        <v>137</v>
      </c>
      <c r="BM185" s="17" t="s">
        <v>377</v>
      </c>
    </row>
    <row r="186" spans="2:65" s="1" customFormat="1">
      <c r="B186" s="34"/>
      <c r="C186" s="35"/>
      <c r="D186" s="194" t="s">
        <v>139</v>
      </c>
      <c r="E186" s="35"/>
      <c r="F186" s="195" t="s">
        <v>490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139</v>
      </c>
      <c r="AU186" s="17" t="s">
        <v>79</v>
      </c>
    </row>
    <row r="187" spans="2:65" s="13" customFormat="1">
      <c r="B187" s="217"/>
      <c r="C187" s="218"/>
      <c r="D187" s="194" t="s">
        <v>147</v>
      </c>
      <c r="E187" s="219" t="s">
        <v>1</v>
      </c>
      <c r="F187" s="220" t="s">
        <v>491</v>
      </c>
      <c r="G187" s="218"/>
      <c r="H187" s="221">
        <v>8.1000000000000003E-2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147</v>
      </c>
      <c r="AU187" s="227" t="s">
        <v>79</v>
      </c>
      <c r="AV187" s="13" t="s">
        <v>79</v>
      </c>
      <c r="AW187" s="13" t="s">
        <v>32</v>
      </c>
      <c r="AX187" s="13" t="s">
        <v>69</v>
      </c>
      <c r="AY187" s="227" t="s">
        <v>130</v>
      </c>
    </row>
    <row r="188" spans="2:65" s="14" customFormat="1">
      <c r="B188" s="228"/>
      <c r="C188" s="229"/>
      <c r="D188" s="194" t="s">
        <v>147</v>
      </c>
      <c r="E188" s="230" t="s">
        <v>1</v>
      </c>
      <c r="F188" s="231" t="s">
        <v>176</v>
      </c>
      <c r="G188" s="229"/>
      <c r="H188" s="232">
        <v>8.1000000000000003E-2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147</v>
      </c>
      <c r="AU188" s="238" t="s">
        <v>79</v>
      </c>
      <c r="AV188" s="14" t="s">
        <v>137</v>
      </c>
      <c r="AW188" s="14" t="s">
        <v>32</v>
      </c>
      <c r="AX188" s="14" t="s">
        <v>77</v>
      </c>
      <c r="AY188" s="238" t="s">
        <v>130</v>
      </c>
    </row>
    <row r="189" spans="2:65" s="1" customFormat="1" ht="16.5" customHeight="1">
      <c r="B189" s="34"/>
      <c r="C189" s="182" t="s">
        <v>7</v>
      </c>
      <c r="D189" s="182" t="s">
        <v>132</v>
      </c>
      <c r="E189" s="183" t="s">
        <v>492</v>
      </c>
      <c r="F189" s="184" t="s">
        <v>493</v>
      </c>
      <c r="G189" s="185" t="s">
        <v>223</v>
      </c>
      <c r="H189" s="186">
        <v>1.08</v>
      </c>
      <c r="I189" s="187"/>
      <c r="J189" s="188">
        <f>ROUND(I189*H189,2)</f>
        <v>0</v>
      </c>
      <c r="K189" s="184" t="s">
        <v>406</v>
      </c>
      <c r="L189" s="38"/>
      <c r="M189" s="189" t="s">
        <v>1</v>
      </c>
      <c r="N189" s="190" t="s">
        <v>40</v>
      </c>
      <c r="O189" s="60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AR189" s="17" t="s">
        <v>137</v>
      </c>
      <c r="AT189" s="17" t="s">
        <v>132</v>
      </c>
      <c r="AU189" s="17" t="s">
        <v>79</v>
      </c>
      <c r="AY189" s="17" t="s">
        <v>130</v>
      </c>
      <c r="BE189" s="193">
        <f>IF(N189="základní",J189,0)</f>
        <v>0</v>
      </c>
      <c r="BF189" s="193">
        <f>IF(N189="snížená",J189,0)</f>
        <v>0</v>
      </c>
      <c r="BG189" s="193">
        <f>IF(N189="zákl. přenesená",J189,0)</f>
        <v>0</v>
      </c>
      <c r="BH189" s="193">
        <f>IF(N189="sníž. přenesená",J189,0)</f>
        <v>0</v>
      </c>
      <c r="BI189" s="193">
        <f>IF(N189="nulová",J189,0)</f>
        <v>0</v>
      </c>
      <c r="BJ189" s="17" t="s">
        <v>77</v>
      </c>
      <c r="BK189" s="193">
        <f>ROUND(I189*H189,2)</f>
        <v>0</v>
      </c>
      <c r="BL189" s="17" t="s">
        <v>137</v>
      </c>
      <c r="BM189" s="17" t="s">
        <v>387</v>
      </c>
    </row>
    <row r="190" spans="2:65" s="1" customFormat="1" ht="19.2">
      <c r="B190" s="34"/>
      <c r="C190" s="35"/>
      <c r="D190" s="194" t="s">
        <v>139</v>
      </c>
      <c r="E190" s="35"/>
      <c r="F190" s="195" t="s">
        <v>494</v>
      </c>
      <c r="G190" s="35"/>
      <c r="H190" s="35"/>
      <c r="I190" s="112"/>
      <c r="J190" s="35"/>
      <c r="K190" s="35"/>
      <c r="L190" s="38"/>
      <c r="M190" s="196"/>
      <c r="N190" s="60"/>
      <c r="O190" s="60"/>
      <c r="P190" s="60"/>
      <c r="Q190" s="60"/>
      <c r="R190" s="60"/>
      <c r="S190" s="60"/>
      <c r="T190" s="61"/>
      <c r="AT190" s="17" t="s">
        <v>139</v>
      </c>
      <c r="AU190" s="17" t="s">
        <v>79</v>
      </c>
    </row>
    <row r="191" spans="2:65" s="13" customFormat="1">
      <c r="B191" s="217"/>
      <c r="C191" s="218"/>
      <c r="D191" s="194" t="s">
        <v>147</v>
      </c>
      <c r="E191" s="219" t="s">
        <v>1</v>
      </c>
      <c r="F191" s="220" t="s">
        <v>495</v>
      </c>
      <c r="G191" s="218"/>
      <c r="H191" s="221">
        <v>1.08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147</v>
      </c>
      <c r="AU191" s="227" t="s">
        <v>79</v>
      </c>
      <c r="AV191" s="13" t="s">
        <v>79</v>
      </c>
      <c r="AW191" s="13" t="s">
        <v>32</v>
      </c>
      <c r="AX191" s="13" t="s">
        <v>69</v>
      </c>
      <c r="AY191" s="227" t="s">
        <v>130</v>
      </c>
    </row>
    <row r="192" spans="2:65" s="14" customFormat="1">
      <c r="B192" s="228"/>
      <c r="C192" s="229"/>
      <c r="D192" s="194" t="s">
        <v>147</v>
      </c>
      <c r="E192" s="230" t="s">
        <v>1</v>
      </c>
      <c r="F192" s="231" t="s">
        <v>176</v>
      </c>
      <c r="G192" s="229"/>
      <c r="H192" s="232">
        <v>1.08</v>
      </c>
      <c r="I192" s="233"/>
      <c r="J192" s="229"/>
      <c r="K192" s="229"/>
      <c r="L192" s="234"/>
      <c r="M192" s="235"/>
      <c r="N192" s="236"/>
      <c r="O192" s="236"/>
      <c r="P192" s="236"/>
      <c r="Q192" s="236"/>
      <c r="R192" s="236"/>
      <c r="S192" s="236"/>
      <c r="T192" s="237"/>
      <c r="AT192" s="238" t="s">
        <v>147</v>
      </c>
      <c r="AU192" s="238" t="s">
        <v>79</v>
      </c>
      <c r="AV192" s="14" t="s">
        <v>137</v>
      </c>
      <c r="AW192" s="14" t="s">
        <v>32</v>
      </c>
      <c r="AX192" s="14" t="s">
        <v>77</v>
      </c>
      <c r="AY192" s="238" t="s">
        <v>130</v>
      </c>
    </row>
    <row r="193" spans="2:65" s="11" customFormat="1" ht="22.8" customHeight="1">
      <c r="B193" s="166"/>
      <c r="C193" s="167"/>
      <c r="D193" s="168" t="s">
        <v>68</v>
      </c>
      <c r="E193" s="180" t="s">
        <v>145</v>
      </c>
      <c r="F193" s="180" t="s">
        <v>496</v>
      </c>
      <c r="G193" s="167"/>
      <c r="H193" s="167"/>
      <c r="I193" s="170"/>
      <c r="J193" s="181">
        <f>BK193</f>
        <v>0</v>
      </c>
      <c r="K193" s="167"/>
      <c r="L193" s="172"/>
      <c r="M193" s="173"/>
      <c r="N193" s="174"/>
      <c r="O193" s="174"/>
      <c r="P193" s="175">
        <f>SUM(P194:P285)</f>
        <v>0</v>
      </c>
      <c r="Q193" s="174"/>
      <c r="R193" s="175">
        <f>SUM(R194:R285)</f>
        <v>0</v>
      </c>
      <c r="S193" s="174"/>
      <c r="T193" s="176">
        <f>SUM(T194:T285)</f>
        <v>0</v>
      </c>
      <c r="AR193" s="177" t="s">
        <v>77</v>
      </c>
      <c r="AT193" s="178" t="s">
        <v>68</v>
      </c>
      <c r="AU193" s="178" t="s">
        <v>77</v>
      </c>
      <c r="AY193" s="177" t="s">
        <v>130</v>
      </c>
      <c r="BK193" s="179">
        <f>SUM(BK194:BK285)</f>
        <v>0</v>
      </c>
    </row>
    <row r="194" spans="2:65" s="1" customFormat="1" ht="16.5" customHeight="1">
      <c r="B194" s="34"/>
      <c r="C194" s="182" t="s">
        <v>268</v>
      </c>
      <c r="D194" s="182" t="s">
        <v>132</v>
      </c>
      <c r="E194" s="183" t="s">
        <v>497</v>
      </c>
      <c r="F194" s="184" t="s">
        <v>498</v>
      </c>
      <c r="G194" s="185" t="s">
        <v>331</v>
      </c>
      <c r="H194" s="186">
        <v>160</v>
      </c>
      <c r="I194" s="187"/>
      <c r="J194" s="188">
        <f>ROUND(I194*H194,2)</f>
        <v>0</v>
      </c>
      <c r="K194" s="184" t="s">
        <v>406</v>
      </c>
      <c r="L194" s="38"/>
      <c r="M194" s="189" t="s">
        <v>1</v>
      </c>
      <c r="N194" s="190" t="s">
        <v>40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137</v>
      </c>
      <c r="AT194" s="17" t="s">
        <v>132</v>
      </c>
      <c r="AU194" s="17" t="s">
        <v>79</v>
      </c>
      <c r="AY194" s="17" t="s">
        <v>130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77</v>
      </c>
      <c r="BK194" s="193">
        <f>ROUND(I194*H194,2)</f>
        <v>0</v>
      </c>
      <c r="BL194" s="17" t="s">
        <v>137</v>
      </c>
      <c r="BM194" s="17" t="s">
        <v>499</v>
      </c>
    </row>
    <row r="195" spans="2:65" s="1" customFormat="1" ht="19.2">
      <c r="B195" s="34"/>
      <c r="C195" s="35"/>
      <c r="D195" s="194" t="s">
        <v>139</v>
      </c>
      <c r="E195" s="35"/>
      <c r="F195" s="195" t="s">
        <v>500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139</v>
      </c>
      <c r="AU195" s="17" t="s">
        <v>79</v>
      </c>
    </row>
    <row r="196" spans="2:65" s="13" customFormat="1">
      <c r="B196" s="217"/>
      <c r="C196" s="218"/>
      <c r="D196" s="194" t="s">
        <v>147</v>
      </c>
      <c r="E196" s="219" t="s">
        <v>1</v>
      </c>
      <c r="F196" s="220" t="s">
        <v>501</v>
      </c>
      <c r="G196" s="218"/>
      <c r="H196" s="221">
        <v>160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147</v>
      </c>
      <c r="AU196" s="227" t="s">
        <v>79</v>
      </c>
      <c r="AV196" s="13" t="s">
        <v>79</v>
      </c>
      <c r="AW196" s="13" t="s">
        <v>32</v>
      </c>
      <c r="AX196" s="13" t="s">
        <v>69</v>
      </c>
      <c r="AY196" s="227" t="s">
        <v>130</v>
      </c>
    </row>
    <row r="197" spans="2:65" s="14" customFormat="1">
      <c r="B197" s="228"/>
      <c r="C197" s="229"/>
      <c r="D197" s="194" t="s">
        <v>147</v>
      </c>
      <c r="E197" s="230" t="s">
        <v>1</v>
      </c>
      <c r="F197" s="231" t="s">
        <v>176</v>
      </c>
      <c r="G197" s="229"/>
      <c r="H197" s="232">
        <v>160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147</v>
      </c>
      <c r="AU197" s="238" t="s">
        <v>79</v>
      </c>
      <c r="AV197" s="14" t="s">
        <v>137</v>
      </c>
      <c r="AW197" s="14" t="s">
        <v>32</v>
      </c>
      <c r="AX197" s="14" t="s">
        <v>77</v>
      </c>
      <c r="AY197" s="238" t="s">
        <v>130</v>
      </c>
    </row>
    <row r="198" spans="2:65" s="1" customFormat="1" ht="16.5" customHeight="1">
      <c r="B198" s="34"/>
      <c r="C198" s="182" t="s">
        <v>273</v>
      </c>
      <c r="D198" s="182" t="s">
        <v>132</v>
      </c>
      <c r="E198" s="183" t="s">
        <v>502</v>
      </c>
      <c r="F198" s="184" t="s">
        <v>503</v>
      </c>
      <c r="G198" s="185" t="s">
        <v>331</v>
      </c>
      <c r="H198" s="186">
        <v>159.28</v>
      </c>
      <c r="I198" s="187"/>
      <c r="J198" s="188">
        <f>ROUND(I198*H198,2)</f>
        <v>0</v>
      </c>
      <c r="K198" s="184" t="s">
        <v>406</v>
      </c>
      <c r="L198" s="38"/>
      <c r="M198" s="189" t="s">
        <v>1</v>
      </c>
      <c r="N198" s="190" t="s">
        <v>40</v>
      </c>
      <c r="O198" s="60"/>
      <c r="P198" s="191">
        <f>O198*H198</f>
        <v>0</v>
      </c>
      <c r="Q198" s="191">
        <v>0</v>
      </c>
      <c r="R198" s="191">
        <f>Q198*H198</f>
        <v>0</v>
      </c>
      <c r="S198" s="191">
        <v>0</v>
      </c>
      <c r="T198" s="192">
        <f>S198*H198</f>
        <v>0</v>
      </c>
      <c r="AR198" s="17" t="s">
        <v>137</v>
      </c>
      <c r="AT198" s="17" t="s">
        <v>132</v>
      </c>
      <c r="AU198" s="17" t="s">
        <v>79</v>
      </c>
      <c r="AY198" s="17" t="s">
        <v>130</v>
      </c>
      <c r="BE198" s="193">
        <f>IF(N198="základní",J198,0)</f>
        <v>0</v>
      </c>
      <c r="BF198" s="193">
        <f>IF(N198="snížená",J198,0)</f>
        <v>0</v>
      </c>
      <c r="BG198" s="193">
        <f>IF(N198="zákl. přenesená",J198,0)</f>
        <v>0</v>
      </c>
      <c r="BH198" s="193">
        <f>IF(N198="sníž. přenesená",J198,0)</f>
        <v>0</v>
      </c>
      <c r="BI198" s="193">
        <f>IF(N198="nulová",J198,0)</f>
        <v>0</v>
      </c>
      <c r="BJ198" s="17" t="s">
        <v>77</v>
      </c>
      <c r="BK198" s="193">
        <f>ROUND(I198*H198,2)</f>
        <v>0</v>
      </c>
      <c r="BL198" s="17" t="s">
        <v>137</v>
      </c>
      <c r="BM198" s="17" t="s">
        <v>504</v>
      </c>
    </row>
    <row r="199" spans="2:65" s="1" customFormat="1" ht="19.2">
      <c r="B199" s="34"/>
      <c r="C199" s="35"/>
      <c r="D199" s="194" t="s">
        <v>139</v>
      </c>
      <c r="E199" s="35"/>
      <c r="F199" s="195" t="s">
        <v>505</v>
      </c>
      <c r="G199" s="35"/>
      <c r="H199" s="35"/>
      <c r="I199" s="112"/>
      <c r="J199" s="35"/>
      <c r="K199" s="35"/>
      <c r="L199" s="38"/>
      <c r="M199" s="196"/>
      <c r="N199" s="60"/>
      <c r="O199" s="60"/>
      <c r="P199" s="60"/>
      <c r="Q199" s="60"/>
      <c r="R199" s="60"/>
      <c r="S199" s="60"/>
      <c r="T199" s="61"/>
      <c r="AT199" s="17" t="s">
        <v>139</v>
      </c>
      <c r="AU199" s="17" t="s">
        <v>79</v>
      </c>
    </row>
    <row r="200" spans="2:65" s="1" customFormat="1" ht="16.5" customHeight="1">
      <c r="B200" s="34"/>
      <c r="C200" s="197" t="s">
        <v>278</v>
      </c>
      <c r="D200" s="197" t="s">
        <v>141</v>
      </c>
      <c r="E200" s="198" t="s">
        <v>506</v>
      </c>
      <c r="F200" s="199" t="s">
        <v>507</v>
      </c>
      <c r="G200" s="200" t="s">
        <v>331</v>
      </c>
      <c r="H200" s="201">
        <v>161.66900000000001</v>
      </c>
      <c r="I200" s="202"/>
      <c r="J200" s="203">
        <f>ROUND(I200*H200,2)</f>
        <v>0</v>
      </c>
      <c r="K200" s="199" t="s">
        <v>1</v>
      </c>
      <c r="L200" s="204"/>
      <c r="M200" s="205" t="s">
        <v>1</v>
      </c>
      <c r="N200" s="206" t="s">
        <v>40</v>
      </c>
      <c r="O200" s="60"/>
      <c r="P200" s="191">
        <f>O200*H200</f>
        <v>0</v>
      </c>
      <c r="Q200" s="191">
        <v>0</v>
      </c>
      <c r="R200" s="191">
        <f>Q200*H200</f>
        <v>0</v>
      </c>
      <c r="S200" s="191">
        <v>0</v>
      </c>
      <c r="T200" s="192">
        <f>S200*H200</f>
        <v>0</v>
      </c>
      <c r="AR200" s="17" t="s">
        <v>145</v>
      </c>
      <c r="AT200" s="17" t="s">
        <v>141</v>
      </c>
      <c r="AU200" s="17" t="s">
        <v>79</v>
      </c>
      <c r="AY200" s="17" t="s">
        <v>130</v>
      </c>
      <c r="BE200" s="193">
        <f>IF(N200="základní",J200,0)</f>
        <v>0</v>
      </c>
      <c r="BF200" s="193">
        <f>IF(N200="snížená",J200,0)</f>
        <v>0</v>
      </c>
      <c r="BG200" s="193">
        <f>IF(N200="zákl. přenesená",J200,0)</f>
        <v>0</v>
      </c>
      <c r="BH200" s="193">
        <f>IF(N200="sníž. přenesená",J200,0)</f>
        <v>0</v>
      </c>
      <c r="BI200" s="193">
        <f>IF(N200="nulová",J200,0)</f>
        <v>0</v>
      </c>
      <c r="BJ200" s="17" t="s">
        <v>77</v>
      </c>
      <c r="BK200" s="193">
        <f>ROUND(I200*H200,2)</f>
        <v>0</v>
      </c>
      <c r="BL200" s="17" t="s">
        <v>137</v>
      </c>
      <c r="BM200" s="17" t="s">
        <v>508</v>
      </c>
    </row>
    <row r="201" spans="2:65" s="1" customFormat="1">
      <c r="B201" s="34"/>
      <c r="C201" s="35"/>
      <c r="D201" s="194" t="s">
        <v>139</v>
      </c>
      <c r="E201" s="35"/>
      <c r="F201" s="195" t="s">
        <v>507</v>
      </c>
      <c r="G201" s="35"/>
      <c r="H201" s="35"/>
      <c r="I201" s="112"/>
      <c r="J201" s="35"/>
      <c r="K201" s="35"/>
      <c r="L201" s="38"/>
      <c r="M201" s="196"/>
      <c r="N201" s="60"/>
      <c r="O201" s="60"/>
      <c r="P201" s="60"/>
      <c r="Q201" s="60"/>
      <c r="R201" s="60"/>
      <c r="S201" s="60"/>
      <c r="T201" s="61"/>
      <c r="AT201" s="17" t="s">
        <v>139</v>
      </c>
      <c r="AU201" s="17" t="s">
        <v>79</v>
      </c>
    </row>
    <row r="202" spans="2:65" s="13" customFormat="1">
      <c r="B202" s="217"/>
      <c r="C202" s="218"/>
      <c r="D202" s="194" t="s">
        <v>147</v>
      </c>
      <c r="E202" s="219" t="s">
        <v>1</v>
      </c>
      <c r="F202" s="220" t="s">
        <v>509</v>
      </c>
      <c r="G202" s="218"/>
      <c r="H202" s="221">
        <v>161.66900000000001</v>
      </c>
      <c r="I202" s="222"/>
      <c r="J202" s="218"/>
      <c r="K202" s="218"/>
      <c r="L202" s="223"/>
      <c r="M202" s="224"/>
      <c r="N202" s="225"/>
      <c r="O202" s="225"/>
      <c r="P202" s="225"/>
      <c r="Q202" s="225"/>
      <c r="R202" s="225"/>
      <c r="S202" s="225"/>
      <c r="T202" s="226"/>
      <c r="AT202" s="227" t="s">
        <v>147</v>
      </c>
      <c r="AU202" s="227" t="s">
        <v>79</v>
      </c>
      <c r="AV202" s="13" t="s">
        <v>79</v>
      </c>
      <c r="AW202" s="13" t="s">
        <v>32</v>
      </c>
      <c r="AX202" s="13" t="s">
        <v>69</v>
      </c>
      <c r="AY202" s="227" t="s">
        <v>130</v>
      </c>
    </row>
    <row r="203" spans="2:65" s="14" customFormat="1">
      <c r="B203" s="228"/>
      <c r="C203" s="229"/>
      <c r="D203" s="194" t="s">
        <v>147</v>
      </c>
      <c r="E203" s="230" t="s">
        <v>1</v>
      </c>
      <c r="F203" s="231" t="s">
        <v>176</v>
      </c>
      <c r="G203" s="229"/>
      <c r="H203" s="232">
        <v>161.66900000000001</v>
      </c>
      <c r="I203" s="233"/>
      <c r="J203" s="229"/>
      <c r="K203" s="229"/>
      <c r="L203" s="234"/>
      <c r="M203" s="235"/>
      <c r="N203" s="236"/>
      <c r="O203" s="236"/>
      <c r="P203" s="236"/>
      <c r="Q203" s="236"/>
      <c r="R203" s="236"/>
      <c r="S203" s="236"/>
      <c r="T203" s="237"/>
      <c r="AT203" s="238" t="s">
        <v>147</v>
      </c>
      <c r="AU203" s="238" t="s">
        <v>79</v>
      </c>
      <c r="AV203" s="14" t="s">
        <v>137</v>
      </c>
      <c r="AW203" s="14" t="s">
        <v>32</v>
      </c>
      <c r="AX203" s="14" t="s">
        <v>77</v>
      </c>
      <c r="AY203" s="238" t="s">
        <v>130</v>
      </c>
    </row>
    <row r="204" spans="2:65" s="1" customFormat="1" ht="16.5" customHeight="1">
      <c r="B204" s="34"/>
      <c r="C204" s="182" t="s">
        <v>291</v>
      </c>
      <c r="D204" s="182" t="s">
        <v>132</v>
      </c>
      <c r="E204" s="183" t="s">
        <v>510</v>
      </c>
      <c r="F204" s="184" t="s">
        <v>511</v>
      </c>
      <c r="G204" s="185" t="s">
        <v>331</v>
      </c>
      <c r="H204" s="186">
        <v>159.28</v>
      </c>
      <c r="I204" s="187"/>
      <c r="J204" s="188">
        <f>ROUND(I204*H204,2)</f>
        <v>0</v>
      </c>
      <c r="K204" s="184" t="s">
        <v>406</v>
      </c>
      <c r="L204" s="38"/>
      <c r="M204" s="189" t="s">
        <v>1</v>
      </c>
      <c r="N204" s="190" t="s">
        <v>40</v>
      </c>
      <c r="O204" s="60"/>
      <c r="P204" s="191">
        <f>O204*H204</f>
        <v>0</v>
      </c>
      <c r="Q204" s="191">
        <v>0</v>
      </c>
      <c r="R204" s="191">
        <f>Q204*H204</f>
        <v>0</v>
      </c>
      <c r="S204" s="191">
        <v>0</v>
      </c>
      <c r="T204" s="192">
        <f>S204*H204</f>
        <v>0</v>
      </c>
      <c r="AR204" s="17" t="s">
        <v>137</v>
      </c>
      <c r="AT204" s="17" t="s">
        <v>132</v>
      </c>
      <c r="AU204" s="17" t="s">
        <v>79</v>
      </c>
      <c r="AY204" s="17" t="s">
        <v>130</v>
      </c>
      <c r="BE204" s="193">
        <f>IF(N204="základní",J204,0)</f>
        <v>0</v>
      </c>
      <c r="BF204" s="193">
        <f>IF(N204="snížená",J204,0)</f>
        <v>0</v>
      </c>
      <c r="BG204" s="193">
        <f>IF(N204="zákl. přenesená",J204,0)</f>
        <v>0</v>
      </c>
      <c r="BH204" s="193">
        <f>IF(N204="sníž. přenesená",J204,0)</f>
        <v>0</v>
      </c>
      <c r="BI204" s="193">
        <f>IF(N204="nulová",J204,0)</f>
        <v>0</v>
      </c>
      <c r="BJ204" s="17" t="s">
        <v>77</v>
      </c>
      <c r="BK204" s="193">
        <f>ROUND(I204*H204,2)</f>
        <v>0</v>
      </c>
      <c r="BL204" s="17" t="s">
        <v>137</v>
      </c>
      <c r="BM204" s="17" t="s">
        <v>512</v>
      </c>
    </row>
    <row r="205" spans="2:65" s="1" customFormat="1">
      <c r="B205" s="34"/>
      <c r="C205" s="35"/>
      <c r="D205" s="194" t="s">
        <v>139</v>
      </c>
      <c r="E205" s="35"/>
      <c r="F205" s="195" t="s">
        <v>511</v>
      </c>
      <c r="G205" s="35"/>
      <c r="H205" s="35"/>
      <c r="I205" s="112"/>
      <c r="J205" s="35"/>
      <c r="K205" s="35"/>
      <c r="L205" s="38"/>
      <c r="M205" s="196"/>
      <c r="N205" s="60"/>
      <c r="O205" s="60"/>
      <c r="P205" s="60"/>
      <c r="Q205" s="60"/>
      <c r="R205" s="60"/>
      <c r="S205" s="60"/>
      <c r="T205" s="61"/>
      <c r="AT205" s="17" t="s">
        <v>139</v>
      </c>
      <c r="AU205" s="17" t="s">
        <v>79</v>
      </c>
    </row>
    <row r="206" spans="2:65" s="1" customFormat="1" ht="16.5" customHeight="1">
      <c r="B206" s="34"/>
      <c r="C206" s="182" t="s">
        <v>296</v>
      </c>
      <c r="D206" s="182" t="s">
        <v>132</v>
      </c>
      <c r="E206" s="183" t="s">
        <v>513</v>
      </c>
      <c r="F206" s="184" t="s">
        <v>514</v>
      </c>
      <c r="G206" s="185" t="s">
        <v>331</v>
      </c>
      <c r="H206" s="186">
        <v>159.28</v>
      </c>
      <c r="I206" s="187"/>
      <c r="J206" s="188">
        <f>ROUND(I206*H206,2)</f>
        <v>0</v>
      </c>
      <c r="K206" s="184" t="s">
        <v>406</v>
      </c>
      <c r="L206" s="38"/>
      <c r="M206" s="189" t="s">
        <v>1</v>
      </c>
      <c r="N206" s="190" t="s">
        <v>40</v>
      </c>
      <c r="O206" s="60"/>
      <c r="P206" s="191">
        <f>O206*H206</f>
        <v>0</v>
      </c>
      <c r="Q206" s="191">
        <v>0</v>
      </c>
      <c r="R206" s="191">
        <f>Q206*H206</f>
        <v>0</v>
      </c>
      <c r="S206" s="191">
        <v>0</v>
      </c>
      <c r="T206" s="192">
        <f>S206*H206</f>
        <v>0</v>
      </c>
      <c r="AR206" s="17" t="s">
        <v>137</v>
      </c>
      <c r="AT206" s="17" t="s">
        <v>132</v>
      </c>
      <c r="AU206" s="17" t="s">
        <v>79</v>
      </c>
      <c r="AY206" s="17" t="s">
        <v>130</v>
      </c>
      <c r="BE206" s="193">
        <f>IF(N206="základní",J206,0)</f>
        <v>0</v>
      </c>
      <c r="BF206" s="193">
        <f>IF(N206="snížená",J206,0)</f>
        <v>0</v>
      </c>
      <c r="BG206" s="193">
        <f>IF(N206="zákl. přenesená",J206,0)</f>
        <v>0</v>
      </c>
      <c r="BH206" s="193">
        <f>IF(N206="sníž. přenesená",J206,0)</f>
        <v>0</v>
      </c>
      <c r="BI206" s="193">
        <f>IF(N206="nulová",J206,0)</f>
        <v>0</v>
      </c>
      <c r="BJ206" s="17" t="s">
        <v>77</v>
      </c>
      <c r="BK206" s="193">
        <f>ROUND(I206*H206,2)</f>
        <v>0</v>
      </c>
      <c r="BL206" s="17" t="s">
        <v>137</v>
      </c>
      <c r="BM206" s="17" t="s">
        <v>515</v>
      </c>
    </row>
    <row r="207" spans="2:65" s="1" customFormat="1">
      <c r="B207" s="34"/>
      <c r="C207" s="35"/>
      <c r="D207" s="194" t="s">
        <v>139</v>
      </c>
      <c r="E207" s="35"/>
      <c r="F207" s="195" t="s">
        <v>516</v>
      </c>
      <c r="G207" s="35"/>
      <c r="H207" s="35"/>
      <c r="I207" s="112"/>
      <c r="J207" s="35"/>
      <c r="K207" s="35"/>
      <c r="L207" s="38"/>
      <c r="M207" s="196"/>
      <c r="N207" s="60"/>
      <c r="O207" s="60"/>
      <c r="P207" s="60"/>
      <c r="Q207" s="60"/>
      <c r="R207" s="60"/>
      <c r="S207" s="60"/>
      <c r="T207" s="61"/>
      <c r="AT207" s="17" t="s">
        <v>139</v>
      </c>
      <c r="AU207" s="17" t="s">
        <v>79</v>
      </c>
    </row>
    <row r="208" spans="2:65" s="1" customFormat="1" ht="16.5" customHeight="1">
      <c r="B208" s="34"/>
      <c r="C208" s="182" t="s">
        <v>302</v>
      </c>
      <c r="D208" s="182" t="s">
        <v>132</v>
      </c>
      <c r="E208" s="183" t="s">
        <v>517</v>
      </c>
      <c r="F208" s="184" t="s">
        <v>518</v>
      </c>
      <c r="G208" s="185" t="s">
        <v>331</v>
      </c>
      <c r="H208" s="186">
        <v>164.68</v>
      </c>
      <c r="I208" s="187"/>
      <c r="J208" s="188">
        <f>ROUND(I208*H208,2)</f>
        <v>0</v>
      </c>
      <c r="K208" s="184" t="s">
        <v>406</v>
      </c>
      <c r="L208" s="38"/>
      <c r="M208" s="189" t="s">
        <v>1</v>
      </c>
      <c r="N208" s="190" t="s">
        <v>40</v>
      </c>
      <c r="O208" s="60"/>
      <c r="P208" s="191">
        <f>O208*H208</f>
        <v>0</v>
      </c>
      <c r="Q208" s="191">
        <v>0</v>
      </c>
      <c r="R208" s="191">
        <f>Q208*H208</f>
        <v>0</v>
      </c>
      <c r="S208" s="191">
        <v>0</v>
      </c>
      <c r="T208" s="192">
        <f>S208*H208</f>
        <v>0</v>
      </c>
      <c r="AR208" s="17" t="s">
        <v>137</v>
      </c>
      <c r="AT208" s="17" t="s">
        <v>132</v>
      </c>
      <c r="AU208" s="17" t="s">
        <v>79</v>
      </c>
      <c r="AY208" s="17" t="s">
        <v>130</v>
      </c>
      <c r="BE208" s="193">
        <f>IF(N208="základní",J208,0)</f>
        <v>0</v>
      </c>
      <c r="BF208" s="193">
        <f>IF(N208="snížená",J208,0)</f>
        <v>0</v>
      </c>
      <c r="BG208" s="193">
        <f>IF(N208="zákl. přenesená",J208,0)</f>
        <v>0</v>
      </c>
      <c r="BH208" s="193">
        <f>IF(N208="sníž. přenesená",J208,0)</f>
        <v>0</v>
      </c>
      <c r="BI208" s="193">
        <f>IF(N208="nulová",J208,0)</f>
        <v>0</v>
      </c>
      <c r="BJ208" s="17" t="s">
        <v>77</v>
      </c>
      <c r="BK208" s="193">
        <f>ROUND(I208*H208,2)</f>
        <v>0</v>
      </c>
      <c r="BL208" s="17" t="s">
        <v>137</v>
      </c>
      <c r="BM208" s="17" t="s">
        <v>519</v>
      </c>
    </row>
    <row r="209" spans="2:65" s="1" customFormat="1">
      <c r="B209" s="34"/>
      <c r="C209" s="35"/>
      <c r="D209" s="194" t="s">
        <v>139</v>
      </c>
      <c r="E209" s="35"/>
      <c r="F209" s="195" t="s">
        <v>520</v>
      </c>
      <c r="G209" s="35"/>
      <c r="H209" s="35"/>
      <c r="I209" s="112"/>
      <c r="J209" s="35"/>
      <c r="K209" s="35"/>
      <c r="L209" s="38"/>
      <c r="M209" s="196"/>
      <c r="N209" s="60"/>
      <c r="O209" s="60"/>
      <c r="P209" s="60"/>
      <c r="Q209" s="60"/>
      <c r="R209" s="60"/>
      <c r="S209" s="60"/>
      <c r="T209" s="61"/>
      <c r="AT209" s="17" t="s">
        <v>139</v>
      </c>
      <c r="AU209" s="17" t="s">
        <v>79</v>
      </c>
    </row>
    <row r="210" spans="2:65" s="13" customFormat="1">
      <c r="B210" s="217"/>
      <c r="C210" s="218"/>
      <c r="D210" s="194" t="s">
        <v>147</v>
      </c>
      <c r="E210" s="219" t="s">
        <v>1</v>
      </c>
      <c r="F210" s="220" t="s">
        <v>521</v>
      </c>
      <c r="G210" s="218"/>
      <c r="H210" s="221">
        <v>164.68</v>
      </c>
      <c r="I210" s="222"/>
      <c r="J210" s="218"/>
      <c r="K210" s="218"/>
      <c r="L210" s="223"/>
      <c r="M210" s="224"/>
      <c r="N210" s="225"/>
      <c r="O210" s="225"/>
      <c r="P210" s="225"/>
      <c r="Q210" s="225"/>
      <c r="R210" s="225"/>
      <c r="S210" s="225"/>
      <c r="T210" s="226"/>
      <c r="AT210" s="227" t="s">
        <v>147</v>
      </c>
      <c r="AU210" s="227" t="s">
        <v>79</v>
      </c>
      <c r="AV210" s="13" t="s">
        <v>79</v>
      </c>
      <c r="AW210" s="13" t="s">
        <v>32</v>
      </c>
      <c r="AX210" s="13" t="s">
        <v>69</v>
      </c>
      <c r="AY210" s="227" t="s">
        <v>130</v>
      </c>
    </row>
    <row r="211" spans="2:65" s="14" customFormat="1">
      <c r="B211" s="228"/>
      <c r="C211" s="229"/>
      <c r="D211" s="194" t="s">
        <v>147</v>
      </c>
      <c r="E211" s="230" t="s">
        <v>1</v>
      </c>
      <c r="F211" s="231" t="s">
        <v>176</v>
      </c>
      <c r="G211" s="229"/>
      <c r="H211" s="232">
        <v>164.68</v>
      </c>
      <c r="I211" s="233"/>
      <c r="J211" s="229"/>
      <c r="K211" s="229"/>
      <c r="L211" s="234"/>
      <c r="M211" s="235"/>
      <c r="N211" s="236"/>
      <c r="O211" s="236"/>
      <c r="P211" s="236"/>
      <c r="Q211" s="236"/>
      <c r="R211" s="236"/>
      <c r="S211" s="236"/>
      <c r="T211" s="237"/>
      <c r="AT211" s="238" t="s">
        <v>147</v>
      </c>
      <c r="AU211" s="238" t="s">
        <v>79</v>
      </c>
      <c r="AV211" s="14" t="s">
        <v>137</v>
      </c>
      <c r="AW211" s="14" t="s">
        <v>32</v>
      </c>
      <c r="AX211" s="14" t="s">
        <v>77</v>
      </c>
      <c r="AY211" s="238" t="s">
        <v>130</v>
      </c>
    </row>
    <row r="212" spans="2:65" s="1" customFormat="1" ht="16.5" customHeight="1">
      <c r="B212" s="34"/>
      <c r="C212" s="182" t="s">
        <v>308</v>
      </c>
      <c r="D212" s="182" t="s">
        <v>132</v>
      </c>
      <c r="E212" s="183" t="s">
        <v>522</v>
      </c>
      <c r="F212" s="184" t="s">
        <v>523</v>
      </c>
      <c r="G212" s="185" t="s">
        <v>331</v>
      </c>
      <c r="H212" s="186">
        <v>159.28</v>
      </c>
      <c r="I212" s="187"/>
      <c r="J212" s="188">
        <f>ROUND(I212*H212,2)</f>
        <v>0</v>
      </c>
      <c r="K212" s="184" t="s">
        <v>406</v>
      </c>
      <c r="L212" s="38"/>
      <c r="M212" s="189" t="s">
        <v>1</v>
      </c>
      <c r="N212" s="190" t="s">
        <v>40</v>
      </c>
      <c r="O212" s="60"/>
      <c r="P212" s="191">
        <f>O212*H212</f>
        <v>0</v>
      </c>
      <c r="Q212" s="191">
        <v>0</v>
      </c>
      <c r="R212" s="191">
        <f>Q212*H212</f>
        <v>0</v>
      </c>
      <c r="S212" s="191">
        <v>0</v>
      </c>
      <c r="T212" s="192">
        <f>S212*H212</f>
        <v>0</v>
      </c>
      <c r="AR212" s="17" t="s">
        <v>137</v>
      </c>
      <c r="AT212" s="17" t="s">
        <v>132</v>
      </c>
      <c r="AU212" s="17" t="s">
        <v>79</v>
      </c>
      <c r="AY212" s="17" t="s">
        <v>130</v>
      </c>
      <c r="BE212" s="193">
        <f>IF(N212="základní",J212,0)</f>
        <v>0</v>
      </c>
      <c r="BF212" s="193">
        <f>IF(N212="snížená",J212,0)</f>
        <v>0</v>
      </c>
      <c r="BG212" s="193">
        <f>IF(N212="zákl. přenesená",J212,0)</f>
        <v>0</v>
      </c>
      <c r="BH212" s="193">
        <f>IF(N212="sníž. přenesená",J212,0)</f>
        <v>0</v>
      </c>
      <c r="BI212" s="193">
        <f>IF(N212="nulová",J212,0)</f>
        <v>0</v>
      </c>
      <c r="BJ212" s="17" t="s">
        <v>77</v>
      </c>
      <c r="BK212" s="193">
        <f>ROUND(I212*H212,2)</f>
        <v>0</v>
      </c>
      <c r="BL212" s="17" t="s">
        <v>137</v>
      </c>
      <c r="BM212" s="17" t="s">
        <v>524</v>
      </c>
    </row>
    <row r="213" spans="2:65" s="1" customFormat="1">
      <c r="B213" s="34"/>
      <c r="C213" s="35"/>
      <c r="D213" s="194" t="s">
        <v>139</v>
      </c>
      <c r="E213" s="35"/>
      <c r="F213" s="195" t="s">
        <v>525</v>
      </c>
      <c r="G213" s="35"/>
      <c r="H213" s="35"/>
      <c r="I213" s="112"/>
      <c r="J213" s="35"/>
      <c r="K213" s="35"/>
      <c r="L213" s="38"/>
      <c r="M213" s="196"/>
      <c r="N213" s="60"/>
      <c r="O213" s="60"/>
      <c r="P213" s="60"/>
      <c r="Q213" s="60"/>
      <c r="R213" s="60"/>
      <c r="S213" s="60"/>
      <c r="T213" s="61"/>
      <c r="AT213" s="17" t="s">
        <v>139</v>
      </c>
      <c r="AU213" s="17" t="s">
        <v>79</v>
      </c>
    </row>
    <row r="214" spans="2:65" s="13" customFormat="1">
      <c r="B214" s="217"/>
      <c r="C214" s="218"/>
      <c r="D214" s="194" t="s">
        <v>147</v>
      </c>
      <c r="E214" s="219" t="s">
        <v>1</v>
      </c>
      <c r="F214" s="220" t="s">
        <v>526</v>
      </c>
      <c r="G214" s="218"/>
      <c r="H214" s="221">
        <v>159.28</v>
      </c>
      <c r="I214" s="222"/>
      <c r="J214" s="218"/>
      <c r="K214" s="218"/>
      <c r="L214" s="223"/>
      <c r="M214" s="224"/>
      <c r="N214" s="225"/>
      <c r="O214" s="225"/>
      <c r="P214" s="225"/>
      <c r="Q214" s="225"/>
      <c r="R214" s="225"/>
      <c r="S214" s="225"/>
      <c r="T214" s="226"/>
      <c r="AT214" s="227" t="s">
        <v>147</v>
      </c>
      <c r="AU214" s="227" t="s">
        <v>79</v>
      </c>
      <c r="AV214" s="13" t="s">
        <v>79</v>
      </c>
      <c r="AW214" s="13" t="s">
        <v>32</v>
      </c>
      <c r="AX214" s="13" t="s">
        <v>69</v>
      </c>
      <c r="AY214" s="227" t="s">
        <v>130</v>
      </c>
    </row>
    <row r="215" spans="2:65" s="14" customFormat="1">
      <c r="B215" s="228"/>
      <c r="C215" s="229"/>
      <c r="D215" s="194" t="s">
        <v>147</v>
      </c>
      <c r="E215" s="230" t="s">
        <v>1</v>
      </c>
      <c r="F215" s="231" t="s">
        <v>176</v>
      </c>
      <c r="G215" s="229"/>
      <c r="H215" s="232">
        <v>159.28</v>
      </c>
      <c r="I215" s="233"/>
      <c r="J215" s="229"/>
      <c r="K215" s="229"/>
      <c r="L215" s="234"/>
      <c r="M215" s="235"/>
      <c r="N215" s="236"/>
      <c r="O215" s="236"/>
      <c r="P215" s="236"/>
      <c r="Q215" s="236"/>
      <c r="R215" s="236"/>
      <c r="S215" s="236"/>
      <c r="T215" s="237"/>
      <c r="AT215" s="238" t="s">
        <v>147</v>
      </c>
      <c r="AU215" s="238" t="s">
        <v>79</v>
      </c>
      <c r="AV215" s="14" t="s">
        <v>137</v>
      </c>
      <c r="AW215" s="14" t="s">
        <v>32</v>
      </c>
      <c r="AX215" s="14" t="s">
        <v>77</v>
      </c>
      <c r="AY215" s="238" t="s">
        <v>130</v>
      </c>
    </row>
    <row r="216" spans="2:65" s="1" customFormat="1" ht="16.5" customHeight="1">
      <c r="B216" s="34"/>
      <c r="C216" s="182" t="s">
        <v>315</v>
      </c>
      <c r="D216" s="182" t="s">
        <v>132</v>
      </c>
      <c r="E216" s="183" t="s">
        <v>527</v>
      </c>
      <c r="F216" s="184" t="s">
        <v>528</v>
      </c>
      <c r="G216" s="185" t="s">
        <v>311</v>
      </c>
      <c r="H216" s="186">
        <v>2</v>
      </c>
      <c r="I216" s="187"/>
      <c r="J216" s="188">
        <f>ROUND(I216*H216,2)</f>
        <v>0</v>
      </c>
      <c r="K216" s="184" t="s">
        <v>406</v>
      </c>
      <c r="L216" s="38"/>
      <c r="M216" s="189" t="s">
        <v>1</v>
      </c>
      <c r="N216" s="190" t="s">
        <v>40</v>
      </c>
      <c r="O216" s="60"/>
      <c r="P216" s="191">
        <f>O216*H216</f>
        <v>0</v>
      </c>
      <c r="Q216" s="191">
        <v>0</v>
      </c>
      <c r="R216" s="191">
        <f>Q216*H216</f>
        <v>0</v>
      </c>
      <c r="S216" s="191">
        <v>0</v>
      </c>
      <c r="T216" s="192">
        <f>S216*H216</f>
        <v>0</v>
      </c>
      <c r="AR216" s="17" t="s">
        <v>137</v>
      </c>
      <c r="AT216" s="17" t="s">
        <v>132</v>
      </c>
      <c r="AU216" s="17" t="s">
        <v>79</v>
      </c>
      <c r="AY216" s="17" t="s">
        <v>130</v>
      </c>
      <c r="BE216" s="193">
        <f>IF(N216="základní",J216,0)</f>
        <v>0</v>
      </c>
      <c r="BF216" s="193">
        <f>IF(N216="snížená",J216,0)</f>
        <v>0</v>
      </c>
      <c r="BG216" s="193">
        <f>IF(N216="zákl. přenesená",J216,0)</f>
        <v>0</v>
      </c>
      <c r="BH216" s="193">
        <f>IF(N216="sníž. přenesená",J216,0)</f>
        <v>0</v>
      </c>
      <c r="BI216" s="193">
        <f>IF(N216="nulová",J216,0)</f>
        <v>0</v>
      </c>
      <c r="BJ216" s="17" t="s">
        <v>77</v>
      </c>
      <c r="BK216" s="193">
        <f>ROUND(I216*H216,2)</f>
        <v>0</v>
      </c>
      <c r="BL216" s="17" t="s">
        <v>137</v>
      </c>
      <c r="BM216" s="17" t="s">
        <v>529</v>
      </c>
    </row>
    <row r="217" spans="2:65" s="1" customFormat="1">
      <c r="B217" s="34"/>
      <c r="C217" s="35"/>
      <c r="D217" s="194" t="s">
        <v>139</v>
      </c>
      <c r="E217" s="35"/>
      <c r="F217" s="195" t="s">
        <v>530</v>
      </c>
      <c r="G217" s="35"/>
      <c r="H217" s="35"/>
      <c r="I217" s="112"/>
      <c r="J217" s="35"/>
      <c r="K217" s="35"/>
      <c r="L217" s="38"/>
      <c r="M217" s="196"/>
      <c r="N217" s="60"/>
      <c r="O217" s="60"/>
      <c r="P217" s="60"/>
      <c r="Q217" s="60"/>
      <c r="R217" s="60"/>
      <c r="S217" s="60"/>
      <c r="T217" s="61"/>
      <c r="AT217" s="17" t="s">
        <v>139</v>
      </c>
      <c r="AU217" s="17" t="s">
        <v>79</v>
      </c>
    </row>
    <row r="218" spans="2:65" s="1" customFormat="1" ht="16.5" customHeight="1">
      <c r="B218" s="34"/>
      <c r="C218" s="182" t="s">
        <v>319</v>
      </c>
      <c r="D218" s="182" t="s">
        <v>132</v>
      </c>
      <c r="E218" s="183" t="s">
        <v>531</v>
      </c>
      <c r="F218" s="184" t="s">
        <v>532</v>
      </c>
      <c r="G218" s="185" t="s">
        <v>311</v>
      </c>
      <c r="H218" s="186">
        <v>5</v>
      </c>
      <c r="I218" s="187"/>
      <c r="J218" s="188">
        <f>ROUND(I218*H218,2)</f>
        <v>0</v>
      </c>
      <c r="K218" s="184" t="s">
        <v>1</v>
      </c>
      <c r="L218" s="38"/>
      <c r="M218" s="189" t="s">
        <v>1</v>
      </c>
      <c r="N218" s="190" t="s">
        <v>40</v>
      </c>
      <c r="O218" s="60"/>
      <c r="P218" s="191">
        <f>O218*H218</f>
        <v>0</v>
      </c>
      <c r="Q218" s="191">
        <v>0</v>
      </c>
      <c r="R218" s="191">
        <f>Q218*H218</f>
        <v>0</v>
      </c>
      <c r="S218" s="191">
        <v>0</v>
      </c>
      <c r="T218" s="192">
        <f>S218*H218</f>
        <v>0</v>
      </c>
      <c r="AR218" s="17" t="s">
        <v>137</v>
      </c>
      <c r="AT218" s="17" t="s">
        <v>132</v>
      </c>
      <c r="AU218" s="17" t="s">
        <v>79</v>
      </c>
      <c r="AY218" s="17" t="s">
        <v>130</v>
      </c>
      <c r="BE218" s="193">
        <f>IF(N218="základní",J218,0)</f>
        <v>0</v>
      </c>
      <c r="BF218" s="193">
        <f>IF(N218="snížená",J218,0)</f>
        <v>0</v>
      </c>
      <c r="BG218" s="193">
        <f>IF(N218="zákl. přenesená",J218,0)</f>
        <v>0</v>
      </c>
      <c r="BH218" s="193">
        <f>IF(N218="sníž. přenesená",J218,0)</f>
        <v>0</v>
      </c>
      <c r="BI218" s="193">
        <f>IF(N218="nulová",J218,0)</f>
        <v>0</v>
      </c>
      <c r="BJ218" s="17" t="s">
        <v>77</v>
      </c>
      <c r="BK218" s="193">
        <f>ROUND(I218*H218,2)</f>
        <v>0</v>
      </c>
      <c r="BL218" s="17" t="s">
        <v>137</v>
      </c>
      <c r="BM218" s="17" t="s">
        <v>533</v>
      </c>
    </row>
    <row r="219" spans="2:65" s="1" customFormat="1" ht="19.2">
      <c r="B219" s="34"/>
      <c r="C219" s="35"/>
      <c r="D219" s="194" t="s">
        <v>139</v>
      </c>
      <c r="E219" s="35"/>
      <c r="F219" s="195" t="s">
        <v>534</v>
      </c>
      <c r="G219" s="35"/>
      <c r="H219" s="35"/>
      <c r="I219" s="112"/>
      <c r="J219" s="35"/>
      <c r="K219" s="35"/>
      <c r="L219" s="38"/>
      <c r="M219" s="196"/>
      <c r="N219" s="60"/>
      <c r="O219" s="60"/>
      <c r="P219" s="60"/>
      <c r="Q219" s="60"/>
      <c r="R219" s="60"/>
      <c r="S219" s="60"/>
      <c r="T219" s="61"/>
      <c r="AT219" s="17" t="s">
        <v>139</v>
      </c>
      <c r="AU219" s="17" t="s">
        <v>79</v>
      </c>
    </row>
    <row r="220" spans="2:65" s="13" customFormat="1">
      <c r="B220" s="217"/>
      <c r="C220" s="218"/>
      <c r="D220" s="194" t="s">
        <v>147</v>
      </c>
      <c r="E220" s="219" t="s">
        <v>1</v>
      </c>
      <c r="F220" s="220" t="s">
        <v>535</v>
      </c>
      <c r="G220" s="218"/>
      <c r="H220" s="221">
        <v>5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147</v>
      </c>
      <c r="AU220" s="227" t="s">
        <v>79</v>
      </c>
      <c r="AV220" s="13" t="s">
        <v>79</v>
      </c>
      <c r="AW220" s="13" t="s">
        <v>32</v>
      </c>
      <c r="AX220" s="13" t="s">
        <v>69</v>
      </c>
      <c r="AY220" s="227" t="s">
        <v>130</v>
      </c>
    </row>
    <row r="221" spans="2:65" s="14" customFormat="1">
      <c r="B221" s="228"/>
      <c r="C221" s="229"/>
      <c r="D221" s="194" t="s">
        <v>147</v>
      </c>
      <c r="E221" s="230" t="s">
        <v>1</v>
      </c>
      <c r="F221" s="231" t="s">
        <v>176</v>
      </c>
      <c r="G221" s="229"/>
      <c r="H221" s="232">
        <v>5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147</v>
      </c>
      <c r="AU221" s="238" t="s">
        <v>79</v>
      </c>
      <c r="AV221" s="14" t="s">
        <v>137</v>
      </c>
      <c r="AW221" s="14" t="s">
        <v>32</v>
      </c>
      <c r="AX221" s="14" t="s">
        <v>77</v>
      </c>
      <c r="AY221" s="238" t="s">
        <v>130</v>
      </c>
    </row>
    <row r="222" spans="2:65" s="1" customFormat="1" ht="16.5" customHeight="1">
      <c r="B222" s="34"/>
      <c r="C222" s="182" t="s">
        <v>324</v>
      </c>
      <c r="D222" s="182" t="s">
        <v>132</v>
      </c>
      <c r="E222" s="183" t="s">
        <v>536</v>
      </c>
      <c r="F222" s="184" t="s">
        <v>537</v>
      </c>
      <c r="G222" s="185" t="s">
        <v>311</v>
      </c>
      <c r="H222" s="186">
        <v>7</v>
      </c>
      <c r="I222" s="187"/>
      <c r="J222" s="188">
        <f>ROUND(I222*H222,2)</f>
        <v>0</v>
      </c>
      <c r="K222" s="184" t="s">
        <v>406</v>
      </c>
      <c r="L222" s="38"/>
      <c r="M222" s="189" t="s">
        <v>1</v>
      </c>
      <c r="N222" s="190" t="s">
        <v>40</v>
      </c>
      <c r="O222" s="60"/>
      <c r="P222" s="191">
        <f>O222*H222</f>
        <v>0</v>
      </c>
      <c r="Q222" s="191">
        <v>0</v>
      </c>
      <c r="R222" s="191">
        <f>Q222*H222</f>
        <v>0</v>
      </c>
      <c r="S222" s="191">
        <v>0</v>
      </c>
      <c r="T222" s="192">
        <f>S222*H222</f>
        <v>0</v>
      </c>
      <c r="AR222" s="17" t="s">
        <v>137</v>
      </c>
      <c r="AT222" s="17" t="s">
        <v>132</v>
      </c>
      <c r="AU222" s="17" t="s">
        <v>79</v>
      </c>
      <c r="AY222" s="17" t="s">
        <v>130</v>
      </c>
      <c r="BE222" s="193">
        <f>IF(N222="základní",J222,0)</f>
        <v>0</v>
      </c>
      <c r="BF222" s="193">
        <f>IF(N222="snížená",J222,0)</f>
        <v>0</v>
      </c>
      <c r="BG222" s="193">
        <f>IF(N222="zákl. přenesená",J222,0)</f>
        <v>0</v>
      </c>
      <c r="BH222" s="193">
        <f>IF(N222="sníž. přenesená",J222,0)</f>
        <v>0</v>
      </c>
      <c r="BI222" s="193">
        <f>IF(N222="nulová",J222,0)</f>
        <v>0</v>
      </c>
      <c r="BJ222" s="17" t="s">
        <v>77</v>
      </c>
      <c r="BK222" s="193">
        <f>ROUND(I222*H222,2)</f>
        <v>0</v>
      </c>
      <c r="BL222" s="17" t="s">
        <v>137</v>
      </c>
      <c r="BM222" s="17" t="s">
        <v>538</v>
      </c>
    </row>
    <row r="223" spans="2:65" s="1" customFormat="1" ht="19.2">
      <c r="B223" s="34"/>
      <c r="C223" s="35"/>
      <c r="D223" s="194" t="s">
        <v>139</v>
      </c>
      <c r="E223" s="35"/>
      <c r="F223" s="195" t="s">
        <v>539</v>
      </c>
      <c r="G223" s="35"/>
      <c r="H223" s="35"/>
      <c r="I223" s="112"/>
      <c r="J223" s="35"/>
      <c r="K223" s="35"/>
      <c r="L223" s="38"/>
      <c r="M223" s="196"/>
      <c r="N223" s="60"/>
      <c r="O223" s="60"/>
      <c r="P223" s="60"/>
      <c r="Q223" s="60"/>
      <c r="R223" s="60"/>
      <c r="S223" s="60"/>
      <c r="T223" s="61"/>
      <c r="AT223" s="17" t="s">
        <v>139</v>
      </c>
      <c r="AU223" s="17" t="s">
        <v>79</v>
      </c>
    </row>
    <row r="224" spans="2:65" s="1" customFormat="1" ht="16.5" customHeight="1">
      <c r="B224" s="34"/>
      <c r="C224" s="197" t="s">
        <v>328</v>
      </c>
      <c r="D224" s="197" t="s">
        <v>141</v>
      </c>
      <c r="E224" s="198" t="s">
        <v>540</v>
      </c>
      <c r="F224" s="199" t="s">
        <v>541</v>
      </c>
      <c r="G224" s="200" t="s">
        <v>542</v>
      </c>
      <c r="H224" s="201">
        <v>6</v>
      </c>
      <c r="I224" s="202"/>
      <c r="J224" s="203">
        <f>ROUND(I224*H224,2)</f>
        <v>0</v>
      </c>
      <c r="K224" s="199" t="s">
        <v>1</v>
      </c>
      <c r="L224" s="204"/>
      <c r="M224" s="205" t="s">
        <v>1</v>
      </c>
      <c r="N224" s="206" t="s">
        <v>40</v>
      </c>
      <c r="O224" s="60"/>
      <c r="P224" s="191">
        <f>O224*H224</f>
        <v>0</v>
      </c>
      <c r="Q224" s="191">
        <v>0</v>
      </c>
      <c r="R224" s="191">
        <f>Q224*H224</f>
        <v>0</v>
      </c>
      <c r="S224" s="191">
        <v>0</v>
      </c>
      <c r="T224" s="192">
        <f>S224*H224</f>
        <v>0</v>
      </c>
      <c r="AR224" s="17" t="s">
        <v>145</v>
      </c>
      <c r="AT224" s="17" t="s">
        <v>141</v>
      </c>
      <c r="AU224" s="17" t="s">
        <v>79</v>
      </c>
      <c r="AY224" s="17" t="s">
        <v>130</v>
      </c>
      <c r="BE224" s="193">
        <f>IF(N224="základní",J224,0)</f>
        <v>0</v>
      </c>
      <c r="BF224" s="193">
        <f>IF(N224="snížená",J224,0)</f>
        <v>0</v>
      </c>
      <c r="BG224" s="193">
        <f>IF(N224="zákl. přenesená",J224,0)</f>
        <v>0</v>
      </c>
      <c r="BH224" s="193">
        <f>IF(N224="sníž. přenesená",J224,0)</f>
        <v>0</v>
      </c>
      <c r="BI224" s="193">
        <f>IF(N224="nulová",J224,0)</f>
        <v>0</v>
      </c>
      <c r="BJ224" s="17" t="s">
        <v>77</v>
      </c>
      <c r="BK224" s="193">
        <f>ROUND(I224*H224,2)</f>
        <v>0</v>
      </c>
      <c r="BL224" s="17" t="s">
        <v>137</v>
      </c>
      <c r="BM224" s="17" t="s">
        <v>543</v>
      </c>
    </row>
    <row r="225" spans="2:65" s="1" customFormat="1">
      <c r="B225" s="34"/>
      <c r="C225" s="35"/>
      <c r="D225" s="194" t="s">
        <v>139</v>
      </c>
      <c r="E225" s="35"/>
      <c r="F225" s="195" t="s">
        <v>541</v>
      </c>
      <c r="G225" s="35"/>
      <c r="H225" s="35"/>
      <c r="I225" s="112"/>
      <c r="J225" s="35"/>
      <c r="K225" s="35"/>
      <c r="L225" s="38"/>
      <c r="M225" s="196"/>
      <c r="N225" s="60"/>
      <c r="O225" s="60"/>
      <c r="P225" s="60"/>
      <c r="Q225" s="60"/>
      <c r="R225" s="60"/>
      <c r="S225" s="60"/>
      <c r="T225" s="61"/>
      <c r="AT225" s="17" t="s">
        <v>139</v>
      </c>
      <c r="AU225" s="17" t="s">
        <v>79</v>
      </c>
    </row>
    <row r="226" spans="2:65" s="13" customFormat="1">
      <c r="B226" s="217"/>
      <c r="C226" s="218"/>
      <c r="D226" s="194" t="s">
        <v>147</v>
      </c>
      <c r="E226" s="219" t="s">
        <v>1</v>
      </c>
      <c r="F226" s="220" t="s">
        <v>544</v>
      </c>
      <c r="G226" s="218"/>
      <c r="H226" s="221">
        <v>6</v>
      </c>
      <c r="I226" s="222"/>
      <c r="J226" s="218"/>
      <c r="K226" s="218"/>
      <c r="L226" s="223"/>
      <c r="M226" s="224"/>
      <c r="N226" s="225"/>
      <c r="O226" s="225"/>
      <c r="P226" s="225"/>
      <c r="Q226" s="225"/>
      <c r="R226" s="225"/>
      <c r="S226" s="225"/>
      <c r="T226" s="226"/>
      <c r="AT226" s="227" t="s">
        <v>147</v>
      </c>
      <c r="AU226" s="227" t="s">
        <v>79</v>
      </c>
      <c r="AV226" s="13" t="s">
        <v>79</v>
      </c>
      <c r="AW226" s="13" t="s">
        <v>32</v>
      </c>
      <c r="AX226" s="13" t="s">
        <v>69</v>
      </c>
      <c r="AY226" s="227" t="s">
        <v>130</v>
      </c>
    </row>
    <row r="227" spans="2:65" s="14" customFormat="1">
      <c r="B227" s="228"/>
      <c r="C227" s="229"/>
      <c r="D227" s="194" t="s">
        <v>147</v>
      </c>
      <c r="E227" s="230" t="s">
        <v>1</v>
      </c>
      <c r="F227" s="231" t="s">
        <v>176</v>
      </c>
      <c r="G227" s="229"/>
      <c r="H227" s="232">
        <v>6</v>
      </c>
      <c r="I227" s="233"/>
      <c r="J227" s="229"/>
      <c r="K227" s="229"/>
      <c r="L227" s="234"/>
      <c r="M227" s="235"/>
      <c r="N227" s="236"/>
      <c r="O227" s="236"/>
      <c r="P227" s="236"/>
      <c r="Q227" s="236"/>
      <c r="R227" s="236"/>
      <c r="S227" s="236"/>
      <c r="T227" s="237"/>
      <c r="AT227" s="238" t="s">
        <v>147</v>
      </c>
      <c r="AU227" s="238" t="s">
        <v>79</v>
      </c>
      <c r="AV227" s="14" t="s">
        <v>137</v>
      </c>
      <c r="AW227" s="14" t="s">
        <v>32</v>
      </c>
      <c r="AX227" s="14" t="s">
        <v>77</v>
      </c>
      <c r="AY227" s="238" t="s">
        <v>130</v>
      </c>
    </row>
    <row r="228" spans="2:65" s="1" customFormat="1" ht="16.5" customHeight="1">
      <c r="B228" s="34"/>
      <c r="C228" s="197" t="s">
        <v>335</v>
      </c>
      <c r="D228" s="197" t="s">
        <v>141</v>
      </c>
      <c r="E228" s="198" t="s">
        <v>545</v>
      </c>
      <c r="F228" s="199" t="s">
        <v>546</v>
      </c>
      <c r="G228" s="200" t="s">
        <v>542</v>
      </c>
      <c r="H228" s="201">
        <v>1</v>
      </c>
      <c r="I228" s="202"/>
      <c r="J228" s="203">
        <f>ROUND(I228*H228,2)</f>
        <v>0</v>
      </c>
      <c r="K228" s="199" t="s">
        <v>1</v>
      </c>
      <c r="L228" s="204"/>
      <c r="M228" s="205" t="s">
        <v>1</v>
      </c>
      <c r="N228" s="206" t="s">
        <v>40</v>
      </c>
      <c r="O228" s="60"/>
      <c r="P228" s="191">
        <f>O228*H228</f>
        <v>0</v>
      </c>
      <c r="Q228" s="191">
        <v>0</v>
      </c>
      <c r="R228" s="191">
        <f>Q228*H228</f>
        <v>0</v>
      </c>
      <c r="S228" s="191">
        <v>0</v>
      </c>
      <c r="T228" s="192">
        <f>S228*H228</f>
        <v>0</v>
      </c>
      <c r="AR228" s="17" t="s">
        <v>145</v>
      </c>
      <c r="AT228" s="17" t="s">
        <v>141</v>
      </c>
      <c r="AU228" s="17" t="s">
        <v>79</v>
      </c>
      <c r="AY228" s="17" t="s">
        <v>130</v>
      </c>
      <c r="BE228" s="193">
        <f>IF(N228="základní",J228,0)</f>
        <v>0</v>
      </c>
      <c r="BF228" s="193">
        <f>IF(N228="snížená",J228,0)</f>
        <v>0</v>
      </c>
      <c r="BG228" s="193">
        <f>IF(N228="zákl. přenesená",J228,0)</f>
        <v>0</v>
      </c>
      <c r="BH228" s="193">
        <f>IF(N228="sníž. přenesená",J228,0)</f>
        <v>0</v>
      </c>
      <c r="BI228" s="193">
        <f>IF(N228="nulová",J228,0)</f>
        <v>0</v>
      </c>
      <c r="BJ228" s="17" t="s">
        <v>77</v>
      </c>
      <c r="BK228" s="193">
        <f>ROUND(I228*H228,2)</f>
        <v>0</v>
      </c>
      <c r="BL228" s="17" t="s">
        <v>137</v>
      </c>
      <c r="BM228" s="17" t="s">
        <v>547</v>
      </c>
    </row>
    <row r="229" spans="2:65" s="1" customFormat="1">
      <c r="B229" s="34"/>
      <c r="C229" s="35"/>
      <c r="D229" s="194" t="s">
        <v>139</v>
      </c>
      <c r="E229" s="35"/>
      <c r="F229" s="195" t="s">
        <v>546</v>
      </c>
      <c r="G229" s="35"/>
      <c r="H229" s="35"/>
      <c r="I229" s="112"/>
      <c r="J229" s="35"/>
      <c r="K229" s="35"/>
      <c r="L229" s="38"/>
      <c r="M229" s="196"/>
      <c r="N229" s="60"/>
      <c r="O229" s="60"/>
      <c r="P229" s="60"/>
      <c r="Q229" s="60"/>
      <c r="R229" s="60"/>
      <c r="S229" s="60"/>
      <c r="T229" s="61"/>
      <c r="AT229" s="17" t="s">
        <v>139</v>
      </c>
      <c r="AU229" s="17" t="s">
        <v>79</v>
      </c>
    </row>
    <row r="230" spans="2:65" s="13" customFormat="1">
      <c r="B230" s="217"/>
      <c r="C230" s="218"/>
      <c r="D230" s="194" t="s">
        <v>147</v>
      </c>
      <c r="E230" s="219" t="s">
        <v>1</v>
      </c>
      <c r="F230" s="220" t="s">
        <v>548</v>
      </c>
      <c r="G230" s="218"/>
      <c r="H230" s="221">
        <v>1</v>
      </c>
      <c r="I230" s="222"/>
      <c r="J230" s="218"/>
      <c r="K230" s="218"/>
      <c r="L230" s="223"/>
      <c r="M230" s="224"/>
      <c r="N230" s="225"/>
      <c r="O230" s="225"/>
      <c r="P230" s="225"/>
      <c r="Q230" s="225"/>
      <c r="R230" s="225"/>
      <c r="S230" s="225"/>
      <c r="T230" s="226"/>
      <c r="AT230" s="227" t="s">
        <v>147</v>
      </c>
      <c r="AU230" s="227" t="s">
        <v>79</v>
      </c>
      <c r="AV230" s="13" t="s">
        <v>79</v>
      </c>
      <c r="AW230" s="13" t="s">
        <v>32</v>
      </c>
      <c r="AX230" s="13" t="s">
        <v>69</v>
      </c>
      <c r="AY230" s="227" t="s">
        <v>130</v>
      </c>
    </row>
    <row r="231" spans="2:65" s="14" customFormat="1">
      <c r="B231" s="228"/>
      <c r="C231" s="229"/>
      <c r="D231" s="194" t="s">
        <v>147</v>
      </c>
      <c r="E231" s="230" t="s">
        <v>1</v>
      </c>
      <c r="F231" s="231" t="s">
        <v>176</v>
      </c>
      <c r="G231" s="229"/>
      <c r="H231" s="232">
        <v>1</v>
      </c>
      <c r="I231" s="233"/>
      <c r="J231" s="229"/>
      <c r="K231" s="229"/>
      <c r="L231" s="234"/>
      <c r="M231" s="235"/>
      <c r="N231" s="236"/>
      <c r="O231" s="236"/>
      <c r="P231" s="236"/>
      <c r="Q231" s="236"/>
      <c r="R231" s="236"/>
      <c r="S231" s="236"/>
      <c r="T231" s="237"/>
      <c r="AT231" s="238" t="s">
        <v>147</v>
      </c>
      <c r="AU231" s="238" t="s">
        <v>79</v>
      </c>
      <c r="AV231" s="14" t="s">
        <v>137</v>
      </c>
      <c r="AW231" s="14" t="s">
        <v>32</v>
      </c>
      <c r="AX231" s="14" t="s">
        <v>77</v>
      </c>
      <c r="AY231" s="238" t="s">
        <v>130</v>
      </c>
    </row>
    <row r="232" spans="2:65" s="1" customFormat="1" ht="16.5" customHeight="1">
      <c r="B232" s="34"/>
      <c r="C232" s="182" t="s">
        <v>340</v>
      </c>
      <c r="D232" s="182" t="s">
        <v>132</v>
      </c>
      <c r="E232" s="183" t="s">
        <v>549</v>
      </c>
      <c r="F232" s="184" t="s">
        <v>550</v>
      </c>
      <c r="G232" s="185" t="s">
        <v>311</v>
      </c>
      <c r="H232" s="186">
        <v>2</v>
      </c>
      <c r="I232" s="187"/>
      <c r="J232" s="188">
        <f>ROUND(I232*H232,2)</f>
        <v>0</v>
      </c>
      <c r="K232" s="184" t="s">
        <v>406</v>
      </c>
      <c r="L232" s="38"/>
      <c r="M232" s="189" t="s">
        <v>1</v>
      </c>
      <c r="N232" s="190" t="s">
        <v>40</v>
      </c>
      <c r="O232" s="60"/>
      <c r="P232" s="191">
        <f>O232*H232</f>
        <v>0</v>
      </c>
      <c r="Q232" s="191">
        <v>0</v>
      </c>
      <c r="R232" s="191">
        <f>Q232*H232</f>
        <v>0</v>
      </c>
      <c r="S232" s="191">
        <v>0</v>
      </c>
      <c r="T232" s="192">
        <f>S232*H232</f>
        <v>0</v>
      </c>
      <c r="AR232" s="17" t="s">
        <v>137</v>
      </c>
      <c r="AT232" s="17" t="s">
        <v>132</v>
      </c>
      <c r="AU232" s="17" t="s">
        <v>79</v>
      </c>
      <c r="AY232" s="17" t="s">
        <v>130</v>
      </c>
      <c r="BE232" s="193">
        <f>IF(N232="základní",J232,0)</f>
        <v>0</v>
      </c>
      <c r="BF232" s="193">
        <f>IF(N232="snížená",J232,0)</f>
        <v>0</v>
      </c>
      <c r="BG232" s="193">
        <f>IF(N232="zákl. přenesená",J232,0)</f>
        <v>0</v>
      </c>
      <c r="BH232" s="193">
        <f>IF(N232="sníž. přenesená",J232,0)</f>
        <v>0</v>
      </c>
      <c r="BI232" s="193">
        <f>IF(N232="nulová",J232,0)</f>
        <v>0</v>
      </c>
      <c r="BJ232" s="17" t="s">
        <v>77</v>
      </c>
      <c r="BK232" s="193">
        <f>ROUND(I232*H232,2)</f>
        <v>0</v>
      </c>
      <c r="BL232" s="17" t="s">
        <v>137</v>
      </c>
      <c r="BM232" s="17" t="s">
        <v>551</v>
      </c>
    </row>
    <row r="233" spans="2:65" s="1" customFormat="1" ht="19.2">
      <c r="B233" s="34"/>
      <c r="C233" s="35"/>
      <c r="D233" s="194" t="s">
        <v>139</v>
      </c>
      <c r="E233" s="35"/>
      <c r="F233" s="195" t="s">
        <v>552</v>
      </c>
      <c r="G233" s="35"/>
      <c r="H233" s="35"/>
      <c r="I233" s="112"/>
      <c r="J233" s="35"/>
      <c r="K233" s="35"/>
      <c r="L233" s="38"/>
      <c r="M233" s="196"/>
      <c r="N233" s="60"/>
      <c r="O233" s="60"/>
      <c r="P233" s="60"/>
      <c r="Q233" s="60"/>
      <c r="R233" s="60"/>
      <c r="S233" s="60"/>
      <c r="T233" s="61"/>
      <c r="AT233" s="17" t="s">
        <v>139</v>
      </c>
      <c r="AU233" s="17" t="s">
        <v>79</v>
      </c>
    </row>
    <row r="234" spans="2:65" s="1" customFormat="1" ht="16.5" customHeight="1">
      <c r="B234" s="34"/>
      <c r="C234" s="197" t="s">
        <v>347</v>
      </c>
      <c r="D234" s="197" t="s">
        <v>141</v>
      </c>
      <c r="E234" s="198" t="s">
        <v>553</v>
      </c>
      <c r="F234" s="199" t="s">
        <v>554</v>
      </c>
      <c r="G234" s="200" t="s">
        <v>542</v>
      </c>
      <c r="H234" s="201">
        <v>2</v>
      </c>
      <c r="I234" s="202"/>
      <c r="J234" s="203">
        <f>ROUND(I234*H234,2)</f>
        <v>0</v>
      </c>
      <c r="K234" s="199" t="s">
        <v>1</v>
      </c>
      <c r="L234" s="204"/>
      <c r="M234" s="205" t="s">
        <v>1</v>
      </c>
      <c r="N234" s="206" t="s">
        <v>40</v>
      </c>
      <c r="O234" s="60"/>
      <c r="P234" s="191">
        <f>O234*H234</f>
        <v>0</v>
      </c>
      <c r="Q234" s="191">
        <v>0</v>
      </c>
      <c r="R234" s="191">
        <f>Q234*H234</f>
        <v>0</v>
      </c>
      <c r="S234" s="191">
        <v>0</v>
      </c>
      <c r="T234" s="192">
        <f>S234*H234</f>
        <v>0</v>
      </c>
      <c r="AR234" s="17" t="s">
        <v>145</v>
      </c>
      <c r="AT234" s="17" t="s">
        <v>141</v>
      </c>
      <c r="AU234" s="17" t="s">
        <v>79</v>
      </c>
      <c r="AY234" s="17" t="s">
        <v>130</v>
      </c>
      <c r="BE234" s="193">
        <f>IF(N234="základní",J234,0)</f>
        <v>0</v>
      </c>
      <c r="BF234" s="193">
        <f>IF(N234="snížená",J234,0)</f>
        <v>0</v>
      </c>
      <c r="BG234" s="193">
        <f>IF(N234="zákl. přenesená",J234,0)</f>
        <v>0</v>
      </c>
      <c r="BH234" s="193">
        <f>IF(N234="sníž. přenesená",J234,0)</f>
        <v>0</v>
      </c>
      <c r="BI234" s="193">
        <f>IF(N234="nulová",J234,0)</f>
        <v>0</v>
      </c>
      <c r="BJ234" s="17" t="s">
        <v>77</v>
      </c>
      <c r="BK234" s="193">
        <f>ROUND(I234*H234,2)</f>
        <v>0</v>
      </c>
      <c r="BL234" s="17" t="s">
        <v>137</v>
      </c>
      <c r="BM234" s="17" t="s">
        <v>555</v>
      </c>
    </row>
    <row r="235" spans="2:65" s="1" customFormat="1">
      <c r="B235" s="34"/>
      <c r="C235" s="35"/>
      <c r="D235" s="194" t="s">
        <v>139</v>
      </c>
      <c r="E235" s="35"/>
      <c r="F235" s="195" t="s">
        <v>554</v>
      </c>
      <c r="G235" s="35"/>
      <c r="H235" s="35"/>
      <c r="I235" s="112"/>
      <c r="J235" s="35"/>
      <c r="K235" s="35"/>
      <c r="L235" s="38"/>
      <c r="M235" s="196"/>
      <c r="N235" s="60"/>
      <c r="O235" s="60"/>
      <c r="P235" s="60"/>
      <c r="Q235" s="60"/>
      <c r="R235" s="60"/>
      <c r="S235" s="60"/>
      <c r="T235" s="61"/>
      <c r="AT235" s="17" t="s">
        <v>139</v>
      </c>
      <c r="AU235" s="17" t="s">
        <v>79</v>
      </c>
    </row>
    <row r="236" spans="2:65" s="13" customFormat="1">
      <c r="B236" s="217"/>
      <c r="C236" s="218"/>
      <c r="D236" s="194" t="s">
        <v>147</v>
      </c>
      <c r="E236" s="219" t="s">
        <v>1</v>
      </c>
      <c r="F236" s="220" t="s">
        <v>556</v>
      </c>
      <c r="G236" s="218"/>
      <c r="H236" s="221">
        <v>2</v>
      </c>
      <c r="I236" s="222"/>
      <c r="J236" s="218"/>
      <c r="K236" s="218"/>
      <c r="L236" s="223"/>
      <c r="M236" s="224"/>
      <c r="N236" s="225"/>
      <c r="O236" s="225"/>
      <c r="P236" s="225"/>
      <c r="Q236" s="225"/>
      <c r="R236" s="225"/>
      <c r="S236" s="225"/>
      <c r="T236" s="226"/>
      <c r="AT236" s="227" t="s">
        <v>147</v>
      </c>
      <c r="AU236" s="227" t="s">
        <v>79</v>
      </c>
      <c r="AV236" s="13" t="s">
        <v>79</v>
      </c>
      <c r="AW236" s="13" t="s">
        <v>32</v>
      </c>
      <c r="AX236" s="13" t="s">
        <v>69</v>
      </c>
      <c r="AY236" s="227" t="s">
        <v>130</v>
      </c>
    </row>
    <row r="237" spans="2:65" s="14" customFormat="1">
      <c r="B237" s="228"/>
      <c r="C237" s="229"/>
      <c r="D237" s="194" t="s">
        <v>147</v>
      </c>
      <c r="E237" s="230" t="s">
        <v>1</v>
      </c>
      <c r="F237" s="231" t="s">
        <v>176</v>
      </c>
      <c r="G237" s="229"/>
      <c r="H237" s="232">
        <v>2</v>
      </c>
      <c r="I237" s="233"/>
      <c r="J237" s="229"/>
      <c r="K237" s="229"/>
      <c r="L237" s="234"/>
      <c r="M237" s="235"/>
      <c r="N237" s="236"/>
      <c r="O237" s="236"/>
      <c r="P237" s="236"/>
      <c r="Q237" s="236"/>
      <c r="R237" s="236"/>
      <c r="S237" s="236"/>
      <c r="T237" s="237"/>
      <c r="AT237" s="238" t="s">
        <v>147</v>
      </c>
      <c r="AU237" s="238" t="s">
        <v>79</v>
      </c>
      <c r="AV237" s="14" t="s">
        <v>137</v>
      </c>
      <c r="AW237" s="14" t="s">
        <v>32</v>
      </c>
      <c r="AX237" s="14" t="s">
        <v>77</v>
      </c>
      <c r="AY237" s="238" t="s">
        <v>130</v>
      </c>
    </row>
    <row r="238" spans="2:65" s="1" customFormat="1" ht="16.5" customHeight="1">
      <c r="B238" s="34"/>
      <c r="C238" s="182" t="s">
        <v>353</v>
      </c>
      <c r="D238" s="182" t="s">
        <v>132</v>
      </c>
      <c r="E238" s="183" t="s">
        <v>557</v>
      </c>
      <c r="F238" s="184" t="s">
        <v>558</v>
      </c>
      <c r="G238" s="185" t="s">
        <v>311</v>
      </c>
      <c r="H238" s="186">
        <v>1</v>
      </c>
      <c r="I238" s="187"/>
      <c r="J238" s="188">
        <f>ROUND(I238*H238,2)</f>
        <v>0</v>
      </c>
      <c r="K238" s="184" t="s">
        <v>406</v>
      </c>
      <c r="L238" s="38"/>
      <c r="M238" s="189" t="s">
        <v>1</v>
      </c>
      <c r="N238" s="190" t="s">
        <v>40</v>
      </c>
      <c r="O238" s="60"/>
      <c r="P238" s="191">
        <f>O238*H238</f>
        <v>0</v>
      </c>
      <c r="Q238" s="191">
        <v>0</v>
      </c>
      <c r="R238" s="191">
        <f>Q238*H238</f>
        <v>0</v>
      </c>
      <c r="S238" s="191">
        <v>0</v>
      </c>
      <c r="T238" s="192">
        <f>S238*H238</f>
        <v>0</v>
      </c>
      <c r="AR238" s="17" t="s">
        <v>137</v>
      </c>
      <c r="AT238" s="17" t="s">
        <v>132</v>
      </c>
      <c r="AU238" s="17" t="s">
        <v>79</v>
      </c>
      <c r="AY238" s="17" t="s">
        <v>130</v>
      </c>
      <c r="BE238" s="193">
        <f>IF(N238="základní",J238,0)</f>
        <v>0</v>
      </c>
      <c r="BF238" s="193">
        <f>IF(N238="snížená",J238,0)</f>
        <v>0</v>
      </c>
      <c r="BG238" s="193">
        <f>IF(N238="zákl. přenesená",J238,0)</f>
        <v>0</v>
      </c>
      <c r="BH238" s="193">
        <f>IF(N238="sníž. přenesená",J238,0)</f>
        <v>0</v>
      </c>
      <c r="BI238" s="193">
        <f>IF(N238="nulová",J238,0)</f>
        <v>0</v>
      </c>
      <c r="BJ238" s="17" t="s">
        <v>77</v>
      </c>
      <c r="BK238" s="193">
        <f>ROUND(I238*H238,2)</f>
        <v>0</v>
      </c>
      <c r="BL238" s="17" t="s">
        <v>137</v>
      </c>
      <c r="BM238" s="17" t="s">
        <v>559</v>
      </c>
    </row>
    <row r="239" spans="2:65" s="1" customFormat="1">
      <c r="B239" s="34"/>
      <c r="C239" s="35"/>
      <c r="D239" s="194" t="s">
        <v>139</v>
      </c>
      <c r="E239" s="35"/>
      <c r="F239" s="195" t="s">
        <v>560</v>
      </c>
      <c r="G239" s="35"/>
      <c r="H239" s="35"/>
      <c r="I239" s="112"/>
      <c r="J239" s="35"/>
      <c r="K239" s="35"/>
      <c r="L239" s="38"/>
      <c r="M239" s="196"/>
      <c r="N239" s="60"/>
      <c r="O239" s="60"/>
      <c r="P239" s="60"/>
      <c r="Q239" s="60"/>
      <c r="R239" s="60"/>
      <c r="S239" s="60"/>
      <c r="T239" s="61"/>
      <c r="AT239" s="17" t="s">
        <v>139</v>
      </c>
      <c r="AU239" s="17" t="s">
        <v>79</v>
      </c>
    </row>
    <row r="240" spans="2:65" s="1" customFormat="1" ht="16.5" customHeight="1">
      <c r="B240" s="34"/>
      <c r="C240" s="197" t="s">
        <v>360</v>
      </c>
      <c r="D240" s="197" t="s">
        <v>141</v>
      </c>
      <c r="E240" s="198" t="s">
        <v>561</v>
      </c>
      <c r="F240" s="199" t="s">
        <v>562</v>
      </c>
      <c r="G240" s="200" t="s">
        <v>542</v>
      </c>
      <c r="H240" s="201">
        <v>1</v>
      </c>
      <c r="I240" s="202"/>
      <c r="J240" s="203">
        <f>ROUND(I240*H240,2)</f>
        <v>0</v>
      </c>
      <c r="K240" s="199" t="s">
        <v>1</v>
      </c>
      <c r="L240" s="204"/>
      <c r="M240" s="205" t="s">
        <v>1</v>
      </c>
      <c r="N240" s="206" t="s">
        <v>40</v>
      </c>
      <c r="O240" s="60"/>
      <c r="P240" s="191">
        <f>O240*H240</f>
        <v>0</v>
      </c>
      <c r="Q240" s="191">
        <v>0</v>
      </c>
      <c r="R240" s="191">
        <f>Q240*H240</f>
        <v>0</v>
      </c>
      <c r="S240" s="191">
        <v>0</v>
      </c>
      <c r="T240" s="192">
        <f>S240*H240</f>
        <v>0</v>
      </c>
      <c r="AR240" s="17" t="s">
        <v>145</v>
      </c>
      <c r="AT240" s="17" t="s">
        <v>141</v>
      </c>
      <c r="AU240" s="17" t="s">
        <v>79</v>
      </c>
      <c r="AY240" s="17" t="s">
        <v>130</v>
      </c>
      <c r="BE240" s="193">
        <f>IF(N240="základní",J240,0)</f>
        <v>0</v>
      </c>
      <c r="BF240" s="193">
        <f>IF(N240="snížená",J240,0)</f>
        <v>0</v>
      </c>
      <c r="BG240" s="193">
        <f>IF(N240="zákl. přenesená",J240,0)</f>
        <v>0</v>
      </c>
      <c r="BH240" s="193">
        <f>IF(N240="sníž. přenesená",J240,0)</f>
        <v>0</v>
      </c>
      <c r="BI240" s="193">
        <f>IF(N240="nulová",J240,0)</f>
        <v>0</v>
      </c>
      <c r="BJ240" s="17" t="s">
        <v>77</v>
      </c>
      <c r="BK240" s="193">
        <f>ROUND(I240*H240,2)</f>
        <v>0</v>
      </c>
      <c r="BL240" s="17" t="s">
        <v>137</v>
      </c>
      <c r="BM240" s="17" t="s">
        <v>563</v>
      </c>
    </row>
    <row r="241" spans="2:65" s="1" customFormat="1">
      <c r="B241" s="34"/>
      <c r="C241" s="35"/>
      <c r="D241" s="194" t="s">
        <v>139</v>
      </c>
      <c r="E241" s="35"/>
      <c r="F241" s="195" t="s">
        <v>562</v>
      </c>
      <c r="G241" s="35"/>
      <c r="H241" s="35"/>
      <c r="I241" s="112"/>
      <c r="J241" s="35"/>
      <c r="K241" s="35"/>
      <c r="L241" s="38"/>
      <c r="M241" s="196"/>
      <c r="N241" s="60"/>
      <c r="O241" s="60"/>
      <c r="P241" s="60"/>
      <c r="Q241" s="60"/>
      <c r="R241" s="60"/>
      <c r="S241" s="60"/>
      <c r="T241" s="61"/>
      <c r="AT241" s="17" t="s">
        <v>139</v>
      </c>
      <c r="AU241" s="17" t="s">
        <v>79</v>
      </c>
    </row>
    <row r="242" spans="2:65" s="13" customFormat="1">
      <c r="B242" s="217"/>
      <c r="C242" s="218"/>
      <c r="D242" s="194" t="s">
        <v>147</v>
      </c>
      <c r="E242" s="219" t="s">
        <v>1</v>
      </c>
      <c r="F242" s="220" t="s">
        <v>548</v>
      </c>
      <c r="G242" s="218"/>
      <c r="H242" s="221">
        <v>1</v>
      </c>
      <c r="I242" s="222"/>
      <c r="J242" s="218"/>
      <c r="K242" s="218"/>
      <c r="L242" s="223"/>
      <c r="M242" s="224"/>
      <c r="N242" s="225"/>
      <c r="O242" s="225"/>
      <c r="P242" s="225"/>
      <c r="Q242" s="225"/>
      <c r="R242" s="225"/>
      <c r="S242" s="225"/>
      <c r="T242" s="226"/>
      <c r="AT242" s="227" t="s">
        <v>147</v>
      </c>
      <c r="AU242" s="227" t="s">
        <v>79</v>
      </c>
      <c r="AV242" s="13" t="s">
        <v>79</v>
      </c>
      <c r="AW242" s="13" t="s">
        <v>32</v>
      </c>
      <c r="AX242" s="13" t="s">
        <v>69</v>
      </c>
      <c r="AY242" s="227" t="s">
        <v>130</v>
      </c>
    </row>
    <row r="243" spans="2:65" s="14" customFormat="1">
      <c r="B243" s="228"/>
      <c r="C243" s="229"/>
      <c r="D243" s="194" t="s">
        <v>147</v>
      </c>
      <c r="E243" s="230" t="s">
        <v>1</v>
      </c>
      <c r="F243" s="231" t="s">
        <v>176</v>
      </c>
      <c r="G243" s="229"/>
      <c r="H243" s="232">
        <v>1</v>
      </c>
      <c r="I243" s="233"/>
      <c r="J243" s="229"/>
      <c r="K243" s="229"/>
      <c r="L243" s="234"/>
      <c r="M243" s="235"/>
      <c r="N243" s="236"/>
      <c r="O243" s="236"/>
      <c r="P243" s="236"/>
      <c r="Q243" s="236"/>
      <c r="R243" s="236"/>
      <c r="S243" s="236"/>
      <c r="T243" s="237"/>
      <c r="AT243" s="238" t="s">
        <v>147</v>
      </c>
      <c r="AU243" s="238" t="s">
        <v>79</v>
      </c>
      <c r="AV243" s="14" t="s">
        <v>137</v>
      </c>
      <c r="AW243" s="14" t="s">
        <v>32</v>
      </c>
      <c r="AX243" s="14" t="s">
        <v>77</v>
      </c>
      <c r="AY243" s="238" t="s">
        <v>130</v>
      </c>
    </row>
    <row r="244" spans="2:65" s="1" customFormat="1" ht="16.5" customHeight="1">
      <c r="B244" s="34"/>
      <c r="C244" s="182" t="s">
        <v>367</v>
      </c>
      <c r="D244" s="182" t="s">
        <v>132</v>
      </c>
      <c r="E244" s="183" t="s">
        <v>564</v>
      </c>
      <c r="F244" s="184" t="s">
        <v>565</v>
      </c>
      <c r="G244" s="185" t="s">
        <v>311</v>
      </c>
      <c r="H244" s="186">
        <v>1</v>
      </c>
      <c r="I244" s="187"/>
      <c r="J244" s="188">
        <f>ROUND(I244*H244,2)</f>
        <v>0</v>
      </c>
      <c r="K244" s="184" t="s">
        <v>406</v>
      </c>
      <c r="L244" s="38"/>
      <c r="M244" s="189" t="s">
        <v>1</v>
      </c>
      <c r="N244" s="190" t="s">
        <v>40</v>
      </c>
      <c r="O244" s="60"/>
      <c r="P244" s="191">
        <f>O244*H244</f>
        <v>0</v>
      </c>
      <c r="Q244" s="191">
        <v>0</v>
      </c>
      <c r="R244" s="191">
        <f>Q244*H244</f>
        <v>0</v>
      </c>
      <c r="S244" s="191">
        <v>0</v>
      </c>
      <c r="T244" s="192">
        <f>S244*H244</f>
        <v>0</v>
      </c>
      <c r="AR244" s="17" t="s">
        <v>137</v>
      </c>
      <c r="AT244" s="17" t="s">
        <v>132</v>
      </c>
      <c r="AU244" s="17" t="s">
        <v>79</v>
      </c>
      <c r="AY244" s="17" t="s">
        <v>130</v>
      </c>
      <c r="BE244" s="193">
        <f>IF(N244="základní",J244,0)</f>
        <v>0</v>
      </c>
      <c r="BF244" s="193">
        <f>IF(N244="snížená",J244,0)</f>
        <v>0</v>
      </c>
      <c r="BG244" s="193">
        <f>IF(N244="zákl. přenesená",J244,0)</f>
        <v>0</v>
      </c>
      <c r="BH244" s="193">
        <f>IF(N244="sníž. přenesená",J244,0)</f>
        <v>0</v>
      </c>
      <c r="BI244" s="193">
        <f>IF(N244="nulová",J244,0)</f>
        <v>0</v>
      </c>
      <c r="BJ244" s="17" t="s">
        <v>77</v>
      </c>
      <c r="BK244" s="193">
        <f>ROUND(I244*H244,2)</f>
        <v>0</v>
      </c>
      <c r="BL244" s="17" t="s">
        <v>137</v>
      </c>
      <c r="BM244" s="17" t="s">
        <v>566</v>
      </c>
    </row>
    <row r="245" spans="2:65" s="1" customFormat="1">
      <c r="B245" s="34"/>
      <c r="C245" s="35"/>
      <c r="D245" s="194" t="s">
        <v>139</v>
      </c>
      <c r="E245" s="35"/>
      <c r="F245" s="195" t="s">
        <v>567</v>
      </c>
      <c r="G245" s="35"/>
      <c r="H245" s="35"/>
      <c r="I245" s="112"/>
      <c r="J245" s="35"/>
      <c r="K245" s="35"/>
      <c r="L245" s="38"/>
      <c r="M245" s="196"/>
      <c r="N245" s="60"/>
      <c r="O245" s="60"/>
      <c r="P245" s="60"/>
      <c r="Q245" s="60"/>
      <c r="R245" s="60"/>
      <c r="S245" s="60"/>
      <c r="T245" s="61"/>
      <c r="AT245" s="17" t="s">
        <v>139</v>
      </c>
      <c r="AU245" s="17" t="s">
        <v>79</v>
      </c>
    </row>
    <row r="246" spans="2:65" s="1" customFormat="1" ht="16.5" customHeight="1">
      <c r="B246" s="34"/>
      <c r="C246" s="197" t="s">
        <v>372</v>
      </c>
      <c r="D246" s="197" t="s">
        <v>141</v>
      </c>
      <c r="E246" s="198" t="s">
        <v>568</v>
      </c>
      <c r="F246" s="199" t="s">
        <v>569</v>
      </c>
      <c r="G246" s="200" t="s">
        <v>542</v>
      </c>
      <c r="H246" s="201">
        <v>1</v>
      </c>
      <c r="I246" s="202"/>
      <c r="J246" s="203">
        <f>ROUND(I246*H246,2)</f>
        <v>0</v>
      </c>
      <c r="K246" s="199" t="s">
        <v>1</v>
      </c>
      <c r="L246" s="204"/>
      <c r="M246" s="205" t="s">
        <v>1</v>
      </c>
      <c r="N246" s="206" t="s">
        <v>40</v>
      </c>
      <c r="O246" s="60"/>
      <c r="P246" s="191">
        <f>O246*H246</f>
        <v>0</v>
      </c>
      <c r="Q246" s="191">
        <v>0</v>
      </c>
      <c r="R246" s="191">
        <f>Q246*H246</f>
        <v>0</v>
      </c>
      <c r="S246" s="191">
        <v>0</v>
      </c>
      <c r="T246" s="192">
        <f>S246*H246</f>
        <v>0</v>
      </c>
      <c r="AR246" s="17" t="s">
        <v>145</v>
      </c>
      <c r="AT246" s="17" t="s">
        <v>141</v>
      </c>
      <c r="AU246" s="17" t="s">
        <v>79</v>
      </c>
      <c r="AY246" s="17" t="s">
        <v>130</v>
      </c>
      <c r="BE246" s="193">
        <f>IF(N246="základní",J246,0)</f>
        <v>0</v>
      </c>
      <c r="BF246" s="193">
        <f>IF(N246="snížená",J246,0)</f>
        <v>0</v>
      </c>
      <c r="BG246" s="193">
        <f>IF(N246="zákl. přenesená",J246,0)</f>
        <v>0</v>
      </c>
      <c r="BH246" s="193">
        <f>IF(N246="sníž. přenesená",J246,0)</f>
        <v>0</v>
      </c>
      <c r="BI246" s="193">
        <f>IF(N246="nulová",J246,0)</f>
        <v>0</v>
      </c>
      <c r="BJ246" s="17" t="s">
        <v>77</v>
      </c>
      <c r="BK246" s="193">
        <f>ROUND(I246*H246,2)</f>
        <v>0</v>
      </c>
      <c r="BL246" s="17" t="s">
        <v>137</v>
      </c>
      <c r="BM246" s="17" t="s">
        <v>570</v>
      </c>
    </row>
    <row r="247" spans="2:65" s="1" customFormat="1">
      <c r="B247" s="34"/>
      <c r="C247" s="35"/>
      <c r="D247" s="194" t="s">
        <v>139</v>
      </c>
      <c r="E247" s="35"/>
      <c r="F247" s="195" t="s">
        <v>569</v>
      </c>
      <c r="G247" s="35"/>
      <c r="H247" s="35"/>
      <c r="I247" s="112"/>
      <c r="J247" s="35"/>
      <c r="K247" s="35"/>
      <c r="L247" s="38"/>
      <c r="M247" s="196"/>
      <c r="N247" s="60"/>
      <c r="O247" s="60"/>
      <c r="P247" s="60"/>
      <c r="Q247" s="60"/>
      <c r="R247" s="60"/>
      <c r="S247" s="60"/>
      <c r="T247" s="61"/>
      <c r="AT247" s="17" t="s">
        <v>139</v>
      </c>
      <c r="AU247" s="17" t="s">
        <v>79</v>
      </c>
    </row>
    <row r="248" spans="2:65" s="13" customFormat="1">
      <c r="B248" s="217"/>
      <c r="C248" s="218"/>
      <c r="D248" s="194" t="s">
        <v>147</v>
      </c>
      <c r="E248" s="219" t="s">
        <v>1</v>
      </c>
      <c r="F248" s="220" t="s">
        <v>548</v>
      </c>
      <c r="G248" s="218"/>
      <c r="H248" s="221">
        <v>1</v>
      </c>
      <c r="I248" s="222"/>
      <c r="J248" s="218"/>
      <c r="K248" s="218"/>
      <c r="L248" s="223"/>
      <c r="M248" s="224"/>
      <c r="N248" s="225"/>
      <c r="O248" s="225"/>
      <c r="P248" s="225"/>
      <c r="Q248" s="225"/>
      <c r="R248" s="225"/>
      <c r="S248" s="225"/>
      <c r="T248" s="226"/>
      <c r="AT248" s="227" t="s">
        <v>147</v>
      </c>
      <c r="AU248" s="227" t="s">
        <v>79</v>
      </c>
      <c r="AV248" s="13" t="s">
        <v>79</v>
      </c>
      <c r="AW248" s="13" t="s">
        <v>32</v>
      </c>
      <c r="AX248" s="13" t="s">
        <v>69</v>
      </c>
      <c r="AY248" s="227" t="s">
        <v>130</v>
      </c>
    </row>
    <row r="249" spans="2:65" s="14" customFormat="1">
      <c r="B249" s="228"/>
      <c r="C249" s="229"/>
      <c r="D249" s="194" t="s">
        <v>147</v>
      </c>
      <c r="E249" s="230" t="s">
        <v>1</v>
      </c>
      <c r="F249" s="231" t="s">
        <v>176</v>
      </c>
      <c r="G249" s="229"/>
      <c r="H249" s="232">
        <v>1</v>
      </c>
      <c r="I249" s="233"/>
      <c r="J249" s="229"/>
      <c r="K249" s="229"/>
      <c r="L249" s="234"/>
      <c r="M249" s="235"/>
      <c r="N249" s="236"/>
      <c r="O249" s="236"/>
      <c r="P249" s="236"/>
      <c r="Q249" s="236"/>
      <c r="R249" s="236"/>
      <c r="S249" s="236"/>
      <c r="T249" s="237"/>
      <c r="AT249" s="238" t="s">
        <v>147</v>
      </c>
      <c r="AU249" s="238" t="s">
        <v>79</v>
      </c>
      <c r="AV249" s="14" t="s">
        <v>137</v>
      </c>
      <c r="AW249" s="14" t="s">
        <v>32</v>
      </c>
      <c r="AX249" s="14" t="s">
        <v>77</v>
      </c>
      <c r="AY249" s="238" t="s">
        <v>130</v>
      </c>
    </row>
    <row r="250" spans="2:65" s="1" customFormat="1" ht="16.5" customHeight="1">
      <c r="B250" s="34"/>
      <c r="C250" s="182" t="s">
        <v>377</v>
      </c>
      <c r="D250" s="182" t="s">
        <v>132</v>
      </c>
      <c r="E250" s="183" t="s">
        <v>571</v>
      </c>
      <c r="F250" s="184" t="s">
        <v>572</v>
      </c>
      <c r="G250" s="185" t="s">
        <v>311</v>
      </c>
      <c r="H250" s="186">
        <v>2</v>
      </c>
      <c r="I250" s="187"/>
      <c r="J250" s="188">
        <f>ROUND(I250*H250,2)</f>
        <v>0</v>
      </c>
      <c r="K250" s="184" t="s">
        <v>406</v>
      </c>
      <c r="L250" s="38"/>
      <c r="M250" s="189" t="s">
        <v>1</v>
      </c>
      <c r="N250" s="190" t="s">
        <v>40</v>
      </c>
      <c r="O250" s="60"/>
      <c r="P250" s="191">
        <f>O250*H250</f>
        <v>0</v>
      </c>
      <c r="Q250" s="191">
        <v>0</v>
      </c>
      <c r="R250" s="191">
        <f>Q250*H250</f>
        <v>0</v>
      </c>
      <c r="S250" s="191">
        <v>0</v>
      </c>
      <c r="T250" s="192">
        <f>S250*H250</f>
        <v>0</v>
      </c>
      <c r="AR250" s="17" t="s">
        <v>137</v>
      </c>
      <c r="AT250" s="17" t="s">
        <v>132</v>
      </c>
      <c r="AU250" s="17" t="s">
        <v>79</v>
      </c>
      <c r="AY250" s="17" t="s">
        <v>130</v>
      </c>
      <c r="BE250" s="193">
        <f>IF(N250="základní",J250,0)</f>
        <v>0</v>
      </c>
      <c r="BF250" s="193">
        <f>IF(N250="snížená",J250,0)</f>
        <v>0</v>
      </c>
      <c r="BG250" s="193">
        <f>IF(N250="zákl. přenesená",J250,0)</f>
        <v>0</v>
      </c>
      <c r="BH250" s="193">
        <f>IF(N250="sníž. přenesená",J250,0)</f>
        <v>0</v>
      </c>
      <c r="BI250" s="193">
        <f>IF(N250="nulová",J250,0)</f>
        <v>0</v>
      </c>
      <c r="BJ250" s="17" t="s">
        <v>77</v>
      </c>
      <c r="BK250" s="193">
        <f>ROUND(I250*H250,2)</f>
        <v>0</v>
      </c>
      <c r="BL250" s="17" t="s">
        <v>137</v>
      </c>
      <c r="BM250" s="17" t="s">
        <v>573</v>
      </c>
    </row>
    <row r="251" spans="2:65" s="1" customFormat="1" ht="19.2">
      <c r="B251" s="34"/>
      <c r="C251" s="35"/>
      <c r="D251" s="194" t="s">
        <v>139</v>
      </c>
      <c r="E251" s="35"/>
      <c r="F251" s="195" t="s">
        <v>574</v>
      </c>
      <c r="G251" s="35"/>
      <c r="H251" s="35"/>
      <c r="I251" s="112"/>
      <c r="J251" s="35"/>
      <c r="K251" s="35"/>
      <c r="L251" s="38"/>
      <c r="M251" s="196"/>
      <c r="N251" s="60"/>
      <c r="O251" s="60"/>
      <c r="P251" s="60"/>
      <c r="Q251" s="60"/>
      <c r="R251" s="60"/>
      <c r="S251" s="60"/>
      <c r="T251" s="61"/>
      <c r="AT251" s="17" t="s">
        <v>139</v>
      </c>
      <c r="AU251" s="17" t="s">
        <v>79</v>
      </c>
    </row>
    <row r="252" spans="2:65" s="1" customFormat="1" ht="16.5" customHeight="1">
      <c r="B252" s="34"/>
      <c r="C252" s="197" t="s">
        <v>382</v>
      </c>
      <c r="D252" s="197" t="s">
        <v>141</v>
      </c>
      <c r="E252" s="198" t="s">
        <v>575</v>
      </c>
      <c r="F252" s="199" t="s">
        <v>576</v>
      </c>
      <c r="G252" s="200" t="s">
        <v>577</v>
      </c>
      <c r="H252" s="201">
        <v>2</v>
      </c>
      <c r="I252" s="202"/>
      <c r="J252" s="203">
        <f>ROUND(I252*H252,2)</f>
        <v>0</v>
      </c>
      <c r="K252" s="199" t="s">
        <v>1</v>
      </c>
      <c r="L252" s="204"/>
      <c r="M252" s="205" t="s">
        <v>1</v>
      </c>
      <c r="N252" s="206" t="s">
        <v>40</v>
      </c>
      <c r="O252" s="60"/>
      <c r="P252" s="191">
        <f>O252*H252</f>
        <v>0</v>
      </c>
      <c r="Q252" s="191">
        <v>0</v>
      </c>
      <c r="R252" s="191">
        <f>Q252*H252</f>
        <v>0</v>
      </c>
      <c r="S252" s="191">
        <v>0</v>
      </c>
      <c r="T252" s="192">
        <f>S252*H252</f>
        <v>0</v>
      </c>
      <c r="AR252" s="17" t="s">
        <v>145</v>
      </c>
      <c r="AT252" s="17" t="s">
        <v>141</v>
      </c>
      <c r="AU252" s="17" t="s">
        <v>79</v>
      </c>
      <c r="AY252" s="17" t="s">
        <v>130</v>
      </c>
      <c r="BE252" s="193">
        <f>IF(N252="základní",J252,0)</f>
        <v>0</v>
      </c>
      <c r="BF252" s="193">
        <f>IF(N252="snížená",J252,0)</f>
        <v>0</v>
      </c>
      <c r="BG252" s="193">
        <f>IF(N252="zákl. přenesená",J252,0)</f>
        <v>0</v>
      </c>
      <c r="BH252" s="193">
        <f>IF(N252="sníž. přenesená",J252,0)</f>
        <v>0</v>
      </c>
      <c r="BI252" s="193">
        <f>IF(N252="nulová",J252,0)</f>
        <v>0</v>
      </c>
      <c r="BJ252" s="17" t="s">
        <v>77</v>
      </c>
      <c r="BK252" s="193">
        <f>ROUND(I252*H252,2)</f>
        <v>0</v>
      </c>
      <c r="BL252" s="17" t="s">
        <v>137</v>
      </c>
      <c r="BM252" s="17" t="s">
        <v>578</v>
      </c>
    </row>
    <row r="253" spans="2:65" s="1" customFormat="1">
      <c r="B253" s="34"/>
      <c r="C253" s="35"/>
      <c r="D253" s="194" t="s">
        <v>139</v>
      </c>
      <c r="E253" s="35"/>
      <c r="F253" s="195" t="s">
        <v>576</v>
      </c>
      <c r="G253" s="35"/>
      <c r="H253" s="35"/>
      <c r="I253" s="112"/>
      <c r="J253" s="35"/>
      <c r="K253" s="35"/>
      <c r="L253" s="38"/>
      <c r="M253" s="196"/>
      <c r="N253" s="60"/>
      <c r="O253" s="60"/>
      <c r="P253" s="60"/>
      <c r="Q253" s="60"/>
      <c r="R253" s="60"/>
      <c r="S253" s="60"/>
      <c r="T253" s="61"/>
      <c r="AT253" s="17" t="s">
        <v>139</v>
      </c>
      <c r="AU253" s="17" t="s">
        <v>79</v>
      </c>
    </row>
    <row r="254" spans="2:65" s="13" customFormat="1">
      <c r="B254" s="217"/>
      <c r="C254" s="218"/>
      <c r="D254" s="194" t="s">
        <v>147</v>
      </c>
      <c r="E254" s="219" t="s">
        <v>1</v>
      </c>
      <c r="F254" s="220" t="s">
        <v>556</v>
      </c>
      <c r="G254" s="218"/>
      <c r="H254" s="221">
        <v>2</v>
      </c>
      <c r="I254" s="222"/>
      <c r="J254" s="218"/>
      <c r="K254" s="218"/>
      <c r="L254" s="223"/>
      <c r="M254" s="224"/>
      <c r="N254" s="225"/>
      <c r="O254" s="225"/>
      <c r="P254" s="225"/>
      <c r="Q254" s="225"/>
      <c r="R254" s="225"/>
      <c r="S254" s="225"/>
      <c r="T254" s="226"/>
      <c r="AT254" s="227" t="s">
        <v>147</v>
      </c>
      <c r="AU254" s="227" t="s">
        <v>79</v>
      </c>
      <c r="AV254" s="13" t="s">
        <v>79</v>
      </c>
      <c r="AW254" s="13" t="s">
        <v>32</v>
      </c>
      <c r="AX254" s="13" t="s">
        <v>69</v>
      </c>
      <c r="AY254" s="227" t="s">
        <v>130</v>
      </c>
    </row>
    <row r="255" spans="2:65" s="14" customFormat="1">
      <c r="B255" s="228"/>
      <c r="C255" s="229"/>
      <c r="D255" s="194" t="s">
        <v>147</v>
      </c>
      <c r="E255" s="230" t="s">
        <v>1</v>
      </c>
      <c r="F255" s="231" t="s">
        <v>176</v>
      </c>
      <c r="G255" s="229"/>
      <c r="H255" s="232">
        <v>2</v>
      </c>
      <c r="I255" s="233"/>
      <c r="J255" s="229"/>
      <c r="K255" s="229"/>
      <c r="L255" s="234"/>
      <c r="M255" s="235"/>
      <c r="N255" s="236"/>
      <c r="O255" s="236"/>
      <c r="P255" s="236"/>
      <c r="Q255" s="236"/>
      <c r="R255" s="236"/>
      <c r="S255" s="236"/>
      <c r="T255" s="237"/>
      <c r="AT255" s="238" t="s">
        <v>147</v>
      </c>
      <c r="AU255" s="238" t="s">
        <v>79</v>
      </c>
      <c r="AV255" s="14" t="s">
        <v>137</v>
      </c>
      <c r="AW255" s="14" t="s">
        <v>32</v>
      </c>
      <c r="AX255" s="14" t="s">
        <v>77</v>
      </c>
      <c r="AY255" s="238" t="s">
        <v>130</v>
      </c>
    </row>
    <row r="256" spans="2:65" s="1" customFormat="1" ht="16.5" customHeight="1">
      <c r="B256" s="34"/>
      <c r="C256" s="182" t="s">
        <v>387</v>
      </c>
      <c r="D256" s="182" t="s">
        <v>132</v>
      </c>
      <c r="E256" s="183" t="s">
        <v>579</v>
      </c>
      <c r="F256" s="184" t="s">
        <v>580</v>
      </c>
      <c r="G256" s="185" t="s">
        <v>311</v>
      </c>
      <c r="H256" s="186">
        <v>1</v>
      </c>
      <c r="I256" s="187"/>
      <c r="J256" s="188">
        <f>ROUND(I256*H256,2)</f>
        <v>0</v>
      </c>
      <c r="K256" s="184" t="s">
        <v>406</v>
      </c>
      <c r="L256" s="38"/>
      <c r="M256" s="189" t="s">
        <v>1</v>
      </c>
      <c r="N256" s="190" t="s">
        <v>40</v>
      </c>
      <c r="O256" s="60"/>
      <c r="P256" s="191">
        <f>O256*H256</f>
        <v>0</v>
      </c>
      <c r="Q256" s="191">
        <v>0</v>
      </c>
      <c r="R256" s="191">
        <f>Q256*H256</f>
        <v>0</v>
      </c>
      <c r="S256" s="191">
        <v>0</v>
      </c>
      <c r="T256" s="192">
        <f>S256*H256</f>
        <v>0</v>
      </c>
      <c r="AR256" s="17" t="s">
        <v>137</v>
      </c>
      <c r="AT256" s="17" t="s">
        <v>132</v>
      </c>
      <c r="AU256" s="17" t="s">
        <v>79</v>
      </c>
      <c r="AY256" s="17" t="s">
        <v>130</v>
      </c>
      <c r="BE256" s="193">
        <f>IF(N256="základní",J256,0)</f>
        <v>0</v>
      </c>
      <c r="BF256" s="193">
        <f>IF(N256="snížená",J256,0)</f>
        <v>0</v>
      </c>
      <c r="BG256" s="193">
        <f>IF(N256="zákl. přenesená",J256,0)</f>
        <v>0</v>
      </c>
      <c r="BH256" s="193">
        <f>IF(N256="sníž. přenesená",J256,0)</f>
        <v>0</v>
      </c>
      <c r="BI256" s="193">
        <f>IF(N256="nulová",J256,0)</f>
        <v>0</v>
      </c>
      <c r="BJ256" s="17" t="s">
        <v>77</v>
      </c>
      <c r="BK256" s="193">
        <f>ROUND(I256*H256,2)</f>
        <v>0</v>
      </c>
      <c r="BL256" s="17" t="s">
        <v>137</v>
      </c>
      <c r="BM256" s="17" t="s">
        <v>581</v>
      </c>
    </row>
    <row r="257" spans="2:65" s="1" customFormat="1">
      <c r="B257" s="34"/>
      <c r="C257" s="35"/>
      <c r="D257" s="194" t="s">
        <v>139</v>
      </c>
      <c r="E257" s="35"/>
      <c r="F257" s="195" t="s">
        <v>582</v>
      </c>
      <c r="G257" s="35"/>
      <c r="H257" s="35"/>
      <c r="I257" s="112"/>
      <c r="J257" s="35"/>
      <c r="K257" s="35"/>
      <c r="L257" s="38"/>
      <c r="M257" s="196"/>
      <c r="N257" s="60"/>
      <c r="O257" s="60"/>
      <c r="P257" s="60"/>
      <c r="Q257" s="60"/>
      <c r="R257" s="60"/>
      <c r="S257" s="60"/>
      <c r="T257" s="61"/>
      <c r="AT257" s="17" t="s">
        <v>139</v>
      </c>
      <c r="AU257" s="17" t="s">
        <v>79</v>
      </c>
    </row>
    <row r="258" spans="2:65" s="1" customFormat="1" ht="16.5" customHeight="1">
      <c r="B258" s="34"/>
      <c r="C258" s="197" t="s">
        <v>392</v>
      </c>
      <c r="D258" s="197" t="s">
        <v>141</v>
      </c>
      <c r="E258" s="198" t="s">
        <v>583</v>
      </c>
      <c r="F258" s="199" t="s">
        <v>584</v>
      </c>
      <c r="G258" s="200" t="s">
        <v>577</v>
      </c>
      <c r="H258" s="201">
        <v>1</v>
      </c>
      <c r="I258" s="202"/>
      <c r="J258" s="203">
        <f>ROUND(I258*H258,2)</f>
        <v>0</v>
      </c>
      <c r="K258" s="199" t="s">
        <v>1</v>
      </c>
      <c r="L258" s="204"/>
      <c r="M258" s="205" t="s">
        <v>1</v>
      </c>
      <c r="N258" s="206" t="s">
        <v>40</v>
      </c>
      <c r="O258" s="60"/>
      <c r="P258" s="191">
        <f>O258*H258</f>
        <v>0</v>
      </c>
      <c r="Q258" s="191">
        <v>0</v>
      </c>
      <c r="R258" s="191">
        <f>Q258*H258</f>
        <v>0</v>
      </c>
      <c r="S258" s="191">
        <v>0</v>
      </c>
      <c r="T258" s="192">
        <f>S258*H258</f>
        <v>0</v>
      </c>
      <c r="AR258" s="17" t="s">
        <v>145</v>
      </c>
      <c r="AT258" s="17" t="s">
        <v>141</v>
      </c>
      <c r="AU258" s="17" t="s">
        <v>79</v>
      </c>
      <c r="AY258" s="17" t="s">
        <v>130</v>
      </c>
      <c r="BE258" s="193">
        <f>IF(N258="základní",J258,0)</f>
        <v>0</v>
      </c>
      <c r="BF258" s="193">
        <f>IF(N258="snížená",J258,0)</f>
        <v>0</v>
      </c>
      <c r="BG258" s="193">
        <f>IF(N258="zákl. přenesená",J258,0)</f>
        <v>0</v>
      </c>
      <c r="BH258" s="193">
        <f>IF(N258="sníž. přenesená",J258,0)</f>
        <v>0</v>
      </c>
      <c r="BI258" s="193">
        <f>IF(N258="nulová",J258,0)</f>
        <v>0</v>
      </c>
      <c r="BJ258" s="17" t="s">
        <v>77</v>
      </c>
      <c r="BK258" s="193">
        <f>ROUND(I258*H258,2)</f>
        <v>0</v>
      </c>
      <c r="BL258" s="17" t="s">
        <v>137</v>
      </c>
      <c r="BM258" s="17" t="s">
        <v>585</v>
      </c>
    </row>
    <row r="259" spans="2:65" s="1" customFormat="1">
      <c r="B259" s="34"/>
      <c r="C259" s="35"/>
      <c r="D259" s="194" t="s">
        <v>139</v>
      </c>
      <c r="E259" s="35"/>
      <c r="F259" s="195" t="s">
        <v>584</v>
      </c>
      <c r="G259" s="35"/>
      <c r="H259" s="35"/>
      <c r="I259" s="112"/>
      <c r="J259" s="35"/>
      <c r="K259" s="35"/>
      <c r="L259" s="38"/>
      <c r="M259" s="196"/>
      <c r="N259" s="60"/>
      <c r="O259" s="60"/>
      <c r="P259" s="60"/>
      <c r="Q259" s="60"/>
      <c r="R259" s="60"/>
      <c r="S259" s="60"/>
      <c r="T259" s="61"/>
      <c r="AT259" s="17" t="s">
        <v>139</v>
      </c>
      <c r="AU259" s="17" t="s">
        <v>79</v>
      </c>
    </row>
    <row r="260" spans="2:65" s="13" customFormat="1">
      <c r="B260" s="217"/>
      <c r="C260" s="218"/>
      <c r="D260" s="194" t="s">
        <v>147</v>
      </c>
      <c r="E260" s="219" t="s">
        <v>1</v>
      </c>
      <c r="F260" s="220" t="s">
        <v>548</v>
      </c>
      <c r="G260" s="218"/>
      <c r="H260" s="221">
        <v>1</v>
      </c>
      <c r="I260" s="222"/>
      <c r="J260" s="218"/>
      <c r="K260" s="218"/>
      <c r="L260" s="223"/>
      <c r="M260" s="224"/>
      <c r="N260" s="225"/>
      <c r="O260" s="225"/>
      <c r="P260" s="225"/>
      <c r="Q260" s="225"/>
      <c r="R260" s="225"/>
      <c r="S260" s="225"/>
      <c r="T260" s="226"/>
      <c r="AT260" s="227" t="s">
        <v>147</v>
      </c>
      <c r="AU260" s="227" t="s">
        <v>79</v>
      </c>
      <c r="AV260" s="13" t="s">
        <v>79</v>
      </c>
      <c r="AW260" s="13" t="s">
        <v>32</v>
      </c>
      <c r="AX260" s="13" t="s">
        <v>69</v>
      </c>
      <c r="AY260" s="227" t="s">
        <v>130</v>
      </c>
    </row>
    <row r="261" spans="2:65" s="14" customFormat="1">
      <c r="B261" s="228"/>
      <c r="C261" s="229"/>
      <c r="D261" s="194" t="s">
        <v>147</v>
      </c>
      <c r="E261" s="230" t="s">
        <v>1</v>
      </c>
      <c r="F261" s="231" t="s">
        <v>176</v>
      </c>
      <c r="G261" s="229"/>
      <c r="H261" s="232">
        <v>1</v>
      </c>
      <c r="I261" s="233"/>
      <c r="J261" s="229"/>
      <c r="K261" s="229"/>
      <c r="L261" s="234"/>
      <c r="M261" s="235"/>
      <c r="N261" s="236"/>
      <c r="O261" s="236"/>
      <c r="P261" s="236"/>
      <c r="Q261" s="236"/>
      <c r="R261" s="236"/>
      <c r="S261" s="236"/>
      <c r="T261" s="237"/>
      <c r="AT261" s="238" t="s">
        <v>147</v>
      </c>
      <c r="AU261" s="238" t="s">
        <v>79</v>
      </c>
      <c r="AV261" s="14" t="s">
        <v>137</v>
      </c>
      <c r="AW261" s="14" t="s">
        <v>32</v>
      </c>
      <c r="AX261" s="14" t="s">
        <v>77</v>
      </c>
      <c r="AY261" s="238" t="s">
        <v>130</v>
      </c>
    </row>
    <row r="262" spans="2:65" s="1" customFormat="1" ht="16.5" customHeight="1">
      <c r="B262" s="34"/>
      <c r="C262" s="182" t="s">
        <v>499</v>
      </c>
      <c r="D262" s="182" t="s">
        <v>132</v>
      </c>
      <c r="E262" s="183" t="s">
        <v>586</v>
      </c>
      <c r="F262" s="184" t="s">
        <v>587</v>
      </c>
      <c r="G262" s="185" t="s">
        <v>311</v>
      </c>
      <c r="H262" s="186">
        <v>1</v>
      </c>
      <c r="I262" s="187"/>
      <c r="J262" s="188">
        <f>ROUND(I262*H262,2)</f>
        <v>0</v>
      </c>
      <c r="K262" s="184" t="s">
        <v>406</v>
      </c>
      <c r="L262" s="38"/>
      <c r="M262" s="189" t="s">
        <v>1</v>
      </c>
      <c r="N262" s="190" t="s">
        <v>40</v>
      </c>
      <c r="O262" s="60"/>
      <c r="P262" s="191">
        <f>O262*H262</f>
        <v>0</v>
      </c>
      <c r="Q262" s="191">
        <v>0</v>
      </c>
      <c r="R262" s="191">
        <f>Q262*H262</f>
        <v>0</v>
      </c>
      <c r="S262" s="191">
        <v>0</v>
      </c>
      <c r="T262" s="192">
        <f>S262*H262</f>
        <v>0</v>
      </c>
      <c r="AR262" s="17" t="s">
        <v>137</v>
      </c>
      <c r="AT262" s="17" t="s">
        <v>132</v>
      </c>
      <c r="AU262" s="17" t="s">
        <v>79</v>
      </c>
      <c r="AY262" s="17" t="s">
        <v>130</v>
      </c>
      <c r="BE262" s="193">
        <f>IF(N262="základní",J262,0)</f>
        <v>0</v>
      </c>
      <c r="BF262" s="193">
        <f>IF(N262="snížená",J262,0)</f>
        <v>0</v>
      </c>
      <c r="BG262" s="193">
        <f>IF(N262="zákl. přenesená",J262,0)</f>
        <v>0</v>
      </c>
      <c r="BH262" s="193">
        <f>IF(N262="sníž. přenesená",J262,0)</f>
        <v>0</v>
      </c>
      <c r="BI262" s="193">
        <f>IF(N262="nulová",J262,0)</f>
        <v>0</v>
      </c>
      <c r="BJ262" s="17" t="s">
        <v>77</v>
      </c>
      <c r="BK262" s="193">
        <f>ROUND(I262*H262,2)</f>
        <v>0</v>
      </c>
      <c r="BL262" s="17" t="s">
        <v>137</v>
      </c>
      <c r="BM262" s="17" t="s">
        <v>588</v>
      </c>
    </row>
    <row r="263" spans="2:65" s="1" customFormat="1">
      <c r="B263" s="34"/>
      <c r="C263" s="35"/>
      <c r="D263" s="194" t="s">
        <v>139</v>
      </c>
      <c r="E263" s="35"/>
      <c r="F263" s="195" t="s">
        <v>587</v>
      </c>
      <c r="G263" s="35"/>
      <c r="H263" s="35"/>
      <c r="I263" s="112"/>
      <c r="J263" s="35"/>
      <c r="K263" s="35"/>
      <c r="L263" s="38"/>
      <c r="M263" s="196"/>
      <c r="N263" s="60"/>
      <c r="O263" s="60"/>
      <c r="P263" s="60"/>
      <c r="Q263" s="60"/>
      <c r="R263" s="60"/>
      <c r="S263" s="60"/>
      <c r="T263" s="61"/>
      <c r="AT263" s="17" t="s">
        <v>139</v>
      </c>
      <c r="AU263" s="17" t="s">
        <v>79</v>
      </c>
    </row>
    <row r="264" spans="2:65" s="1" customFormat="1" ht="16.5" customHeight="1">
      <c r="B264" s="34"/>
      <c r="C264" s="197" t="s">
        <v>589</v>
      </c>
      <c r="D264" s="197" t="s">
        <v>141</v>
      </c>
      <c r="E264" s="198" t="s">
        <v>590</v>
      </c>
      <c r="F264" s="199" t="s">
        <v>591</v>
      </c>
      <c r="G264" s="200" t="s">
        <v>577</v>
      </c>
      <c r="H264" s="201">
        <v>1</v>
      </c>
      <c r="I264" s="202"/>
      <c r="J264" s="203">
        <f>ROUND(I264*H264,2)</f>
        <v>0</v>
      </c>
      <c r="K264" s="199" t="s">
        <v>1</v>
      </c>
      <c r="L264" s="204"/>
      <c r="M264" s="205" t="s">
        <v>1</v>
      </c>
      <c r="N264" s="206" t="s">
        <v>40</v>
      </c>
      <c r="O264" s="60"/>
      <c r="P264" s="191">
        <f>O264*H264</f>
        <v>0</v>
      </c>
      <c r="Q264" s="191">
        <v>0</v>
      </c>
      <c r="R264" s="191">
        <f>Q264*H264</f>
        <v>0</v>
      </c>
      <c r="S264" s="191">
        <v>0</v>
      </c>
      <c r="T264" s="192">
        <f>S264*H264</f>
        <v>0</v>
      </c>
      <c r="AR264" s="17" t="s">
        <v>145</v>
      </c>
      <c r="AT264" s="17" t="s">
        <v>141</v>
      </c>
      <c r="AU264" s="17" t="s">
        <v>79</v>
      </c>
      <c r="AY264" s="17" t="s">
        <v>130</v>
      </c>
      <c r="BE264" s="193">
        <f>IF(N264="základní",J264,0)</f>
        <v>0</v>
      </c>
      <c r="BF264" s="193">
        <f>IF(N264="snížená",J264,0)</f>
        <v>0</v>
      </c>
      <c r="BG264" s="193">
        <f>IF(N264="zákl. přenesená",J264,0)</f>
        <v>0</v>
      </c>
      <c r="BH264" s="193">
        <f>IF(N264="sníž. přenesená",J264,0)</f>
        <v>0</v>
      </c>
      <c r="BI264" s="193">
        <f>IF(N264="nulová",J264,0)</f>
        <v>0</v>
      </c>
      <c r="BJ264" s="17" t="s">
        <v>77</v>
      </c>
      <c r="BK264" s="193">
        <f>ROUND(I264*H264,2)</f>
        <v>0</v>
      </c>
      <c r="BL264" s="17" t="s">
        <v>137</v>
      </c>
      <c r="BM264" s="17" t="s">
        <v>592</v>
      </c>
    </row>
    <row r="265" spans="2:65" s="1" customFormat="1">
      <c r="B265" s="34"/>
      <c r="C265" s="35"/>
      <c r="D265" s="194" t="s">
        <v>139</v>
      </c>
      <c r="E265" s="35"/>
      <c r="F265" s="195" t="s">
        <v>593</v>
      </c>
      <c r="G265" s="35"/>
      <c r="H265" s="35"/>
      <c r="I265" s="112"/>
      <c r="J265" s="35"/>
      <c r="K265" s="35"/>
      <c r="L265" s="38"/>
      <c r="M265" s="196"/>
      <c r="N265" s="60"/>
      <c r="O265" s="60"/>
      <c r="P265" s="60"/>
      <c r="Q265" s="60"/>
      <c r="R265" s="60"/>
      <c r="S265" s="60"/>
      <c r="T265" s="61"/>
      <c r="AT265" s="17" t="s">
        <v>139</v>
      </c>
      <c r="AU265" s="17" t="s">
        <v>79</v>
      </c>
    </row>
    <row r="266" spans="2:65" s="13" customFormat="1">
      <c r="B266" s="217"/>
      <c r="C266" s="218"/>
      <c r="D266" s="194" t="s">
        <v>147</v>
      </c>
      <c r="E266" s="219" t="s">
        <v>1</v>
      </c>
      <c r="F266" s="220" t="s">
        <v>548</v>
      </c>
      <c r="G266" s="218"/>
      <c r="H266" s="221">
        <v>1</v>
      </c>
      <c r="I266" s="222"/>
      <c r="J266" s="218"/>
      <c r="K266" s="218"/>
      <c r="L266" s="223"/>
      <c r="M266" s="224"/>
      <c r="N266" s="225"/>
      <c r="O266" s="225"/>
      <c r="P266" s="225"/>
      <c r="Q266" s="225"/>
      <c r="R266" s="225"/>
      <c r="S266" s="225"/>
      <c r="T266" s="226"/>
      <c r="AT266" s="227" t="s">
        <v>147</v>
      </c>
      <c r="AU266" s="227" t="s">
        <v>79</v>
      </c>
      <c r="AV266" s="13" t="s">
        <v>79</v>
      </c>
      <c r="AW266" s="13" t="s">
        <v>32</v>
      </c>
      <c r="AX266" s="13" t="s">
        <v>69</v>
      </c>
      <c r="AY266" s="227" t="s">
        <v>130</v>
      </c>
    </row>
    <row r="267" spans="2:65" s="14" customFormat="1">
      <c r="B267" s="228"/>
      <c r="C267" s="229"/>
      <c r="D267" s="194" t="s">
        <v>147</v>
      </c>
      <c r="E267" s="230" t="s">
        <v>1</v>
      </c>
      <c r="F267" s="231" t="s">
        <v>176</v>
      </c>
      <c r="G267" s="229"/>
      <c r="H267" s="232">
        <v>1</v>
      </c>
      <c r="I267" s="233"/>
      <c r="J267" s="229"/>
      <c r="K267" s="229"/>
      <c r="L267" s="234"/>
      <c r="M267" s="235"/>
      <c r="N267" s="236"/>
      <c r="O267" s="236"/>
      <c r="P267" s="236"/>
      <c r="Q267" s="236"/>
      <c r="R267" s="236"/>
      <c r="S267" s="236"/>
      <c r="T267" s="237"/>
      <c r="AT267" s="238" t="s">
        <v>147</v>
      </c>
      <c r="AU267" s="238" t="s">
        <v>79</v>
      </c>
      <c r="AV267" s="14" t="s">
        <v>137</v>
      </c>
      <c r="AW267" s="14" t="s">
        <v>32</v>
      </c>
      <c r="AX267" s="14" t="s">
        <v>77</v>
      </c>
      <c r="AY267" s="238" t="s">
        <v>130</v>
      </c>
    </row>
    <row r="268" spans="2:65" s="1" customFormat="1" ht="16.5" customHeight="1">
      <c r="B268" s="34"/>
      <c r="C268" s="197" t="s">
        <v>504</v>
      </c>
      <c r="D268" s="197" t="s">
        <v>141</v>
      </c>
      <c r="E268" s="198" t="s">
        <v>594</v>
      </c>
      <c r="F268" s="199" t="s">
        <v>595</v>
      </c>
      <c r="G268" s="200" t="s">
        <v>577</v>
      </c>
      <c r="H268" s="201">
        <v>1</v>
      </c>
      <c r="I268" s="202"/>
      <c r="J268" s="203">
        <f>ROUND(I268*H268,2)</f>
        <v>0</v>
      </c>
      <c r="K268" s="199" t="s">
        <v>1</v>
      </c>
      <c r="L268" s="204"/>
      <c r="M268" s="205" t="s">
        <v>1</v>
      </c>
      <c r="N268" s="206" t="s">
        <v>40</v>
      </c>
      <c r="O268" s="60"/>
      <c r="P268" s="191">
        <f>O268*H268</f>
        <v>0</v>
      </c>
      <c r="Q268" s="191">
        <v>0</v>
      </c>
      <c r="R268" s="191">
        <f>Q268*H268</f>
        <v>0</v>
      </c>
      <c r="S268" s="191">
        <v>0</v>
      </c>
      <c r="T268" s="192">
        <f>S268*H268</f>
        <v>0</v>
      </c>
      <c r="AR268" s="17" t="s">
        <v>145</v>
      </c>
      <c r="AT268" s="17" t="s">
        <v>141</v>
      </c>
      <c r="AU268" s="17" t="s">
        <v>79</v>
      </c>
      <c r="AY268" s="17" t="s">
        <v>130</v>
      </c>
      <c r="BE268" s="193">
        <f>IF(N268="základní",J268,0)</f>
        <v>0</v>
      </c>
      <c r="BF268" s="193">
        <f>IF(N268="snížená",J268,0)</f>
        <v>0</v>
      </c>
      <c r="BG268" s="193">
        <f>IF(N268="zákl. přenesená",J268,0)</f>
        <v>0</v>
      </c>
      <c r="BH268" s="193">
        <f>IF(N268="sníž. přenesená",J268,0)</f>
        <v>0</v>
      </c>
      <c r="BI268" s="193">
        <f>IF(N268="nulová",J268,0)</f>
        <v>0</v>
      </c>
      <c r="BJ268" s="17" t="s">
        <v>77</v>
      </c>
      <c r="BK268" s="193">
        <f>ROUND(I268*H268,2)</f>
        <v>0</v>
      </c>
      <c r="BL268" s="17" t="s">
        <v>137</v>
      </c>
      <c r="BM268" s="17" t="s">
        <v>596</v>
      </c>
    </row>
    <row r="269" spans="2:65" s="1" customFormat="1">
      <c r="B269" s="34"/>
      <c r="C269" s="35"/>
      <c r="D269" s="194" t="s">
        <v>139</v>
      </c>
      <c r="E269" s="35"/>
      <c r="F269" s="195" t="s">
        <v>597</v>
      </c>
      <c r="G269" s="35"/>
      <c r="H269" s="35"/>
      <c r="I269" s="112"/>
      <c r="J269" s="35"/>
      <c r="K269" s="35"/>
      <c r="L269" s="38"/>
      <c r="M269" s="196"/>
      <c r="N269" s="60"/>
      <c r="O269" s="60"/>
      <c r="P269" s="60"/>
      <c r="Q269" s="60"/>
      <c r="R269" s="60"/>
      <c r="S269" s="60"/>
      <c r="T269" s="61"/>
      <c r="AT269" s="17" t="s">
        <v>139</v>
      </c>
      <c r="AU269" s="17" t="s">
        <v>79</v>
      </c>
    </row>
    <row r="270" spans="2:65" s="13" customFormat="1">
      <c r="B270" s="217"/>
      <c r="C270" s="218"/>
      <c r="D270" s="194" t="s">
        <v>147</v>
      </c>
      <c r="E270" s="219" t="s">
        <v>1</v>
      </c>
      <c r="F270" s="220" t="s">
        <v>548</v>
      </c>
      <c r="G270" s="218"/>
      <c r="H270" s="221">
        <v>1</v>
      </c>
      <c r="I270" s="222"/>
      <c r="J270" s="218"/>
      <c r="K270" s="218"/>
      <c r="L270" s="223"/>
      <c r="M270" s="224"/>
      <c r="N270" s="225"/>
      <c r="O270" s="225"/>
      <c r="P270" s="225"/>
      <c r="Q270" s="225"/>
      <c r="R270" s="225"/>
      <c r="S270" s="225"/>
      <c r="T270" s="226"/>
      <c r="AT270" s="227" t="s">
        <v>147</v>
      </c>
      <c r="AU270" s="227" t="s">
        <v>79</v>
      </c>
      <c r="AV270" s="13" t="s">
        <v>79</v>
      </c>
      <c r="AW270" s="13" t="s">
        <v>32</v>
      </c>
      <c r="AX270" s="13" t="s">
        <v>69</v>
      </c>
      <c r="AY270" s="227" t="s">
        <v>130</v>
      </c>
    </row>
    <row r="271" spans="2:65" s="14" customFormat="1">
      <c r="B271" s="228"/>
      <c r="C271" s="229"/>
      <c r="D271" s="194" t="s">
        <v>147</v>
      </c>
      <c r="E271" s="230" t="s">
        <v>1</v>
      </c>
      <c r="F271" s="231" t="s">
        <v>176</v>
      </c>
      <c r="G271" s="229"/>
      <c r="H271" s="232">
        <v>1</v>
      </c>
      <c r="I271" s="233"/>
      <c r="J271" s="229"/>
      <c r="K271" s="229"/>
      <c r="L271" s="234"/>
      <c r="M271" s="235"/>
      <c r="N271" s="236"/>
      <c r="O271" s="236"/>
      <c r="P271" s="236"/>
      <c r="Q271" s="236"/>
      <c r="R271" s="236"/>
      <c r="S271" s="236"/>
      <c r="T271" s="237"/>
      <c r="AT271" s="238" t="s">
        <v>147</v>
      </c>
      <c r="AU271" s="238" t="s">
        <v>79</v>
      </c>
      <c r="AV271" s="14" t="s">
        <v>137</v>
      </c>
      <c r="AW271" s="14" t="s">
        <v>32</v>
      </c>
      <c r="AX271" s="14" t="s">
        <v>77</v>
      </c>
      <c r="AY271" s="238" t="s">
        <v>130</v>
      </c>
    </row>
    <row r="272" spans="2:65" s="1" customFormat="1" ht="16.5" customHeight="1">
      <c r="B272" s="34"/>
      <c r="C272" s="182" t="s">
        <v>598</v>
      </c>
      <c r="D272" s="182" t="s">
        <v>132</v>
      </c>
      <c r="E272" s="183" t="s">
        <v>599</v>
      </c>
      <c r="F272" s="184" t="s">
        <v>600</v>
      </c>
      <c r="G272" s="185" t="s">
        <v>311</v>
      </c>
      <c r="H272" s="186">
        <v>2</v>
      </c>
      <c r="I272" s="187"/>
      <c r="J272" s="188">
        <f>ROUND(I272*H272,2)</f>
        <v>0</v>
      </c>
      <c r="K272" s="184" t="s">
        <v>406</v>
      </c>
      <c r="L272" s="38"/>
      <c r="M272" s="189" t="s">
        <v>1</v>
      </c>
      <c r="N272" s="190" t="s">
        <v>40</v>
      </c>
      <c r="O272" s="60"/>
      <c r="P272" s="191">
        <f>O272*H272</f>
        <v>0</v>
      </c>
      <c r="Q272" s="191">
        <v>0</v>
      </c>
      <c r="R272" s="191">
        <f>Q272*H272</f>
        <v>0</v>
      </c>
      <c r="S272" s="191">
        <v>0</v>
      </c>
      <c r="T272" s="192">
        <f>S272*H272</f>
        <v>0</v>
      </c>
      <c r="AR272" s="17" t="s">
        <v>137</v>
      </c>
      <c r="AT272" s="17" t="s">
        <v>132</v>
      </c>
      <c r="AU272" s="17" t="s">
        <v>79</v>
      </c>
      <c r="AY272" s="17" t="s">
        <v>130</v>
      </c>
      <c r="BE272" s="193">
        <f>IF(N272="základní",J272,0)</f>
        <v>0</v>
      </c>
      <c r="BF272" s="193">
        <f>IF(N272="snížená",J272,0)</f>
        <v>0</v>
      </c>
      <c r="BG272" s="193">
        <f>IF(N272="zákl. přenesená",J272,0)</f>
        <v>0</v>
      </c>
      <c r="BH272" s="193">
        <f>IF(N272="sníž. přenesená",J272,0)</f>
        <v>0</v>
      </c>
      <c r="BI272" s="193">
        <f>IF(N272="nulová",J272,0)</f>
        <v>0</v>
      </c>
      <c r="BJ272" s="17" t="s">
        <v>77</v>
      </c>
      <c r="BK272" s="193">
        <f>ROUND(I272*H272,2)</f>
        <v>0</v>
      </c>
      <c r="BL272" s="17" t="s">
        <v>137</v>
      </c>
      <c r="BM272" s="17" t="s">
        <v>601</v>
      </c>
    </row>
    <row r="273" spans="2:65" s="1" customFormat="1">
      <c r="B273" s="34"/>
      <c r="C273" s="35"/>
      <c r="D273" s="194" t="s">
        <v>139</v>
      </c>
      <c r="E273" s="35"/>
      <c r="F273" s="195" t="s">
        <v>600</v>
      </c>
      <c r="G273" s="35"/>
      <c r="H273" s="35"/>
      <c r="I273" s="112"/>
      <c r="J273" s="35"/>
      <c r="K273" s="35"/>
      <c r="L273" s="38"/>
      <c r="M273" s="196"/>
      <c r="N273" s="60"/>
      <c r="O273" s="60"/>
      <c r="P273" s="60"/>
      <c r="Q273" s="60"/>
      <c r="R273" s="60"/>
      <c r="S273" s="60"/>
      <c r="T273" s="61"/>
      <c r="AT273" s="17" t="s">
        <v>139</v>
      </c>
      <c r="AU273" s="17" t="s">
        <v>79</v>
      </c>
    </row>
    <row r="274" spans="2:65" s="1" customFormat="1" ht="16.5" customHeight="1">
      <c r="B274" s="34"/>
      <c r="C274" s="197" t="s">
        <v>508</v>
      </c>
      <c r="D274" s="197" t="s">
        <v>141</v>
      </c>
      <c r="E274" s="198" t="s">
        <v>602</v>
      </c>
      <c r="F274" s="199" t="s">
        <v>603</v>
      </c>
      <c r="G274" s="200" t="s">
        <v>577</v>
      </c>
      <c r="H274" s="201">
        <v>2</v>
      </c>
      <c r="I274" s="202"/>
      <c r="J274" s="203">
        <f>ROUND(I274*H274,2)</f>
        <v>0</v>
      </c>
      <c r="K274" s="199" t="s">
        <v>1</v>
      </c>
      <c r="L274" s="204"/>
      <c r="M274" s="205" t="s">
        <v>1</v>
      </c>
      <c r="N274" s="206" t="s">
        <v>40</v>
      </c>
      <c r="O274" s="60"/>
      <c r="P274" s="191">
        <f>O274*H274</f>
        <v>0</v>
      </c>
      <c r="Q274" s="191">
        <v>0</v>
      </c>
      <c r="R274" s="191">
        <f>Q274*H274</f>
        <v>0</v>
      </c>
      <c r="S274" s="191">
        <v>0</v>
      </c>
      <c r="T274" s="192">
        <f>S274*H274</f>
        <v>0</v>
      </c>
      <c r="AR274" s="17" t="s">
        <v>145</v>
      </c>
      <c r="AT274" s="17" t="s">
        <v>141</v>
      </c>
      <c r="AU274" s="17" t="s">
        <v>79</v>
      </c>
      <c r="AY274" s="17" t="s">
        <v>130</v>
      </c>
      <c r="BE274" s="193">
        <f>IF(N274="základní",J274,0)</f>
        <v>0</v>
      </c>
      <c r="BF274" s="193">
        <f>IF(N274="snížená",J274,0)</f>
        <v>0</v>
      </c>
      <c r="BG274" s="193">
        <f>IF(N274="zákl. přenesená",J274,0)</f>
        <v>0</v>
      </c>
      <c r="BH274" s="193">
        <f>IF(N274="sníž. přenesená",J274,0)</f>
        <v>0</v>
      </c>
      <c r="BI274" s="193">
        <f>IF(N274="nulová",J274,0)</f>
        <v>0</v>
      </c>
      <c r="BJ274" s="17" t="s">
        <v>77</v>
      </c>
      <c r="BK274" s="193">
        <f>ROUND(I274*H274,2)</f>
        <v>0</v>
      </c>
      <c r="BL274" s="17" t="s">
        <v>137</v>
      </c>
      <c r="BM274" s="17" t="s">
        <v>604</v>
      </c>
    </row>
    <row r="275" spans="2:65" s="1" customFormat="1">
      <c r="B275" s="34"/>
      <c r="C275" s="35"/>
      <c r="D275" s="194" t="s">
        <v>139</v>
      </c>
      <c r="E275" s="35"/>
      <c r="F275" s="195" t="s">
        <v>605</v>
      </c>
      <c r="G275" s="35"/>
      <c r="H275" s="35"/>
      <c r="I275" s="112"/>
      <c r="J275" s="35"/>
      <c r="K275" s="35"/>
      <c r="L275" s="38"/>
      <c r="M275" s="196"/>
      <c r="N275" s="60"/>
      <c r="O275" s="60"/>
      <c r="P275" s="60"/>
      <c r="Q275" s="60"/>
      <c r="R275" s="60"/>
      <c r="S275" s="60"/>
      <c r="T275" s="61"/>
      <c r="AT275" s="17" t="s">
        <v>139</v>
      </c>
      <c r="AU275" s="17" t="s">
        <v>79</v>
      </c>
    </row>
    <row r="276" spans="2:65" s="13" customFormat="1">
      <c r="B276" s="217"/>
      <c r="C276" s="218"/>
      <c r="D276" s="194" t="s">
        <v>147</v>
      </c>
      <c r="E276" s="219" t="s">
        <v>1</v>
      </c>
      <c r="F276" s="220" t="s">
        <v>556</v>
      </c>
      <c r="G276" s="218"/>
      <c r="H276" s="221">
        <v>2</v>
      </c>
      <c r="I276" s="222"/>
      <c r="J276" s="218"/>
      <c r="K276" s="218"/>
      <c r="L276" s="223"/>
      <c r="M276" s="224"/>
      <c r="N276" s="225"/>
      <c r="O276" s="225"/>
      <c r="P276" s="225"/>
      <c r="Q276" s="225"/>
      <c r="R276" s="225"/>
      <c r="S276" s="225"/>
      <c r="T276" s="226"/>
      <c r="AT276" s="227" t="s">
        <v>147</v>
      </c>
      <c r="AU276" s="227" t="s">
        <v>79</v>
      </c>
      <c r="AV276" s="13" t="s">
        <v>79</v>
      </c>
      <c r="AW276" s="13" t="s">
        <v>32</v>
      </c>
      <c r="AX276" s="13" t="s">
        <v>69</v>
      </c>
      <c r="AY276" s="227" t="s">
        <v>130</v>
      </c>
    </row>
    <row r="277" spans="2:65" s="14" customFormat="1">
      <c r="B277" s="228"/>
      <c r="C277" s="229"/>
      <c r="D277" s="194" t="s">
        <v>147</v>
      </c>
      <c r="E277" s="230" t="s">
        <v>1</v>
      </c>
      <c r="F277" s="231" t="s">
        <v>176</v>
      </c>
      <c r="G277" s="229"/>
      <c r="H277" s="232">
        <v>2</v>
      </c>
      <c r="I277" s="233"/>
      <c r="J277" s="229"/>
      <c r="K277" s="229"/>
      <c r="L277" s="234"/>
      <c r="M277" s="235"/>
      <c r="N277" s="236"/>
      <c r="O277" s="236"/>
      <c r="P277" s="236"/>
      <c r="Q277" s="236"/>
      <c r="R277" s="236"/>
      <c r="S277" s="236"/>
      <c r="T277" s="237"/>
      <c r="AT277" s="238" t="s">
        <v>147</v>
      </c>
      <c r="AU277" s="238" t="s">
        <v>79</v>
      </c>
      <c r="AV277" s="14" t="s">
        <v>137</v>
      </c>
      <c r="AW277" s="14" t="s">
        <v>32</v>
      </c>
      <c r="AX277" s="14" t="s">
        <v>77</v>
      </c>
      <c r="AY277" s="238" t="s">
        <v>130</v>
      </c>
    </row>
    <row r="278" spans="2:65" s="1" customFormat="1" ht="16.5" customHeight="1">
      <c r="B278" s="34"/>
      <c r="C278" s="197" t="s">
        <v>606</v>
      </c>
      <c r="D278" s="197" t="s">
        <v>141</v>
      </c>
      <c r="E278" s="198" t="s">
        <v>607</v>
      </c>
      <c r="F278" s="199" t="s">
        <v>608</v>
      </c>
      <c r="G278" s="200" t="s">
        <v>577</v>
      </c>
      <c r="H278" s="201">
        <v>2</v>
      </c>
      <c r="I278" s="202"/>
      <c r="J278" s="203">
        <f>ROUND(I278*H278,2)</f>
        <v>0</v>
      </c>
      <c r="K278" s="199" t="s">
        <v>1</v>
      </c>
      <c r="L278" s="204"/>
      <c r="M278" s="205" t="s">
        <v>1</v>
      </c>
      <c r="N278" s="206" t="s">
        <v>40</v>
      </c>
      <c r="O278" s="60"/>
      <c r="P278" s="191">
        <f>O278*H278</f>
        <v>0</v>
      </c>
      <c r="Q278" s="191">
        <v>0</v>
      </c>
      <c r="R278" s="191">
        <f>Q278*H278</f>
        <v>0</v>
      </c>
      <c r="S278" s="191">
        <v>0</v>
      </c>
      <c r="T278" s="192">
        <f>S278*H278</f>
        <v>0</v>
      </c>
      <c r="AR278" s="17" t="s">
        <v>145</v>
      </c>
      <c r="AT278" s="17" t="s">
        <v>141</v>
      </c>
      <c r="AU278" s="17" t="s">
        <v>79</v>
      </c>
      <c r="AY278" s="17" t="s">
        <v>130</v>
      </c>
      <c r="BE278" s="193">
        <f>IF(N278="základní",J278,0)</f>
        <v>0</v>
      </c>
      <c r="BF278" s="193">
        <f>IF(N278="snížená",J278,0)</f>
        <v>0</v>
      </c>
      <c r="BG278" s="193">
        <f>IF(N278="zákl. přenesená",J278,0)</f>
        <v>0</v>
      </c>
      <c r="BH278" s="193">
        <f>IF(N278="sníž. přenesená",J278,0)</f>
        <v>0</v>
      </c>
      <c r="BI278" s="193">
        <f>IF(N278="nulová",J278,0)</f>
        <v>0</v>
      </c>
      <c r="BJ278" s="17" t="s">
        <v>77</v>
      </c>
      <c r="BK278" s="193">
        <f>ROUND(I278*H278,2)</f>
        <v>0</v>
      </c>
      <c r="BL278" s="17" t="s">
        <v>137</v>
      </c>
      <c r="BM278" s="17" t="s">
        <v>609</v>
      </c>
    </row>
    <row r="279" spans="2:65" s="1" customFormat="1">
      <c r="B279" s="34"/>
      <c r="C279" s="35"/>
      <c r="D279" s="194" t="s">
        <v>139</v>
      </c>
      <c r="E279" s="35"/>
      <c r="F279" s="195" t="s">
        <v>610</v>
      </c>
      <c r="G279" s="35"/>
      <c r="H279" s="35"/>
      <c r="I279" s="112"/>
      <c r="J279" s="35"/>
      <c r="K279" s="35"/>
      <c r="L279" s="38"/>
      <c r="M279" s="196"/>
      <c r="N279" s="60"/>
      <c r="O279" s="60"/>
      <c r="P279" s="60"/>
      <c r="Q279" s="60"/>
      <c r="R279" s="60"/>
      <c r="S279" s="60"/>
      <c r="T279" s="61"/>
      <c r="AT279" s="17" t="s">
        <v>139</v>
      </c>
      <c r="AU279" s="17" t="s">
        <v>79</v>
      </c>
    </row>
    <row r="280" spans="2:65" s="13" customFormat="1">
      <c r="B280" s="217"/>
      <c r="C280" s="218"/>
      <c r="D280" s="194" t="s">
        <v>147</v>
      </c>
      <c r="E280" s="219" t="s">
        <v>1</v>
      </c>
      <c r="F280" s="220" t="s">
        <v>556</v>
      </c>
      <c r="G280" s="218"/>
      <c r="H280" s="221">
        <v>2</v>
      </c>
      <c r="I280" s="222"/>
      <c r="J280" s="218"/>
      <c r="K280" s="218"/>
      <c r="L280" s="223"/>
      <c r="M280" s="224"/>
      <c r="N280" s="225"/>
      <c r="O280" s="225"/>
      <c r="P280" s="225"/>
      <c r="Q280" s="225"/>
      <c r="R280" s="225"/>
      <c r="S280" s="225"/>
      <c r="T280" s="226"/>
      <c r="AT280" s="227" t="s">
        <v>147</v>
      </c>
      <c r="AU280" s="227" t="s">
        <v>79</v>
      </c>
      <c r="AV280" s="13" t="s">
        <v>79</v>
      </c>
      <c r="AW280" s="13" t="s">
        <v>32</v>
      </c>
      <c r="AX280" s="13" t="s">
        <v>69</v>
      </c>
      <c r="AY280" s="227" t="s">
        <v>130</v>
      </c>
    </row>
    <row r="281" spans="2:65" s="14" customFormat="1">
      <c r="B281" s="228"/>
      <c r="C281" s="229"/>
      <c r="D281" s="194" t="s">
        <v>147</v>
      </c>
      <c r="E281" s="230" t="s">
        <v>1</v>
      </c>
      <c r="F281" s="231" t="s">
        <v>176</v>
      </c>
      <c r="G281" s="229"/>
      <c r="H281" s="232">
        <v>2</v>
      </c>
      <c r="I281" s="233"/>
      <c r="J281" s="229"/>
      <c r="K281" s="229"/>
      <c r="L281" s="234"/>
      <c r="M281" s="235"/>
      <c r="N281" s="236"/>
      <c r="O281" s="236"/>
      <c r="P281" s="236"/>
      <c r="Q281" s="236"/>
      <c r="R281" s="236"/>
      <c r="S281" s="236"/>
      <c r="T281" s="237"/>
      <c r="AT281" s="238" t="s">
        <v>147</v>
      </c>
      <c r="AU281" s="238" t="s">
        <v>79</v>
      </c>
      <c r="AV281" s="14" t="s">
        <v>137</v>
      </c>
      <c r="AW281" s="14" t="s">
        <v>32</v>
      </c>
      <c r="AX281" s="14" t="s">
        <v>77</v>
      </c>
      <c r="AY281" s="238" t="s">
        <v>130</v>
      </c>
    </row>
    <row r="282" spans="2:65" s="1" customFormat="1" ht="16.5" customHeight="1">
      <c r="B282" s="34"/>
      <c r="C282" s="197" t="s">
        <v>512</v>
      </c>
      <c r="D282" s="197" t="s">
        <v>141</v>
      </c>
      <c r="E282" s="198" t="s">
        <v>611</v>
      </c>
      <c r="F282" s="199" t="s">
        <v>612</v>
      </c>
      <c r="G282" s="200" t="s">
        <v>577</v>
      </c>
      <c r="H282" s="201">
        <v>2</v>
      </c>
      <c r="I282" s="202"/>
      <c r="J282" s="203">
        <f>ROUND(I282*H282,2)</f>
        <v>0</v>
      </c>
      <c r="K282" s="199" t="s">
        <v>1</v>
      </c>
      <c r="L282" s="204"/>
      <c r="M282" s="205" t="s">
        <v>1</v>
      </c>
      <c r="N282" s="206" t="s">
        <v>40</v>
      </c>
      <c r="O282" s="60"/>
      <c r="P282" s="191">
        <f>O282*H282</f>
        <v>0</v>
      </c>
      <c r="Q282" s="191">
        <v>0</v>
      </c>
      <c r="R282" s="191">
        <f>Q282*H282</f>
        <v>0</v>
      </c>
      <c r="S282" s="191">
        <v>0</v>
      </c>
      <c r="T282" s="192">
        <f>S282*H282</f>
        <v>0</v>
      </c>
      <c r="AR282" s="17" t="s">
        <v>145</v>
      </c>
      <c r="AT282" s="17" t="s">
        <v>141</v>
      </c>
      <c r="AU282" s="17" t="s">
        <v>79</v>
      </c>
      <c r="AY282" s="17" t="s">
        <v>130</v>
      </c>
      <c r="BE282" s="193">
        <f>IF(N282="základní",J282,0)</f>
        <v>0</v>
      </c>
      <c r="BF282" s="193">
        <f>IF(N282="snížená",J282,0)</f>
        <v>0</v>
      </c>
      <c r="BG282" s="193">
        <f>IF(N282="zákl. přenesená",J282,0)</f>
        <v>0</v>
      </c>
      <c r="BH282" s="193">
        <f>IF(N282="sníž. přenesená",J282,0)</f>
        <v>0</v>
      </c>
      <c r="BI282" s="193">
        <f>IF(N282="nulová",J282,0)</f>
        <v>0</v>
      </c>
      <c r="BJ282" s="17" t="s">
        <v>77</v>
      </c>
      <c r="BK282" s="193">
        <f>ROUND(I282*H282,2)</f>
        <v>0</v>
      </c>
      <c r="BL282" s="17" t="s">
        <v>137</v>
      </c>
      <c r="BM282" s="17" t="s">
        <v>613</v>
      </c>
    </row>
    <row r="283" spans="2:65" s="1" customFormat="1">
      <c r="B283" s="34"/>
      <c r="C283" s="35"/>
      <c r="D283" s="194" t="s">
        <v>139</v>
      </c>
      <c r="E283" s="35"/>
      <c r="F283" s="195" t="s">
        <v>614</v>
      </c>
      <c r="G283" s="35"/>
      <c r="H283" s="35"/>
      <c r="I283" s="112"/>
      <c r="J283" s="35"/>
      <c r="K283" s="35"/>
      <c r="L283" s="38"/>
      <c r="M283" s="196"/>
      <c r="N283" s="60"/>
      <c r="O283" s="60"/>
      <c r="P283" s="60"/>
      <c r="Q283" s="60"/>
      <c r="R283" s="60"/>
      <c r="S283" s="60"/>
      <c r="T283" s="61"/>
      <c r="AT283" s="17" t="s">
        <v>139</v>
      </c>
      <c r="AU283" s="17" t="s">
        <v>79</v>
      </c>
    </row>
    <row r="284" spans="2:65" s="13" customFormat="1">
      <c r="B284" s="217"/>
      <c r="C284" s="218"/>
      <c r="D284" s="194" t="s">
        <v>147</v>
      </c>
      <c r="E284" s="219" t="s">
        <v>1</v>
      </c>
      <c r="F284" s="220" t="s">
        <v>556</v>
      </c>
      <c r="G284" s="218"/>
      <c r="H284" s="221">
        <v>2</v>
      </c>
      <c r="I284" s="222"/>
      <c r="J284" s="218"/>
      <c r="K284" s="218"/>
      <c r="L284" s="223"/>
      <c r="M284" s="224"/>
      <c r="N284" s="225"/>
      <c r="O284" s="225"/>
      <c r="P284" s="225"/>
      <c r="Q284" s="225"/>
      <c r="R284" s="225"/>
      <c r="S284" s="225"/>
      <c r="T284" s="226"/>
      <c r="AT284" s="227" t="s">
        <v>147</v>
      </c>
      <c r="AU284" s="227" t="s">
        <v>79</v>
      </c>
      <c r="AV284" s="13" t="s">
        <v>79</v>
      </c>
      <c r="AW284" s="13" t="s">
        <v>32</v>
      </c>
      <c r="AX284" s="13" t="s">
        <v>69</v>
      </c>
      <c r="AY284" s="227" t="s">
        <v>130</v>
      </c>
    </row>
    <row r="285" spans="2:65" s="14" customFormat="1">
      <c r="B285" s="228"/>
      <c r="C285" s="229"/>
      <c r="D285" s="194" t="s">
        <v>147</v>
      </c>
      <c r="E285" s="230" t="s">
        <v>1</v>
      </c>
      <c r="F285" s="231" t="s">
        <v>176</v>
      </c>
      <c r="G285" s="229"/>
      <c r="H285" s="232">
        <v>2</v>
      </c>
      <c r="I285" s="233"/>
      <c r="J285" s="229"/>
      <c r="K285" s="229"/>
      <c r="L285" s="234"/>
      <c r="M285" s="235"/>
      <c r="N285" s="236"/>
      <c r="O285" s="236"/>
      <c r="P285" s="236"/>
      <c r="Q285" s="236"/>
      <c r="R285" s="236"/>
      <c r="S285" s="236"/>
      <c r="T285" s="237"/>
      <c r="AT285" s="238" t="s">
        <v>147</v>
      </c>
      <c r="AU285" s="238" t="s">
        <v>79</v>
      </c>
      <c r="AV285" s="14" t="s">
        <v>137</v>
      </c>
      <c r="AW285" s="14" t="s">
        <v>32</v>
      </c>
      <c r="AX285" s="14" t="s">
        <v>77</v>
      </c>
      <c r="AY285" s="238" t="s">
        <v>130</v>
      </c>
    </row>
    <row r="286" spans="2:65" s="11" customFormat="1" ht="22.8" customHeight="1">
      <c r="B286" s="166"/>
      <c r="C286" s="167"/>
      <c r="D286" s="168" t="s">
        <v>68</v>
      </c>
      <c r="E286" s="180" t="s">
        <v>615</v>
      </c>
      <c r="F286" s="180" t="s">
        <v>616</v>
      </c>
      <c r="G286" s="167"/>
      <c r="H286" s="167"/>
      <c r="I286" s="170"/>
      <c r="J286" s="181">
        <f>BK286</f>
        <v>0</v>
      </c>
      <c r="K286" s="167"/>
      <c r="L286" s="172"/>
      <c r="M286" s="173"/>
      <c r="N286" s="174"/>
      <c r="O286" s="174"/>
      <c r="P286" s="175">
        <f>SUM(P287:P288)</f>
        <v>0</v>
      </c>
      <c r="Q286" s="174"/>
      <c r="R286" s="175">
        <f>SUM(R287:R288)</f>
        <v>0</v>
      </c>
      <c r="S286" s="174"/>
      <c r="T286" s="176">
        <f>SUM(T287:T288)</f>
        <v>0</v>
      </c>
      <c r="AR286" s="177" t="s">
        <v>77</v>
      </c>
      <c r="AT286" s="178" t="s">
        <v>68</v>
      </c>
      <c r="AU286" s="178" t="s">
        <v>77</v>
      </c>
      <c r="AY286" s="177" t="s">
        <v>130</v>
      </c>
      <c r="BK286" s="179">
        <f>SUM(BK287:BK288)</f>
        <v>0</v>
      </c>
    </row>
    <row r="287" spans="2:65" s="1" customFormat="1" ht="16.5" customHeight="1">
      <c r="B287" s="34"/>
      <c r="C287" s="182" t="s">
        <v>617</v>
      </c>
      <c r="D287" s="182" t="s">
        <v>132</v>
      </c>
      <c r="E287" s="183" t="s">
        <v>618</v>
      </c>
      <c r="F287" s="184" t="s">
        <v>619</v>
      </c>
      <c r="G287" s="185" t="s">
        <v>144</v>
      </c>
      <c r="H287" s="186">
        <v>38.392000000000003</v>
      </c>
      <c r="I287" s="187"/>
      <c r="J287" s="188">
        <f>ROUND(I287*H287,2)</f>
        <v>0</v>
      </c>
      <c r="K287" s="184" t="s">
        <v>406</v>
      </c>
      <c r="L287" s="38"/>
      <c r="M287" s="189" t="s">
        <v>1</v>
      </c>
      <c r="N287" s="190" t="s">
        <v>40</v>
      </c>
      <c r="O287" s="60"/>
      <c r="P287" s="191">
        <f>O287*H287</f>
        <v>0</v>
      </c>
      <c r="Q287" s="191">
        <v>0</v>
      </c>
      <c r="R287" s="191">
        <f>Q287*H287</f>
        <v>0</v>
      </c>
      <c r="S287" s="191">
        <v>0</v>
      </c>
      <c r="T287" s="192">
        <f>S287*H287</f>
        <v>0</v>
      </c>
      <c r="AR287" s="17" t="s">
        <v>137</v>
      </c>
      <c r="AT287" s="17" t="s">
        <v>132</v>
      </c>
      <c r="AU287" s="17" t="s">
        <v>79</v>
      </c>
      <c r="AY287" s="17" t="s">
        <v>130</v>
      </c>
      <c r="BE287" s="193">
        <f>IF(N287="základní",J287,0)</f>
        <v>0</v>
      </c>
      <c r="BF287" s="193">
        <f>IF(N287="snížená",J287,0)</f>
        <v>0</v>
      </c>
      <c r="BG287" s="193">
        <f>IF(N287="zákl. přenesená",J287,0)</f>
        <v>0</v>
      </c>
      <c r="BH287" s="193">
        <f>IF(N287="sníž. přenesená",J287,0)</f>
        <v>0</v>
      </c>
      <c r="BI287" s="193">
        <f>IF(N287="nulová",J287,0)</f>
        <v>0</v>
      </c>
      <c r="BJ287" s="17" t="s">
        <v>77</v>
      </c>
      <c r="BK287" s="193">
        <f>ROUND(I287*H287,2)</f>
        <v>0</v>
      </c>
      <c r="BL287" s="17" t="s">
        <v>137</v>
      </c>
      <c r="BM287" s="17" t="s">
        <v>620</v>
      </c>
    </row>
    <row r="288" spans="2:65" s="1" customFormat="1" ht="19.2">
      <c r="B288" s="34"/>
      <c r="C288" s="35"/>
      <c r="D288" s="194" t="s">
        <v>139</v>
      </c>
      <c r="E288" s="35"/>
      <c r="F288" s="195" t="s">
        <v>621</v>
      </c>
      <c r="G288" s="35"/>
      <c r="H288" s="35"/>
      <c r="I288" s="112"/>
      <c r="J288" s="35"/>
      <c r="K288" s="35"/>
      <c r="L288" s="38"/>
      <c r="M288" s="240"/>
      <c r="N288" s="241"/>
      <c r="O288" s="241"/>
      <c r="P288" s="241"/>
      <c r="Q288" s="241"/>
      <c r="R288" s="241"/>
      <c r="S288" s="241"/>
      <c r="T288" s="242"/>
      <c r="AT288" s="17" t="s">
        <v>139</v>
      </c>
      <c r="AU288" s="17" t="s">
        <v>79</v>
      </c>
    </row>
    <row r="289" spans="2:12" s="1" customFormat="1" ht="6.9" customHeight="1">
      <c r="B289" s="46"/>
      <c r="C289" s="47"/>
      <c r="D289" s="47"/>
      <c r="E289" s="47"/>
      <c r="F289" s="47"/>
      <c r="G289" s="47"/>
      <c r="H289" s="47"/>
      <c r="I289" s="134"/>
      <c r="J289" s="47"/>
      <c r="K289" s="47"/>
      <c r="L289" s="38"/>
    </row>
  </sheetData>
  <sheetProtection algorithmName="SHA-512" hashValue="TSTzCNX3T/XygAE+pL/iFTJImUUaJkBTg+wRYB2UU+rdgckZjqC02yEuaSk2CMgXLifVCTHfJS1RV0SvmkyGCw==" saltValue="tEgefGU4SoUunXOxTkYTgGTBSafQG1fZcv6AgK/kTyT/FShFYm5/MEGAZhDJqqarqa5kLK5ZKirYSBCTLI8dzw==" spinCount="100000" sheet="1" objects="1" scenarios="1" formatColumns="0" formatRows="0" autoFilter="0"/>
  <autoFilter ref="C89:K288" xr:uid="{00000000-0009-0000-0000-000002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310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89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101</v>
      </c>
      <c r="L8" s="20"/>
    </row>
    <row r="9" spans="2:46" s="1" customFormat="1" ht="16.5" customHeight="1">
      <c r="B9" s="38"/>
      <c r="E9" s="300" t="s">
        <v>397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398</v>
      </c>
      <c r="I10" s="112"/>
      <c r="L10" s="38"/>
    </row>
    <row r="11" spans="2:46" s="1" customFormat="1" ht="36.9" customHeight="1">
      <c r="B11" s="38"/>
      <c r="E11" s="302" t="s">
        <v>622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31</v>
      </c>
      <c r="I14" s="113" t="s">
        <v>22</v>
      </c>
      <c r="J14" s="114" t="str">
        <f>'Rekapitulace stavby'!AN8</f>
        <v>vyplň údaj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23</v>
      </c>
      <c r="I16" s="113" t="s">
        <v>24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27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28</v>
      </c>
      <c r="I19" s="113" t="s">
        <v>24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27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30</v>
      </c>
      <c r="I22" s="113" t="s">
        <v>24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27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24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27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35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37</v>
      </c>
      <c r="I34" s="121" t="s">
        <v>36</v>
      </c>
      <c r="J34" s="120" t="s">
        <v>38</v>
      </c>
      <c r="L34" s="38"/>
    </row>
    <row r="35" spans="2:12" s="1" customFormat="1" ht="14.4" customHeight="1">
      <c r="B35" s="38"/>
      <c r="D35" s="111" t="s">
        <v>39</v>
      </c>
      <c r="E35" s="111" t="s">
        <v>40</v>
      </c>
      <c r="F35" s="122">
        <f>ROUND((SUM(BE90:BE309)),  2)</f>
        <v>0</v>
      </c>
      <c r="I35" s="123">
        <v>0.21</v>
      </c>
      <c r="J35" s="122">
        <f>ROUND(((SUM(BE90:BE309))*I35),  2)</f>
        <v>0</v>
      </c>
      <c r="L35" s="38"/>
    </row>
    <row r="36" spans="2:12" s="1" customFormat="1" ht="14.4" customHeight="1">
      <c r="B36" s="38"/>
      <c r="E36" s="111" t="s">
        <v>41</v>
      </c>
      <c r="F36" s="122">
        <f>ROUND((SUM(BF90:BF309)),  2)</f>
        <v>0</v>
      </c>
      <c r="I36" s="123">
        <v>0.15</v>
      </c>
      <c r="J36" s="122">
        <f>ROUND(((SUM(BF90:BF309))*I36),  2)</f>
        <v>0</v>
      </c>
      <c r="L36" s="38"/>
    </row>
    <row r="37" spans="2:12" s="1" customFormat="1" ht="14.4" hidden="1" customHeight="1">
      <c r="B37" s="38"/>
      <c r="E37" s="111" t="s">
        <v>42</v>
      </c>
      <c r="F37" s="122">
        <f>ROUND((SUM(BG90:BG309)),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43</v>
      </c>
      <c r="F38" s="122">
        <f>ROUND((SUM(BH90:BH309)),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44</v>
      </c>
      <c r="F39" s="122">
        <f>ROUND((SUM(BI90:BI309)),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45</v>
      </c>
      <c r="E41" s="126"/>
      <c r="F41" s="126"/>
      <c r="G41" s="127" t="s">
        <v>46</v>
      </c>
      <c r="H41" s="128" t="s">
        <v>47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103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101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397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398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301.2 - Vodovodní přípojka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vyplň údaj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23</v>
      </c>
      <c r="D58" s="35"/>
      <c r="E58" s="35"/>
      <c r="F58" s="27" t="str">
        <f>E17</f>
        <v>Obec Brniště</v>
      </c>
      <c r="G58" s="35"/>
      <c r="H58" s="35"/>
      <c r="I58" s="113" t="s">
        <v>30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28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104</v>
      </c>
      <c r="D61" s="139"/>
      <c r="E61" s="139"/>
      <c r="F61" s="139"/>
      <c r="G61" s="139"/>
      <c r="H61" s="139"/>
      <c r="I61" s="140"/>
      <c r="J61" s="141" t="s">
        <v>105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106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107</v>
      </c>
    </row>
    <row r="64" spans="2:47" s="8" customFormat="1" ht="24.9" customHeight="1">
      <c r="B64" s="143"/>
      <c r="C64" s="144"/>
      <c r="D64" s="145" t="s">
        <v>108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109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400</v>
      </c>
      <c r="E66" s="152"/>
      <c r="F66" s="152"/>
      <c r="G66" s="152"/>
      <c r="H66" s="152"/>
      <c r="I66" s="153"/>
      <c r="J66" s="154">
        <f>J200</f>
        <v>0</v>
      </c>
      <c r="K66" s="94"/>
      <c r="L66" s="155"/>
    </row>
    <row r="67" spans="2:12" s="9" customFormat="1" ht="19.95" customHeight="1">
      <c r="B67" s="150"/>
      <c r="C67" s="94"/>
      <c r="D67" s="151" t="s">
        <v>401</v>
      </c>
      <c r="E67" s="152"/>
      <c r="F67" s="152"/>
      <c r="G67" s="152"/>
      <c r="H67" s="152"/>
      <c r="I67" s="153"/>
      <c r="J67" s="154">
        <f>J230</f>
        <v>0</v>
      </c>
      <c r="K67" s="94"/>
      <c r="L67" s="155"/>
    </row>
    <row r="68" spans="2:12" s="9" customFormat="1" ht="19.95" customHeight="1">
      <c r="B68" s="150"/>
      <c r="C68" s="94"/>
      <c r="D68" s="151" t="s">
        <v>402</v>
      </c>
      <c r="E68" s="152"/>
      <c r="F68" s="152"/>
      <c r="G68" s="152"/>
      <c r="H68" s="152"/>
      <c r="I68" s="153"/>
      <c r="J68" s="154">
        <f>J307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115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101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397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398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301.2 - Vodovodní přípojka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vyplň údaj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23</v>
      </c>
      <c r="D86" s="35"/>
      <c r="E86" s="35"/>
      <c r="F86" s="27" t="str">
        <f>E17</f>
        <v>Obec Brniště</v>
      </c>
      <c r="G86" s="35"/>
      <c r="H86" s="35"/>
      <c r="I86" s="113" t="s">
        <v>30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28</v>
      </c>
      <c r="D87" s="35"/>
      <c r="E87" s="35"/>
      <c r="F87" s="27" t="str">
        <f>IF(E20="","",E20)</f>
        <v>Vyplň údaj</v>
      </c>
      <c r="G87" s="35"/>
      <c r="H87" s="35"/>
      <c r="I87" s="113" t="s">
        <v>33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116</v>
      </c>
      <c r="D89" s="158" t="s">
        <v>54</v>
      </c>
      <c r="E89" s="158" t="s">
        <v>50</v>
      </c>
      <c r="F89" s="158" t="s">
        <v>51</v>
      </c>
      <c r="G89" s="158" t="s">
        <v>117</v>
      </c>
      <c r="H89" s="158" t="s">
        <v>118</v>
      </c>
      <c r="I89" s="159" t="s">
        <v>119</v>
      </c>
      <c r="J89" s="158" t="s">
        <v>105</v>
      </c>
      <c r="K89" s="160" t="s">
        <v>120</v>
      </c>
      <c r="L89" s="161"/>
      <c r="M89" s="64" t="s">
        <v>1</v>
      </c>
      <c r="N89" s="65" t="s">
        <v>39</v>
      </c>
      <c r="O89" s="65" t="s">
        <v>121</v>
      </c>
      <c r="P89" s="65" t="s">
        <v>122</v>
      </c>
      <c r="Q89" s="65" t="s">
        <v>123</v>
      </c>
      <c r="R89" s="65" t="s">
        <v>124</v>
      </c>
      <c r="S89" s="65" t="s">
        <v>125</v>
      </c>
      <c r="T89" s="66" t="s">
        <v>126</v>
      </c>
    </row>
    <row r="90" spans="2:65" s="1" customFormat="1" ht="22.8" customHeight="1">
      <c r="B90" s="34"/>
      <c r="C90" s="71" t="s">
        <v>127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68</v>
      </c>
      <c r="AU90" s="17" t="s">
        <v>107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68</v>
      </c>
      <c r="E91" s="169" t="s">
        <v>128</v>
      </c>
      <c r="F91" s="169" t="s">
        <v>129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P92+P200+P230+P307</f>
        <v>0</v>
      </c>
      <c r="Q91" s="174"/>
      <c r="R91" s="175">
        <f>R92+R200+R230+R307</f>
        <v>0</v>
      </c>
      <c r="S91" s="174"/>
      <c r="T91" s="176">
        <f>T92+T200+T230+T307</f>
        <v>0</v>
      </c>
      <c r="AR91" s="177" t="s">
        <v>77</v>
      </c>
      <c r="AT91" s="178" t="s">
        <v>68</v>
      </c>
      <c r="AU91" s="178" t="s">
        <v>69</v>
      </c>
      <c r="AY91" s="177" t="s">
        <v>130</v>
      </c>
      <c r="BK91" s="179">
        <f>BK92+BK200+BK230+BK307</f>
        <v>0</v>
      </c>
    </row>
    <row r="92" spans="2:65" s="11" customFormat="1" ht="22.8" customHeight="1">
      <c r="B92" s="166"/>
      <c r="C92" s="167"/>
      <c r="D92" s="168" t="s">
        <v>68</v>
      </c>
      <c r="E92" s="180" t="s">
        <v>77</v>
      </c>
      <c r="F92" s="180" t="s">
        <v>131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SUM(P93:P199)</f>
        <v>0</v>
      </c>
      <c r="Q92" s="174"/>
      <c r="R92" s="175">
        <f>SUM(R93:R199)</f>
        <v>0</v>
      </c>
      <c r="S92" s="174"/>
      <c r="T92" s="176">
        <f>SUM(T93:T199)</f>
        <v>0</v>
      </c>
      <c r="AR92" s="177" t="s">
        <v>77</v>
      </c>
      <c r="AT92" s="178" t="s">
        <v>68</v>
      </c>
      <c r="AU92" s="178" t="s">
        <v>77</v>
      </c>
      <c r="AY92" s="177" t="s">
        <v>130</v>
      </c>
      <c r="BK92" s="179">
        <f>SUM(BK93:BK199)</f>
        <v>0</v>
      </c>
    </row>
    <row r="93" spans="2:65" s="1" customFormat="1" ht="16.5" customHeight="1">
      <c r="B93" s="34"/>
      <c r="C93" s="182" t="s">
        <v>77</v>
      </c>
      <c r="D93" s="182" t="s">
        <v>132</v>
      </c>
      <c r="E93" s="183" t="s">
        <v>403</v>
      </c>
      <c r="F93" s="184" t="s">
        <v>404</v>
      </c>
      <c r="G93" s="185" t="s">
        <v>405</v>
      </c>
      <c r="H93" s="186">
        <v>18</v>
      </c>
      <c r="I93" s="187"/>
      <c r="J93" s="188">
        <f>ROUND(I93*H93,2)</f>
        <v>0</v>
      </c>
      <c r="K93" s="184" t="s">
        <v>406</v>
      </c>
      <c r="L93" s="38"/>
      <c r="M93" s="189" t="s">
        <v>1</v>
      </c>
      <c r="N93" s="190" t="s">
        <v>40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137</v>
      </c>
      <c r="AT93" s="17" t="s">
        <v>132</v>
      </c>
      <c r="AU93" s="17" t="s">
        <v>79</v>
      </c>
      <c r="AY93" s="17" t="s">
        <v>130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77</v>
      </c>
      <c r="BK93" s="193">
        <f>ROUND(I93*H93,2)</f>
        <v>0</v>
      </c>
      <c r="BL93" s="17" t="s">
        <v>137</v>
      </c>
      <c r="BM93" s="17" t="s">
        <v>79</v>
      </c>
    </row>
    <row r="94" spans="2:65" s="1" customFormat="1">
      <c r="B94" s="34"/>
      <c r="C94" s="35"/>
      <c r="D94" s="194" t="s">
        <v>139</v>
      </c>
      <c r="E94" s="35"/>
      <c r="F94" s="195" t="s">
        <v>407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139</v>
      </c>
      <c r="AU94" s="17" t="s">
        <v>79</v>
      </c>
    </row>
    <row r="95" spans="2:65" s="12" customFormat="1">
      <c r="B95" s="207"/>
      <c r="C95" s="208"/>
      <c r="D95" s="194" t="s">
        <v>147</v>
      </c>
      <c r="E95" s="209" t="s">
        <v>1</v>
      </c>
      <c r="F95" s="210" t="s">
        <v>408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147</v>
      </c>
      <c r="AU95" s="216" t="s">
        <v>79</v>
      </c>
      <c r="AV95" s="12" t="s">
        <v>77</v>
      </c>
      <c r="AW95" s="12" t="s">
        <v>32</v>
      </c>
      <c r="AX95" s="12" t="s">
        <v>69</v>
      </c>
      <c r="AY95" s="216" t="s">
        <v>130</v>
      </c>
    </row>
    <row r="96" spans="2:65" s="13" customFormat="1">
      <c r="B96" s="217"/>
      <c r="C96" s="218"/>
      <c r="D96" s="194" t="s">
        <v>147</v>
      </c>
      <c r="E96" s="219" t="s">
        <v>1</v>
      </c>
      <c r="F96" s="220" t="s">
        <v>623</v>
      </c>
      <c r="G96" s="218"/>
      <c r="H96" s="221">
        <v>18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147</v>
      </c>
      <c r="AU96" s="227" t="s">
        <v>79</v>
      </c>
      <c r="AV96" s="13" t="s">
        <v>79</v>
      </c>
      <c r="AW96" s="13" t="s">
        <v>32</v>
      </c>
      <c r="AX96" s="13" t="s">
        <v>69</v>
      </c>
      <c r="AY96" s="227" t="s">
        <v>130</v>
      </c>
    </row>
    <row r="97" spans="2:65" s="14" customFormat="1">
      <c r="B97" s="228"/>
      <c r="C97" s="229"/>
      <c r="D97" s="194" t="s">
        <v>147</v>
      </c>
      <c r="E97" s="230" t="s">
        <v>1</v>
      </c>
      <c r="F97" s="231" t="s">
        <v>176</v>
      </c>
      <c r="G97" s="229"/>
      <c r="H97" s="232">
        <v>18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147</v>
      </c>
      <c r="AU97" s="238" t="s">
        <v>79</v>
      </c>
      <c r="AV97" s="14" t="s">
        <v>137</v>
      </c>
      <c r="AW97" s="14" t="s">
        <v>32</v>
      </c>
      <c r="AX97" s="14" t="s">
        <v>77</v>
      </c>
      <c r="AY97" s="238" t="s">
        <v>130</v>
      </c>
    </row>
    <row r="98" spans="2:65" s="1" customFormat="1" ht="16.5" customHeight="1">
      <c r="B98" s="34"/>
      <c r="C98" s="182" t="s">
        <v>79</v>
      </c>
      <c r="D98" s="182" t="s">
        <v>132</v>
      </c>
      <c r="E98" s="183" t="s">
        <v>410</v>
      </c>
      <c r="F98" s="184" t="s">
        <v>411</v>
      </c>
      <c r="G98" s="185" t="s">
        <v>412</v>
      </c>
      <c r="H98" s="186">
        <v>3</v>
      </c>
      <c r="I98" s="187"/>
      <c r="J98" s="188">
        <f>ROUND(I98*H98,2)</f>
        <v>0</v>
      </c>
      <c r="K98" s="184" t="s">
        <v>406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79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137</v>
      </c>
    </row>
    <row r="99" spans="2:65" s="1" customFormat="1">
      <c r="B99" s="34"/>
      <c r="C99" s="35"/>
      <c r="D99" s="194" t="s">
        <v>139</v>
      </c>
      <c r="E99" s="35"/>
      <c r="F99" s="195" t="s">
        <v>413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79</v>
      </c>
    </row>
    <row r="100" spans="2:65" s="12" customFormat="1">
      <c r="B100" s="207"/>
      <c r="C100" s="208"/>
      <c r="D100" s="194" t="s">
        <v>147</v>
      </c>
      <c r="E100" s="209" t="s">
        <v>1</v>
      </c>
      <c r="F100" s="210" t="s">
        <v>408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147</v>
      </c>
      <c r="AU100" s="216" t="s">
        <v>79</v>
      </c>
      <c r="AV100" s="12" t="s">
        <v>77</v>
      </c>
      <c r="AW100" s="12" t="s">
        <v>32</v>
      </c>
      <c r="AX100" s="12" t="s">
        <v>69</v>
      </c>
      <c r="AY100" s="216" t="s">
        <v>130</v>
      </c>
    </row>
    <row r="101" spans="2:65" s="13" customFormat="1">
      <c r="B101" s="217"/>
      <c r="C101" s="218"/>
      <c r="D101" s="194" t="s">
        <v>147</v>
      </c>
      <c r="E101" s="219" t="s">
        <v>1</v>
      </c>
      <c r="F101" s="220" t="s">
        <v>150</v>
      </c>
      <c r="G101" s="218"/>
      <c r="H101" s="221">
        <v>3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147</v>
      </c>
      <c r="AU101" s="227" t="s">
        <v>79</v>
      </c>
      <c r="AV101" s="13" t="s">
        <v>79</v>
      </c>
      <c r="AW101" s="13" t="s">
        <v>32</v>
      </c>
      <c r="AX101" s="13" t="s">
        <v>69</v>
      </c>
      <c r="AY101" s="227" t="s">
        <v>130</v>
      </c>
    </row>
    <row r="102" spans="2:65" s="14" customFormat="1">
      <c r="B102" s="228"/>
      <c r="C102" s="229"/>
      <c r="D102" s="194" t="s">
        <v>147</v>
      </c>
      <c r="E102" s="230" t="s">
        <v>1</v>
      </c>
      <c r="F102" s="231" t="s">
        <v>176</v>
      </c>
      <c r="G102" s="229"/>
      <c r="H102" s="232">
        <v>3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147</v>
      </c>
      <c r="AU102" s="238" t="s">
        <v>79</v>
      </c>
      <c r="AV102" s="14" t="s">
        <v>137</v>
      </c>
      <c r="AW102" s="14" t="s">
        <v>32</v>
      </c>
      <c r="AX102" s="14" t="s">
        <v>77</v>
      </c>
      <c r="AY102" s="238" t="s">
        <v>130</v>
      </c>
    </row>
    <row r="103" spans="2:65" s="1" customFormat="1" ht="16.5" customHeight="1">
      <c r="B103" s="34"/>
      <c r="C103" s="182" t="s">
        <v>150</v>
      </c>
      <c r="D103" s="182" t="s">
        <v>132</v>
      </c>
      <c r="E103" s="183" t="s">
        <v>624</v>
      </c>
      <c r="F103" s="184" t="s">
        <v>625</v>
      </c>
      <c r="G103" s="185" t="s">
        <v>135</v>
      </c>
      <c r="H103" s="186">
        <v>8.5500000000000007</v>
      </c>
      <c r="I103" s="187"/>
      <c r="J103" s="188">
        <f>ROUND(I103*H103,2)</f>
        <v>0</v>
      </c>
      <c r="K103" s="184" t="s">
        <v>406</v>
      </c>
      <c r="L103" s="38"/>
      <c r="M103" s="189" t="s">
        <v>1</v>
      </c>
      <c r="N103" s="190" t="s">
        <v>40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137</v>
      </c>
      <c r="AT103" s="17" t="s">
        <v>132</v>
      </c>
      <c r="AU103" s="17" t="s">
        <v>79</v>
      </c>
      <c r="AY103" s="17" t="s">
        <v>130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77</v>
      </c>
      <c r="BK103" s="193">
        <f>ROUND(I103*H103,2)</f>
        <v>0</v>
      </c>
      <c r="BL103" s="17" t="s">
        <v>137</v>
      </c>
      <c r="BM103" s="17" t="s">
        <v>169</v>
      </c>
    </row>
    <row r="104" spans="2:65" s="1" customFormat="1" ht="19.2">
      <c r="B104" s="34"/>
      <c r="C104" s="35"/>
      <c r="D104" s="194" t="s">
        <v>139</v>
      </c>
      <c r="E104" s="35"/>
      <c r="F104" s="195" t="s">
        <v>626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139</v>
      </c>
      <c r="AU104" s="17" t="s">
        <v>79</v>
      </c>
    </row>
    <row r="105" spans="2:65" s="13" customFormat="1">
      <c r="B105" s="217"/>
      <c r="C105" s="218"/>
      <c r="D105" s="194" t="s">
        <v>147</v>
      </c>
      <c r="E105" s="219" t="s">
        <v>1</v>
      </c>
      <c r="F105" s="220" t="s">
        <v>627</v>
      </c>
      <c r="G105" s="218"/>
      <c r="H105" s="221">
        <v>2.7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147</v>
      </c>
      <c r="AU105" s="227" t="s">
        <v>79</v>
      </c>
      <c r="AV105" s="13" t="s">
        <v>79</v>
      </c>
      <c r="AW105" s="13" t="s">
        <v>32</v>
      </c>
      <c r="AX105" s="13" t="s">
        <v>69</v>
      </c>
      <c r="AY105" s="227" t="s">
        <v>130</v>
      </c>
    </row>
    <row r="106" spans="2:65" s="13" customFormat="1">
      <c r="B106" s="217"/>
      <c r="C106" s="218"/>
      <c r="D106" s="194" t="s">
        <v>147</v>
      </c>
      <c r="E106" s="219" t="s">
        <v>1</v>
      </c>
      <c r="F106" s="220" t="s">
        <v>628</v>
      </c>
      <c r="G106" s="218"/>
      <c r="H106" s="221">
        <v>5.85</v>
      </c>
      <c r="I106" s="222"/>
      <c r="J106" s="218"/>
      <c r="K106" s="218"/>
      <c r="L106" s="223"/>
      <c r="M106" s="224"/>
      <c r="N106" s="225"/>
      <c r="O106" s="225"/>
      <c r="P106" s="225"/>
      <c r="Q106" s="225"/>
      <c r="R106" s="225"/>
      <c r="S106" s="225"/>
      <c r="T106" s="226"/>
      <c r="AT106" s="227" t="s">
        <v>147</v>
      </c>
      <c r="AU106" s="227" t="s">
        <v>79</v>
      </c>
      <c r="AV106" s="13" t="s">
        <v>79</v>
      </c>
      <c r="AW106" s="13" t="s">
        <v>32</v>
      </c>
      <c r="AX106" s="13" t="s">
        <v>69</v>
      </c>
      <c r="AY106" s="227" t="s">
        <v>130</v>
      </c>
    </row>
    <row r="107" spans="2:65" s="14" customFormat="1">
      <c r="B107" s="228"/>
      <c r="C107" s="229"/>
      <c r="D107" s="194" t="s">
        <v>147</v>
      </c>
      <c r="E107" s="230" t="s">
        <v>1</v>
      </c>
      <c r="F107" s="231" t="s">
        <v>176</v>
      </c>
      <c r="G107" s="229"/>
      <c r="H107" s="232">
        <v>8.5500000000000007</v>
      </c>
      <c r="I107" s="233"/>
      <c r="J107" s="229"/>
      <c r="K107" s="229"/>
      <c r="L107" s="234"/>
      <c r="M107" s="235"/>
      <c r="N107" s="236"/>
      <c r="O107" s="236"/>
      <c r="P107" s="236"/>
      <c r="Q107" s="236"/>
      <c r="R107" s="236"/>
      <c r="S107" s="236"/>
      <c r="T107" s="237"/>
      <c r="AT107" s="238" t="s">
        <v>147</v>
      </c>
      <c r="AU107" s="238" t="s">
        <v>79</v>
      </c>
      <c r="AV107" s="14" t="s">
        <v>137</v>
      </c>
      <c r="AW107" s="14" t="s">
        <v>32</v>
      </c>
      <c r="AX107" s="14" t="s">
        <v>77</v>
      </c>
      <c r="AY107" s="238" t="s">
        <v>130</v>
      </c>
    </row>
    <row r="108" spans="2:65" s="1" customFormat="1" ht="16.5" customHeight="1">
      <c r="B108" s="34"/>
      <c r="C108" s="182" t="s">
        <v>137</v>
      </c>
      <c r="D108" s="182" t="s">
        <v>132</v>
      </c>
      <c r="E108" s="183" t="s">
        <v>414</v>
      </c>
      <c r="F108" s="184" t="s">
        <v>415</v>
      </c>
      <c r="G108" s="185" t="s">
        <v>135</v>
      </c>
      <c r="H108" s="186">
        <v>71.751999999999995</v>
      </c>
      <c r="I108" s="187"/>
      <c r="J108" s="188">
        <f>ROUND(I108*H108,2)</f>
        <v>0</v>
      </c>
      <c r="K108" s="184" t="s">
        <v>406</v>
      </c>
      <c r="L108" s="38"/>
      <c r="M108" s="189" t="s">
        <v>1</v>
      </c>
      <c r="N108" s="190" t="s">
        <v>40</v>
      </c>
      <c r="O108" s="60"/>
      <c r="P108" s="191">
        <f>O108*H108</f>
        <v>0</v>
      </c>
      <c r="Q108" s="191">
        <v>0</v>
      </c>
      <c r="R108" s="191">
        <f>Q108*H108</f>
        <v>0</v>
      </c>
      <c r="S108" s="191">
        <v>0</v>
      </c>
      <c r="T108" s="192">
        <f>S108*H108</f>
        <v>0</v>
      </c>
      <c r="AR108" s="17" t="s">
        <v>137</v>
      </c>
      <c r="AT108" s="17" t="s">
        <v>132</v>
      </c>
      <c r="AU108" s="17" t="s">
        <v>79</v>
      </c>
      <c r="AY108" s="17" t="s">
        <v>130</v>
      </c>
      <c r="BE108" s="193">
        <f>IF(N108="základní",J108,0)</f>
        <v>0</v>
      </c>
      <c r="BF108" s="193">
        <f>IF(N108="snížená",J108,0)</f>
        <v>0</v>
      </c>
      <c r="BG108" s="193">
        <f>IF(N108="zákl. přenesená",J108,0)</f>
        <v>0</v>
      </c>
      <c r="BH108" s="193">
        <f>IF(N108="sníž. přenesená",J108,0)</f>
        <v>0</v>
      </c>
      <c r="BI108" s="193">
        <f>IF(N108="nulová",J108,0)</f>
        <v>0</v>
      </c>
      <c r="BJ108" s="17" t="s">
        <v>77</v>
      </c>
      <c r="BK108" s="193">
        <f>ROUND(I108*H108,2)</f>
        <v>0</v>
      </c>
      <c r="BL108" s="17" t="s">
        <v>137</v>
      </c>
      <c r="BM108" s="17" t="s">
        <v>145</v>
      </c>
    </row>
    <row r="109" spans="2:65" s="1" customFormat="1" ht="19.2">
      <c r="B109" s="34"/>
      <c r="C109" s="35"/>
      <c r="D109" s="194" t="s">
        <v>139</v>
      </c>
      <c r="E109" s="35"/>
      <c r="F109" s="195" t="s">
        <v>416</v>
      </c>
      <c r="G109" s="35"/>
      <c r="H109" s="35"/>
      <c r="I109" s="112"/>
      <c r="J109" s="35"/>
      <c r="K109" s="35"/>
      <c r="L109" s="38"/>
      <c r="M109" s="196"/>
      <c r="N109" s="60"/>
      <c r="O109" s="60"/>
      <c r="P109" s="60"/>
      <c r="Q109" s="60"/>
      <c r="R109" s="60"/>
      <c r="S109" s="60"/>
      <c r="T109" s="61"/>
      <c r="AT109" s="17" t="s">
        <v>139</v>
      </c>
      <c r="AU109" s="17" t="s">
        <v>79</v>
      </c>
    </row>
    <row r="110" spans="2:65" s="12" customFormat="1">
      <c r="B110" s="207"/>
      <c r="C110" s="208"/>
      <c r="D110" s="194" t="s">
        <v>147</v>
      </c>
      <c r="E110" s="209" t="s">
        <v>1</v>
      </c>
      <c r="F110" s="210" t="s">
        <v>417</v>
      </c>
      <c r="G110" s="208"/>
      <c r="H110" s="209" t="s">
        <v>1</v>
      </c>
      <c r="I110" s="211"/>
      <c r="J110" s="208"/>
      <c r="K110" s="208"/>
      <c r="L110" s="212"/>
      <c r="M110" s="213"/>
      <c r="N110" s="214"/>
      <c r="O110" s="214"/>
      <c r="P110" s="214"/>
      <c r="Q110" s="214"/>
      <c r="R110" s="214"/>
      <c r="S110" s="214"/>
      <c r="T110" s="215"/>
      <c r="AT110" s="216" t="s">
        <v>147</v>
      </c>
      <c r="AU110" s="216" t="s">
        <v>79</v>
      </c>
      <c r="AV110" s="12" t="s">
        <v>77</v>
      </c>
      <c r="AW110" s="12" t="s">
        <v>32</v>
      </c>
      <c r="AX110" s="12" t="s">
        <v>69</v>
      </c>
      <c r="AY110" s="216" t="s">
        <v>130</v>
      </c>
    </row>
    <row r="111" spans="2:65" s="13" customFormat="1">
      <c r="B111" s="217"/>
      <c r="C111" s="218"/>
      <c r="D111" s="194" t="s">
        <v>147</v>
      </c>
      <c r="E111" s="219" t="s">
        <v>1</v>
      </c>
      <c r="F111" s="220" t="s">
        <v>629</v>
      </c>
      <c r="G111" s="218"/>
      <c r="H111" s="221">
        <v>41.6</v>
      </c>
      <c r="I111" s="222"/>
      <c r="J111" s="218"/>
      <c r="K111" s="218"/>
      <c r="L111" s="223"/>
      <c r="M111" s="224"/>
      <c r="N111" s="225"/>
      <c r="O111" s="225"/>
      <c r="P111" s="225"/>
      <c r="Q111" s="225"/>
      <c r="R111" s="225"/>
      <c r="S111" s="225"/>
      <c r="T111" s="226"/>
      <c r="AT111" s="227" t="s">
        <v>147</v>
      </c>
      <c r="AU111" s="227" t="s">
        <v>79</v>
      </c>
      <c r="AV111" s="13" t="s">
        <v>79</v>
      </c>
      <c r="AW111" s="13" t="s">
        <v>32</v>
      </c>
      <c r="AX111" s="13" t="s">
        <v>69</v>
      </c>
      <c r="AY111" s="227" t="s">
        <v>130</v>
      </c>
    </row>
    <row r="112" spans="2:65" s="13" customFormat="1">
      <c r="B112" s="217"/>
      <c r="C112" s="218"/>
      <c r="D112" s="194" t="s">
        <v>147</v>
      </c>
      <c r="E112" s="219" t="s">
        <v>1</v>
      </c>
      <c r="F112" s="220" t="s">
        <v>630</v>
      </c>
      <c r="G112" s="218"/>
      <c r="H112" s="221">
        <v>-3.36</v>
      </c>
      <c r="I112" s="222"/>
      <c r="J112" s="218"/>
      <c r="K112" s="218"/>
      <c r="L112" s="223"/>
      <c r="M112" s="224"/>
      <c r="N112" s="225"/>
      <c r="O112" s="225"/>
      <c r="P112" s="225"/>
      <c r="Q112" s="225"/>
      <c r="R112" s="225"/>
      <c r="S112" s="225"/>
      <c r="T112" s="226"/>
      <c r="AT112" s="227" t="s">
        <v>147</v>
      </c>
      <c r="AU112" s="227" t="s">
        <v>79</v>
      </c>
      <c r="AV112" s="13" t="s">
        <v>79</v>
      </c>
      <c r="AW112" s="13" t="s">
        <v>32</v>
      </c>
      <c r="AX112" s="13" t="s">
        <v>69</v>
      </c>
      <c r="AY112" s="227" t="s">
        <v>130</v>
      </c>
    </row>
    <row r="113" spans="2:65" s="13" customFormat="1">
      <c r="B113" s="217"/>
      <c r="C113" s="218"/>
      <c r="D113" s="194" t="s">
        <v>147</v>
      </c>
      <c r="E113" s="219" t="s">
        <v>1</v>
      </c>
      <c r="F113" s="220" t="s">
        <v>631</v>
      </c>
      <c r="G113" s="218"/>
      <c r="H113" s="221">
        <v>-2.7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147</v>
      </c>
      <c r="AU113" s="227" t="s">
        <v>79</v>
      </c>
      <c r="AV113" s="13" t="s">
        <v>79</v>
      </c>
      <c r="AW113" s="13" t="s">
        <v>32</v>
      </c>
      <c r="AX113" s="13" t="s">
        <v>69</v>
      </c>
      <c r="AY113" s="227" t="s">
        <v>130</v>
      </c>
    </row>
    <row r="114" spans="2:65" s="13" customFormat="1">
      <c r="B114" s="217"/>
      <c r="C114" s="218"/>
      <c r="D114" s="194" t="s">
        <v>147</v>
      </c>
      <c r="E114" s="219" t="s">
        <v>1</v>
      </c>
      <c r="F114" s="220" t="s">
        <v>632</v>
      </c>
      <c r="G114" s="218"/>
      <c r="H114" s="221">
        <v>60</v>
      </c>
      <c r="I114" s="222"/>
      <c r="J114" s="218"/>
      <c r="K114" s="218"/>
      <c r="L114" s="223"/>
      <c r="M114" s="224"/>
      <c r="N114" s="225"/>
      <c r="O114" s="225"/>
      <c r="P114" s="225"/>
      <c r="Q114" s="225"/>
      <c r="R114" s="225"/>
      <c r="S114" s="225"/>
      <c r="T114" s="226"/>
      <c r="AT114" s="227" t="s">
        <v>147</v>
      </c>
      <c r="AU114" s="227" t="s">
        <v>79</v>
      </c>
      <c r="AV114" s="13" t="s">
        <v>79</v>
      </c>
      <c r="AW114" s="13" t="s">
        <v>32</v>
      </c>
      <c r="AX114" s="13" t="s">
        <v>69</v>
      </c>
      <c r="AY114" s="227" t="s">
        <v>130</v>
      </c>
    </row>
    <row r="115" spans="2:65" s="13" customFormat="1">
      <c r="B115" s="217"/>
      <c r="C115" s="218"/>
      <c r="D115" s="194" t="s">
        <v>147</v>
      </c>
      <c r="E115" s="219" t="s">
        <v>1</v>
      </c>
      <c r="F115" s="220" t="s">
        <v>633</v>
      </c>
      <c r="G115" s="218"/>
      <c r="H115" s="221">
        <v>-5.85</v>
      </c>
      <c r="I115" s="222"/>
      <c r="J115" s="218"/>
      <c r="K115" s="218"/>
      <c r="L115" s="223"/>
      <c r="M115" s="224"/>
      <c r="N115" s="225"/>
      <c r="O115" s="225"/>
      <c r="P115" s="225"/>
      <c r="Q115" s="225"/>
      <c r="R115" s="225"/>
      <c r="S115" s="225"/>
      <c r="T115" s="226"/>
      <c r="AT115" s="227" t="s">
        <v>147</v>
      </c>
      <c r="AU115" s="227" t="s">
        <v>79</v>
      </c>
      <c r="AV115" s="13" t="s">
        <v>79</v>
      </c>
      <c r="AW115" s="13" t="s">
        <v>32</v>
      </c>
      <c r="AX115" s="13" t="s">
        <v>69</v>
      </c>
      <c r="AY115" s="227" t="s">
        <v>130</v>
      </c>
    </row>
    <row r="116" spans="2:65" s="15" customFormat="1">
      <c r="B116" s="243"/>
      <c r="C116" s="244"/>
      <c r="D116" s="194" t="s">
        <v>147</v>
      </c>
      <c r="E116" s="245" t="s">
        <v>1</v>
      </c>
      <c r="F116" s="246" t="s">
        <v>420</v>
      </c>
      <c r="G116" s="244"/>
      <c r="H116" s="247">
        <v>89.69</v>
      </c>
      <c r="I116" s="248"/>
      <c r="J116" s="244"/>
      <c r="K116" s="244"/>
      <c r="L116" s="249"/>
      <c r="M116" s="250"/>
      <c r="N116" s="251"/>
      <c r="O116" s="251"/>
      <c r="P116" s="251"/>
      <c r="Q116" s="251"/>
      <c r="R116" s="251"/>
      <c r="S116" s="251"/>
      <c r="T116" s="252"/>
      <c r="AT116" s="253" t="s">
        <v>147</v>
      </c>
      <c r="AU116" s="253" t="s">
        <v>79</v>
      </c>
      <c r="AV116" s="15" t="s">
        <v>150</v>
      </c>
      <c r="AW116" s="15" t="s">
        <v>32</v>
      </c>
      <c r="AX116" s="15" t="s">
        <v>69</v>
      </c>
      <c r="AY116" s="253" t="s">
        <v>130</v>
      </c>
    </row>
    <row r="117" spans="2:65" s="13" customFormat="1">
      <c r="B117" s="217"/>
      <c r="C117" s="218"/>
      <c r="D117" s="194" t="s">
        <v>147</v>
      </c>
      <c r="E117" s="219" t="s">
        <v>1</v>
      </c>
      <c r="F117" s="220" t="s">
        <v>634</v>
      </c>
      <c r="G117" s="218"/>
      <c r="H117" s="221">
        <v>-17.937999999999999</v>
      </c>
      <c r="I117" s="222"/>
      <c r="J117" s="218"/>
      <c r="K117" s="218"/>
      <c r="L117" s="223"/>
      <c r="M117" s="224"/>
      <c r="N117" s="225"/>
      <c r="O117" s="225"/>
      <c r="P117" s="225"/>
      <c r="Q117" s="225"/>
      <c r="R117" s="225"/>
      <c r="S117" s="225"/>
      <c r="T117" s="226"/>
      <c r="AT117" s="227" t="s">
        <v>147</v>
      </c>
      <c r="AU117" s="227" t="s">
        <v>79</v>
      </c>
      <c r="AV117" s="13" t="s">
        <v>79</v>
      </c>
      <c r="AW117" s="13" t="s">
        <v>32</v>
      </c>
      <c r="AX117" s="13" t="s">
        <v>69</v>
      </c>
      <c r="AY117" s="227" t="s">
        <v>130</v>
      </c>
    </row>
    <row r="118" spans="2:65" s="14" customFormat="1">
      <c r="B118" s="228"/>
      <c r="C118" s="229"/>
      <c r="D118" s="194" t="s">
        <v>147</v>
      </c>
      <c r="E118" s="230" t="s">
        <v>1</v>
      </c>
      <c r="F118" s="231" t="s">
        <v>176</v>
      </c>
      <c r="G118" s="229"/>
      <c r="H118" s="232">
        <v>71.751999999999995</v>
      </c>
      <c r="I118" s="233"/>
      <c r="J118" s="229"/>
      <c r="K118" s="229"/>
      <c r="L118" s="234"/>
      <c r="M118" s="235"/>
      <c r="N118" s="236"/>
      <c r="O118" s="236"/>
      <c r="P118" s="236"/>
      <c r="Q118" s="236"/>
      <c r="R118" s="236"/>
      <c r="S118" s="236"/>
      <c r="T118" s="237"/>
      <c r="AT118" s="238" t="s">
        <v>147</v>
      </c>
      <c r="AU118" s="238" t="s">
        <v>79</v>
      </c>
      <c r="AV118" s="14" t="s">
        <v>137</v>
      </c>
      <c r="AW118" s="14" t="s">
        <v>32</v>
      </c>
      <c r="AX118" s="14" t="s">
        <v>77</v>
      </c>
      <c r="AY118" s="238" t="s">
        <v>130</v>
      </c>
    </row>
    <row r="119" spans="2:65" s="1" customFormat="1" ht="16.5" customHeight="1">
      <c r="B119" s="34"/>
      <c r="C119" s="182" t="s">
        <v>162</v>
      </c>
      <c r="D119" s="182" t="s">
        <v>132</v>
      </c>
      <c r="E119" s="183" t="s">
        <v>422</v>
      </c>
      <c r="F119" s="184" t="s">
        <v>423</v>
      </c>
      <c r="G119" s="185" t="s">
        <v>135</v>
      </c>
      <c r="H119" s="186">
        <v>71.751999999999995</v>
      </c>
      <c r="I119" s="187"/>
      <c r="J119" s="188">
        <f>ROUND(I119*H119,2)</f>
        <v>0</v>
      </c>
      <c r="K119" s="184" t="s">
        <v>406</v>
      </c>
      <c r="L119" s="38"/>
      <c r="M119" s="189" t="s">
        <v>1</v>
      </c>
      <c r="N119" s="190" t="s">
        <v>40</v>
      </c>
      <c r="O119" s="60"/>
      <c r="P119" s="191">
        <f>O119*H119</f>
        <v>0</v>
      </c>
      <c r="Q119" s="191">
        <v>0</v>
      </c>
      <c r="R119" s="191">
        <f>Q119*H119</f>
        <v>0</v>
      </c>
      <c r="S119" s="191">
        <v>0</v>
      </c>
      <c r="T119" s="192">
        <f>S119*H119</f>
        <v>0</v>
      </c>
      <c r="AR119" s="17" t="s">
        <v>137</v>
      </c>
      <c r="AT119" s="17" t="s">
        <v>132</v>
      </c>
      <c r="AU119" s="17" t="s">
        <v>79</v>
      </c>
      <c r="AY119" s="17" t="s">
        <v>130</v>
      </c>
      <c r="BE119" s="193">
        <f>IF(N119="základní",J119,0)</f>
        <v>0</v>
      </c>
      <c r="BF119" s="193">
        <f>IF(N119="snížená",J119,0)</f>
        <v>0</v>
      </c>
      <c r="BG119" s="193">
        <f>IF(N119="zákl. přenesená",J119,0)</f>
        <v>0</v>
      </c>
      <c r="BH119" s="193">
        <f>IF(N119="sníž. přenesená",J119,0)</f>
        <v>0</v>
      </c>
      <c r="BI119" s="193">
        <f>IF(N119="nulová",J119,0)</f>
        <v>0</v>
      </c>
      <c r="BJ119" s="17" t="s">
        <v>77</v>
      </c>
      <c r="BK119" s="193">
        <f>ROUND(I119*H119,2)</f>
        <v>0</v>
      </c>
      <c r="BL119" s="17" t="s">
        <v>137</v>
      </c>
      <c r="BM119" s="17" t="s">
        <v>194</v>
      </c>
    </row>
    <row r="120" spans="2:65" s="1" customFormat="1" ht="19.2">
      <c r="B120" s="34"/>
      <c r="C120" s="35"/>
      <c r="D120" s="194" t="s">
        <v>139</v>
      </c>
      <c r="E120" s="35"/>
      <c r="F120" s="195" t="s">
        <v>424</v>
      </c>
      <c r="G120" s="35"/>
      <c r="H120" s="35"/>
      <c r="I120" s="112"/>
      <c r="J120" s="35"/>
      <c r="K120" s="35"/>
      <c r="L120" s="38"/>
      <c r="M120" s="196"/>
      <c r="N120" s="60"/>
      <c r="O120" s="60"/>
      <c r="P120" s="60"/>
      <c r="Q120" s="60"/>
      <c r="R120" s="60"/>
      <c r="S120" s="60"/>
      <c r="T120" s="61"/>
      <c r="AT120" s="17" t="s">
        <v>139</v>
      </c>
      <c r="AU120" s="17" t="s">
        <v>79</v>
      </c>
    </row>
    <row r="121" spans="2:65" s="13" customFormat="1">
      <c r="B121" s="217"/>
      <c r="C121" s="218"/>
      <c r="D121" s="194" t="s">
        <v>147</v>
      </c>
      <c r="E121" s="219" t="s">
        <v>1</v>
      </c>
      <c r="F121" s="220" t="s">
        <v>635</v>
      </c>
      <c r="G121" s="218"/>
      <c r="H121" s="221">
        <v>71.751999999999995</v>
      </c>
      <c r="I121" s="222"/>
      <c r="J121" s="218"/>
      <c r="K121" s="218"/>
      <c r="L121" s="223"/>
      <c r="M121" s="224"/>
      <c r="N121" s="225"/>
      <c r="O121" s="225"/>
      <c r="P121" s="225"/>
      <c r="Q121" s="225"/>
      <c r="R121" s="225"/>
      <c r="S121" s="225"/>
      <c r="T121" s="226"/>
      <c r="AT121" s="227" t="s">
        <v>147</v>
      </c>
      <c r="AU121" s="227" t="s">
        <v>79</v>
      </c>
      <c r="AV121" s="13" t="s">
        <v>79</v>
      </c>
      <c r="AW121" s="13" t="s">
        <v>32</v>
      </c>
      <c r="AX121" s="13" t="s">
        <v>69</v>
      </c>
      <c r="AY121" s="227" t="s">
        <v>130</v>
      </c>
    </row>
    <row r="122" spans="2:65" s="14" customFormat="1">
      <c r="B122" s="228"/>
      <c r="C122" s="229"/>
      <c r="D122" s="194" t="s">
        <v>147</v>
      </c>
      <c r="E122" s="230" t="s">
        <v>1</v>
      </c>
      <c r="F122" s="231" t="s">
        <v>176</v>
      </c>
      <c r="G122" s="229"/>
      <c r="H122" s="232">
        <v>71.751999999999995</v>
      </c>
      <c r="I122" s="233"/>
      <c r="J122" s="229"/>
      <c r="K122" s="229"/>
      <c r="L122" s="234"/>
      <c r="M122" s="235"/>
      <c r="N122" s="236"/>
      <c r="O122" s="236"/>
      <c r="P122" s="236"/>
      <c r="Q122" s="236"/>
      <c r="R122" s="236"/>
      <c r="S122" s="236"/>
      <c r="T122" s="237"/>
      <c r="AT122" s="238" t="s">
        <v>147</v>
      </c>
      <c r="AU122" s="238" t="s">
        <v>79</v>
      </c>
      <c r="AV122" s="14" t="s">
        <v>137</v>
      </c>
      <c r="AW122" s="14" t="s">
        <v>32</v>
      </c>
      <c r="AX122" s="14" t="s">
        <v>77</v>
      </c>
      <c r="AY122" s="238" t="s">
        <v>130</v>
      </c>
    </row>
    <row r="123" spans="2:65" s="1" customFormat="1" ht="16.5" customHeight="1">
      <c r="B123" s="34"/>
      <c r="C123" s="182" t="s">
        <v>169</v>
      </c>
      <c r="D123" s="182" t="s">
        <v>132</v>
      </c>
      <c r="E123" s="183" t="s">
        <v>426</v>
      </c>
      <c r="F123" s="184" t="s">
        <v>427</v>
      </c>
      <c r="G123" s="185" t="s">
        <v>135</v>
      </c>
      <c r="H123" s="186">
        <v>17.937999999999999</v>
      </c>
      <c r="I123" s="187"/>
      <c r="J123" s="188">
        <f>ROUND(I123*H123,2)</f>
        <v>0</v>
      </c>
      <c r="K123" s="184" t="s">
        <v>406</v>
      </c>
      <c r="L123" s="38"/>
      <c r="M123" s="189" t="s">
        <v>1</v>
      </c>
      <c r="N123" s="190" t="s">
        <v>40</v>
      </c>
      <c r="O123" s="60"/>
      <c r="P123" s="191">
        <f>O123*H123</f>
        <v>0</v>
      </c>
      <c r="Q123" s="191">
        <v>0</v>
      </c>
      <c r="R123" s="191">
        <f>Q123*H123</f>
        <v>0</v>
      </c>
      <c r="S123" s="191">
        <v>0</v>
      </c>
      <c r="T123" s="192">
        <f>S123*H123</f>
        <v>0</v>
      </c>
      <c r="AR123" s="17" t="s">
        <v>137</v>
      </c>
      <c r="AT123" s="17" t="s">
        <v>132</v>
      </c>
      <c r="AU123" s="17" t="s">
        <v>79</v>
      </c>
      <c r="AY123" s="17" t="s">
        <v>130</v>
      </c>
      <c r="BE123" s="193">
        <f>IF(N123="základní",J123,0)</f>
        <v>0</v>
      </c>
      <c r="BF123" s="193">
        <f>IF(N123="snížená",J123,0)</f>
        <v>0</v>
      </c>
      <c r="BG123" s="193">
        <f>IF(N123="zákl. přenesená",J123,0)</f>
        <v>0</v>
      </c>
      <c r="BH123" s="193">
        <f>IF(N123="sníž. přenesená",J123,0)</f>
        <v>0</v>
      </c>
      <c r="BI123" s="193">
        <f>IF(N123="nulová",J123,0)</f>
        <v>0</v>
      </c>
      <c r="BJ123" s="17" t="s">
        <v>77</v>
      </c>
      <c r="BK123" s="193">
        <f>ROUND(I123*H123,2)</f>
        <v>0</v>
      </c>
      <c r="BL123" s="17" t="s">
        <v>137</v>
      </c>
      <c r="BM123" s="17" t="s">
        <v>211</v>
      </c>
    </row>
    <row r="124" spans="2:65" s="1" customFormat="1" ht="19.2">
      <c r="B124" s="34"/>
      <c r="C124" s="35"/>
      <c r="D124" s="194" t="s">
        <v>139</v>
      </c>
      <c r="E124" s="35"/>
      <c r="F124" s="195" t="s">
        <v>428</v>
      </c>
      <c r="G124" s="35"/>
      <c r="H124" s="35"/>
      <c r="I124" s="112"/>
      <c r="J124" s="35"/>
      <c r="K124" s="35"/>
      <c r="L124" s="38"/>
      <c r="M124" s="196"/>
      <c r="N124" s="60"/>
      <c r="O124" s="60"/>
      <c r="P124" s="60"/>
      <c r="Q124" s="60"/>
      <c r="R124" s="60"/>
      <c r="S124" s="60"/>
      <c r="T124" s="61"/>
      <c r="AT124" s="17" t="s">
        <v>139</v>
      </c>
      <c r="AU124" s="17" t="s">
        <v>79</v>
      </c>
    </row>
    <row r="125" spans="2:65" s="12" customFormat="1">
      <c r="B125" s="207"/>
      <c r="C125" s="208"/>
      <c r="D125" s="194" t="s">
        <v>147</v>
      </c>
      <c r="E125" s="209" t="s">
        <v>1</v>
      </c>
      <c r="F125" s="210" t="s">
        <v>429</v>
      </c>
      <c r="G125" s="208"/>
      <c r="H125" s="209" t="s">
        <v>1</v>
      </c>
      <c r="I125" s="211"/>
      <c r="J125" s="208"/>
      <c r="K125" s="208"/>
      <c r="L125" s="212"/>
      <c r="M125" s="213"/>
      <c r="N125" s="214"/>
      <c r="O125" s="214"/>
      <c r="P125" s="214"/>
      <c r="Q125" s="214"/>
      <c r="R125" s="214"/>
      <c r="S125" s="214"/>
      <c r="T125" s="215"/>
      <c r="AT125" s="216" t="s">
        <v>147</v>
      </c>
      <c r="AU125" s="216" t="s">
        <v>79</v>
      </c>
      <c r="AV125" s="12" t="s">
        <v>77</v>
      </c>
      <c r="AW125" s="12" t="s">
        <v>32</v>
      </c>
      <c r="AX125" s="12" t="s">
        <v>69</v>
      </c>
      <c r="AY125" s="216" t="s">
        <v>130</v>
      </c>
    </row>
    <row r="126" spans="2:65" s="13" customFormat="1">
      <c r="B126" s="217"/>
      <c r="C126" s="218"/>
      <c r="D126" s="194" t="s">
        <v>147</v>
      </c>
      <c r="E126" s="219" t="s">
        <v>1</v>
      </c>
      <c r="F126" s="220" t="s">
        <v>636</v>
      </c>
      <c r="G126" s="218"/>
      <c r="H126" s="221">
        <v>17.937999999999999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147</v>
      </c>
      <c r="AU126" s="227" t="s">
        <v>79</v>
      </c>
      <c r="AV126" s="13" t="s">
        <v>79</v>
      </c>
      <c r="AW126" s="13" t="s">
        <v>32</v>
      </c>
      <c r="AX126" s="13" t="s">
        <v>69</v>
      </c>
      <c r="AY126" s="227" t="s">
        <v>130</v>
      </c>
    </row>
    <row r="127" spans="2:65" s="14" customFormat="1">
      <c r="B127" s="228"/>
      <c r="C127" s="229"/>
      <c r="D127" s="194" t="s">
        <v>147</v>
      </c>
      <c r="E127" s="230" t="s">
        <v>1</v>
      </c>
      <c r="F127" s="231" t="s">
        <v>176</v>
      </c>
      <c r="G127" s="229"/>
      <c r="H127" s="232">
        <v>17.937999999999999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147</v>
      </c>
      <c r="AU127" s="238" t="s">
        <v>79</v>
      </c>
      <c r="AV127" s="14" t="s">
        <v>137</v>
      </c>
      <c r="AW127" s="14" t="s">
        <v>32</v>
      </c>
      <c r="AX127" s="14" t="s">
        <v>77</v>
      </c>
      <c r="AY127" s="238" t="s">
        <v>130</v>
      </c>
    </row>
    <row r="128" spans="2:65" s="1" customFormat="1" ht="16.5" customHeight="1">
      <c r="B128" s="34"/>
      <c r="C128" s="182" t="s">
        <v>177</v>
      </c>
      <c r="D128" s="182" t="s">
        <v>132</v>
      </c>
      <c r="E128" s="183" t="s">
        <v>431</v>
      </c>
      <c r="F128" s="184" t="s">
        <v>432</v>
      </c>
      <c r="G128" s="185" t="s">
        <v>135</v>
      </c>
      <c r="H128" s="186">
        <v>17.937999999999999</v>
      </c>
      <c r="I128" s="187"/>
      <c r="J128" s="188">
        <f>ROUND(I128*H128,2)</f>
        <v>0</v>
      </c>
      <c r="K128" s="184" t="s">
        <v>406</v>
      </c>
      <c r="L128" s="38"/>
      <c r="M128" s="189" t="s">
        <v>1</v>
      </c>
      <c r="N128" s="190" t="s">
        <v>40</v>
      </c>
      <c r="O128" s="60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AR128" s="17" t="s">
        <v>137</v>
      </c>
      <c r="AT128" s="17" t="s">
        <v>132</v>
      </c>
      <c r="AU128" s="17" t="s">
        <v>79</v>
      </c>
      <c r="AY128" s="17" t="s">
        <v>130</v>
      </c>
      <c r="BE128" s="193">
        <f>IF(N128="základní",J128,0)</f>
        <v>0</v>
      </c>
      <c r="BF128" s="193">
        <f>IF(N128="snížená",J128,0)</f>
        <v>0</v>
      </c>
      <c r="BG128" s="193">
        <f>IF(N128="zákl. přenesená",J128,0)</f>
        <v>0</v>
      </c>
      <c r="BH128" s="193">
        <f>IF(N128="sníž. přenesená",J128,0)</f>
        <v>0</v>
      </c>
      <c r="BI128" s="193">
        <f>IF(N128="nulová",J128,0)</f>
        <v>0</v>
      </c>
      <c r="BJ128" s="17" t="s">
        <v>77</v>
      </c>
      <c r="BK128" s="193">
        <f>ROUND(I128*H128,2)</f>
        <v>0</v>
      </c>
      <c r="BL128" s="17" t="s">
        <v>137</v>
      </c>
      <c r="BM128" s="17" t="s">
        <v>220</v>
      </c>
    </row>
    <row r="129" spans="2:65" s="1" customFormat="1" ht="19.2">
      <c r="B129" s="34"/>
      <c r="C129" s="35"/>
      <c r="D129" s="194" t="s">
        <v>139</v>
      </c>
      <c r="E129" s="35"/>
      <c r="F129" s="195" t="s">
        <v>433</v>
      </c>
      <c r="G129" s="35"/>
      <c r="H129" s="35"/>
      <c r="I129" s="112"/>
      <c r="J129" s="35"/>
      <c r="K129" s="35"/>
      <c r="L129" s="38"/>
      <c r="M129" s="196"/>
      <c r="N129" s="60"/>
      <c r="O129" s="60"/>
      <c r="P129" s="60"/>
      <c r="Q129" s="60"/>
      <c r="R129" s="60"/>
      <c r="S129" s="60"/>
      <c r="T129" s="61"/>
      <c r="AT129" s="17" t="s">
        <v>139</v>
      </c>
      <c r="AU129" s="17" t="s">
        <v>79</v>
      </c>
    </row>
    <row r="130" spans="2:65" s="13" customFormat="1">
      <c r="B130" s="217"/>
      <c r="C130" s="218"/>
      <c r="D130" s="194" t="s">
        <v>147</v>
      </c>
      <c r="E130" s="219" t="s">
        <v>1</v>
      </c>
      <c r="F130" s="220" t="s">
        <v>637</v>
      </c>
      <c r="G130" s="218"/>
      <c r="H130" s="221">
        <v>17.937999999999999</v>
      </c>
      <c r="I130" s="222"/>
      <c r="J130" s="218"/>
      <c r="K130" s="218"/>
      <c r="L130" s="223"/>
      <c r="M130" s="224"/>
      <c r="N130" s="225"/>
      <c r="O130" s="225"/>
      <c r="P130" s="225"/>
      <c r="Q130" s="225"/>
      <c r="R130" s="225"/>
      <c r="S130" s="225"/>
      <c r="T130" s="226"/>
      <c r="AT130" s="227" t="s">
        <v>147</v>
      </c>
      <c r="AU130" s="227" t="s">
        <v>79</v>
      </c>
      <c r="AV130" s="13" t="s">
        <v>79</v>
      </c>
      <c r="AW130" s="13" t="s">
        <v>32</v>
      </c>
      <c r="AX130" s="13" t="s">
        <v>69</v>
      </c>
      <c r="AY130" s="227" t="s">
        <v>130</v>
      </c>
    </row>
    <row r="131" spans="2:65" s="14" customFormat="1">
      <c r="B131" s="228"/>
      <c r="C131" s="229"/>
      <c r="D131" s="194" t="s">
        <v>147</v>
      </c>
      <c r="E131" s="230" t="s">
        <v>1</v>
      </c>
      <c r="F131" s="231" t="s">
        <v>176</v>
      </c>
      <c r="G131" s="229"/>
      <c r="H131" s="232">
        <v>17.937999999999999</v>
      </c>
      <c r="I131" s="233"/>
      <c r="J131" s="229"/>
      <c r="K131" s="229"/>
      <c r="L131" s="234"/>
      <c r="M131" s="235"/>
      <c r="N131" s="236"/>
      <c r="O131" s="236"/>
      <c r="P131" s="236"/>
      <c r="Q131" s="236"/>
      <c r="R131" s="236"/>
      <c r="S131" s="236"/>
      <c r="T131" s="237"/>
      <c r="AT131" s="238" t="s">
        <v>147</v>
      </c>
      <c r="AU131" s="238" t="s">
        <v>79</v>
      </c>
      <c r="AV131" s="14" t="s">
        <v>137</v>
      </c>
      <c r="AW131" s="14" t="s">
        <v>32</v>
      </c>
      <c r="AX131" s="14" t="s">
        <v>77</v>
      </c>
      <c r="AY131" s="238" t="s">
        <v>130</v>
      </c>
    </row>
    <row r="132" spans="2:65" s="1" customFormat="1" ht="16.5" customHeight="1">
      <c r="B132" s="34"/>
      <c r="C132" s="182" t="s">
        <v>145</v>
      </c>
      <c r="D132" s="182" t="s">
        <v>132</v>
      </c>
      <c r="E132" s="183" t="s">
        <v>435</v>
      </c>
      <c r="F132" s="184" t="s">
        <v>436</v>
      </c>
      <c r="G132" s="185" t="s">
        <v>223</v>
      </c>
      <c r="H132" s="186">
        <v>137.19999999999999</v>
      </c>
      <c r="I132" s="187"/>
      <c r="J132" s="188">
        <f>ROUND(I132*H132,2)</f>
        <v>0</v>
      </c>
      <c r="K132" s="184" t="s">
        <v>406</v>
      </c>
      <c r="L132" s="38"/>
      <c r="M132" s="189" t="s">
        <v>1</v>
      </c>
      <c r="N132" s="190" t="s">
        <v>40</v>
      </c>
      <c r="O132" s="60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AR132" s="17" t="s">
        <v>137</v>
      </c>
      <c r="AT132" s="17" t="s">
        <v>132</v>
      </c>
      <c r="AU132" s="17" t="s">
        <v>79</v>
      </c>
      <c r="AY132" s="17" t="s">
        <v>130</v>
      </c>
      <c r="BE132" s="193">
        <f>IF(N132="základní",J132,0)</f>
        <v>0</v>
      </c>
      <c r="BF132" s="193">
        <f>IF(N132="snížená",J132,0)</f>
        <v>0</v>
      </c>
      <c r="BG132" s="193">
        <f>IF(N132="zákl. přenesená",J132,0)</f>
        <v>0</v>
      </c>
      <c r="BH132" s="193">
        <f>IF(N132="sníž. přenesená",J132,0)</f>
        <v>0</v>
      </c>
      <c r="BI132" s="193">
        <f>IF(N132="nulová",J132,0)</f>
        <v>0</v>
      </c>
      <c r="BJ132" s="17" t="s">
        <v>77</v>
      </c>
      <c r="BK132" s="193">
        <f>ROUND(I132*H132,2)</f>
        <v>0</v>
      </c>
      <c r="BL132" s="17" t="s">
        <v>137</v>
      </c>
      <c r="BM132" s="17" t="s">
        <v>233</v>
      </c>
    </row>
    <row r="133" spans="2:65" s="1" customFormat="1" ht="19.2">
      <c r="B133" s="34"/>
      <c r="C133" s="35"/>
      <c r="D133" s="194" t="s">
        <v>139</v>
      </c>
      <c r="E133" s="35"/>
      <c r="F133" s="195" t="s">
        <v>437</v>
      </c>
      <c r="G133" s="35"/>
      <c r="H133" s="35"/>
      <c r="I133" s="112"/>
      <c r="J133" s="35"/>
      <c r="K133" s="35"/>
      <c r="L133" s="38"/>
      <c r="M133" s="196"/>
      <c r="N133" s="60"/>
      <c r="O133" s="60"/>
      <c r="P133" s="60"/>
      <c r="Q133" s="60"/>
      <c r="R133" s="60"/>
      <c r="S133" s="60"/>
      <c r="T133" s="61"/>
      <c r="AT133" s="17" t="s">
        <v>139</v>
      </c>
      <c r="AU133" s="17" t="s">
        <v>79</v>
      </c>
    </row>
    <row r="134" spans="2:65" s="13" customFormat="1">
      <c r="B134" s="217"/>
      <c r="C134" s="218"/>
      <c r="D134" s="194" t="s">
        <v>147</v>
      </c>
      <c r="E134" s="219" t="s">
        <v>1</v>
      </c>
      <c r="F134" s="220" t="s">
        <v>638</v>
      </c>
      <c r="G134" s="218"/>
      <c r="H134" s="221">
        <v>83.2</v>
      </c>
      <c r="I134" s="222"/>
      <c r="J134" s="218"/>
      <c r="K134" s="218"/>
      <c r="L134" s="223"/>
      <c r="M134" s="224"/>
      <c r="N134" s="225"/>
      <c r="O134" s="225"/>
      <c r="P134" s="225"/>
      <c r="Q134" s="225"/>
      <c r="R134" s="225"/>
      <c r="S134" s="225"/>
      <c r="T134" s="226"/>
      <c r="AT134" s="227" t="s">
        <v>147</v>
      </c>
      <c r="AU134" s="227" t="s">
        <v>79</v>
      </c>
      <c r="AV134" s="13" t="s">
        <v>79</v>
      </c>
      <c r="AW134" s="13" t="s">
        <v>32</v>
      </c>
      <c r="AX134" s="13" t="s">
        <v>69</v>
      </c>
      <c r="AY134" s="227" t="s">
        <v>130</v>
      </c>
    </row>
    <row r="135" spans="2:65" s="13" customFormat="1">
      <c r="B135" s="217"/>
      <c r="C135" s="218"/>
      <c r="D135" s="194" t="s">
        <v>147</v>
      </c>
      <c r="E135" s="219" t="s">
        <v>1</v>
      </c>
      <c r="F135" s="220" t="s">
        <v>639</v>
      </c>
      <c r="G135" s="218"/>
      <c r="H135" s="221">
        <v>54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147</v>
      </c>
      <c r="AU135" s="227" t="s">
        <v>79</v>
      </c>
      <c r="AV135" s="13" t="s">
        <v>79</v>
      </c>
      <c r="AW135" s="13" t="s">
        <v>32</v>
      </c>
      <c r="AX135" s="13" t="s">
        <v>69</v>
      </c>
      <c r="AY135" s="227" t="s">
        <v>130</v>
      </c>
    </row>
    <row r="136" spans="2:65" s="14" customFormat="1">
      <c r="B136" s="228"/>
      <c r="C136" s="229"/>
      <c r="D136" s="194" t="s">
        <v>147</v>
      </c>
      <c r="E136" s="230" t="s">
        <v>1</v>
      </c>
      <c r="F136" s="231" t="s">
        <v>176</v>
      </c>
      <c r="G136" s="229"/>
      <c r="H136" s="232">
        <v>137.19999999999999</v>
      </c>
      <c r="I136" s="233"/>
      <c r="J136" s="229"/>
      <c r="K136" s="229"/>
      <c r="L136" s="234"/>
      <c r="M136" s="235"/>
      <c r="N136" s="236"/>
      <c r="O136" s="236"/>
      <c r="P136" s="236"/>
      <c r="Q136" s="236"/>
      <c r="R136" s="236"/>
      <c r="S136" s="236"/>
      <c r="T136" s="237"/>
      <c r="AT136" s="238" t="s">
        <v>147</v>
      </c>
      <c r="AU136" s="238" t="s">
        <v>79</v>
      </c>
      <c r="AV136" s="14" t="s">
        <v>137</v>
      </c>
      <c r="AW136" s="14" t="s">
        <v>32</v>
      </c>
      <c r="AX136" s="14" t="s">
        <v>77</v>
      </c>
      <c r="AY136" s="238" t="s">
        <v>130</v>
      </c>
    </row>
    <row r="137" spans="2:65" s="1" customFormat="1" ht="16.5" customHeight="1">
      <c r="B137" s="34"/>
      <c r="C137" s="182" t="s">
        <v>189</v>
      </c>
      <c r="D137" s="182" t="s">
        <v>132</v>
      </c>
      <c r="E137" s="183" t="s">
        <v>439</v>
      </c>
      <c r="F137" s="184" t="s">
        <v>440</v>
      </c>
      <c r="G137" s="185" t="s">
        <v>223</v>
      </c>
      <c r="H137" s="186">
        <v>137.19999999999999</v>
      </c>
      <c r="I137" s="187"/>
      <c r="J137" s="188">
        <f>ROUND(I137*H137,2)</f>
        <v>0</v>
      </c>
      <c r="K137" s="184" t="s">
        <v>406</v>
      </c>
      <c r="L137" s="38"/>
      <c r="M137" s="189" t="s">
        <v>1</v>
      </c>
      <c r="N137" s="190" t="s">
        <v>40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137</v>
      </c>
      <c r="AT137" s="17" t="s">
        <v>132</v>
      </c>
      <c r="AU137" s="17" t="s">
        <v>79</v>
      </c>
      <c r="AY137" s="17" t="s">
        <v>130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77</v>
      </c>
      <c r="BK137" s="193">
        <f>ROUND(I137*H137,2)</f>
        <v>0</v>
      </c>
      <c r="BL137" s="17" t="s">
        <v>137</v>
      </c>
      <c r="BM137" s="17" t="s">
        <v>247</v>
      </c>
    </row>
    <row r="138" spans="2:65" s="1" customFormat="1" ht="19.2">
      <c r="B138" s="34"/>
      <c r="C138" s="35"/>
      <c r="D138" s="194" t="s">
        <v>139</v>
      </c>
      <c r="E138" s="35"/>
      <c r="F138" s="195" t="s">
        <v>441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139</v>
      </c>
      <c r="AU138" s="17" t="s">
        <v>79</v>
      </c>
    </row>
    <row r="139" spans="2:65" s="1" customFormat="1" ht="16.5" customHeight="1">
      <c r="B139" s="34"/>
      <c r="C139" s="182" t="s">
        <v>194</v>
      </c>
      <c r="D139" s="182" t="s">
        <v>132</v>
      </c>
      <c r="E139" s="183" t="s">
        <v>442</v>
      </c>
      <c r="F139" s="184" t="s">
        <v>443</v>
      </c>
      <c r="G139" s="185" t="s">
        <v>135</v>
      </c>
      <c r="H139" s="186">
        <v>89.69</v>
      </c>
      <c r="I139" s="187"/>
      <c r="J139" s="188">
        <f>ROUND(I139*H139,2)</f>
        <v>0</v>
      </c>
      <c r="K139" s="184" t="s">
        <v>406</v>
      </c>
      <c r="L139" s="38"/>
      <c r="M139" s="189" t="s">
        <v>1</v>
      </c>
      <c r="N139" s="190" t="s">
        <v>40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137</v>
      </c>
      <c r="AT139" s="17" t="s">
        <v>132</v>
      </c>
      <c r="AU139" s="17" t="s">
        <v>79</v>
      </c>
      <c r="AY139" s="17" t="s">
        <v>130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77</v>
      </c>
      <c r="BK139" s="193">
        <f>ROUND(I139*H139,2)</f>
        <v>0</v>
      </c>
      <c r="BL139" s="17" t="s">
        <v>137</v>
      </c>
      <c r="BM139" s="17" t="s">
        <v>258</v>
      </c>
    </row>
    <row r="140" spans="2:65" s="1" customFormat="1" ht="19.2">
      <c r="B140" s="34"/>
      <c r="C140" s="35"/>
      <c r="D140" s="194" t="s">
        <v>139</v>
      </c>
      <c r="E140" s="35"/>
      <c r="F140" s="195" t="s">
        <v>444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139</v>
      </c>
      <c r="AU140" s="17" t="s">
        <v>79</v>
      </c>
    </row>
    <row r="141" spans="2:65" s="13" customFormat="1">
      <c r="B141" s="217"/>
      <c r="C141" s="218"/>
      <c r="D141" s="194" t="s">
        <v>147</v>
      </c>
      <c r="E141" s="219" t="s">
        <v>1</v>
      </c>
      <c r="F141" s="220" t="s">
        <v>640</v>
      </c>
      <c r="G141" s="218"/>
      <c r="H141" s="221">
        <v>89.69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147</v>
      </c>
      <c r="AU141" s="227" t="s">
        <v>79</v>
      </c>
      <c r="AV141" s="13" t="s">
        <v>79</v>
      </c>
      <c r="AW141" s="13" t="s">
        <v>32</v>
      </c>
      <c r="AX141" s="13" t="s">
        <v>69</v>
      </c>
      <c r="AY141" s="227" t="s">
        <v>130</v>
      </c>
    </row>
    <row r="142" spans="2:65" s="14" customFormat="1">
      <c r="B142" s="228"/>
      <c r="C142" s="229"/>
      <c r="D142" s="194" t="s">
        <v>147</v>
      </c>
      <c r="E142" s="230" t="s">
        <v>1</v>
      </c>
      <c r="F142" s="231" t="s">
        <v>176</v>
      </c>
      <c r="G142" s="229"/>
      <c r="H142" s="232">
        <v>89.69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147</v>
      </c>
      <c r="AU142" s="238" t="s">
        <v>79</v>
      </c>
      <c r="AV142" s="14" t="s">
        <v>137</v>
      </c>
      <c r="AW142" s="14" t="s">
        <v>32</v>
      </c>
      <c r="AX142" s="14" t="s">
        <v>77</v>
      </c>
      <c r="AY142" s="238" t="s">
        <v>130</v>
      </c>
    </row>
    <row r="143" spans="2:65" s="1" customFormat="1" ht="16.5" customHeight="1">
      <c r="B143" s="34"/>
      <c r="C143" s="182" t="s">
        <v>204</v>
      </c>
      <c r="D143" s="182" t="s">
        <v>132</v>
      </c>
      <c r="E143" s="183" t="s">
        <v>446</v>
      </c>
      <c r="F143" s="184" t="s">
        <v>447</v>
      </c>
      <c r="G143" s="185" t="s">
        <v>135</v>
      </c>
      <c r="H143" s="186">
        <v>58.610999999999997</v>
      </c>
      <c r="I143" s="187"/>
      <c r="J143" s="188">
        <f>ROUND(I143*H143,2)</f>
        <v>0</v>
      </c>
      <c r="K143" s="184" t="s">
        <v>406</v>
      </c>
      <c r="L143" s="38"/>
      <c r="M143" s="189" t="s">
        <v>1</v>
      </c>
      <c r="N143" s="190" t="s">
        <v>40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137</v>
      </c>
      <c r="AT143" s="17" t="s">
        <v>132</v>
      </c>
      <c r="AU143" s="17" t="s">
        <v>79</v>
      </c>
      <c r="AY143" s="17" t="s">
        <v>130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77</v>
      </c>
      <c r="BK143" s="193">
        <f>ROUND(I143*H143,2)</f>
        <v>0</v>
      </c>
      <c r="BL143" s="17" t="s">
        <v>137</v>
      </c>
      <c r="BM143" s="17" t="s">
        <v>268</v>
      </c>
    </row>
    <row r="144" spans="2:65" s="1" customFormat="1" ht="19.2">
      <c r="B144" s="34"/>
      <c r="C144" s="35"/>
      <c r="D144" s="194" t="s">
        <v>139</v>
      </c>
      <c r="E144" s="35"/>
      <c r="F144" s="195" t="s">
        <v>448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139</v>
      </c>
      <c r="AU144" s="17" t="s">
        <v>79</v>
      </c>
    </row>
    <row r="145" spans="2:65" s="13" customFormat="1">
      <c r="B145" s="217"/>
      <c r="C145" s="218"/>
      <c r="D145" s="194" t="s">
        <v>147</v>
      </c>
      <c r="E145" s="219" t="s">
        <v>1</v>
      </c>
      <c r="F145" s="220" t="s">
        <v>641</v>
      </c>
      <c r="G145" s="218"/>
      <c r="H145" s="221">
        <v>89.69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147</v>
      </c>
      <c r="AU145" s="227" t="s">
        <v>79</v>
      </c>
      <c r="AV145" s="13" t="s">
        <v>79</v>
      </c>
      <c r="AW145" s="13" t="s">
        <v>32</v>
      </c>
      <c r="AX145" s="13" t="s">
        <v>69</v>
      </c>
      <c r="AY145" s="227" t="s">
        <v>130</v>
      </c>
    </row>
    <row r="146" spans="2:65" s="13" customFormat="1">
      <c r="B146" s="217"/>
      <c r="C146" s="218"/>
      <c r="D146" s="194" t="s">
        <v>147</v>
      </c>
      <c r="E146" s="219" t="s">
        <v>1</v>
      </c>
      <c r="F146" s="220" t="s">
        <v>642</v>
      </c>
      <c r="G146" s="218"/>
      <c r="H146" s="221">
        <v>-31.079000000000001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147</v>
      </c>
      <c r="AU146" s="227" t="s">
        <v>79</v>
      </c>
      <c r="AV146" s="13" t="s">
        <v>79</v>
      </c>
      <c r="AW146" s="13" t="s">
        <v>32</v>
      </c>
      <c r="AX146" s="13" t="s">
        <v>69</v>
      </c>
      <c r="AY146" s="227" t="s">
        <v>130</v>
      </c>
    </row>
    <row r="147" spans="2:65" s="14" customFormat="1">
      <c r="B147" s="228"/>
      <c r="C147" s="229"/>
      <c r="D147" s="194" t="s">
        <v>147</v>
      </c>
      <c r="E147" s="230" t="s">
        <v>1</v>
      </c>
      <c r="F147" s="231" t="s">
        <v>176</v>
      </c>
      <c r="G147" s="229"/>
      <c r="H147" s="232">
        <v>58.610999999999997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147</v>
      </c>
      <c r="AU147" s="238" t="s">
        <v>79</v>
      </c>
      <c r="AV147" s="14" t="s">
        <v>137</v>
      </c>
      <c r="AW147" s="14" t="s">
        <v>32</v>
      </c>
      <c r="AX147" s="14" t="s">
        <v>77</v>
      </c>
      <c r="AY147" s="238" t="s">
        <v>130</v>
      </c>
    </row>
    <row r="148" spans="2:65" s="1" customFormat="1" ht="16.5" customHeight="1">
      <c r="B148" s="34"/>
      <c r="C148" s="182" t="s">
        <v>211</v>
      </c>
      <c r="D148" s="182" t="s">
        <v>132</v>
      </c>
      <c r="E148" s="183" t="s">
        <v>451</v>
      </c>
      <c r="F148" s="184" t="s">
        <v>452</v>
      </c>
      <c r="G148" s="185" t="s">
        <v>135</v>
      </c>
      <c r="H148" s="186">
        <v>293.05500000000001</v>
      </c>
      <c r="I148" s="187"/>
      <c r="J148" s="188">
        <f>ROUND(I148*H148,2)</f>
        <v>0</v>
      </c>
      <c r="K148" s="184" t="s">
        <v>406</v>
      </c>
      <c r="L148" s="38"/>
      <c r="M148" s="189" t="s">
        <v>1</v>
      </c>
      <c r="N148" s="190" t="s">
        <v>40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137</v>
      </c>
      <c r="AT148" s="17" t="s">
        <v>132</v>
      </c>
      <c r="AU148" s="17" t="s">
        <v>79</v>
      </c>
      <c r="AY148" s="17" t="s">
        <v>130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77</v>
      </c>
      <c r="BK148" s="193">
        <f>ROUND(I148*H148,2)</f>
        <v>0</v>
      </c>
      <c r="BL148" s="17" t="s">
        <v>137</v>
      </c>
      <c r="BM148" s="17" t="s">
        <v>278</v>
      </c>
    </row>
    <row r="149" spans="2:65" s="1" customFormat="1" ht="19.2">
      <c r="B149" s="34"/>
      <c r="C149" s="35"/>
      <c r="D149" s="194" t="s">
        <v>139</v>
      </c>
      <c r="E149" s="35"/>
      <c r="F149" s="195" t="s">
        <v>453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139</v>
      </c>
      <c r="AU149" s="17" t="s">
        <v>79</v>
      </c>
    </row>
    <row r="150" spans="2:65" s="13" customFormat="1">
      <c r="B150" s="217"/>
      <c r="C150" s="218"/>
      <c r="D150" s="194" t="s">
        <v>147</v>
      </c>
      <c r="E150" s="219" t="s">
        <v>1</v>
      </c>
      <c r="F150" s="220" t="s">
        <v>643</v>
      </c>
      <c r="G150" s="218"/>
      <c r="H150" s="221">
        <v>293.05500000000001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147</v>
      </c>
      <c r="AU150" s="227" t="s">
        <v>79</v>
      </c>
      <c r="AV150" s="13" t="s">
        <v>79</v>
      </c>
      <c r="AW150" s="13" t="s">
        <v>32</v>
      </c>
      <c r="AX150" s="13" t="s">
        <v>69</v>
      </c>
      <c r="AY150" s="227" t="s">
        <v>130</v>
      </c>
    </row>
    <row r="151" spans="2:65" s="14" customFormat="1">
      <c r="B151" s="228"/>
      <c r="C151" s="229"/>
      <c r="D151" s="194" t="s">
        <v>147</v>
      </c>
      <c r="E151" s="230" t="s">
        <v>1</v>
      </c>
      <c r="F151" s="231" t="s">
        <v>176</v>
      </c>
      <c r="G151" s="229"/>
      <c r="H151" s="232">
        <v>293.05500000000001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147</v>
      </c>
      <c r="AU151" s="238" t="s">
        <v>79</v>
      </c>
      <c r="AV151" s="14" t="s">
        <v>137</v>
      </c>
      <c r="AW151" s="14" t="s">
        <v>32</v>
      </c>
      <c r="AX151" s="14" t="s">
        <v>77</v>
      </c>
      <c r="AY151" s="238" t="s">
        <v>130</v>
      </c>
    </row>
    <row r="152" spans="2:65" s="1" customFormat="1" ht="16.5" customHeight="1">
      <c r="B152" s="34"/>
      <c r="C152" s="182" t="s">
        <v>215</v>
      </c>
      <c r="D152" s="182" t="s">
        <v>132</v>
      </c>
      <c r="E152" s="183" t="s">
        <v>216</v>
      </c>
      <c r="F152" s="184" t="s">
        <v>455</v>
      </c>
      <c r="G152" s="185" t="s">
        <v>144</v>
      </c>
      <c r="H152" s="186">
        <v>93.778000000000006</v>
      </c>
      <c r="I152" s="187"/>
      <c r="J152" s="188">
        <f>ROUND(I152*H152,2)</f>
        <v>0</v>
      </c>
      <c r="K152" s="184" t="s">
        <v>406</v>
      </c>
      <c r="L152" s="38"/>
      <c r="M152" s="189" t="s">
        <v>1</v>
      </c>
      <c r="N152" s="190" t="s">
        <v>40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137</v>
      </c>
      <c r="AT152" s="17" t="s">
        <v>132</v>
      </c>
      <c r="AU152" s="17" t="s">
        <v>79</v>
      </c>
      <c r="AY152" s="17" t="s">
        <v>130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77</v>
      </c>
      <c r="BK152" s="193">
        <f>ROUND(I152*H152,2)</f>
        <v>0</v>
      </c>
      <c r="BL152" s="17" t="s">
        <v>137</v>
      </c>
      <c r="BM152" s="17" t="s">
        <v>296</v>
      </c>
    </row>
    <row r="153" spans="2:65" s="1" customFormat="1" ht="19.2">
      <c r="B153" s="34"/>
      <c r="C153" s="35"/>
      <c r="D153" s="194" t="s">
        <v>139</v>
      </c>
      <c r="E153" s="35"/>
      <c r="F153" s="195" t="s">
        <v>456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139</v>
      </c>
      <c r="AU153" s="17" t="s">
        <v>79</v>
      </c>
    </row>
    <row r="154" spans="2:65" s="13" customFormat="1">
      <c r="B154" s="217"/>
      <c r="C154" s="218"/>
      <c r="D154" s="194" t="s">
        <v>147</v>
      </c>
      <c r="E154" s="219" t="s">
        <v>1</v>
      </c>
      <c r="F154" s="220" t="s">
        <v>644</v>
      </c>
      <c r="G154" s="218"/>
      <c r="H154" s="221">
        <v>93.778000000000006</v>
      </c>
      <c r="I154" s="222"/>
      <c r="J154" s="218"/>
      <c r="K154" s="218"/>
      <c r="L154" s="223"/>
      <c r="M154" s="224"/>
      <c r="N154" s="225"/>
      <c r="O154" s="225"/>
      <c r="P154" s="225"/>
      <c r="Q154" s="225"/>
      <c r="R154" s="225"/>
      <c r="S154" s="225"/>
      <c r="T154" s="226"/>
      <c r="AT154" s="227" t="s">
        <v>147</v>
      </c>
      <c r="AU154" s="227" t="s">
        <v>79</v>
      </c>
      <c r="AV154" s="13" t="s">
        <v>79</v>
      </c>
      <c r="AW154" s="13" t="s">
        <v>32</v>
      </c>
      <c r="AX154" s="13" t="s">
        <v>69</v>
      </c>
      <c r="AY154" s="227" t="s">
        <v>130</v>
      </c>
    </row>
    <row r="155" spans="2:65" s="14" customFormat="1">
      <c r="B155" s="228"/>
      <c r="C155" s="229"/>
      <c r="D155" s="194" t="s">
        <v>147</v>
      </c>
      <c r="E155" s="230" t="s">
        <v>1</v>
      </c>
      <c r="F155" s="231" t="s">
        <v>176</v>
      </c>
      <c r="G155" s="229"/>
      <c r="H155" s="232">
        <v>93.778000000000006</v>
      </c>
      <c r="I155" s="233"/>
      <c r="J155" s="229"/>
      <c r="K155" s="229"/>
      <c r="L155" s="234"/>
      <c r="M155" s="235"/>
      <c r="N155" s="236"/>
      <c r="O155" s="236"/>
      <c r="P155" s="236"/>
      <c r="Q155" s="236"/>
      <c r="R155" s="236"/>
      <c r="S155" s="236"/>
      <c r="T155" s="237"/>
      <c r="AT155" s="238" t="s">
        <v>147</v>
      </c>
      <c r="AU155" s="238" t="s">
        <v>79</v>
      </c>
      <c r="AV155" s="14" t="s">
        <v>137</v>
      </c>
      <c r="AW155" s="14" t="s">
        <v>32</v>
      </c>
      <c r="AX155" s="14" t="s">
        <v>77</v>
      </c>
      <c r="AY155" s="238" t="s">
        <v>130</v>
      </c>
    </row>
    <row r="156" spans="2:65" s="1" customFormat="1" ht="16.5" customHeight="1">
      <c r="B156" s="34"/>
      <c r="C156" s="182" t="s">
        <v>220</v>
      </c>
      <c r="D156" s="182" t="s">
        <v>132</v>
      </c>
      <c r="E156" s="183" t="s">
        <v>458</v>
      </c>
      <c r="F156" s="184" t="s">
        <v>459</v>
      </c>
      <c r="G156" s="185" t="s">
        <v>135</v>
      </c>
      <c r="H156" s="186">
        <v>62.158000000000001</v>
      </c>
      <c r="I156" s="187"/>
      <c r="J156" s="188">
        <f>ROUND(I156*H156,2)</f>
        <v>0</v>
      </c>
      <c r="K156" s="184" t="s">
        <v>406</v>
      </c>
      <c r="L156" s="38"/>
      <c r="M156" s="189" t="s">
        <v>1</v>
      </c>
      <c r="N156" s="190" t="s">
        <v>40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137</v>
      </c>
      <c r="AT156" s="17" t="s">
        <v>132</v>
      </c>
      <c r="AU156" s="17" t="s">
        <v>79</v>
      </c>
      <c r="AY156" s="17" t="s">
        <v>130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77</v>
      </c>
      <c r="BK156" s="193">
        <f>ROUND(I156*H156,2)</f>
        <v>0</v>
      </c>
      <c r="BL156" s="17" t="s">
        <v>137</v>
      </c>
      <c r="BM156" s="17" t="s">
        <v>308</v>
      </c>
    </row>
    <row r="157" spans="2:65" s="1" customFormat="1" ht="19.2">
      <c r="B157" s="34"/>
      <c r="C157" s="35"/>
      <c r="D157" s="194" t="s">
        <v>139</v>
      </c>
      <c r="E157" s="35"/>
      <c r="F157" s="195" t="s">
        <v>460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139</v>
      </c>
      <c r="AU157" s="17" t="s">
        <v>79</v>
      </c>
    </row>
    <row r="158" spans="2:65" s="13" customFormat="1">
      <c r="B158" s="217"/>
      <c r="C158" s="218"/>
      <c r="D158" s="194" t="s">
        <v>147</v>
      </c>
      <c r="E158" s="219" t="s">
        <v>1</v>
      </c>
      <c r="F158" s="220" t="s">
        <v>641</v>
      </c>
      <c r="G158" s="218"/>
      <c r="H158" s="221">
        <v>89.69</v>
      </c>
      <c r="I158" s="222"/>
      <c r="J158" s="218"/>
      <c r="K158" s="218"/>
      <c r="L158" s="223"/>
      <c r="M158" s="224"/>
      <c r="N158" s="225"/>
      <c r="O158" s="225"/>
      <c r="P158" s="225"/>
      <c r="Q158" s="225"/>
      <c r="R158" s="225"/>
      <c r="S158" s="225"/>
      <c r="T158" s="226"/>
      <c r="AT158" s="227" t="s">
        <v>147</v>
      </c>
      <c r="AU158" s="227" t="s">
        <v>79</v>
      </c>
      <c r="AV158" s="13" t="s">
        <v>79</v>
      </c>
      <c r="AW158" s="13" t="s">
        <v>32</v>
      </c>
      <c r="AX158" s="13" t="s">
        <v>69</v>
      </c>
      <c r="AY158" s="227" t="s">
        <v>130</v>
      </c>
    </row>
    <row r="159" spans="2:65" s="13" customFormat="1">
      <c r="B159" s="217"/>
      <c r="C159" s="218"/>
      <c r="D159" s="194" t="s">
        <v>147</v>
      </c>
      <c r="E159" s="219" t="s">
        <v>1</v>
      </c>
      <c r="F159" s="220" t="s">
        <v>645</v>
      </c>
      <c r="G159" s="218"/>
      <c r="H159" s="221">
        <v>-3.9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147</v>
      </c>
      <c r="AU159" s="227" t="s">
        <v>79</v>
      </c>
      <c r="AV159" s="13" t="s">
        <v>79</v>
      </c>
      <c r="AW159" s="13" t="s">
        <v>32</v>
      </c>
      <c r="AX159" s="13" t="s">
        <v>69</v>
      </c>
      <c r="AY159" s="227" t="s">
        <v>130</v>
      </c>
    </row>
    <row r="160" spans="2:65" s="13" customFormat="1">
      <c r="B160" s="217"/>
      <c r="C160" s="218"/>
      <c r="D160" s="194" t="s">
        <v>147</v>
      </c>
      <c r="E160" s="219" t="s">
        <v>1</v>
      </c>
      <c r="F160" s="220" t="s">
        <v>646</v>
      </c>
      <c r="G160" s="218"/>
      <c r="H160" s="221">
        <v>-8.6319999999999997</v>
      </c>
      <c r="I160" s="222"/>
      <c r="J160" s="218"/>
      <c r="K160" s="218"/>
      <c r="L160" s="223"/>
      <c r="M160" s="224"/>
      <c r="N160" s="225"/>
      <c r="O160" s="225"/>
      <c r="P160" s="225"/>
      <c r="Q160" s="225"/>
      <c r="R160" s="225"/>
      <c r="S160" s="225"/>
      <c r="T160" s="226"/>
      <c r="AT160" s="227" t="s">
        <v>147</v>
      </c>
      <c r="AU160" s="227" t="s">
        <v>79</v>
      </c>
      <c r="AV160" s="13" t="s">
        <v>79</v>
      </c>
      <c r="AW160" s="13" t="s">
        <v>32</v>
      </c>
      <c r="AX160" s="13" t="s">
        <v>69</v>
      </c>
      <c r="AY160" s="227" t="s">
        <v>130</v>
      </c>
    </row>
    <row r="161" spans="2:65" s="13" customFormat="1">
      <c r="B161" s="217"/>
      <c r="C161" s="218"/>
      <c r="D161" s="194" t="s">
        <v>147</v>
      </c>
      <c r="E161" s="219" t="s">
        <v>1</v>
      </c>
      <c r="F161" s="220" t="s">
        <v>647</v>
      </c>
      <c r="G161" s="218"/>
      <c r="H161" s="221">
        <v>-15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147</v>
      </c>
      <c r="AU161" s="227" t="s">
        <v>79</v>
      </c>
      <c r="AV161" s="13" t="s">
        <v>79</v>
      </c>
      <c r="AW161" s="13" t="s">
        <v>32</v>
      </c>
      <c r="AX161" s="13" t="s">
        <v>69</v>
      </c>
      <c r="AY161" s="227" t="s">
        <v>130</v>
      </c>
    </row>
    <row r="162" spans="2:65" s="14" customFormat="1">
      <c r="B162" s="228"/>
      <c r="C162" s="229"/>
      <c r="D162" s="194" t="s">
        <v>147</v>
      </c>
      <c r="E162" s="230" t="s">
        <v>1</v>
      </c>
      <c r="F162" s="231" t="s">
        <v>176</v>
      </c>
      <c r="G162" s="229"/>
      <c r="H162" s="232">
        <v>62.157999999999987</v>
      </c>
      <c r="I162" s="233"/>
      <c r="J162" s="229"/>
      <c r="K162" s="229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147</v>
      </c>
      <c r="AU162" s="238" t="s">
        <v>79</v>
      </c>
      <c r="AV162" s="14" t="s">
        <v>137</v>
      </c>
      <c r="AW162" s="14" t="s">
        <v>32</v>
      </c>
      <c r="AX162" s="14" t="s">
        <v>77</v>
      </c>
      <c r="AY162" s="238" t="s">
        <v>130</v>
      </c>
    </row>
    <row r="163" spans="2:65" s="1" customFormat="1" ht="16.5" customHeight="1">
      <c r="B163" s="34"/>
      <c r="C163" s="197" t="s">
        <v>8</v>
      </c>
      <c r="D163" s="197" t="s">
        <v>141</v>
      </c>
      <c r="E163" s="198" t="s">
        <v>464</v>
      </c>
      <c r="F163" s="199" t="s">
        <v>465</v>
      </c>
      <c r="G163" s="200" t="s">
        <v>144</v>
      </c>
      <c r="H163" s="201">
        <v>55.942</v>
      </c>
      <c r="I163" s="202"/>
      <c r="J163" s="203">
        <f>ROUND(I163*H163,2)</f>
        <v>0</v>
      </c>
      <c r="K163" s="199" t="s">
        <v>1</v>
      </c>
      <c r="L163" s="204"/>
      <c r="M163" s="205" t="s">
        <v>1</v>
      </c>
      <c r="N163" s="206" t="s">
        <v>40</v>
      </c>
      <c r="O163" s="60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AR163" s="17" t="s">
        <v>145</v>
      </c>
      <c r="AT163" s="17" t="s">
        <v>141</v>
      </c>
      <c r="AU163" s="17" t="s">
        <v>79</v>
      </c>
      <c r="AY163" s="17" t="s">
        <v>130</v>
      </c>
      <c r="BE163" s="193">
        <f>IF(N163="základní",J163,0)</f>
        <v>0</v>
      </c>
      <c r="BF163" s="193">
        <f>IF(N163="snížená",J163,0)</f>
        <v>0</v>
      </c>
      <c r="BG163" s="193">
        <f>IF(N163="zákl. přenesená",J163,0)</f>
        <v>0</v>
      </c>
      <c r="BH163" s="193">
        <f>IF(N163="sníž. přenesená",J163,0)</f>
        <v>0</v>
      </c>
      <c r="BI163" s="193">
        <f>IF(N163="nulová",J163,0)</f>
        <v>0</v>
      </c>
      <c r="BJ163" s="17" t="s">
        <v>77</v>
      </c>
      <c r="BK163" s="193">
        <f>ROUND(I163*H163,2)</f>
        <v>0</v>
      </c>
      <c r="BL163" s="17" t="s">
        <v>137</v>
      </c>
      <c r="BM163" s="17" t="s">
        <v>319</v>
      </c>
    </row>
    <row r="164" spans="2:65" s="1" customFormat="1">
      <c r="B164" s="34"/>
      <c r="C164" s="35"/>
      <c r="D164" s="194" t="s">
        <v>139</v>
      </c>
      <c r="E164" s="35"/>
      <c r="F164" s="195" t="s">
        <v>465</v>
      </c>
      <c r="G164" s="35"/>
      <c r="H164" s="35"/>
      <c r="I164" s="112"/>
      <c r="J164" s="35"/>
      <c r="K164" s="35"/>
      <c r="L164" s="38"/>
      <c r="M164" s="196"/>
      <c r="N164" s="60"/>
      <c r="O164" s="60"/>
      <c r="P164" s="60"/>
      <c r="Q164" s="60"/>
      <c r="R164" s="60"/>
      <c r="S164" s="60"/>
      <c r="T164" s="61"/>
      <c r="AT164" s="17" t="s">
        <v>139</v>
      </c>
      <c r="AU164" s="17" t="s">
        <v>79</v>
      </c>
    </row>
    <row r="165" spans="2:65" s="13" customFormat="1">
      <c r="B165" s="217"/>
      <c r="C165" s="218"/>
      <c r="D165" s="194" t="s">
        <v>147</v>
      </c>
      <c r="E165" s="219" t="s">
        <v>1</v>
      </c>
      <c r="F165" s="220" t="s">
        <v>648</v>
      </c>
      <c r="G165" s="218"/>
      <c r="H165" s="221">
        <v>55.942</v>
      </c>
      <c r="I165" s="222"/>
      <c r="J165" s="218"/>
      <c r="K165" s="218"/>
      <c r="L165" s="223"/>
      <c r="M165" s="224"/>
      <c r="N165" s="225"/>
      <c r="O165" s="225"/>
      <c r="P165" s="225"/>
      <c r="Q165" s="225"/>
      <c r="R165" s="225"/>
      <c r="S165" s="225"/>
      <c r="T165" s="226"/>
      <c r="AT165" s="227" t="s">
        <v>147</v>
      </c>
      <c r="AU165" s="227" t="s">
        <v>79</v>
      </c>
      <c r="AV165" s="13" t="s">
        <v>79</v>
      </c>
      <c r="AW165" s="13" t="s">
        <v>32</v>
      </c>
      <c r="AX165" s="13" t="s">
        <v>69</v>
      </c>
      <c r="AY165" s="227" t="s">
        <v>130</v>
      </c>
    </row>
    <row r="166" spans="2:65" s="14" customFormat="1">
      <c r="B166" s="228"/>
      <c r="C166" s="229"/>
      <c r="D166" s="194" t="s">
        <v>147</v>
      </c>
      <c r="E166" s="230" t="s">
        <v>1</v>
      </c>
      <c r="F166" s="231" t="s">
        <v>176</v>
      </c>
      <c r="G166" s="229"/>
      <c r="H166" s="232">
        <v>55.942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147</v>
      </c>
      <c r="AU166" s="238" t="s">
        <v>79</v>
      </c>
      <c r="AV166" s="14" t="s">
        <v>137</v>
      </c>
      <c r="AW166" s="14" t="s">
        <v>32</v>
      </c>
      <c r="AX166" s="14" t="s">
        <v>77</v>
      </c>
      <c r="AY166" s="238" t="s">
        <v>130</v>
      </c>
    </row>
    <row r="167" spans="2:65" s="1" customFormat="1" ht="16.5" customHeight="1">
      <c r="B167" s="34"/>
      <c r="C167" s="182" t="s">
        <v>233</v>
      </c>
      <c r="D167" s="182" t="s">
        <v>132</v>
      </c>
      <c r="E167" s="183" t="s">
        <v>467</v>
      </c>
      <c r="F167" s="184" t="s">
        <v>468</v>
      </c>
      <c r="G167" s="185" t="s">
        <v>135</v>
      </c>
      <c r="H167" s="186">
        <v>43.610999999999997</v>
      </c>
      <c r="I167" s="187"/>
      <c r="J167" s="188">
        <f>ROUND(I167*H167,2)</f>
        <v>0</v>
      </c>
      <c r="K167" s="184" t="s">
        <v>406</v>
      </c>
      <c r="L167" s="38"/>
      <c r="M167" s="189" t="s">
        <v>1</v>
      </c>
      <c r="N167" s="190" t="s">
        <v>40</v>
      </c>
      <c r="O167" s="60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AR167" s="17" t="s">
        <v>137</v>
      </c>
      <c r="AT167" s="17" t="s">
        <v>132</v>
      </c>
      <c r="AU167" s="17" t="s">
        <v>79</v>
      </c>
      <c r="AY167" s="17" t="s">
        <v>130</v>
      </c>
      <c r="BE167" s="193">
        <f>IF(N167="základní",J167,0)</f>
        <v>0</v>
      </c>
      <c r="BF167" s="193">
        <f>IF(N167="snížená",J167,0)</f>
        <v>0</v>
      </c>
      <c r="BG167" s="193">
        <f>IF(N167="zákl. přenesená",J167,0)</f>
        <v>0</v>
      </c>
      <c r="BH167" s="193">
        <f>IF(N167="sníž. přenesená",J167,0)</f>
        <v>0</v>
      </c>
      <c r="BI167" s="193">
        <f>IF(N167="nulová",J167,0)</f>
        <v>0</v>
      </c>
      <c r="BJ167" s="17" t="s">
        <v>77</v>
      </c>
      <c r="BK167" s="193">
        <f>ROUND(I167*H167,2)</f>
        <v>0</v>
      </c>
      <c r="BL167" s="17" t="s">
        <v>137</v>
      </c>
      <c r="BM167" s="17" t="s">
        <v>328</v>
      </c>
    </row>
    <row r="168" spans="2:65" s="1" customFormat="1" ht="19.2">
      <c r="B168" s="34"/>
      <c r="C168" s="35"/>
      <c r="D168" s="194" t="s">
        <v>139</v>
      </c>
      <c r="E168" s="35"/>
      <c r="F168" s="195" t="s">
        <v>469</v>
      </c>
      <c r="G168" s="35"/>
      <c r="H168" s="35"/>
      <c r="I168" s="112"/>
      <c r="J168" s="35"/>
      <c r="K168" s="35"/>
      <c r="L168" s="38"/>
      <c r="M168" s="196"/>
      <c r="N168" s="60"/>
      <c r="O168" s="60"/>
      <c r="P168" s="60"/>
      <c r="Q168" s="60"/>
      <c r="R168" s="60"/>
      <c r="S168" s="60"/>
      <c r="T168" s="61"/>
      <c r="AT168" s="17" t="s">
        <v>139</v>
      </c>
      <c r="AU168" s="17" t="s">
        <v>79</v>
      </c>
    </row>
    <row r="169" spans="2:65" s="12" customFormat="1">
      <c r="B169" s="207"/>
      <c r="C169" s="208"/>
      <c r="D169" s="194" t="s">
        <v>147</v>
      </c>
      <c r="E169" s="209" t="s">
        <v>1</v>
      </c>
      <c r="F169" s="210" t="s">
        <v>470</v>
      </c>
      <c r="G169" s="208"/>
      <c r="H169" s="209" t="s">
        <v>1</v>
      </c>
      <c r="I169" s="211"/>
      <c r="J169" s="208"/>
      <c r="K169" s="208"/>
      <c r="L169" s="212"/>
      <c r="M169" s="213"/>
      <c r="N169" s="214"/>
      <c r="O169" s="214"/>
      <c r="P169" s="214"/>
      <c r="Q169" s="214"/>
      <c r="R169" s="214"/>
      <c r="S169" s="214"/>
      <c r="T169" s="215"/>
      <c r="AT169" s="216" t="s">
        <v>147</v>
      </c>
      <c r="AU169" s="216" t="s">
        <v>79</v>
      </c>
      <c r="AV169" s="12" t="s">
        <v>77</v>
      </c>
      <c r="AW169" s="12" t="s">
        <v>32</v>
      </c>
      <c r="AX169" s="12" t="s">
        <v>69</v>
      </c>
      <c r="AY169" s="216" t="s">
        <v>130</v>
      </c>
    </row>
    <row r="170" spans="2:65" s="13" customFormat="1">
      <c r="B170" s="217"/>
      <c r="C170" s="218"/>
      <c r="D170" s="194" t="s">
        <v>147</v>
      </c>
      <c r="E170" s="219" t="s">
        <v>1</v>
      </c>
      <c r="F170" s="220" t="s">
        <v>649</v>
      </c>
      <c r="G170" s="218"/>
      <c r="H170" s="221">
        <v>8.6319999999999997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147</v>
      </c>
      <c r="AU170" s="227" t="s">
        <v>79</v>
      </c>
      <c r="AV170" s="13" t="s">
        <v>79</v>
      </c>
      <c r="AW170" s="13" t="s">
        <v>32</v>
      </c>
      <c r="AX170" s="13" t="s">
        <v>69</v>
      </c>
      <c r="AY170" s="227" t="s">
        <v>130</v>
      </c>
    </row>
    <row r="171" spans="2:65" s="13" customFormat="1">
      <c r="B171" s="217"/>
      <c r="C171" s="218"/>
      <c r="D171" s="194" t="s">
        <v>147</v>
      </c>
      <c r="E171" s="219" t="s">
        <v>1</v>
      </c>
      <c r="F171" s="220" t="s">
        <v>650</v>
      </c>
      <c r="G171" s="218"/>
      <c r="H171" s="221">
        <v>3.9</v>
      </c>
      <c r="I171" s="222"/>
      <c r="J171" s="218"/>
      <c r="K171" s="218"/>
      <c r="L171" s="223"/>
      <c r="M171" s="224"/>
      <c r="N171" s="225"/>
      <c r="O171" s="225"/>
      <c r="P171" s="225"/>
      <c r="Q171" s="225"/>
      <c r="R171" s="225"/>
      <c r="S171" s="225"/>
      <c r="T171" s="226"/>
      <c r="AT171" s="227" t="s">
        <v>147</v>
      </c>
      <c r="AU171" s="227" t="s">
        <v>79</v>
      </c>
      <c r="AV171" s="13" t="s">
        <v>79</v>
      </c>
      <c r="AW171" s="13" t="s">
        <v>32</v>
      </c>
      <c r="AX171" s="13" t="s">
        <v>69</v>
      </c>
      <c r="AY171" s="227" t="s">
        <v>130</v>
      </c>
    </row>
    <row r="172" spans="2:65" s="13" customFormat="1">
      <c r="B172" s="217"/>
      <c r="C172" s="218"/>
      <c r="D172" s="194" t="s">
        <v>147</v>
      </c>
      <c r="E172" s="219" t="s">
        <v>1</v>
      </c>
      <c r="F172" s="220" t="s">
        <v>651</v>
      </c>
      <c r="G172" s="218"/>
      <c r="H172" s="221">
        <v>31.079000000000001</v>
      </c>
      <c r="I172" s="222"/>
      <c r="J172" s="218"/>
      <c r="K172" s="218"/>
      <c r="L172" s="223"/>
      <c r="M172" s="224"/>
      <c r="N172" s="225"/>
      <c r="O172" s="225"/>
      <c r="P172" s="225"/>
      <c r="Q172" s="225"/>
      <c r="R172" s="225"/>
      <c r="S172" s="225"/>
      <c r="T172" s="226"/>
      <c r="AT172" s="227" t="s">
        <v>147</v>
      </c>
      <c r="AU172" s="227" t="s">
        <v>79</v>
      </c>
      <c r="AV172" s="13" t="s">
        <v>79</v>
      </c>
      <c r="AW172" s="13" t="s">
        <v>32</v>
      </c>
      <c r="AX172" s="13" t="s">
        <v>69</v>
      </c>
      <c r="AY172" s="227" t="s">
        <v>130</v>
      </c>
    </row>
    <row r="173" spans="2:65" s="14" customFormat="1">
      <c r="B173" s="228"/>
      <c r="C173" s="229"/>
      <c r="D173" s="194" t="s">
        <v>147</v>
      </c>
      <c r="E173" s="230" t="s">
        <v>1</v>
      </c>
      <c r="F173" s="231" t="s">
        <v>176</v>
      </c>
      <c r="G173" s="229"/>
      <c r="H173" s="232">
        <v>43.611000000000004</v>
      </c>
      <c r="I173" s="233"/>
      <c r="J173" s="229"/>
      <c r="K173" s="229"/>
      <c r="L173" s="234"/>
      <c r="M173" s="235"/>
      <c r="N173" s="236"/>
      <c r="O173" s="236"/>
      <c r="P173" s="236"/>
      <c r="Q173" s="236"/>
      <c r="R173" s="236"/>
      <c r="S173" s="236"/>
      <c r="T173" s="237"/>
      <c r="AT173" s="238" t="s">
        <v>147</v>
      </c>
      <c r="AU173" s="238" t="s">
        <v>79</v>
      </c>
      <c r="AV173" s="14" t="s">
        <v>137</v>
      </c>
      <c r="AW173" s="14" t="s">
        <v>32</v>
      </c>
      <c r="AX173" s="14" t="s">
        <v>77</v>
      </c>
      <c r="AY173" s="238" t="s">
        <v>130</v>
      </c>
    </row>
    <row r="174" spans="2:65" s="1" customFormat="1" ht="16.5" customHeight="1">
      <c r="B174" s="34"/>
      <c r="C174" s="182" t="s">
        <v>239</v>
      </c>
      <c r="D174" s="182" t="s">
        <v>132</v>
      </c>
      <c r="E174" s="183" t="s">
        <v>474</v>
      </c>
      <c r="F174" s="184" t="s">
        <v>475</v>
      </c>
      <c r="G174" s="185" t="s">
        <v>135</v>
      </c>
      <c r="H174" s="186">
        <v>43.610999999999997</v>
      </c>
      <c r="I174" s="187"/>
      <c r="J174" s="188">
        <f>ROUND(I174*H174,2)</f>
        <v>0</v>
      </c>
      <c r="K174" s="184" t="s">
        <v>406</v>
      </c>
      <c r="L174" s="38"/>
      <c r="M174" s="189" t="s">
        <v>1</v>
      </c>
      <c r="N174" s="190" t="s">
        <v>40</v>
      </c>
      <c r="O174" s="60"/>
      <c r="P174" s="191">
        <f>O174*H174</f>
        <v>0</v>
      </c>
      <c r="Q174" s="191">
        <v>0</v>
      </c>
      <c r="R174" s="191">
        <f>Q174*H174</f>
        <v>0</v>
      </c>
      <c r="S174" s="191">
        <v>0</v>
      </c>
      <c r="T174" s="192">
        <f>S174*H174</f>
        <v>0</v>
      </c>
      <c r="AR174" s="17" t="s">
        <v>137</v>
      </c>
      <c r="AT174" s="17" t="s">
        <v>132</v>
      </c>
      <c r="AU174" s="17" t="s">
        <v>79</v>
      </c>
      <c r="AY174" s="17" t="s">
        <v>130</v>
      </c>
      <c r="BE174" s="193">
        <f>IF(N174="základní",J174,0)</f>
        <v>0</v>
      </c>
      <c r="BF174" s="193">
        <f>IF(N174="snížená",J174,0)</f>
        <v>0</v>
      </c>
      <c r="BG174" s="193">
        <f>IF(N174="zákl. přenesená",J174,0)</f>
        <v>0</v>
      </c>
      <c r="BH174" s="193">
        <f>IF(N174="sníž. přenesená",J174,0)</f>
        <v>0</v>
      </c>
      <c r="BI174" s="193">
        <f>IF(N174="nulová",J174,0)</f>
        <v>0</v>
      </c>
      <c r="BJ174" s="17" t="s">
        <v>77</v>
      </c>
      <c r="BK174" s="193">
        <f>ROUND(I174*H174,2)</f>
        <v>0</v>
      </c>
      <c r="BL174" s="17" t="s">
        <v>137</v>
      </c>
      <c r="BM174" s="17" t="s">
        <v>340</v>
      </c>
    </row>
    <row r="175" spans="2:65" s="1" customFormat="1">
      <c r="B175" s="34"/>
      <c r="C175" s="35"/>
      <c r="D175" s="194" t="s">
        <v>139</v>
      </c>
      <c r="E175" s="35"/>
      <c r="F175" s="195" t="s">
        <v>476</v>
      </c>
      <c r="G175" s="35"/>
      <c r="H175" s="35"/>
      <c r="I175" s="112"/>
      <c r="J175" s="35"/>
      <c r="K175" s="35"/>
      <c r="L175" s="38"/>
      <c r="M175" s="196"/>
      <c r="N175" s="60"/>
      <c r="O175" s="60"/>
      <c r="P175" s="60"/>
      <c r="Q175" s="60"/>
      <c r="R175" s="60"/>
      <c r="S175" s="60"/>
      <c r="T175" s="61"/>
      <c r="AT175" s="17" t="s">
        <v>139</v>
      </c>
      <c r="AU175" s="17" t="s">
        <v>79</v>
      </c>
    </row>
    <row r="176" spans="2:65" s="12" customFormat="1">
      <c r="B176" s="207"/>
      <c r="C176" s="208"/>
      <c r="D176" s="194" t="s">
        <v>147</v>
      </c>
      <c r="E176" s="209" t="s">
        <v>1</v>
      </c>
      <c r="F176" s="210" t="s">
        <v>470</v>
      </c>
      <c r="G176" s="208"/>
      <c r="H176" s="209" t="s">
        <v>1</v>
      </c>
      <c r="I176" s="211"/>
      <c r="J176" s="208"/>
      <c r="K176" s="208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147</v>
      </c>
      <c r="AU176" s="216" t="s">
        <v>79</v>
      </c>
      <c r="AV176" s="12" t="s">
        <v>77</v>
      </c>
      <c r="AW176" s="12" t="s">
        <v>32</v>
      </c>
      <c r="AX176" s="12" t="s">
        <v>69</v>
      </c>
      <c r="AY176" s="216" t="s">
        <v>130</v>
      </c>
    </row>
    <row r="177" spans="2:65" s="13" customFormat="1">
      <c r="B177" s="217"/>
      <c r="C177" s="218"/>
      <c r="D177" s="194" t="s">
        <v>147</v>
      </c>
      <c r="E177" s="219" t="s">
        <v>1</v>
      </c>
      <c r="F177" s="220" t="s">
        <v>649</v>
      </c>
      <c r="G177" s="218"/>
      <c r="H177" s="221">
        <v>8.6319999999999997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147</v>
      </c>
      <c r="AU177" s="227" t="s">
        <v>79</v>
      </c>
      <c r="AV177" s="13" t="s">
        <v>79</v>
      </c>
      <c r="AW177" s="13" t="s">
        <v>32</v>
      </c>
      <c r="AX177" s="13" t="s">
        <v>69</v>
      </c>
      <c r="AY177" s="227" t="s">
        <v>130</v>
      </c>
    </row>
    <row r="178" spans="2:65" s="13" customFormat="1">
      <c r="B178" s="217"/>
      <c r="C178" s="218"/>
      <c r="D178" s="194" t="s">
        <v>147</v>
      </c>
      <c r="E178" s="219" t="s">
        <v>1</v>
      </c>
      <c r="F178" s="220" t="s">
        <v>650</v>
      </c>
      <c r="G178" s="218"/>
      <c r="H178" s="221">
        <v>3.9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147</v>
      </c>
      <c r="AU178" s="227" t="s">
        <v>79</v>
      </c>
      <c r="AV178" s="13" t="s">
        <v>79</v>
      </c>
      <c r="AW178" s="13" t="s">
        <v>32</v>
      </c>
      <c r="AX178" s="13" t="s">
        <v>69</v>
      </c>
      <c r="AY178" s="227" t="s">
        <v>130</v>
      </c>
    </row>
    <row r="179" spans="2:65" s="13" customFormat="1">
      <c r="B179" s="217"/>
      <c r="C179" s="218"/>
      <c r="D179" s="194" t="s">
        <v>147</v>
      </c>
      <c r="E179" s="219" t="s">
        <v>1</v>
      </c>
      <c r="F179" s="220" t="s">
        <v>651</v>
      </c>
      <c r="G179" s="218"/>
      <c r="H179" s="221">
        <v>31.079000000000001</v>
      </c>
      <c r="I179" s="222"/>
      <c r="J179" s="218"/>
      <c r="K179" s="218"/>
      <c r="L179" s="223"/>
      <c r="M179" s="224"/>
      <c r="N179" s="225"/>
      <c r="O179" s="225"/>
      <c r="P179" s="225"/>
      <c r="Q179" s="225"/>
      <c r="R179" s="225"/>
      <c r="S179" s="225"/>
      <c r="T179" s="226"/>
      <c r="AT179" s="227" t="s">
        <v>147</v>
      </c>
      <c r="AU179" s="227" t="s">
        <v>79</v>
      </c>
      <c r="AV179" s="13" t="s">
        <v>79</v>
      </c>
      <c r="AW179" s="13" t="s">
        <v>32</v>
      </c>
      <c r="AX179" s="13" t="s">
        <v>69</v>
      </c>
      <c r="AY179" s="227" t="s">
        <v>130</v>
      </c>
    </row>
    <row r="180" spans="2:65" s="14" customFormat="1">
      <c r="B180" s="228"/>
      <c r="C180" s="229"/>
      <c r="D180" s="194" t="s">
        <v>147</v>
      </c>
      <c r="E180" s="230" t="s">
        <v>1</v>
      </c>
      <c r="F180" s="231" t="s">
        <v>176</v>
      </c>
      <c r="G180" s="229"/>
      <c r="H180" s="232">
        <v>43.611000000000004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147</v>
      </c>
      <c r="AU180" s="238" t="s">
        <v>79</v>
      </c>
      <c r="AV180" s="14" t="s">
        <v>137</v>
      </c>
      <c r="AW180" s="14" t="s">
        <v>32</v>
      </c>
      <c r="AX180" s="14" t="s">
        <v>77</v>
      </c>
      <c r="AY180" s="238" t="s">
        <v>130</v>
      </c>
    </row>
    <row r="181" spans="2:65" s="1" customFormat="1" ht="16.5" customHeight="1">
      <c r="B181" s="34"/>
      <c r="C181" s="182" t="s">
        <v>247</v>
      </c>
      <c r="D181" s="182" t="s">
        <v>132</v>
      </c>
      <c r="E181" s="183" t="s">
        <v>477</v>
      </c>
      <c r="F181" s="184" t="s">
        <v>478</v>
      </c>
      <c r="G181" s="185" t="s">
        <v>135</v>
      </c>
      <c r="H181" s="186">
        <v>8.6319999999999997</v>
      </c>
      <c r="I181" s="187"/>
      <c r="J181" s="188">
        <f>ROUND(I181*H181,2)</f>
        <v>0</v>
      </c>
      <c r="K181" s="184" t="s">
        <v>406</v>
      </c>
      <c r="L181" s="38"/>
      <c r="M181" s="189" t="s">
        <v>1</v>
      </c>
      <c r="N181" s="190" t="s">
        <v>40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137</v>
      </c>
      <c r="AT181" s="17" t="s">
        <v>132</v>
      </c>
      <c r="AU181" s="17" t="s">
        <v>79</v>
      </c>
      <c r="AY181" s="17" t="s">
        <v>130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77</v>
      </c>
      <c r="BK181" s="193">
        <f>ROUND(I181*H181,2)</f>
        <v>0</v>
      </c>
      <c r="BL181" s="17" t="s">
        <v>137</v>
      </c>
      <c r="BM181" s="17" t="s">
        <v>353</v>
      </c>
    </row>
    <row r="182" spans="2:65" s="1" customFormat="1" ht="19.2">
      <c r="B182" s="34"/>
      <c r="C182" s="35"/>
      <c r="D182" s="194" t="s">
        <v>139</v>
      </c>
      <c r="E182" s="35"/>
      <c r="F182" s="195" t="s">
        <v>479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139</v>
      </c>
      <c r="AU182" s="17" t="s">
        <v>79</v>
      </c>
    </row>
    <row r="183" spans="2:65" s="13" customFormat="1">
      <c r="B183" s="217"/>
      <c r="C183" s="218"/>
      <c r="D183" s="194" t="s">
        <v>147</v>
      </c>
      <c r="E183" s="219" t="s">
        <v>1</v>
      </c>
      <c r="F183" s="220" t="s">
        <v>652</v>
      </c>
      <c r="G183" s="218"/>
      <c r="H183" s="221">
        <v>8.6319999999999997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147</v>
      </c>
      <c r="AU183" s="227" t="s">
        <v>79</v>
      </c>
      <c r="AV183" s="13" t="s">
        <v>79</v>
      </c>
      <c r="AW183" s="13" t="s">
        <v>32</v>
      </c>
      <c r="AX183" s="13" t="s">
        <v>69</v>
      </c>
      <c r="AY183" s="227" t="s">
        <v>130</v>
      </c>
    </row>
    <row r="184" spans="2:65" s="14" customFormat="1">
      <c r="B184" s="228"/>
      <c r="C184" s="229"/>
      <c r="D184" s="194" t="s">
        <v>147</v>
      </c>
      <c r="E184" s="230" t="s">
        <v>1</v>
      </c>
      <c r="F184" s="231" t="s">
        <v>176</v>
      </c>
      <c r="G184" s="229"/>
      <c r="H184" s="232">
        <v>8.6319999999999997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147</v>
      </c>
      <c r="AU184" s="238" t="s">
        <v>79</v>
      </c>
      <c r="AV184" s="14" t="s">
        <v>137</v>
      </c>
      <c r="AW184" s="14" t="s">
        <v>32</v>
      </c>
      <c r="AX184" s="14" t="s">
        <v>77</v>
      </c>
      <c r="AY184" s="238" t="s">
        <v>130</v>
      </c>
    </row>
    <row r="185" spans="2:65" s="1" customFormat="1" ht="16.5" customHeight="1">
      <c r="B185" s="34"/>
      <c r="C185" s="197" t="s">
        <v>252</v>
      </c>
      <c r="D185" s="197" t="s">
        <v>141</v>
      </c>
      <c r="E185" s="198" t="s">
        <v>481</v>
      </c>
      <c r="F185" s="199" t="s">
        <v>482</v>
      </c>
      <c r="G185" s="200" t="s">
        <v>144</v>
      </c>
      <c r="H185" s="201">
        <v>15.538</v>
      </c>
      <c r="I185" s="202"/>
      <c r="J185" s="203">
        <f>ROUND(I185*H185,2)</f>
        <v>0</v>
      </c>
      <c r="K185" s="199" t="s">
        <v>1</v>
      </c>
      <c r="L185" s="204"/>
      <c r="M185" s="205" t="s">
        <v>1</v>
      </c>
      <c r="N185" s="206" t="s">
        <v>40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145</v>
      </c>
      <c r="AT185" s="17" t="s">
        <v>141</v>
      </c>
      <c r="AU185" s="17" t="s">
        <v>79</v>
      </c>
      <c r="AY185" s="17" t="s">
        <v>130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77</v>
      </c>
      <c r="BK185" s="193">
        <f>ROUND(I185*H185,2)</f>
        <v>0</v>
      </c>
      <c r="BL185" s="17" t="s">
        <v>137</v>
      </c>
      <c r="BM185" s="17" t="s">
        <v>367</v>
      </c>
    </row>
    <row r="186" spans="2:65" s="1" customFormat="1">
      <c r="B186" s="34"/>
      <c r="C186" s="35"/>
      <c r="D186" s="194" t="s">
        <v>139</v>
      </c>
      <c r="E186" s="35"/>
      <c r="F186" s="195" t="s">
        <v>482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139</v>
      </c>
      <c r="AU186" s="17" t="s">
        <v>79</v>
      </c>
    </row>
    <row r="187" spans="2:65" s="13" customFormat="1">
      <c r="B187" s="217"/>
      <c r="C187" s="218"/>
      <c r="D187" s="194" t="s">
        <v>147</v>
      </c>
      <c r="E187" s="219" t="s">
        <v>1</v>
      </c>
      <c r="F187" s="220" t="s">
        <v>653</v>
      </c>
      <c r="G187" s="218"/>
      <c r="H187" s="221">
        <v>15.538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147</v>
      </c>
      <c r="AU187" s="227" t="s">
        <v>79</v>
      </c>
      <c r="AV187" s="13" t="s">
        <v>79</v>
      </c>
      <c r="AW187" s="13" t="s">
        <v>32</v>
      </c>
      <c r="AX187" s="13" t="s">
        <v>69</v>
      </c>
      <c r="AY187" s="227" t="s">
        <v>130</v>
      </c>
    </row>
    <row r="188" spans="2:65" s="14" customFormat="1">
      <c r="B188" s="228"/>
      <c r="C188" s="229"/>
      <c r="D188" s="194" t="s">
        <v>147</v>
      </c>
      <c r="E188" s="230" t="s">
        <v>1</v>
      </c>
      <c r="F188" s="231" t="s">
        <v>176</v>
      </c>
      <c r="G188" s="229"/>
      <c r="H188" s="232">
        <v>15.538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147</v>
      </c>
      <c r="AU188" s="238" t="s">
        <v>79</v>
      </c>
      <c r="AV188" s="14" t="s">
        <v>137</v>
      </c>
      <c r="AW188" s="14" t="s">
        <v>32</v>
      </c>
      <c r="AX188" s="14" t="s">
        <v>77</v>
      </c>
      <c r="AY188" s="238" t="s">
        <v>130</v>
      </c>
    </row>
    <row r="189" spans="2:65" s="1" customFormat="1" ht="16.5" customHeight="1">
      <c r="B189" s="34"/>
      <c r="C189" s="182" t="s">
        <v>258</v>
      </c>
      <c r="D189" s="182" t="s">
        <v>132</v>
      </c>
      <c r="E189" s="183" t="s">
        <v>654</v>
      </c>
      <c r="F189" s="184" t="s">
        <v>655</v>
      </c>
      <c r="G189" s="185" t="s">
        <v>223</v>
      </c>
      <c r="H189" s="186">
        <v>57</v>
      </c>
      <c r="I189" s="187"/>
      <c r="J189" s="188">
        <f>ROUND(I189*H189,2)</f>
        <v>0</v>
      </c>
      <c r="K189" s="184" t="s">
        <v>406</v>
      </c>
      <c r="L189" s="38"/>
      <c r="M189" s="189" t="s">
        <v>1</v>
      </c>
      <c r="N189" s="190" t="s">
        <v>40</v>
      </c>
      <c r="O189" s="60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AR189" s="17" t="s">
        <v>137</v>
      </c>
      <c r="AT189" s="17" t="s">
        <v>132</v>
      </c>
      <c r="AU189" s="17" t="s">
        <v>79</v>
      </c>
      <c r="AY189" s="17" t="s">
        <v>130</v>
      </c>
      <c r="BE189" s="193">
        <f>IF(N189="základní",J189,0)</f>
        <v>0</v>
      </c>
      <c r="BF189" s="193">
        <f>IF(N189="snížená",J189,0)</f>
        <v>0</v>
      </c>
      <c r="BG189" s="193">
        <f>IF(N189="zákl. přenesená",J189,0)</f>
        <v>0</v>
      </c>
      <c r="BH189" s="193">
        <f>IF(N189="sníž. přenesená",J189,0)</f>
        <v>0</v>
      </c>
      <c r="BI189" s="193">
        <f>IF(N189="nulová",J189,0)</f>
        <v>0</v>
      </c>
      <c r="BJ189" s="17" t="s">
        <v>77</v>
      </c>
      <c r="BK189" s="193">
        <f>ROUND(I189*H189,2)</f>
        <v>0</v>
      </c>
      <c r="BL189" s="17" t="s">
        <v>137</v>
      </c>
      <c r="BM189" s="17" t="s">
        <v>377</v>
      </c>
    </row>
    <row r="190" spans="2:65" s="1" customFormat="1" ht="19.2">
      <c r="B190" s="34"/>
      <c r="C190" s="35"/>
      <c r="D190" s="194" t="s">
        <v>139</v>
      </c>
      <c r="E190" s="35"/>
      <c r="F190" s="195" t="s">
        <v>656</v>
      </c>
      <c r="G190" s="35"/>
      <c r="H190" s="35"/>
      <c r="I190" s="112"/>
      <c r="J190" s="35"/>
      <c r="K190" s="35"/>
      <c r="L190" s="38"/>
      <c r="M190" s="196"/>
      <c r="N190" s="60"/>
      <c r="O190" s="60"/>
      <c r="P190" s="60"/>
      <c r="Q190" s="60"/>
      <c r="R190" s="60"/>
      <c r="S190" s="60"/>
      <c r="T190" s="61"/>
      <c r="AT190" s="17" t="s">
        <v>139</v>
      </c>
      <c r="AU190" s="17" t="s">
        <v>79</v>
      </c>
    </row>
    <row r="191" spans="2:65" s="13" customFormat="1">
      <c r="B191" s="217"/>
      <c r="C191" s="218"/>
      <c r="D191" s="194" t="s">
        <v>147</v>
      </c>
      <c r="E191" s="219" t="s">
        <v>1</v>
      </c>
      <c r="F191" s="220" t="s">
        <v>657</v>
      </c>
      <c r="G191" s="218"/>
      <c r="H191" s="221">
        <v>18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147</v>
      </c>
      <c r="AU191" s="227" t="s">
        <v>79</v>
      </c>
      <c r="AV191" s="13" t="s">
        <v>79</v>
      </c>
      <c r="AW191" s="13" t="s">
        <v>32</v>
      </c>
      <c r="AX191" s="13" t="s">
        <v>69</v>
      </c>
      <c r="AY191" s="227" t="s">
        <v>130</v>
      </c>
    </row>
    <row r="192" spans="2:65" s="13" customFormat="1">
      <c r="B192" s="217"/>
      <c r="C192" s="218"/>
      <c r="D192" s="194" t="s">
        <v>147</v>
      </c>
      <c r="E192" s="219" t="s">
        <v>1</v>
      </c>
      <c r="F192" s="220" t="s">
        <v>658</v>
      </c>
      <c r="G192" s="218"/>
      <c r="H192" s="221">
        <v>39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147</v>
      </c>
      <c r="AU192" s="227" t="s">
        <v>79</v>
      </c>
      <c r="AV192" s="13" t="s">
        <v>79</v>
      </c>
      <c r="AW192" s="13" t="s">
        <v>32</v>
      </c>
      <c r="AX192" s="13" t="s">
        <v>69</v>
      </c>
      <c r="AY192" s="227" t="s">
        <v>130</v>
      </c>
    </row>
    <row r="193" spans="2:65" s="14" customFormat="1">
      <c r="B193" s="228"/>
      <c r="C193" s="229"/>
      <c r="D193" s="194" t="s">
        <v>147</v>
      </c>
      <c r="E193" s="230" t="s">
        <v>1</v>
      </c>
      <c r="F193" s="231" t="s">
        <v>176</v>
      </c>
      <c r="G193" s="229"/>
      <c r="H193" s="232">
        <v>57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147</v>
      </c>
      <c r="AU193" s="238" t="s">
        <v>79</v>
      </c>
      <c r="AV193" s="14" t="s">
        <v>137</v>
      </c>
      <c r="AW193" s="14" t="s">
        <v>32</v>
      </c>
      <c r="AX193" s="14" t="s">
        <v>77</v>
      </c>
      <c r="AY193" s="238" t="s">
        <v>130</v>
      </c>
    </row>
    <row r="194" spans="2:65" s="1" customFormat="1" ht="16.5" customHeight="1">
      <c r="B194" s="34"/>
      <c r="C194" s="182" t="s">
        <v>7</v>
      </c>
      <c r="D194" s="182" t="s">
        <v>132</v>
      </c>
      <c r="E194" s="183" t="s">
        <v>659</v>
      </c>
      <c r="F194" s="184" t="s">
        <v>660</v>
      </c>
      <c r="G194" s="185" t="s">
        <v>223</v>
      </c>
      <c r="H194" s="186">
        <v>57</v>
      </c>
      <c r="I194" s="187"/>
      <c r="J194" s="188">
        <f>ROUND(I194*H194,2)</f>
        <v>0</v>
      </c>
      <c r="K194" s="184" t="s">
        <v>406</v>
      </c>
      <c r="L194" s="38"/>
      <c r="M194" s="189" t="s">
        <v>1</v>
      </c>
      <c r="N194" s="190" t="s">
        <v>40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137</v>
      </c>
      <c r="AT194" s="17" t="s">
        <v>132</v>
      </c>
      <c r="AU194" s="17" t="s">
        <v>79</v>
      </c>
      <c r="AY194" s="17" t="s">
        <v>130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77</v>
      </c>
      <c r="BK194" s="193">
        <f>ROUND(I194*H194,2)</f>
        <v>0</v>
      </c>
      <c r="BL194" s="17" t="s">
        <v>137</v>
      </c>
      <c r="BM194" s="17" t="s">
        <v>387</v>
      </c>
    </row>
    <row r="195" spans="2:65" s="1" customFormat="1" ht="19.2">
      <c r="B195" s="34"/>
      <c r="C195" s="35"/>
      <c r="D195" s="194" t="s">
        <v>139</v>
      </c>
      <c r="E195" s="35"/>
      <c r="F195" s="195" t="s">
        <v>225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139</v>
      </c>
      <c r="AU195" s="17" t="s">
        <v>79</v>
      </c>
    </row>
    <row r="196" spans="2:65" s="1" customFormat="1" ht="16.5" customHeight="1">
      <c r="B196" s="34"/>
      <c r="C196" s="197" t="s">
        <v>268</v>
      </c>
      <c r="D196" s="197" t="s">
        <v>141</v>
      </c>
      <c r="E196" s="198" t="s">
        <v>661</v>
      </c>
      <c r="F196" s="199" t="s">
        <v>662</v>
      </c>
      <c r="G196" s="200" t="s">
        <v>230</v>
      </c>
      <c r="H196" s="201">
        <v>0.85499999999999998</v>
      </c>
      <c r="I196" s="202"/>
      <c r="J196" s="203">
        <f>ROUND(I196*H196,2)</f>
        <v>0</v>
      </c>
      <c r="K196" s="199" t="s">
        <v>406</v>
      </c>
      <c r="L196" s="204"/>
      <c r="M196" s="205" t="s">
        <v>1</v>
      </c>
      <c r="N196" s="206" t="s">
        <v>40</v>
      </c>
      <c r="O196" s="60"/>
      <c r="P196" s="191">
        <f>O196*H196</f>
        <v>0</v>
      </c>
      <c r="Q196" s="191">
        <v>0</v>
      </c>
      <c r="R196" s="191">
        <f>Q196*H196</f>
        <v>0</v>
      </c>
      <c r="S196" s="191">
        <v>0</v>
      </c>
      <c r="T196" s="192">
        <f>S196*H196</f>
        <v>0</v>
      </c>
      <c r="AR196" s="17" t="s">
        <v>145</v>
      </c>
      <c r="AT196" s="17" t="s">
        <v>141</v>
      </c>
      <c r="AU196" s="17" t="s">
        <v>79</v>
      </c>
      <c r="AY196" s="17" t="s">
        <v>130</v>
      </c>
      <c r="BE196" s="193">
        <f>IF(N196="základní",J196,0)</f>
        <v>0</v>
      </c>
      <c r="BF196" s="193">
        <f>IF(N196="snížená",J196,0)</f>
        <v>0</v>
      </c>
      <c r="BG196" s="193">
        <f>IF(N196="zákl. přenesená",J196,0)</f>
        <v>0</v>
      </c>
      <c r="BH196" s="193">
        <f>IF(N196="sníž. přenesená",J196,0)</f>
        <v>0</v>
      </c>
      <c r="BI196" s="193">
        <f>IF(N196="nulová",J196,0)</f>
        <v>0</v>
      </c>
      <c r="BJ196" s="17" t="s">
        <v>77</v>
      </c>
      <c r="BK196" s="193">
        <f>ROUND(I196*H196,2)</f>
        <v>0</v>
      </c>
      <c r="BL196" s="17" t="s">
        <v>137</v>
      </c>
      <c r="BM196" s="17" t="s">
        <v>499</v>
      </c>
    </row>
    <row r="197" spans="2:65" s="1" customFormat="1">
      <c r="B197" s="34"/>
      <c r="C197" s="35"/>
      <c r="D197" s="194" t="s">
        <v>139</v>
      </c>
      <c r="E197" s="35"/>
      <c r="F197" s="195" t="s">
        <v>662</v>
      </c>
      <c r="G197" s="35"/>
      <c r="H197" s="35"/>
      <c r="I197" s="112"/>
      <c r="J197" s="35"/>
      <c r="K197" s="35"/>
      <c r="L197" s="38"/>
      <c r="M197" s="196"/>
      <c r="N197" s="60"/>
      <c r="O197" s="60"/>
      <c r="P197" s="60"/>
      <c r="Q197" s="60"/>
      <c r="R197" s="60"/>
      <c r="S197" s="60"/>
      <c r="T197" s="61"/>
      <c r="AT197" s="17" t="s">
        <v>139</v>
      </c>
      <c r="AU197" s="17" t="s">
        <v>79</v>
      </c>
    </row>
    <row r="198" spans="2:65" s="13" customFormat="1">
      <c r="B198" s="217"/>
      <c r="C198" s="218"/>
      <c r="D198" s="194" t="s">
        <v>147</v>
      </c>
      <c r="E198" s="219" t="s">
        <v>1</v>
      </c>
      <c r="F198" s="220" t="s">
        <v>663</v>
      </c>
      <c r="G198" s="218"/>
      <c r="H198" s="221">
        <v>0.85499999999999998</v>
      </c>
      <c r="I198" s="222"/>
      <c r="J198" s="218"/>
      <c r="K198" s="218"/>
      <c r="L198" s="223"/>
      <c r="M198" s="224"/>
      <c r="N198" s="225"/>
      <c r="O198" s="225"/>
      <c r="P198" s="225"/>
      <c r="Q198" s="225"/>
      <c r="R198" s="225"/>
      <c r="S198" s="225"/>
      <c r="T198" s="226"/>
      <c r="AT198" s="227" t="s">
        <v>147</v>
      </c>
      <c r="AU198" s="227" t="s">
        <v>79</v>
      </c>
      <c r="AV198" s="13" t="s">
        <v>79</v>
      </c>
      <c r="AW198" s="13" t="s">
        <v>32</v>
      </c>
      <c r="AX198" s="13" t="s">
        <v>69</v>
      </c>
      <c r="AY198" s="227" t="s">
        <v>130</v>
      </c>
    </row>
    <row r="199" spans="2:65" s="14" customFormat="1">
      <c r="B199" s="228"/>
      <c r="C199" s="229"/>
      <c r="D199" s="194" t="s">
        <v>147</v>
      </c>
      <c r="E199" s="230" t="s">
        <v>1</v>
      </c>
      <c r="F199" s="231" t="s">
        <v>176</v>
      </c>
      <c r="G199" s="229"/>
      <c r="H199" s="232">
        <v>0.85499999999999998</v>
      </c>
      <c r="I199" s="233"/>
      <c r="J199" s="229"/>
      <c r="K199" s="229"/>
      <c r="L199" s="234"/>
      <c r="M199" s="235"/>
      <c r="N199" s="236"/>
      <c r="O199" s="236"/>
      <c r="P199" s="236"/>
      <c r="Q199" s="236"/>
      <c r="R199" s="236"/>
      <c r="S199" s="236"/>
      <c r="T199" s="237"/>
      <c r="AT199" s="238" t="s">
        <v>147</v>
      </c>
      <c r="AU199" s="238" t="s">
        <v>79</v>
      </c>
      <c r="AV199" s="14" t="s">
        <v>137</v>
      </c>
      <c r="AW199" s="14" t="s">
        <v>32</v>
      </c>
      <c r="AX199" s="14" t="s">
        <v>77</v>
      </c>
      <c r="AY199" s="238" t="s">
        <v>130</v>
      </c>
    </row>
    <row r="200" spans="2:65" s="11" customFormat="1" ht="22.8" customHeight="1">
      <c r="B200" s="166"/>
      <c r="C200" s="167"/>
      <c r="D200" s="168" t="s">
        <v>68</v>
      </c>
      <c r="E200" s="180" t="s">
        <v>137</v>
      </c>
      <c r="F200" s="180" t="s">
        <v>484</v>
      </c>
      <c r="G200" s="167"/>
      <c r="H200" s="167"/>
      <c r="I200" s="170"/>
      <c r="J200" s="181">
        <f>BK200</f>
        <v>0</v>
      </c>
      <c r="K200" s="167"/>
      <c r="L200" s="172"/>
      <c r="M200" s="173"/>
      <c r="N200" s="174"/>
      <c r="O200" s="174"/>
      <c r="P200" s="175">
        <f>SUM(P201:P229)</f>
        <v>0</v>
      </c>
      <c r="Q200" s="174"/>
      <c r="R200" s="175">
        <f>SUM(R201:R229)</f>
        <v>0</v>
      </c>
      <c r="S200" s="174"/>
      <c r="T200" s="176">
        <f>SUM(T201:T229)</f>
        <v>0</v>
      </c>
      <c r="AR200" s="177" t="s">
        <v>77</v>
      </c>
      <c r="AT200" s="178" t="s">
        <v>68</v>
      </c>
      <c r="AU200" s="178" t="s">
        <v>77</v>
      </c>
      <c r="AY200" s="177" t="s">
        <v>130</v>
      </c>
      <c r="BK200" s="179">
        <f>SUM(BK201:BK229)</f>
        <v>0</v>
      </c>
    </row>
    <row r="201" spans="2:65" s="1" customFormat="1" ht="16.5" customHeight="1">
      <c r="B201" s="34"/>
      <c r="C201" s="182" t="s">
        <v>273</v>
      </c>
      <c r="D201" s="182" t="s">
        <v>132</v>
      </c>
      <c r="E201" s="183" t="s">
        <v>485</v>
      </c>
      <c r="F201" s="184" t="s">
        <v>486</v>
      </c>
      <c r="G201" s="185" t="s">
        <v>135</v>
      </c>
      <c r="H201" s="186">
        <v>3.9</v>
      </c>
      <c r="I201" s="187"/>
      <c r="J201" s="188">
        <f>ROUND(I201*H201,2)</f>
        <v>0</v>
      </c>
      <c r="K201" s="184" t="s">
        <v>1</v>
      </c>
      <c r="L201" s="38"/>
      <c r="M201" s="189" t="s">
        <v>1</v>
      </c>
      <c r="N201" s="190" t="s">
        <v>40</v>
      </c>
      <c r="O201" s="60"/>
      <c r="P201" s="191">
        <f>O201*H201</f>
        <v>0</v>
      </c>
      <c r="Q201" s="191">
        <v>0</v>
      </c>
      <c r="R201" s="191">
        <f>Q201*H201</f>
        <v>0</v>
      </c>
      <c r="S201" s="191">
        <v>0</v>
      </c>
      <c r="T201" s="192">
        <f>S201*H201</f>
        <v>0</v>
      </c>
      <c r="AR201" s="17" t="s">
        <v>137</v>
      </c>
      <c r="AT201" s="17" t="s">
        <v>132</v>
      </c>
      <c r="AU201" s="17" t="s">
        <v>79</v>
      </c>
      <c r="AY201" s="17" t="s">
        <v>130</v>
      </c>
      <c r="BE201" s="193">
        <f>IF(N201="základní",J201,0)</f>
        <v>0</v>
      </c>
      <c r="BF201" s="193">
        <f>IF(N201="snížená",J201,0)</f>
        <v>0</v>
      </c>
      <c r="BG201" s="193">
        <f>IF(N201="zákl. přenesená",J201,0)</f>
        <v>0</v>
      </c>
      <c r="BH201" s="193">
        <f>IF(N201="sníž. přenesená",J201,0)</f>
        <v>0</v>
      </c>
      <c r="BI201" s="193">
        <f>IF(N201="nulová",J201,0)</f>
        <v>0</v>
      </c>
      <c r="BJ201" s="17" t="s">
        <v>77</v>
      </c>
      <c r="BK201" s="193">
        <f>ROUND(I201*H201,2)</f>
        <v>0</v>
      </c>
      <c r="BL201" s="17" t="s">
        <v>137</v>
      </c>
      <c r="BM201" s="17" t="s">
        <v>504</v>
      </c>
    </row>
    <row r="202" spans="2:65" s="1" customFormat="1">
      <c r="B202" s="34"/>
      <c r="C202" s="35"/>
      <c r="D202" s="194" t="s">
        <v>139</v>
      </c>
      <c r="E202" s="35"/>
      <c r="F202" s="195" t="s">
        <v>486</v>
      </c>
      <c r="G202" s="35"/>
      <c r="H202" s="35"/>
      <c r="I202" s="112"/>
      <c r="J202" s="35"/>
      <c r="K202" s="35"/>
      <c r="L202" s="38"/>
      <c r="M202" s="196"/>
      <c r="N202" s="60"/>
      <c r="O202" s="60"/>
      <c r="P202" s="60"/>
      <c r="Q202" s="60"/>
      <c r="R202" s="60"/>
      <c r="S202" s="60"/>
      <c r="T202" s="61"/>
      <c r="AT202" s="17" t="s">
        <v>139</v>
      </c>
      <c r="AU202" s="17" t="s">
        <v>79</v>
      </c>
    </row>
    <row r="203" spans="2:65" s="13" customFormat="1">
      <c r="B203" s="217"/>
      <c r="C203" s="218"/>
      <c r="D203" s="194" t="s">
        <v>147</v>
      </c>
      <c r="E203" s="219" t="s">
        <v>1</v>
      </c>
      <c r="F203" s="220" t="s">
        <v>664</v>
      </c>
      <c r="G203" s="218"/>
      <c r="H203" s="221">
        <v>3.9</v>
      </c>
      <c r="I203" s="222"/>
      <c r="J203" s="218"/>
      <c r="K203" s="218"/>
      <c r="L203" s="223"/>
      <c r="M203" s="224"/>
      <c r="N203" s="225"/>
      <c r="O203" s="225"/>
      <c r="P203" s="225"/>
      <c r="Q203" s="225"/>
      <c r="R203" s="225"/>
      <c r="S203" s="225"/>
      <c r="T203" s="226"/>
      <c r="AT203" s="227" t="s">
        <v>147</v>
      </c>
      <c r="AU203" s="227" t="s">
        <v>79</v>
      </c>
      <c r="AV203" s="13" t="s">
        <v>79</v>
      </c>
      <c r="AW203" s="13" t="s">
        <v>32</v>
      </c>
      <c r="AX203" s="13" t="s">
        <v>69</v>
      </c>
      <c r="AY203" s="227" t="s">
        <v>130</v>
      </c>
    </row>
    <row r="204" spans="2:65" s="14" customFormat="1">
      <c r="B204" s="228"/>
      <c r="C204" s="229"/>
      <c r="D204" s="194" t="s">
        <v>147</v>
      </c>
      <c r="E204" s="230" t="s">
        <v>1</v>
      </c>
      <c r="F204" s="231" t="s">
        <v>176</v>
      </c>
      <c r="G204" s="229"/>
      <c r="H204" s="232">
        <v>3.9</v>
      </c>
      <c r="I204" s="233"/>
      <c r="J204" s="229"/>
      <c r="K204" s="229"/>
      <c r="L204" s="234"/>
      <c r="M204" s="235"/>
      <c r="N204" s="236"/>
      <c r="O204" s="236"/>
      <c r="P204" s="236"/>
      <c r="Q204" s="236"/>
      <c r="R204" s="236"/>
      <c r="S204" s="236"/>
      <c r="T204" s="237"/>
      <c r="AT204" s="238" t="s">
        <v>147</v>
      </c>
      <c r="AU204" s="238" t="s">
        <v>79</v>
      </c>
      <c r="AV204" s="14" t="s">
        <v>137</v>
      </c>
      <c r="AW204" s="14" t="s">
        <v>32</v>
      </c>
      <c r="AX204" s="14" t="s">
        <v>77</v>
      </c>
      <c r="AY204" s="238" t="s">
        <v>130</v>
      </c>
    </row>
    <row r="205" spans="2:65" s="1" customFormat="1" ht="16.5" customHeight="1">
      <c r="B205" s="34"/>
      <c r="C205" s="182" t="s">
        <v>278</v>
      </c>
      <c r="D205" s="182" t="s">
        <v>132</v>
      </c>
      <c r="E205" s="183" t="s">
        <v>665</v>
      </c>
      <c r="F205" s="184" t="s">
        <v>666</v>
      </c>
      <c r="G205" s="185" t="s">
        <v>135</v>
      </c>
      <c r="H205" s="186">
        <v>0.81699999999999995</v>
      </c>
      <c r="I205" s="187"/>
      <c r="J205" s="188">
        <f>ROUND(I205*H205,2)</f>
        <v>0</v>
      </c>
      <c r="K205" s="184" t="s">
        <v>406</v>
      </c>
      <c r="L205" s="38"/>
      <c r="M205" s="189" t="s">
        <v>1</v>
      </c>
      <c r="N205" s="190" t="s">
        <v>40</v>
      </c>
      <c r="O205" s="60"/>
      <c r="P205" s="191">
        <f>O205*H205</f>
        <v>0</v>
      </c>
      <c r="Q205" s="191">
        <v>0</v>
      </c>
      <c r="R205" s="191">
        <f>Q205*H205</f>
        <v>0</v>
      </c>
      <c r="S205" s="191">
        <v>0</v>
      </c>
      <c r="T205" s="192">
        <f>S205*H205</f>
        <v>0</v>
      </c>
      <c r="AR205" s="17" t="s">
        <v>137</v>
      </c>
      <c r="AT205" s="17" t="s">
        <v>132</v>
      </c>
      <c r="AU205" s="17" t="s">
        <v>79</v>
      </c>
      <c r="AY205" s="17" t="s">
        <v>130</v>
      </c>
      <c r="BE205" s="193">
        <f>IF(N205="základní",J205,0)</f>
        <v>0</v>
      </c>
      <c r="BF205" s="193">
        <f>IF(N205="snížená",J205,0)</f>
        <v>0</v>
      </c>
      <c r="BG205" s="193">
        <f>IF(N205="zákl. přenesená",J205,0)</f>
        <v>0</v>
      </c>
      <c r="BH205" s="193">
        <f>IF(N205="sníž. přenesená",J205,0)</f>
        <v>0</v>
      </c>
      <c r="BI205" s="193">
        <f>IF(N205="nulová",J205,0)</f>
        <v>0</v>
      </c>
      <c r="BJ205" s="17" t="s">
        <v>77</v>
      </c>
      <c r="BK205" s="193">
        <f>ROUND(I205*H205,2)</f>
        <v>0</v>
      </c>
      <c r="BL205" s="17" t="s">
        <v>137</v>
      </c>
      <c r="BM205" s="17" t="s">
        <v>508</v>
      </c>
    </row>
    <row r="206" spans="2:65" s="1" customFormat="1">
      <c r="B206" s="34"/>
      <c r="C206" s="35"/>
      <c r="D206" s="194" t="s">
        <v>139</v>
      </c>
      <c r="E206" s="35"/>
      <c r="F206" s="195" t="s">
        <v>667</v>
      </c>
      <c r="G206" s="35"/>
      <c r="H206" s="35"/>
      <c r="I206" s="112"/>
      <c r="J206" s="35"/>
      <c r="K206" s="35"/>
      <c r="L206" s="38"/>
      <c r="M206" s="196"/>
      <c r="N206" s="60"/>
      <c r="O206" s="60"/>
      <c r="P206" s="60"/>
      <c r="Q206" s="60"/>
      <c r="R206" s="60"/>
      <c r="S206" s="60"/>
      <c r="T206" s="61"/>
      <c r="AT206" s="17" t="s">
        <v>139</v>
      </c>
      <c r="AU206" s="17" t="s">
        <v>79</v>
      </c>
    </row>
    <row r="207" spans="2:65" s="13" customFormat="1">
      <c r="B207" s="217"/>
      <c r="C207" s="218"/>
      <c r="D207" s="194" t="s">
        <v>147</v>
      </c>
      <c r="E207" s="219" t="s">
        <v>1</v>
      </c>
      <c r="F207" s="220" t="s">
        <v>668</v>
      </c>
      <c r="G207" s="218"/>
      <c r="H207" s="221">
        <v>0.81699999999999995</v>
      </c>
      <c r="I207" s="222"/>
      <c r="J207" s="218"/>
      <c r="K207" s="218"/>
      <c r="L207" s="223"/>
      <c r="M207" s="224"/>
      <c r="N207" s="225"/>
      <c r="O207" s="225"/>
      <c r="P207" s="225"/>
      <c r="Q207" s="225"/>
      <c r="R207" s="225"/>
      <c r="S207" s="225"/>
      <c r="T207" s="226"/>
      <c r="AT207" s="227" t="s">
        <v>147</v>
      </c>
      <c r="AU207" s="227" t="s">
        <v>79</v>
      </c>
      <c r="AV207" s="13" t="s">
        <v>79</v>
      </c>
      <c r="AW207" s="13" t="s">
        <v>32</v>
      </c>
      <c r="AX207" s="13" t="s">
        <v>69</v>
      </c>
      <c r="AY207" s="227" t="s">
        <v>130</v>
      </c>
    </row>
    <row r="208" spans="2:65" s="14" customFormat="1">
      <c r="B208" s="228"/>
      <c r="C208" s="229"/>
      <c r="D208" s="194" t="s">
        <v>147</v>
      </c>
      <c r="E208" s="230" t="s">
        <v>1</v>
      </c>
      <c r="F208" s="231" t="s">
        <v>176</v>
      </c>
      <c r="G208" s="229"/>
      <c r="H208" s="232">
        <v>0.81699999999999995</v>
      </c>
      <c r="I208" s="233"/>
      <c r="J208" s="229"/>
      <c r="K208" s="229"/>
      <c r="L208" s="234"/>
      <c r="M208" s="235"/>
      <c r="N208" s="236"/>
      <c r="O208" s="236"/>
      <c r="P208" s="236"/>
      <c r="Q208" s="236"/>
      <c r="R208" s="236"/>
      <c r="S208" s="236"/>
      <c r="T208" s="237"/>
      <c r="AT208" s="238" t="s">
        <v>147</v>
      </c>
      <c r="AU208" s="238" t="s">
        <v>79</v>
      </c>
      <c r="AV208" s="14" t="s">
        <v>137</v>
      </c>
      <c r="AW208" s="14" t="s">
        <v>32</v>
      </c>
      <c r="AX208" s="14" t="s">
        <v>77</v>
      </c>
      <c r="AY208" s="238" t="s">
        <v>130</v>
      </c>
    </row>
    <row r="209" spans="2:65" s="1" customFormat="1" ht="16.5" customHeight="1">
      <c r="B209" s="34"/>
      <c r="C209" s="182" t="s">
        <v>291</v>
      </c>
      <c r="D209" s="182" t="s">
        <v>132</v>
      </c>
      <c r="E209" s="183" t="s">
        <v>488</v>
      </c>
      <c r="F209" s="184" t="s">
        <v>489</v>
      </c>
      <c r="G209" s="185" t="s">
        <v>135</v>
      </c>
      <c r="H209" s="186">
        <v>0.16200000000000001</v>
      </c>
      <c r="I209" s="187"/>
      <c r="J209" s="188">
        <f>ROUND(I209*H209,2)</f>
        <v>0</v>
      </c>
      <c r="K209" s="184" t="s">
        <v>406</v>
      </c>
      <c r="L209" s="38"/>
      <c r="M209" s="189" t="s">
        <v>1</v>
      </c>
      <c r="N209" s="190" t="s">
        <v>40</v>
      </c>
      <c r="O209" s="60"/>
      <c r="P209" s="191">
        <f>O209*H209</f>
        <v>0</v>
      </c>
      <c r="Q209" s="191">
        <v>0</v>
      </c>
      <c r="R209" s="191">
        <f>Q209*H209</f>
        <v>0</v>
      </c>
      <c r="S209" s="191">
        <v>0</v>
      </c>
      <c r="T209" s="192">
        <f>S209*H209</f>
        <v>0</v>
      </c>
      <c r="AR209" s="17" t="s">
        <v>137</v>
      </c>
      <c r="AT209" s="17" t="s">
        <v>132</v>
      </c>
      <c r="AU209" s="17" t="s">
        <v>79</v>
      </c>
      <c r="AY209" s="17" t="s">
        <v>130</v>
      </c>
      <c r="BE209" s="193">
        <f>IF(N209="základní",J209,0)</f>
        <v>0</v>
      </c>
      <c r="BF209" s="193">
        <f>IF(N209="snížená",J209,0)</f>
        <v>0</v>
      </c>
      <c r="BG209" s="193">
        <f>IF(N209="zákl. přenesená",J209,0)</f>
        <v>0</v>
      </c>
      <c r="BH209" s="193">
        <f>IF(N209="sníž. přenesená",J209,0)</f>
        <v>0</v>
      </c>
      <c r="BI209" s="193">
        <f>IF(N209="nulová",J209,0)</f>
        <v>0</v>
      </c>
      <c r="BJ209" s="17" t="s">
        <v>77</v>
      </c>
      <c r="BK209" s="193">
        <f>ROUND(I209*H209,2)</f>
        <v>0</v>
      </c>
      <c r="BL209" s="17" t="s">
        <v>137</v>
      </c>
      <c r="BM209" s="17" t="s">
        <v>512</v>
      </c>
    </row>
    <row r="210" spans="2:65" s="1" customFormat="1">
      <c r="B210" s="34"/>
      <c r="C210" s="35"/>
      <c r="D210" s="194" t="s">
        <v>139</v>
      </c>
      <c r="E210" s="35"/>
      <c r="F210" s="195" t="s">
        <v>490</v>
      </c>
      <c r="G210" s="35"/>
      <c r="H210" s="35"/>
      <c r="I210" s="112"/>
      <c r="J210" s="35"/>
      <c r="K210" s="35"/>
      <c r="L210" s="38"/>
      <c r="M210" s="196"/>
      <c r="N210" s="60"/>
      <c r="O210" s="60"/>
      <c r="P210" s="60"/>
      <c r="Q210" s="60"/>
      <c r="R210" s="60"/>
      <c r="S210" s="60"/>
      <c r="T210" s="61"/>
      <c r="AT210" s="17" t="s">
        <v>139</v>
      </c>
      <c r="AU210" s="17" t="s">
        <v>79</v>
      </c>
    </row>
    <row r="211" spans="2:65" s="13" customFormat="1">
      <c r="B211" s="217"/>
      <c r="C211" s="218"/>
      <c r="D211" s="194" t="s">
        <v>147</v>
      </c>
      <c r="E211" s="219" t="s">
        <v>1</v>
      </c>
      <c r="F211" s="220" t="s">
        <v>669</v>
      </c>
      <c r="G211" s="218"/>
      <c r="H211" s="221">
        <v>0.16200000000000001</v>
      </c>
      <c r="I211" s="222"/>
      <c r="J211" s="218"/>
      <c r="K211" s="218"/>
      <c r="L211" s="223"/>
      <c r="M211" s="224"/>
      <c r="N211" s="225"/>
      <c r="O211" s="225"/>
      <c r="P211" s="225"/>
      <c r="Q211" s="225"/>
      <c r="R211" s="225"/>
      <c r="S211" s="225"/>
      <c r="T211" s="226"/>
      <c r="AT211" s="227" t="s">
        <v>147</v>
      </c>
      <c r="AU211" s="227" t="s">
        <v>79</v>
      </c>
      <c r="AV211" s="13" t="s">
        <v>79</v>
      </c>
      <c r="AW211" s="13" t="s">
        <v>32</v>
      </c>
      <c r="AX211" s="13" t="s">
        <v>69</v>
      </c>
      <c r="AY211" s="227" t="s">
        <v>130</v>
      </c>
    </row>
    <row r="212" spans="2:65" s="14" customFormat="1">
      <c r="B212" s="228"/>
      <c r="C212" s="229"/>
      <c r="D212" s="194" t="s">
        <v>147</v>
      </c>
      <c r="E212" s="230" t="s">
        <v>1</v>
      </c>
      <c r="F212" s="231" t="s">
        <v>176</v>
      </c>
      <c r="G212" s="229"/>
      <c r="H212" s="232">
        <v>0.16200000000000001</v>
      </c>
      <c r="I212" s="233"/>
      <c r="J212" s="229"/>
      <c r="K212" s="229"/>
      <c r="L212" s="234"/>
      <c r="M212" s="235"/>
      <c r="N212" s="236"/>
      <c r="O212" s="236"/>
      <c r="P212" s="236"/>
      <c r="Q212" s="236"/>
      <c r="R212" s="236"/>
      <c r="S212" s="236"/>
      <c r="T212" s="237"/>
      <c r="AT212" s="238" t="s">
        <v>147</v>
      </c>
      <c r="AU212" s="238" t="s">
        <v>79</v>
      </c>
      <c r="AV212" s="14" t="s">
        <v>137</v>
      </c>
      <c r="AW212" s="14" t="s">
        <v>32</v>
      </c>
      <c r="AX212" s="14" t="s">
        <v>77</v>
      </c>
      <c r="AY212" s="238" t="s">
        <v>130</v>
      </c>
    </row>
    <row r="213" spans="2:65" s="1" customFormat="1" ht="16.5" customHeight="1">
      <c r="B213" s="34"/>
      <c r="C213" s="182" t="s">
        <v>296</v>
      </c>
      <c r="D213" s="182" t="s">
        <v>132</v>
      </c>
      <c r="E213" s="183" t="s">
        <v>670</v>
      </c>
      <c r="F213" s="184" t="s">
        <v>671</v>
      </c>
      <c r="G213" s="185" t="s">
        <v>135</v>
      </c>
      <c r="H213" s="186">
        <v>1.35</v>
      </c>
      <c r="I213" s="187"/>
      <c r="J213" s="188">
        <f>ROUND(I213*H213,2)</f>
        <v>0</v>
      </c>
      <c r="K213" s="184" t="s">
        <v>406</v>
      </c>
      <c r="L213" s="38"/>
      <c r="M213" s="189" t="s">
        <v>1</v>
      </c>
      <c r="N213" s="190" t="s">
        <v>40</v>
      </c>
      <c r="O213" s="60"/>
      <c r="P213" s="191">
        <f>O213*H213</f>
        <v>0</v>
      </c>
      <c r="Q213" s="191">
        <v>0</v>
      </c>
      <c r="R213" s="191">
        <f>Q213*H213</f>
        <v>0</v>
      </c>
      <c r="S213" s="191">
        <v>0</v>
      </c>
      <c r="T213" s="192">
        <f>S213*H213</f>
        <v>0</v>
      </c>
      <c r="AR213" s="17" t="s">
        <v>137</v>
      </c>
      <c r="AT213" s="17" t="s">
        <v>132</v>
      </c>
      <c r="AU213" s="17" t="s">
        <v>79</v>
      </c>
      <c r="AY213" s="17" t="s">
        <v>130</v>
      </c>
      <c r="BE213" s="193">
        <f>IF(N213="základní",J213,0)</f>
        <v>0</v>
      </c>
      <c r="BF213" s="193">
        <f>IF(N213="snížená",J213,0)</f>
        <v>0</v>
      </c>
      <c r="BG213" s="193">
        <f>IF(N213="zákl. přenesená",J213,0)</f>
        <v>0</v>
      </c>
      <c r="BH213" s="193">
        <f>IF(N213="sníž. přenesená",J213,0)</f>
        <v>0</v>
      </c>
      <c r="BI213" s="193">
        <f>IF(N213="nulová",J213,0)</f>
        <v>0</v>
      </c>
      <c r="BJ213" s="17" t="s">
        <v>77</v>
      </c>
      <c r="BK213" s="193">
        <f>ROUND(I213*H213,2)</f>
        <v>0</v>
      </c>
      <c r="BL213" s="17" t="s">
        <v>137</v>
      </c>
      <c r="BM213" s="17" t="s">
        <v>515</v>
      </c>
    </row>
    <row r="214" spans="2:65" s="1" customFormat="1" ht="19.2">
      <c r="B214" s="34"/>
      <c r="C214" s="35"/>
      <c r="D214" s="194" t="s">
        <v>139</v>
      </c>
      <c r="E214" s="35"/>
      <c r="F214" s="195" t="s">
        <v>672</v>
      </c>
      <c r="G214" s="35"/>
      <c r="H214" s="35"/>
      <c r="I214" s="112"/>
      <c r="J214" s="35"/>
      <c r="K214" s="35"/>
      <c r="L214" s="38"/>
      <c r="M214" s="196"/>
      <c r="N214" s="60"/>
      <c r="O214" s="60"/>
      <c r="P214" s="60"/>
      <c r="Q214" s="60"/>
      <c r="R214" s="60"/>
      <c r="S214" s="60"/>
      <c r="T214" s="61"/>
      <c r="AT214" s="17" t="s">
        <v>139</v>
      </c>
      <c r="AU214" s="17" t="s">
        <v>79</v>
      </c>
    </row>
    <row r="215" spans="2:65" s="13" customFormat="1">
      <c r="B215" s="217"/>
      <c r="C215" s="218"/>
      <c r="D215" s="194" t="s">
        <v>147</v>
      </c>
      <c r="E215" s="219" t="s">
        <v>1</v>
      </c>
      <c r="F215" s="220" t="s">
        <v>673</v>
      </c>
      <c r="G215" s="218"/>
      <c r="H215" s="221">
        <v>1.35</v>
      </c>
      <c r="I215" s="222"/>
      <c r="J215" s="218"/>
      <c r="K215" s="218"/>
      <c r="L215" s="223"/>
      <c r="M215" s="224"/>
      <c r="N215" s="225"/>
      <c r="O215" s="225"/>
      <c r="P215" s="225"/>
      <c r="Q215" s="225"/>
      <c r="R215" s="225"/>
      <c r="S215" s="225"/>
      <c r="T215" s="226"/>
      <c r="AT215" s="227" t="s">
        <v>147</v>
      </c>
      <c r="AU215" s="227" t="s">
        <v>79</v>
      </c>
      <c r="AV215" s="13" t="s">
        <v>79</v>
      </c>
      <c r="AW215" s="13" t="s">
        <v>32</v>
      </c>
      <c r="AX215" s="13" t="s">
        <v>69</v>
      </c>
      <c r="AY215" s="227" t="s">
        <v>130</v>
      </c>
    </row>
    <row r="216" spans="2:65" s="14" customFormat="1">
      <c r="B216" s="228"/>
      <c r="C216" s="229"/>
      <c r="D216" s="194" t="s">
        <v>147</v>
      </c>
      <c r="E216" s="230" t="s">
        <v>1</v>
      </c>
      <c r="F216" s="231" t="s">
        <v>176</v>
      </c>
      <c r="G216" s="229"/>
      <c r="H216" s="232">
        <v>1.35</v>
      </c>
      <c r="I216" s="233"/>
      <c r="J216" s="229"/>
      <c r="K216" s="229"/>
      <c r="L216" s="234"/>
      <c r="M216" s="235"/>
      <c r="N216" s="236"/>
      <c r="O216" s="236"/>
      <c r="P216" s="236"/>
      <c r="Q216" s="236"/>
      <c r="R216" s="236"/>
      <c r="S216" s="236"/>
      <c r="T216" s="237"/>
      <c r="AT216" s="238" t="s">
        <v>147</v>
      </c>
      <c r="AU216" s="238" t="s">
        <v>79</v>
      </c>
      <c r="AV216" s="14" t="s">
        <v>137</v>
      </c>
      <c r="AW216" s="14" t="s">
        <v>32</v>
      </c>
      <c r="AX216" s="14" t="s">
        <v>77</v>
      </c>
      <c r="AY216" s="238" t="s">
        <v>130</v>
      </c>
    </row>
    <row r="217" spans="2:65" s="1" customFormat="1" ht="16.5" customHeight="1">
      <c r="B217" s="34"/>
      <c r="C217" s="182" t="s">
        <v>302</v>
      </c>
      <c r="D217" s="182" t="s">
        <v>132</v>
      </c>
      <c r="E217" s="183" t="s">
        <v>492</v>
      </c>
      <c r="F217" s="184" t="s">
        <v>493</v>
      </c>
      <c r="G217" s="185" t="s">
        <v>223</v>
      </c>
      <c r="H217" s="186">
        <v>6.12</v>
      </c>
      <c r="I217" s="187"/>
      <c r="J217" s="188">
        <f>ROUND(I217*H217,2)</f>
        <v>0</v>
      </c>
      <c r="K217" s="184" t="s">
        <v>406</v>
      </c>
      <c r="L217" s="38"/>
      <c r="M217" s="189" t="s">
        <v>1</v>
      </c>
      <c r="N217" s="190" t="s">
        <v>40</v>
      </c>
      <c r="O217" s="60"/>
      <c r="P217" s="191">
        <f>O217*H217</f>
        <v>0</v>
      </c>
      <c r="Q217" s="191">
        <v>0</v>
      </c>
      <c r="R217" s="191">
        <f>Q217*H217</f>
        <v>0</v>
      </c>
      <c r="S217" s="191">
        <v>0</v>
      </c>
      <c r="T217" s="192">
        <f>S217*H217</f>
        <v>0</v>
      </c>
      <c r="AR217" s="17" t="s">
        <v>137</v>
      </c>
      <c r="AT217" s="17" t="s">
        <v>132</v>
      </c>
      <c r="AU217" s="17" t="s">
        <v>79</v>
      </c>
      <c r="AY217" s="17" t="s">
        <v>130</v>
      </c>
      <c r="BE217" s="193">
        <f>IF(N217="základní",J217,0)</f>
        <v>0</v>
      </c>
      <c r="BF217" s="193">
        <f>IF(N217="snížená",J217,0)</f>
        <v>0</v>
      </c>
      <c r="BG217" s="193">
        <f>IF(N217="zákl. přenesená",J217,0)</f>
        <v>0</v>
      </c>
      <c r="BH217" s="193">
        <f>IF(N217="sníž. přenesená",J217,0)</f>
        <v>0</v>
      </c>
      <c r="BI217" s="193">
        <f>IF(N217="nulová",J217,0)</f>
        <v>0</v>
      </c>
      <c r="BJ217" s="17" t="s">
        <v>77</v>
      </c>
      <c r="BK217" s="193">
        <f>ROUND(I217*H217,2)</f>
        <v>0</v>
      </c>
      <c r="BL217" s="17" t="s">
        <v>137</v>
      </c>
      <c r="BM217" s="17" t="s">
        <v>519</v>
      </c>
    </row>
    <row r="218" spans="2:65" s="1" customFormat="1" ht="19.2">
      <c r="B218" s="34"/>
      <c r="C218" s="35"/>
      <c r="D218" s="194" t="s">
        <v>139</v>
      </c>
      <c r="E218" s="35"/>
      <c r="F218" s="195" t="s">
        <v>494</v>
      </c>
      <c r="G218" s="35"/>
      <c r="H218" s="35"/>
      <c r="I218" s="112"/>
      <c r="J218" s="35"/>
      <c r="K218" s="35"/>
      <c r="L218" s="38"/>
      <c r="M218" s="196"/>
      <c r="N218" s="60"/>
      <c r="O218" s="60"/>
      <c r="P218" s="60"/>
      <c r="Q218" s="60"/>
      <c r="R218" s="60"/>
      <c r="S218" s="60"/>
      <c r="T218" s="61"/>
      <c r="AT218" s="17" t="s">
        <v>139</v>
      </c>
      <c r="AU218" s="17" t="s">
        <v>79</v>
      </c>
    </row>
    <row r="219" spans="2:65" s="13" customFormat="1">
      <c r="B219" s="217"/>
      <c r="C219" s="218"/>
      <c r="D219" s="194" t="s">
        <v>147</v>
      </c>
      <c r="E219" s="219" t="s">
        <v>1</v>
      </c>
      <c r="F219" s="220" t="s">
        <v>674</v>
      </c>
      <c r="G219" s="218"/>
      <c r="H219" s="221">
        <v>2.16</v>
      </c>
      <c r="I219" s="222"/>
      <c r="J219" s="218"/>
      <c r="K219" s="218"/>
      <c r="L219" s="223"/>
      <c r="M219" s="224"/>
      <c r="N219" s="225"/>
      <c r="O219" s="225"/>
      <c r="P219" s="225"/>
      <c r="Q219" s="225"/>
      <c r="R219" s="225"/>
      <c r="S219" s="225"/>
      <c r="T219" s="226"/>
      <c r="AT219" s="227" t="s">
        <v>147</v>
      </c>
      <c r="AU219" s="227" t="s">
        <v>79</v>
      </c>
      <c r="AV219" s="13" t="s">
        <v>79</v>
      </c>
      <c r="AW219" s="13" t="s">
        <v>32</v>
      </c>
      <c r="AX219" s="13" t="s">
        <v>69</v>
      </c>
      <c r="AY219" s="227" t="s">
        <v>130</v>
      </c>
    </row>
    <row r="220" spans="2:65" s="13" customFormat="1">
      <c r="B220" s="217"/>
      <c r="C220" s="218"/>
      <c r="D220" s="194" t="s">
        <v>147</v>
      </c>
      <c r="E220" s="219" t="s">
        <v>1</v>
      </c>
      <c r="F220" s="220" t="s">
        <v>675</v>
      </c>
      <c r="G220" s="218"/>
      <c r="H220" s="221">
        <v>3.96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147</v>
      </c>
      <c r="AU220" s="227" t="s">
        <v>79</v>
      </c>
      <c r="AV220" s="13" t="s">
        <v>79</v>
      </c>
      <c r="AW220" s="13" t="s">
        <v>32</v>
      </c>
      <c r="AX220" s="13" t="s">
        <v>69</v>
      </c>
      <c r="AY220" s="227" t="s">
        <v>130</v>
      </c>
    </row>
    <row r="221" spans="2:65" s="14" customFormat="1">
      <c r="B221" s="228"/>
      <c r="C221" s="229"/>
      <c r="D221" s="194" t="s">
        <v>147</v>
      </c>
      <c r="E221" s="230" t="s">
        <v>1</v>
      </c>
      <c r="F221" s="231" t="s">
        <v>176</v>
      </c>
      <c r="G221" s="229"/>
      <c r="H221" s="232">
        <v>6.12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147</v>
      </c>
      <c r="AU221" s="238" t="s">
        <v>79</v>
      </c>
      <c r="AV221" s="14" t="s">
        <v>137</v>
      </c>
      <c r="AW221" s="14" t="s">
        <v>32</v>
      </c>
      <c r="AX221" s="14" t="s">
        <v>77</v>
      </c>
      <c r="AY221" s="238" t="s">
        <v>130</v>
      </c>
    </row>
    <row r="222" spans="2:65" s="1" customFormat="1" ht="16.5" customHeight="1">
      <c r="B222" s="34"/>
      <c r="C222" s="182" t="s">
        <v>308</v>
      </c>
      <c r="D222" s="182" t="s">
        <v>132</v>
      </c>
      <c r="E222" s="183" t="s">
        <v>676</v>
      </c>
      <c r="F222" s="184" t="s">
        <v>677</v>
      </c>
      <c r="G222" s="185" t="s">
        <v>135</v>
      </c>
      <c r="H222" s="186">
        <v>1.95</v>
      </c>
      <c r="I222" s="187"/>
      <c r="J222" s="188">
        <f>ROUND(I222*H222,2)</f>
        <v>0</v>
      </c>
      <c r="K222" s="184" t="s">
        <v>406</v>
      </c>
      <c r="L222" s="38"/>
      <c r="M222" s="189" t="s">
        <v>1</v>
      </c>
      <c r="N222" s="190" t="s">
        <v>40</v>
      </c>
      <c r="O222" s="60"/>
      <c r="P222" s="191">
        <f>O222*H222</f>
        <v>0</v>
      </c>
      <c r="Q222" s="191">
        <v>0</v>
      </c>
      <c r="R222" s="191">
        <f>Q222*H222</f>
        <v>0</v>
      </c>
      <c r="S222" s="191">
        <v>0</v>
      </c>
      <c r="T222" s="192">
        <f>S222*H222</f>
        <v>0</v>
      </c>
      <c r="AR222" s="17" t="s">
        <v>137</v>
      </c>
      <c r="AT222" s="17" t="s">
        <v>132</v>
      </c>
      <c r="AU222" s="17" t="s">
        <v>79</v>
      </c>
      <c r="AY222" s="17" t="s">
        <v>130</v>
      </c>
      <c r="BE222" s="193">
        <f>IF(N222="základní",J222,0)</f>
        <v>0</v>
      </c>
      <c r="BF222" s="193">
        <f>IF(N222="snížená",J222,0)</f>
        <v>0</v>
      </c>
      <c r="BG222" s="193">
        <f>IF(N222="zákl. přenesená",J222,0)</f>
        <v>0</v>
      </c>
      <c r="BH222" s="193">
        <f>IF(N222="sníž. přenesená",J222,0)</f>
        <v>0</v>
      </c>
      <c r="BI222" s="193">
        <f>IF(N222="nulová",J222,0)</f>
        <v>0</v>
      </c>
      <c r="BJ222" s="17" t="s">
        <v>77</v>
      </c>
      <c r="BK222" s="193">
        <f>ROUND(I222*H222,2)</f>
        <v>0</v>
      </c>
      <c r="BL222" s="17" t="s">
        <v>137</v>
      </c>
      <c r="BM222" s="17" t="s">
        <v>524</v>
      </c>
    </row>
    <row r="223" spans="2:65" s="1" customFormat="1">
      <c r="B223" s="34"/>
      <c r="C223" s="35"/>
      <c r="D223" s="194" t="s">
        <v>139</v>
      </c>
      <c r="E223" s="35"/>
      <c r="F223" s="195" t="s">
        <v>678</v>
      </c>
      <c r="G223" s="35"/>
      <c r="H223" s="35"/>
      <c r="I223" s="112"/>
      <c r="J223" s="35"/>
      <c r="K223" s="35"/>
      <c r="L223" s="38"/>
      <c r="M223" s="196"/>
      <c r="N223" s="60"/>
      <c r="O223" s="60"/>
      <c r="P223" s="60"/>
      <c r="Q223" s="60"/>
      <c r="R223" s="60"/>
      <c r="S223" s="60"/>
      <c r="T223" s="61"/>
      <c r="AT223" s="17" t="s">
        <v>139</v>
      </c>
      <c r="AU223" s="17" t="s">
        <v>79</v>
      </c>
    </row>
    <row r="224" spans="2:65" s="13" customFormat="1">
      <c r="B224" s="217"/>
      <c r="C224" s="218"/>
      <c r="D224" s="194" t="s">
        <v>147</v>
      </c>
      <c r="E224" s="219" t="s">
        <v>1</v>
      </c>
      <c r="F224" s="220" t="s">
        <v>679</v>
      </c>
      <c r="G224" s="218"/>
      <c r="H224" s="221">
        <v>1.95</v>
      </c>
      <c r="I224" s="222"/>
      <c r="J224" s="218"/>
      <c r="K224" s="218"/>
      <c r="L224" s="223"/>
      <c r="M224" s="224"/>
      <c r="N224" s="225"/>
      <c r="O224" s="225"/>
      <c r="P224" s="225"/>
      <c r="Q224" s="225"/>
      <c r="R224" s="225"/>
      <c r="S224" s="225"/>
      <c r="T224" s="226"/>
      <c r="AT224" s="227" t="s">
        <v>147</v>
      </c>
      <c r="AU224" s="227" t="s">
        <v>79</v>
      </c>
      <c r="AV224" s="13" t="s">
        <v>79</v>
      </c>
      <c r="AW224" s="13" t="s">
        <v>32</v>
      </c>
      <c r="AX224" s="13" t="s">
        <v>69</v>
      </c>
      <c r="AY224" s="227" t="s">
        <v>130</v>
      </c>
    </row>
    <row r="225" spans="2:65" s="14" customFormat="1">
      <c r="B225" s="228"/>
      <c r="C225" s="229"/>
      <c r="D225" s="194" t="s">
        <v>147</v>
      </c>
      <c r="E225" s="230" t="s">
        <v>1</v>
      </c>
      <c r="F225" s="231" t="s">
        <v>176</v>
      </c>
      <c r="G225" s="229"/>
      <c r="H225" s="232">
        <v>1.95</v>
      </c>
      <c r="I225" s="233"/>
      <c r="J225" s="229"/>
      <c r="K225" s="229"/>
      <c r="L225" s="234"/>
      <c r="M225" s="235"/>
      <c r="N225" s="236"/>
      <c r="O225" s="236"/>
      <c r="P225" s="236"/>
      <c r="Q225" s="236"/>
      <c r="R225" s="236"/>
      <c r="S225" s="236"/>
      <c r="T225" s="237"/>
      <c r="AT225" s="238" t="s">
        <v>147</v>
      </c>
      <c r="AU225" s="238" t="s">
        <v>79</v>
      </c>
      <c r="AV225" s="14" t="s">
        <v>137</v>
      </c>
      <c r="AW225" s="14" t="s">
        <v>32</v>
      </c>
      <c r="AX225" s="14" t="s">
        <v>77</v>
      </c>
      <c r="AY225" s="238" t="s">
        <v>130</v>
      </c>
    </row>
    <row r="226" spans="2:65" s="1" customFormat="1" ht="16.5" customHeight="1">
      <c r="B226" s="34"/>
      <c r="C226" s="182" t="s">
        <v>315</v>
      </c>
      <c r="D226" s="182" t="s">
        <v>132</v>
      </c>
      <c r="E226" s="183" t="s">
        <v>680</v>
      </c>
      <c r="F226" s="184" t="s">
        <v>681</v>
      </c>
      <c r="G226" s="185" t="s">
        <v>223</v>
      </c>
      <c r="H226" s="186">
        <v>13</v>
      </c>
      <c r="I226" s="187"/>
      <c r="J226" s="188">
        <f>ROUND(I226*H226,2)</f>
        <v>0</v>
      </c>
      <c r="K226" s="184" t="s">
        <v>406</v>
      </c>
      <c r="L226" s="38"/>
      <c r="M226" s="189" t="s">
        <v>1</v>
      </c>
      <c r="N226" s="190" t="s">
        <v>40</v>
      </c>
      <c r="O226" s="60"/>
      <c r="P226" s="191">
        <f>O226*H226</f>
        <v>0</v>
      </c>
      <c r="Q226" s="191">
        <v>0</v>
      </c>
      <c r="R226" s="191">
        <f>Q226*H226</f>
        <v>0</v>
      </c>
      <c r="S226" s="191">
        <v>0</v>
      </c>
      <c r="T226" s="192">
        <f>S226*H226</f>
        <v>0</v>
      </c>
      <c r="AR226" s="17" t="s">
        <v>137</v>
      </c>
      <c r="AT226" s="17" t="s">
        <v>132</v>
      </c>
      <c r="AU226" s="17" t="s">
        <v>79</v>
      </c>
      <c r="AY226" s="17" t="s">
        <v>130</v>
      </c>
      <c r="BE226" s="193">
        <f>IF(N226="základní",J226,0)</f>
        <v>0</v>
      </c>
      <c r="BF226" s="193">
        <f>IF(N226="snížená",J226,0)</f>
        <v>0</v>
      </c>
      <c r="BG226" s="193">
        <f>IF(N226="zákl. přenesená",J226,0)</f>
        <v>0</v>
      </c>
      <c r="BH226" s="193">
        <f>IF(N226="sníž. přenesená",J226,0)</f>
        <v>0</v>
      </c>
      <c r="BI226" s="193">
        <f>IF(N226="nulová",J226,0)</f>
        <v>0</v>
      </c>
      <c r="BJ226" s="17" t="s">
        <v>77</v>
      </c>
      <c r="BK226" s="193">
        <f>ROUND(I226*H226,2)</f>
        <v>0</v>
      </c>
      <c r="BL226" s="17" t="s">
        <v>137</v>
      </c>
      <c r="BM226" s="17" t="s">
        <v>529</v>
      </c>
    </row>
    <row r="227" spans="2:65" s="1" customFormat="1">
      <c r="B227" s="34"/>
      <c r="C227" s="35"/>
      <c r="D227" s="194" t="s">
        <v>139</v>
      </c>
      <c r="E227" s="35"/>
      <c r="F227" s="195" t="s">
        <v>682</v>
      </c>
      <c r="G227" s="35"/>
      <c r="H227" s="35"/>
      <c r="I227" s="112"/>
      <c r="J227" s="35"/>
      <c r="K227" s="35"/>
      <c r="L227" s="38"/>
      <c r="M227" s="196"/>
      <c r="N227" s="60"/>
      <c r="O227" s="60"/>
      <c r="P227" s="60"/>
      <c r="Q227" s="60"/>
      <c r="R227" s="60"/>
      <c r="S227" s="60"/>
      <c r="T227" s="61"/>
      <c r="AT227" s="17" t="s">
        <v>139</v>
      </c>
      <c r="AU227" s="17" t="s">
        <v>79</v>
      </c>
    </row>
    <row r="228" spans="2:65" s="13" customFormat="1">
      <c r="B228" s="217"/>
      <c r="C228" s="218"/>
      <c r="D228" s="194" t="s">
        <v>147</v>
      </c>
      <c r="E228" s="219" t="s">
        <v>1</v>
      </c>
      <c r="F228" s="220" t="s">
        <v>683</v>
      </c>
      <c r="G228" s="218"/>
      <c r="H228" s="221">
        <v>13</v>
      </c>
      <c r="I228" s="222"/>
      <c r="J228" s="218"/>
      <c r="K228" s="218"/>
      <c r="L228" s="223"/>
      <c r="M228" s="224"/>
      <c r="N228" s="225"/>
      <c r="O228" s="225"/>
      <c r="P228" s="225"/>
      <c r="Q228" s="225"/>
      <c r="R228" s="225"/>
      <c r="S228" s="225"/>
      <c r="T228" s="226"/>
      <c r="AT228" s="227" t="s">
        <v>147</v>
      </c>
      <c r="AU228" s="227" t="s">
        <v>79</v>
      </c>
      <c r="AV228" s="13" t="s">
        <v>79</v>
      </c>
      <c r="AW228" s="13" t="s">
        <v>32</v>
      </c>
      <c r="AX228" s="13" t="s">
        <v>69</v>
      </c>
      <c r="AY228" s="227" t="s">
        <v>130</v>
      </c>
    </row>
    <row r="229" spans="2:65" s="14" customFormat="1">
      <c r="B229" s="228"/>
      <c r="C229" s="229"/>
      <c r="D229" s="194" t="s">
        <v>147</v>
      </c>
      <c r="E229" s="230" t="s">
        <v>1</v>
      </c>
      <c r="F229" s="231" t="s">
        <v>176</v>
      </c>
      <c r="G229" s="229"/>
      <c r="H229" s="232">
        <v>13</v>
      </c>
      <c r="I229" s="233"/>
      <c r="J229" s="229"/>
      <c r="K229" s="229"/>
      <c r="L229" s="234"/>
      <c r="M229" s="235"/>
      <c r="N229" s="236"/>
      <c r="O229" s="236"/>
      <c r="P229" s="236"/>
      <c r="Q229" s="236"/>
      <c r="R229" s="236"/>
      <c r="S229" s="236"/>
      <c r="T229" s="237"/>
      <c r="AT229" s="238" t="s">
        <v>147</v>
      </c>
      <c r="AU229" s="238" t="s">
        <v>79</v>
      </c>
      <c r="AV229" s="14" t="s">
        <v>137</v>
      </c>
      <c r="AW229" s="14" t="s">
        <v>32</v>
      </c>
      <c r="AX229" s="14" t="s">
        <v>77</v>
      </c>
      <c r="AY229" s="238" t="s">
        <v>130</v>
      </c>
    </row>
    <row r="230" spans="2:65" s="11" customFormat="1" ht="22.8" customHeight="1">
      <c r="B230" s="166"/>
      <c r="C230" s="167"/>
      <c r="D230" s="168" t="s">
        <v>68</v>
      </c>
      <c r="E230" s="180" t="s">
        <v>145</v>
      </c>
      <c r="F230" s="180" t="s">
        <v>496</v>
      </c>
      <c r="G230" s="167"/>
      <c r="H230" s="167"/>
      <c r="I230" s="170"/>
      <c r="J230" s="181">
        <f>BK230</f>
        <v>0</v>
      </c>
      <c r="K230" s="167"/>
      <c r="L230" s="172"/>
      <c r="M230" s="173"/>
      <c r="N230" s="174"/>
      <c r="O230" s="174"/>
      <c r="P230" s="175">
        <f>SUM(P231:P306)</f>
        <v>0</v>
      </c>
      <c r="Q230" s="174"/>
      <c r="R230" s="175">
        <f>SUM(R231:R306)</f>
        <v>0</v>
      </c>
      <c r="S230" s="174"/>
      <c r="T230" s="176">
        <f>SUM(T231:T306)</f>
        <v>0</v>
      </c>
      <c r="AR230" s="177" t="s">
        <v>77</v>
      </c>
      <c r="AT230" s="178" t="s">
        <v>68</v>
      </c>
      <c r="AU230" s="178" t="s">
        <v>77</v>
      </c>
      <c r="AY230" s="177" t="s">
        <v>130</v>
      </c>
      <c r="BK230" s="179">
        <f>SUM(BK231:BK306)</f>
        <v>0</v>
      </c>
    </row>
    <row r="231" spans="2:65" s="1" customFormat="1" ht="16.5" customHeight="1">
      <c r="B231" s="34"/>
      <c r="C231" s="182" t="s">
        <v>319</v>
      </c>
      <c r="D231" s="182" t="s">
        <v>132</v>
      </c>
      <c r="E231" s="183" t="s">
        <v>684</v>
      </c>
      <c r="F231" s="184" t="s">
        <v>685</v>
      </c>
      <c r="G231" s="185" t="s">
        <v>331</v>
      </c>
      <c r="H231" s="186">
        <v>25.28</v>
      </c>
      <c r="I231" s="187"/>
      <c r="J231" s="188">
        <f>ROUND(I231*H231,2)</f>
        <v>0</v>
      </c>
      <c r="K231" s="184" t="s">
        <v>406</v>
      </c>
      <c r="L231" s="38"/>
      <c r="M231" s="189" t="s">
        <v>1</v>
      </c>
      <c r="N231" s="190" t="s">
        <v>40</v>
      </c>
      <c r="O231" s="60"/>
      <c r="P231" s="191">
        <f>O231*H231</f>
        <v>0</v>
      </c>
      <c r="Q231" s="191">
        <v>0</v>
      </c>
      <c r="R231" s="191">
        <f>Q231*H231</f>
        <v>0</v>
      </c>
      <c r="S231" s="191">
        <v>0</v>
      </c>
      <c r="T231" s="192">
        <f>S231*H231</f>
        <v>0</v>
      </c>
      <c r="AR231" s="17" t="s">
        <v>137</v>
      </c>
      <c r="AT231" s="17" t="s">
        <v>132</v>
      </c>
      <c r="AU231" s="17" t="s">
        <v>79</v>
      </c>
      <c r="AY231" s="17" t="s">
        <v>130</v>
      </c>
      <c r="BE231" s="193">
        <f>IF(N231="základní",J231,0)</f>
        <v>0</v>
      </c>
      <c r="BF231" s="193">
        <f>IF(N231="snížená",J231,0)</f>
        <v>0</v>
      </c>
      <c r="BG231" s="193">
        <f>IF(N231="zákl. přenesená",J231,0)</f>
        <v>0</v>
      </c>
      <c r="BH231" s="193">
        <f>IF(N231="sníž. přenesená",J231,0)</f>
        <v>0</v>
      </c>
      <c r="BI231" s="193">
        <f>IF(N231="nulová",J231,0)</f>
        <v>0</v>
      </c>
      <c r="BJ231" s="17" t="s">
        <v>77</v>
      </c>
      <c r="BK231" s="193">
        <f>ROUND(I231*H231,2)</f>
        <v>0</v>
      </c>
      <c r="BL231" s="17" t="s">
        <v>137</v>
      </c>
      <c r="BM231" s="17" t="s">
        <v>533</v>
      </c>
    </row>
    <row r="232" spans="2:65" s="1" customFormat="1" ht="19.2">
      <c r="B232" s="34"/>
      <c r="C232" s="35"/>
      <c r="D232" s="194" t="s">
        <v>139</v>
      </c>
      <c r="E232" s="35"/>
      <c r="F232" s="195" t="s">
        <v>686</v>
      </c>
      <c r="G232" s="35"/>
      <c r="H232" s="35"/>
      <c r="I232" s="112"/>
      <c r="J232" s="35"/>
      <c r="K232" s="35"/>
      <c r="L232" s="38"/>
      <c r="M232" s="196"/>
      <c r="N232" s="60"/>
      <c r="O232" s="60"/>
      <c r="P232" s="60"/>
      <c r="Q232" s="60"/>
      <c r="R232" s="60"/>
      <c r="S232" s="60"/>
      <c r="T232" s="61"/>
      <c r="AT232" s="17" t="s">
        <v>139</v>
      </c>
      <c r="AU232" s="17" t="s">
        <v>79</v>
      </c>
    </row>
    <row r="233" spans="2:65" s="13" customFormat="1">
      <c r="B233" s="217"/>
      <c r="C233" s="218"/>
      <c r="D233" s="194" t="s">
        <v>147</v>
      </c>
      <c r="E233" s="219" t="s">
        <v>1</v>
      </c>
      <c r="F233" s="220" t="s">
        <v>687</v>
      </c>
      <c r="G233" s="218"/>
      <c r="H233" s="221">
        <v>25.28</v>
      </c>
      <c r="I233" s="222"/>
      <c r="J233" s="218"/>
      <c r="K233" s="218"/>
      <c r="L233" s="223"/>
      <c r="M233" s="224"/>
      <c r="N233" s="225"/>
      <c r="O233" s="225"/>
      <c r="P233" s="225"/>
      <c r="Q233" s="225"/>
      <c r="R233" s="225"/>
      <c r="S233" s="225"/>
      <c r="T233" s="226"/>
      <c r="AT233" s="227" t="s">
        <v>147</v>
      </c>
      <c r="AU233" s="227" t="s">
        <v>79</v>
      </c>
      <c r="AV233" s="13" t="s">
        <v>79</v>
      </c>
      <c r="AW233" s="13" t="s">
        <v>32</v>
      </c>
      <c r="AX233" s="13" t="s">
        <v>69</v>
      </c>
      <c r="AY233" s="227" t="s">
        <v>130</v>
      </c>
    </row>
    <row r="234" spans="2:65" s="14" customFormat="1">
      <c r="B234" s="228"/>
      <c r="C234" s="229"/>
      <c r="D234" s="194" t="s">
        <v>147</v>
      </c>
      <c r="E234" s="230" t="s">
        <v>1</v>
      </c>
      <c r="F234" s="231" t="s">
        <v>176</v>
      </c>
      <c r="G234" s="229"/>
      <c r="H234" s="232">
        <v>25.28</v>
      </c>
      <c r="I234" s="233"/>
      <c r="J234" s="229"/>
      <c r="K234" s="229"/>
      <c r="L234" s="234"/>
      <c r="M234" s="235"/>
      <c r="N234" s="236"/>
      <c r="O234" s="236"/>
      <c r="P234" s="236"/>
      <c r="Q234" s="236"/>
      <c r="R234" s="236"/>
      <c r="S234" s="236"/>
      <c r="T234" s="237"/>
      <c r="AT234" s="238" t="s">
        <v>147</v>
      </c>
      <c r="AU234" s="238" t="s">
        <v>79</v>
      </c>
      <c r="AV234" s="14" t="s">
        <v>137</v>
      </c>
      <c r="AW234" s="14" t="s">
        <v>32</v>
      </c>
      <c r="AX234" s="14" t="s">
        <v>77</v>
      </c>
      <c r="AY234" s="238" t="s">
        <v>130</v>
      </c>
    </row>
    <row r="235" spans="2:65" s="1" customFormat="1" ht="16.5" customHeight="1">
      <c r="B235" s="34"/>
      <c r="C235" s="197" t="s">
        <v>324</v>
      </c>
      <c r="D235" s="197" t="s">
        <v>141</v>
      </c>
      <c r="E235" s="198" t="s">
        <v>688</v>
      </c>
      <c r="F235" s="199" t="s">
        <v>689</v>
      </c>
      <c r="G235" s="200" t="s">
        <v>331</v>
      </c>
      <c r="H235" s="201">
        <v>25.658999999999999</v>
      </c>
      <c r="I235" s="202"/>
      <c r="J235" s="203">
        <f>ROUND(I235*H235,2)</f>
        <v>0</v>
      </c>
      <c r="K235" s="199" t="s">
        <v>1</v>
      </c>
      <c r="L235" s="204"/>
      <c r="M235" s="205" t="s">
        <v>1</v>
      </c>
      <c r="N235" s="206" t="s">
        <v>40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145</v>
      </c>
      <c r="AT235" s="17" t="s">
        <v>141</v>
      </c>
      <c r="AU235" s="17" t="s">
        <v>79</v>
      </c>
      <c r="AY235" s="17" t="s">
        <v>130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77</v>
      </c>
      <c r="BK235" s="193">
        <f>ROUND(I235*H235,2)</f>
        <v>0</v>
      </c>
      <c r="BL235" s="17" t="s">
        <v>137</v>
      </c>
      <c r="BM235" s="17" t="s">
        <v>538</v>
      </c>
    </row>
    <row r="236" spans="2:65" s="1" customFormat="1">
      <c r="B236" s="34"/>
      <c r="C236" s="35"/>
      <c r="D236" s="194" t="s">
        <v>139</v>
      </c>
      <c r="E236" s="35"/>
      <c r="F236" s="195" t="s">
        <v>689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139</v>
      </c>
      <c r="AU236" s="17" t="s">
        <v>79</v>
      </c>
    </row>
    <row r="237" spans="2:65" s="13" customFormat="1">
      <c r="B237" s="217"/>
      <c r="C237" s="218"/>
      <c r="D237" s="194" t="s">
        <v>147</v>
      </c>
      <c r="E237" s="219" t="s">
        <v>1</v>
      </c>
      <c r="F237" s="220" t="s">
        <v>690</v>
      </c>
      <c r="G237" s="218"/>
      <c r="H237" s="221">
        <v>25.658999999999999</v>
      </c>
      <c r="I237" s="222"/>
      <c r="J237" s="218"/>
      <c r="K237" s="218"/>
      <c r="L237" s="223"/>
      <c r="M237" s="224"/>
      <c r="N237" s="225"/>
      <c r="O237" s="225"/>
      <c r="P237" s="225"/>
      <c r="Q237" s="225"/>
      <c r="R237" s="225"/>
      <c r="S237" s="225"/>
      <c r="T237" s="226"/>
      <c r="AT237" s="227" t="s">
        <v>147</v>
      </c>
      <c r="AU237" s="227" t="s">
        <v>79</v>
      </c>
      <c r="AV237" s="13" t="s">
        <v>79</v>
      </c>
      <c r="AW237" s="13" t="s">
        <v>32</v>
      </c>
      <c r="AX237" s="13" t="s">
        <v>69</v>
      </c>
      <c r="AY237" s="227" t="s">
        <v>130</v>
      </c>
    </row>
    <row r="238" spans="2:65" s="14" customFormat="1">
      <c r="B238" s="228"/>
      <c r="C238" s="229"/>
      <c r="D238" s="194" t="s">
        <v>147</v>
      </c>
      <c r="E238" s="230" t="s">
        <v>1</v>
      </c>
      <c r="F238" s="231" t="s">
        <v>176</v>
      </c>
      <c r="G238" s="229"/>
      <c r="H238" s="232">
        <v>25.658999999999999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147</v>
      </c>
      <c r="AU238" s="238" t="s">
        <v>79</v>
      </c>
      <c r="AV238" s="14" t="s">
        <v>137</v>
      </c>
      <c r="AW238" s="14" t="s">
        <v>32</v>
      </c>
      <c r="AX238" s="14" t="s">
        <v>77</v>
      </c>
      <c r="AY238" s="238" t="s">
        <v>130</v>
      </c>
    </row>
    <row r="239" spans="2:65" s="1" customFormat="1" ht="16.5" customHeight="1">
      <c r="B239" s="34"/>
      <c r="C239" s="182" t="s">
        <v>328</v>
      </c>
      <c r="D239" s="182" t="s">
        <v>132</v>
      </c>
      <c r="E239" s="183" t="s">
        <v>691</v>
      </c>
      <c r="F239" s="184" t="s">
        <v>692</v>
      </c>
      <c r="G239" s="185" t="s">
        <v>331</v>
      </c>
      <c r="H239" s="186">
        <v>25.28</v>
      </c>
      <c r="I239" s="187"/>
      <c r="J239" s="188">
        <f>ROUND(I239*H239,2)</f>
        <v>0</v>
      </c>
      <c r="K239" s="184" t="s">
        <v>406</v>
      </c>
      <c r="L239" s="38"/>
      <c r="M239" s="189" t="s">
        <v>1</v>
      </c>
      <c r="N239" s="190" t="s">
        <v>40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137</v>
      </c>
      <c r="AT239" s="17" t="s">
        <v>132</v>
      </c>
      <c r="AU239" s="17" t="s">
        <v>79</v>
      </c>
      <c r="AY239" s="17" t="s">
        <v>130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77</v>
      </c>
      <c r="BK239" s="193">
        <f>ROUND(I239*H239,2)</f>
        <v>0</v>
      </c>
      <c r="BL239" s="17" t="s">
        <v>137</v>
      </c>
      <c r="BM239" s="17" t="s">
        <v>543</v>
      </c>
    </row>
    <row r="240" spans="2:65" s="1" customFormat="1">
      <c r="B240" s="34"/>
      <c r="C240" s="35"/>
      <c r="D240" s="194" t="s">
        <v>139</v>
      </c>
      <c r="E240" s="35"/>
      <c r="F240" s="195" t="s">
        <v>692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139</v>
      </c>
      <c r="AU240" s="17" t="s">
        <v>79</v>
      </c>
    </row>
    <row r="241" spans="2:65" s="1" customFormat="1" ht="16.5" customHeight="1">
      <c r="B241" s="34"/>
      <c r="C241" s="182" t="s">
        <v>335</v>
      </c>
      <c r="D241" s="182" t="s">
        <v>132</v>
      </c>
      <c r="E241" s="183" t="s">
        <v>513</v>
      </c>
      <c r="F241" s="184" t="s">
        <v>514</v>
      </c>
      <c r="G241" s="185" t="s">
        <v>331</v>
      </c>
      <c r="H241" s="186">
        <v>25.28</v>
      </c>
      <c r="I241" s="187"/>
      <c r="J241" s="188">
        <f>ROUND(I241*H241,2)</f>
        <v>0</v>
      </c>
      <c r="K241" s="184" t="s">
        <v>406</v>
      </c>
      <c r="L241" s="38"/>
      <c r="M241" s="189" t="s">
        <v>1</v>
      </c>
      <c r="N241" s="190" t="s">
        <v>40</v>
      </c>
      <c r="O241" s="60"/>
      <c r="P241" s="191">
        <f>O241*H241</f>
        <v>0</v>
      </c>
      <c r="Q241" s="191">
        <v>0</v>
      </c>
      <c r="R241" s="191">
        <f>Q241*H241</f>
        <v>0</v>
      </c>
      <c r="S241" s="191">
        <v>0</v>
      </c>
      <c r="T241" s="192">
        <f>S241*H241</f>
        <v>0</v>
      </c>
      <c r="AR241" s="17" t="s">
        <v>137</v>
      </c>
      <c r="AT241" s="17" t="s">
        <v>132</v>
      </c>
      <c r="AU241" s="17" t="s">
        <v>79</v>
      </c>
      <c r="AY241" s="17" t="s">
        <v>130</v>
      </c>
      <c r="BE241" s="193">
        <f>IF(N241="základní",J241,0)</f>
        <v>0</v>
      </c>
      <c r="BF241" s="193">
        <f>IF(N241="snížená",J241,0)</f>
        <v>0</v>
      </c>
      <c r="BG241" s="193">
        <f>IF(N241="zákl. přenesená",J241,0)</f>
        <v>0</v>
      </c>
      <c r="BH241" s="193">
        <f>IF(N241="sníž. přenesená",J241,0)</f>
        <v>0</v>
      </c>
      <c r="BI241" s="193">
        <f>IF(N241="nulová",J241,0)</f>
        <v>0</v>
      </c>
      <c r="BJ241" s="17" t="s">
        <v>77</v>
      </c>
      <c r="BK241" s="193">
        <f>ROUND(I241*H241,2)</f>
        <v>0</v>
      </c>
      <c r="BL241" s="17" t="s">
        <v>137</v>
      </c>
      <c r="BM241" s="17" t="s">
        <v>547</v>
      </c>
    </row>
    <row r="242" spans="2:65" s="1" customFormat="1">
      <c r="B242" s="34"/>
      <c r="C242" s="35"/>
      <c r="D242" s="194" t="s">
        <v>139</v>
      </c>
      <c r="E242" s="35"/>
      <c r="F242" s="195" t="s">
        <v>516</v>
      </c>
      <c r="G242" s="35"/>
      <c r="H242" s="35"/>
      <c r="I242" s="112"/>
      <c r="J242" s="35"/>
      <c r="K242" s="35"/>
      <c r="L242" s="38"/>
      <c r="M242" s="196"/>
      <c r="N242" s="60"/>
      <c r="O242" s="60"/>
      <c r="P242" s="60"/>
      <c r="Q242" s="60"/>
      <c r="R242" s="60"/>
      <c r="S242" s="60"/>
      <c r="T242" s="61"/>
      <c r="AT242" s="17" t="s">
        <v>139</v>
      </c>
      <c r="AU242" s="17" t="s">
        <v>79</v>
      </c>
    </row>
    <row r="243" spans="2:65" s="1" customFormat="1" ht="16.5" customHeight="1">
      <c r="B243" s="34"/>
      <c r="C243" s="182" t="s">
        <v>340</v>
      </c>
      <c r="D243" s="182" t="s">
        <v>132</v>
      </c>
      <c r="E243" s="183" t="s">
        <v>517</v>
      </c>
      <c r="F243" s="184" t="s">
        <v>518</v>
      </c>
      <c r="G243" s="185" t="s">
        <v>331</v>
      </c>
      <c r="H243" s="186">
        <v>36.08</v>
      </c>
      <c r="I243" s="187"/>
      <c r="J243" s="188">
        <f>ROUND(I243*H243,2)</f>
        <v>0</v>
      </c>
      <c r="K243" s="184" t="s">
        <v>406</v>
      </c>
      <c r="L243" s="38"/>
      <c r="M243" s="189" t="s">
        <v>1</v>
      </c>
      <c r="N243" s="190" t="s">
        <v>40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137</v>
      </c>
      <c r="AT243" s="17" t="s">
        <v>132</v>
      </c>
      <c r="AU243" s="17" t="s">
        <v>79</v>
      </c>
      <c r="AY243" s="17" t="s">
        <v>130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77</v>
      </c>
      <c r="BK243" s="193">
        <f>ROUND(I243*H243,2)</f>
        <v>0</v>
      </c>
      <c r="BL243" s="17" t="s">
        <v>137</v>
      </c>
      <c r="BM243" s="17" t="s">
        <v>551</v>
      </c>
    </row>
    <row r="244" spans="2:65" s="1" customFormat="1">
      <c r="B244" s="34"/>
      <c r="C244" s="35"/>
      <c r="D244" s="194" t="s">
        <v>139</v>
      </c>
      <c r="E244" s="35"/>
      <c r="F244" s="195" t="s">
        <v>520</v>
      </c>
      <c r="G244" s="35"/>
      <c r="H244" s="35"/>
      <c r="I244" s="112"/>
      <c r="J244" s="35"/>
      <c r="K244" s="35"/>
      <c r="L244" s="38"/>
      <c r="M244" s="196"/>
      <c r="N244" s="60"/>
      <c r="O244" s="60"/>
      <c r="P244" s="60"/>
      <c r="Q244" s="60"/>
      <c r="R244" s="60"/>
      <c r="S244" s="60"/>
      <c r="T244" s="61"/>
      <c r="AT244" s="17" t="s">
        <v>139</v>
      </c>
      <c r="AU244" s="17" t="s">
        <v>79</v>
      </c>
    </row>
    <row r="245" spans="2:65" s="13" customFormat="1">
      <c r="B245" s="217"/>
      <c r="C245" s="218"/>
      <c r="D245" s="194" t="s">
        <v>147</v>
      </c>
      <c r="E245" s="219" t="s">
        <v>1</v>
      </c>
      <c r="F245" s="220" t="s">
        <v>693</v>
      </c>
      <c r="G245" s="218"/>
      <c r="H245" s="221">
        <v>36.08</v>
      </c>
      <c r="I245" s="222"/>
      <c r="J245" s="218"/>
      <c r="K245" s="218"/>
      <c r="L245" s="223"/>
      <c r="M245" s="224"/>
      <c r="N245" s="225"/>
      <c r="O245" s="225"/>
      <c r="P245" s="225"/>
      <c r="Q245" s="225"/>
      <c r="R245" s="225"/>
      <c r="S245" s="225"/>
      <c r="T245" s="226"/>
      <c r="AT245" s="227" t="s">
        <v>147</v>
      </c>
      <c r="AU245" s="227" t="s">
        <v>79</v>
      </c>
      <c r="AV245" s="13" t="s">
        <v>79</v>
      </c>
      <c r="AW245" s="13" t="s">
        <v>32</v>
      </c>
      <c r="AX245" s="13" t="s">
        <v>69</v>
      </c>
      <c r="AY245" s="227" t="s">
        <v>130</v>
      </c>
    </row>
    <row r="246" spans="2:65" s="14" customFormat="1">
      <c r="B246" s="228"/>
      <c r="C246" s="229"/>
      <c r="D246" s="194" t="s">
        <v>147</v>
      </c>
      <c r="E246" s="230" t="s">
        <v>1</v>
      </c>
      <c r="F246" s="231" t="s">
        <v>176</v>
      </c>
      <c r="G246" s="229"/>
      <c r="H246" s="232">
        <v>36.08</v>
      </c>
      <c r="I246" s="233"/>
      <c r="J246" s="229"/>
      <c r="K246" s="229"/>
      <c r="L246" s="234"/>
      <c r="M246" s="235"/>
      <c r="N246" s="236"/>
      <c r="O246" s="236"/>
      <c r="P246" s="236"/>
      <c r="Q246" s="236"/>
      <c r="R246" s="236"/>
      <c r="S246" s="236"/>
      <c r="T246" s="237"/>
      <c r="AT246" s="238" t="s">
        <v>147</v>
      </c>
      <c r="AU246" s="238" t="s">
        <v>79</v>
      </c>
      <c r="AV246" s="14" t="s">
        <v>137</v>
      </c>
      <c r="AW246" s="14" t="s">
        <v>32</v>
      </c>
      <c r="AX246" s="14" t="s">
        <v>77</v>
      </c>
      <c r="AY246" s="238" t="s">
        <v>130</v>
      </c>
    </row>
    <row r="247" spans="2:65" s="1" customFormat="1" ht="16.5" customHeight="1">
      <c r="B247" s="34"/>
      <c r="C247" s="182" t="s">
        <v>347</v>
      </c>
      <c r="D247" s="182" t="s">
        <v>132</v>
      </c>
      <c r="E247" s="183" t="s">
        <v>522</v>
      </c>
      <c r="F247" s="184" t="s">
        <v>523</v>
      </c>
      <c r="G247" s="185" t="s">
        <v>331</v>
      </c>
      <c r="H247" s="186">
        <v>25.28</v>
      </c>
      <c r="I247" s="187"/>
      <c r="J247" s="188">
        <f>ROUND(I247*H247,2)</f>
        <v>0</v>
      </c>
      <c r="K247" s="184" t="s">
        <v>406</v>
      </c>
      <c r="L247" s="38"/>
      <c r="M247" s="189" t="s">
        <v>1</v>
      </c>
      <c r="N247" s="190" t="s">
        <v>40</v>
      </c>
      <c r="O247" s="60"/>
      <c r="P247" s="191">
        <f>O247*H247</f>
        <v>0</v>
      </c>
      <c r="Q247" s="191">
        <v>0</v>
      </c>
      <c r="R247" s="191">
        <f>Q247*H247</f>
        <v>0</v>
      </c>
      <c r="S247" s="191">
        <v>0</v>
      </c>
      <c r="T247" s="192">
        <f>S247*H247</f>
        <v>0</v>
      </c>
      <c r="AR247" s="17" t="s">
        <v>137</v>
      </c>
      <c r="AT247" s="17" t="s">
        <v>132</v>
      </c>
      <c r="AU247" s="17" t="s">
        <v>79</v>
      </c>
      <c r="AY247" s="17" t="s">
        <v>130</v>
      </c>
      <c r="BE247" s="193">
        <f>IF(N247="základní",J247,0)</f>
        <v>0</v>
      </c>
      <c r="BF247" s="193">
        <f>IF(N247="snížená",J247,0)</f>
        <v>0</v>
      </c>
      <c r="BG247" s="193">
        <f>IF(N247="zákl. přenesená",J247,0)</f>
        <v>0</v>
      </c>
      <c r="BH247" s="193">
        <f>IF(N247="sníž. přenesená",J247,0)</f>
        <v>0</v>
      </c>
      <c r="BI247" s="193">
        <f>IF(N247="nulová",J247,0)</f>
        <v>0</v>
      </c>
      <c r="BJ247" s="17" t="s">
        <v>77</v>
      </c>
      <c r="BK247" s="193">
        <f>ROUND(I247*H247,2)</f>
        <v>0</v>
      </c>
      <c r="BL247" s="17" t="s">
        <v>137</v>
      </c>
      <c r="BM247" s="17" t="s">
        <v>555</v>
      </c>
    </row>
    <row r="248" spans="2:65" s="1" customFormat="1">
      <c r="B248" s="34"/>
      <c r="C248" s="35"/>
      <c r="D248" s="194" t="s">
        <v>139</v>
      </c>
      <c r="E248" s="35"/>
      <c r="F248" s="195" t="s">
        <v>525</v>
      </c>
      <c r="G248" s="35"/>
      <c r="H248" s="35"/>
      <c r="I248" s="112"/>
      <c r="J248" s="35"/>
      <c r="K248" s="35"/>
      <c r="L248" s="38"/>
      <c r="M248" s="196"/>
      <c r="N248" s="60"/>
      <c r="O248" s="60"/>
      <c r="P248" s="60"/>
      <c r="Q248" s="60"/>
      <c r="R248" s="60"/>
      <c r="S248" s="60"/>
      <c r="T248" s="61"/>
      <c r="AT248" s="17" t="s">
        <v>139</v>
      </c>
      <c r="AU248" s="17" t="s">
        <v>79</v>
      </c>
    </row>
    <row r="249" spans="2:65" s="13" customFormat="1">
      <c r="B249" s="217"/>
      <c r="C249" s="218"/>
      <c r="D249" s="194" t="s">
        <v>147</v>
      </c>
      <c r="E249" s="219" t="s">
        <v>1</v>
      </c>
      <c r="F249" s="220" t="s">
        <v>687</v>
      </c>
      <c r="G249" s="218"/>
      <c r="H249" s="221">
        <v>25.28</v>
      </c>
      <c r="I249" s="222"/>
      <c r="J249" s="218"/>
      <c r="K249" s="218"/>
      <c r="L249" s="223"/>
      <c r="M249" s="224"/>
      <c r="N249" s="225"/>
      <c r="O249" s="225"/>
      <c r="P249" s="225"/>
      <c r="Q249" s="225"/>
      <c r="R249" s="225"/>
      <c r="S249" s="225"/>
      <c r="T249" s="226"/>
      <c r="AT249" s="227" t="s">
        <v>147</v>
      </c>
      <c r="AU249" s="227" t="s">
        <v>79</v>
      </c>
      <c r="AV249" s="13" t="s">
        <v>79</v>
      </c>
      <c r="AW249" s="13" t="s">
        <v>32</v>
      </c>
      <c r="AX249" s="13" t="s">
        <v>69</v>
      </c>
      <c r="AY249" s="227" t="s">
        <v>130</v>
      </c>
    </row>
    <row r="250" spans="2:65" s="14" customFormat="1">
      <c r="B250" s="228"/>
      <c r="C250" s="229"/>
      <c r="D250" s="194" t="s">
        <v>147</v>
      </c>
      <c r="E250" s="230" t="s">
        <v>1</v>
      </c>
      <c r="F250" s="231" t="s">
        <v>176</v>
      </c>
      <c r="G250" s="229"/>
      <c r="H250" s="232">
        <v>25.28</v>
      </c>
      <c r="I250" s="233"/>
      <c r="J250" s="229"/>
      <c r="K250" s="229"/>
      <c r="L250" s="234"/>
      <c r="M250" s="235"/>
      <c r="N250" s="236"/>
      <c r="O250" s="236"/>
      <c r="P250" s="236"/>
      <c r="Q250" s="236"/>
      <c r="R250" s="236"/>
      <c r="S250" s="236"/>
      <c r="T250" s="237"/>
      <c r="AT250" s="238" t="s">
        <v>147</v>
      </c>
      <c r="AU250" s="238" t="s">
        <v>79</v>
      </c>
      <c r="AV250" s="14" t="s">
        <v>137</v>
      </c>
      <c r="AW250" s="14" t="s">
        <v>32</v>
      </c>
      <c r="AX250" s="14" t="s">
        <v>77</v>
      </c>
      <c r="AY250" s="238" t="s">
        <v>130</v>
      </c>
    </row>
    <row r="251" spans="2:65" s="1" customFormat="1" ht="16.5" customHeight="1">
      <c r="B251" s="34"/>
      <c r="C251" s="182" t="s">
        <v>353</v>
      </c>
      <c r="D251" s="182" t="s">
        <v>132</v>
      </c>
      <c r="E251" s="183" t="s">
        <v>531</v>
      </c>
      <c r="F251" s="184" t="s">
        <v>532</v>
      </c>
      <c r="G251" s="185" t="s">
        <v>311</v>
      </c>
      <c r="H251" s="186">
        <v>6</v>
      </c>
      <c r="I251" s="187"/>
      <c r="J251" s="188">
        <f>ROUND(I251*H251,2)</f>
        <v>0</v>
      </c>
      <c r="K251" s="184" t="s">
        <v>1</v>
      </c>
      <c r="L251" s="38"/>
      <c r="M251" s="189" t="s">
        <v>1</v>
      </c>
      <c r="N251" s="190" t="s">
        <v>40</v>
      </c>
      <c r="O251" s="60"/>
      <c r="P251" s="191">
        <f>O251*H251</f>
        <v>0</v>
      </c>
      <c r="Q251" s="191">
        <v>0</v>
      </c>
      <c r="R251" s="191">
        <f>Q251*H251</f>
        <v>0</v>
      </c>
      <c r="S251" s="191">
        <v>0</v>
      </c>
      <c r="T251" s="192">
        <f>S251*H251</f>
        <v>0</v>
      </c>
      <c r="AR251" s="17" t="s">
        <v>137</v>
      </c>
      <c r="AT251" s="17" t="s">
        <v>132</v>
      </c>
      <c r="AU251" s="17" t="s">
        <v>79</v>
      </c>
      <c r="AY251" s="17" t="s">
        <v>130</v>
      </c>
      <c r="BE251" s="193">
        <f>IF(N251="základní",J251,0)</f>
        <v>0</v>
      </c>
      <c r="BF251" s="193">
        <f>IF(N251="snížená",J251,0)</f>
        <v>0</v>
      </c>
      <c r="BG251" s="193">
        <f>IF(N251="zákl. přenesená",J251,0)</f>
        <v>0</v>
      </c>
      <c r="BH251" s="193">
        <f>IF(N251="sníž. přenesená",J251,0)</f>
        <v>0</v>
      </c>
      <c r="BI251" s="193">
        <f>IF(N251="nulová",J251,0)</f>
        <v>0</v>
      </c>
      <c r="BJ251" s="17" t="s">
        <v>77</v>
      </c>
      <c r="BK251" s="193">
        <f>ROUND(I251*H251,2)</f>
        <v>0</v>
      </c>
      <c r="BL251" s="17" t="s">
        <v>137</v>
      </c>
      <c r="BM251" s="17" t="s">
        <v>559</v>
      </c>
    </row>
    <row r="252" spans="2:65" s="1" customFormat="1" ht="19.2">
      <c r="B252" s="34"/>
      <c r="C252" s="35"/>
      <c r="D252" s="194" t="s">
        <v>139</v>
      </c>
      <c r="E252" s="35"/>
      <c r="F252" s="195" t="s">
        <v>534</v>
      </c>
      <c r="G252" s="35"/>
      <c r="H252" s="35"/>
      <c r="I252" s="112"/>
      <c r="J252" s="35"/>
      <c r="K252" s="35"/>
      <c r="L252" s="38"/>
      <c r="M252" s="196"/>
      <c r="N252" s="60"/>
      <c r="O252" s="60"/>
      <c r="P252" s="60"/>
      <c r="Q252" s="60"/>
      <c r="R252" s="60"/>
      <c r="S252" s="60"/>
      <c r="T252" s="61"/>
      <c r="AT252" s="17" t="s">
        <v>139</v>
      </c>
      <c r="AU252" s="17" t="s">
        <v>79</v>
      </c>
    </row>
    <row r="253" spans="2:65" s="13" customFormat="1">
      <c r="B253" s="217"/>
      <c r="C253" s="218"/>
      <c r="D253" s="194" t="s">
        <v>147</v>
      </c>
      <c r="E253" s="219" t="s">
        <v>1</v>
      </c>
      <c r="F253" s="220" t="s">
        <v>694</v>
      </c>
      <c r="G253" s="218"/>
      <c r="H253" s="221">
        <v>6</v>
      </c>
      <c r="I253" s="222"/>
      <c r="J253" s="218"/>
      <c r="K253" s="218"/>
      <c r="L253" s="223"/>
      <c r="M253" s="224"/>
      <c r="N253" s="225"/>
      <c r="O253" s="225"/>
      <c r="P253" s="225"/>
      <c r="Q253" s="225"/>
      <c r="R253" s="225"/>
      <c r="S253" s="225"/>
      <c r="T253" s="226"/>
      <c r="AT253" s="227" t="s">
        <v>147</v>
      </c>
      <c r="AU253" s="227" t="s">
        <v>79</v>
      </c>
      <c r="AV253" s="13" t="s">
        <v>79</v>
      </c>
      <c r="AW253" s="13" t="s">
        <v>32</v>
      </c>
      <c r="AX253" s="13" t="s">
        <v>69</v>
      </c>
      <c r="AY253" s="227" t="s">
        <v>130</v>
      </c>
    </row>
    <row r="254" spans="2:65" s="14" customFormat="1">
      <c r="B254" s="228"/>
      <c r="C254" s="229"/>
      <c r="D254" s="194" t="s">
        <v>147</v>
      </c>
      <c r="E254" s="230" t="s">
        <v>1</v>
      </c>
      <c r="F254" s="231" t="s">
        <v>176</v>
      </c>
      <c r="G254" s="229"/>
      <c r="H254" s="232">
        <v>6</v>
      </c>
      <c r="I254" s="233"/>
      <c r="J254" s="229"/>
      <c r="K254" s="229"/>
      <c r="L254" s="234"/>
      <c r="M254" s="235"/>
      <c r="N254" s="236"/>
      <c r="O254" s="236"/>
      <c r="P254" s="236"/>
      <c r="Q254" s="236"/>
      <c r="R254" s="236"/>
      <c r="S254" s="236"/>
      <c r="T254" s="237"/>
      <c r="AT254" s="238" t="s">
        <v>147</v>
      </c>
      <c r="AU254" s="238" t="s">
        <v>79</v>
      </c>
      <c r="AV254" s="14" t="s">
        <v>137</v>
      </c>
      <c r="AW254" s="14" t="s">
        <v>32</v>
      </c>
      <c r="AX254" s="14" t="s">
        <v>77</v>
      </c>
      <c r="AY254" s="238" t="s">
        <v>130</v>
      </c>
    </row>
    <row r="255" spans="2:65" s="1" customFormat="1" ht="16.5" customHeight="1">
      <c r="B255" s="34"/>
      <c r="C255" s="182" t="s">
        <v>360</v>
      </c>
      <c r="D255" s="182" t="s">
        <v>132</v>
      </c>
      <c r="E255" s="183" t="s">
        <v>695</v>
      </c>
      <c r="F255" s="184" t="s">
        <v>696</v>
      </c>
      <c r="G255" s="185" t="s">
        <v>311</v>
      </c>
      <c r="H255" s="186">
        <v>12</v>
      </c>
      <c r="I255" s="187"/>
      <c r="J255" s="188">
        <f>ROUND(I255*H255,2)</f>
        <v>0</v>
      </c>
      <c r="K255" s="184" t="s">
        <v>406</v>
      </c>
      <c r="L255" s="38"/>
      <c r="M255" s="189" t="s">
        <v>1</v>
      </c>
      <c r="N255" s="190" t="s">
        <v>40</v>
      </c>
      <c r="O255" s="60"/>
      <c r="P255" s="191">
        <f>O255*H255</f>
        <v>0</v>
      </c>
      <c r="Q255" s="191">
        <v>0</v>
      </c>
      <c r="R255" s="191">
        <f>Q255*H255</f>
        <v>0</v>
      </c>
      <c r="S255" s="191">
        <v>0</v>
      </c>
      <c r="T255" s="192">
        <f>S255*H255</f>
        <v>0</v>
      </c>
      <c r="AR255" s="17" t="s">
        <v>137</v>
      </c>
      <c r="AT255" s="17" t="s">
        <v>132</v>
      </c>
      <c r="AU255" s="17" t="s">
        <v>79</v>
      </c>
      <c r="AY255" s="17" t="s">
        <v>130</v>
      </c>
      <c r="BE255" s="193">
        <f>IF(N255="základní",J255,0)</f>
        <v>0</v>
      </c>
      <c r="BF255" s="193">
        <f>IF(N255="snížená",J255,0)</f>
        <v>0</v>
      </c>
      <c r="BG255" s="193">
        <f>IF(N255="zákl. přenesená",J255,0)</f>
        <v>0</v>
      </c>
      <c r="BH255" s="193">
        <f>IF(N255="sníž. přenesená",J255,0)</f>
        <v>0</v>
      </c>
      <c r="BI255" s="193">
        <f>IF(N255="nulová",J255,0)</f>
        <v>0</v>
      </c>
      <c r="BJ255" s="17" t="s">
        <v>77</v>
      </c>
      <c r="BK255" s="193">
        <f>ROUND(I255*H255,2)</f>
        <v>0</v>
      </c>
      <c r="BL255" s="17" t="s">
        <v>137</v>
      </c>
      <c r="BM255" s="17" t="s">
        <v>563</v>
      </c>
    </row>
    <row r="256" spans="2:65" s="1" customFormat="1" ht="19.2">
      <c r="B256" s="34"/>
      <c r="C256" s="35"/>
      <c r="D256" s="194" t="s">
        <v>139</v>
      </c>
      <c r="E256" s="35"/>
      <c r="F256" s="195" t="s">
        <v>697</v>
      </c>
      <c r="G256" s="35"/>
      <c r="H256" s="35"/>
      <c r="I256" s="112"/>
      <c r="J256" s="35"/>
      <c r="K256" s="35"/>
      <c r="L256" s="38"/>
      <c r="M256" s="196"/>
      <c r="N256" s="60"/>
      <c r="O256" s="60"/>
      <c r="P256" s="60"/>
      <c r="Q256" s="60"/>
      <c r="R256" s="60"/>
      <c r="S256" s="60"/>
      <c r="T256" s="61"/>
      <c r="AT256" s="17" t="s">
        <v>139</v>
      </c>
      <c r="AU256" s="17" t="s">
        <v>79</v>
      </c>
    </row>
    <row r="257" spans="2:65" s="1" customFormat="1" ht="16.5" customHeight="1">
      <c r="B257" s="34"/>
      <c r="C257" s="197" t="s">
        <v>367</v>
      </c>
      <c r="D257" s="197" t="s">
        <v>141</v>
      </c>
      <c r="E257" s="198" t="s">
        <v>698</v>
      </c>
      <c r="F257" s="199" t="s">
        <v>699</v>
      </c>
      <c r="G257" s="200" t="s">
        <v>577</v>
      </c>
      <c r="H257" s="201">
        <v>12</v>
      </c>
      <c r="I257" s="202"/>
      <c r="J257" s="203">
        <f>ROUND(I257*H257,2)</f>
        <v>0</v>
      </c>
      <c r="K257" s="199" t="s">
        <v>1</v>
      </c>
      <c r="L257" s="204"/>
      <c r="M257" s="205" t="s">
        <v>1</v>
      </c>
      <c r="N257" s="206" t="s">
        <v>40</v>
      </c>
      <c r="O257" s="60"/>
      <c r="P257" s="191">
        <f>O257*H257</f>
        <v>0</v>
      </c>
      <c r="Q257" s="191">
        <v>0</v>
      </c>
      <c r="R257" s="191">
        <f>Q257*H257</f>
        <v>0</v>
      </c>
      <c r="S257" s="191">
        <v>0</v>
      </c>
      <c r="T257" s="192">
        <f>S257*H257</f>
        <v>0</v>
      </c>
      <c r="AR257" s="17" t="s">
        <v>145</v>
      </c>
      <c r="AT257" s="17" t="s">
        <v>141</v>
      </c>
      <c r="AU257" s="17" t="s">
        <v>79</v>
      </c>
      <c r="AY257" s="17" t="s">
        <v>130</v>
      </c>
      <c r="BE257" s="193">
        <f>IF(N257="základní",J257,0)</f>
        <v>0</v>
      </c>
      <c r="BF257" s="193">
        <f>IF(N257="snížená",J257,0)</f>
        <v>0</v>
      </c>
      <c r="BG257" s="193">
        <f>IF(N257="zákl. přenesená",J257,0)</f>
        <v>0</v>
      </c>
      <c r="BH257" s="193">
        <f>IF(N257="sníž. přenesená",J257,0)</f>
        <v>0</v>
      </c>
      <c r="BI257" s="193">
        <f>IF(N257="nulová",J257,0)</f>
        <v>0</v>
      </c>
      <c r="BJ257" s="17" t="s">
        <v>77</v>
      </c>
      <c r="BK257" s="193">
        <f>ROUND(I257*H257,2)</f>
        <v>0</v>
      </c>
      <c r="BL257" s="17" t="s">
        <v>137</v>
      </c>
      <c r="BM257" s="17" t="s">
        <v>566</v>
      </c>
    </row>
    <row r="258" spans="2:65" s="1" customFormat="1">
      <c r="B258" s="34"/>
      <c r="C258" s="35"/>
      <c r="D258" s="194" t="s">
        <v>139</v>
      </c>
      <c r="E258" s="35"/>
      <c r="F258" s="195" t="s">
        <v>700</v>
      </c>
      <c r="G258" s="35"/>
      <c r="H258" s="35"/>
      <c r="I258" s="112"/>
      <c r="J258" s="35"/>
      <c r="K258" s="35"/>
      <c r="L258" s="38"/>
      <c r="M258" s="196"/>
      <c r="N258" s="60"/>
      <c r="O258" s="60"/>
      <c r="P258" s="60"/>
      <c r="Q258" s="60"/>
      <c r="R258" s="60"/>
      <c r="S258" s="60"/>
      <c r="T258" s="61"/>
      <c r="AT258" s="17" t="s">
        <v>139</v>
      </c>
      <c r="AU258" s="17" t="s">
        <v>79</v>
      </c>
    </row>
    <row r="259" spans="2:65" s="13" customFormat="1">
      <c r="B259" s="217"/>
      <c r="C259" s="218"/>
      <c r="D259" s="194" t="s">
        <v>147</v>
      </c>
      <c r="E259" s="219" t="s">
        <v>1</v>
      </c>
      <c r="F259" s="220" t="s">
        <v>701</v>
      </c>
      <c r="G259" s="218"/>
      <c r="H259" s="221">
        <v>12</v>
      </c>
      <c r="I259" s="222"/>
      <c r="J259" s="218"/>
      <c r="K259" s="218"/>
      <c r="L259" s="223"/>
      <c r="M259" s="224"/>
      <c r="N259" s="225"/>
      <c r="O259" s="225"/>
      <c r="P259" s="225"/>
      <c r="Q259" s="225"/>
      <c r="R259" s="225"/>
      <c r="S259" s="225"/>
      <c r="T259" s="226"/>
      <c r="AT259" s="227" t="s">
        <v>147</v>
      </c>
      <c r="AU259" s="227" t="s">
        <v>79</v>
      </c>
      <c r="AV259" s="13" t="s">
        <v>79</v>
      </c>
      <c r="AW259" s="13" t="s">
        <v>32</v>
      </c>
      <c r="AX259" s="13" t="s">
        <v>69</v>
      </c>
      <c r="AY259" s="227" t="s">
        <v>130</v>
      </c>
    </row>
    <row r="260" spans="2:65" s="14" customFormat="1">
      <c r="B260" s="228"/>
      <c r="C260" s="229"/>
      <c r="D260" s="194" t="s">
        <v>147</v>
      </c>
      <c r="E260" s="230" t="s">
        <v>1</v>
      </c>
      <c r="F260" s="231" t="s">
        <v>176</v>
      </c>
      <c r="G260" s="229"/>
      <c r="H260" s="232">
        <v>12</v>
      </c>
      <c r="I260" s="233"/>
      <c r="J260" s="229"/>
      <c r="K260" s="229"/>
      <c r="L260" s="234"/>
      <c r="M260" s="235"/>
      <c r="N260" s="236"/>
      <c r="O260" s="236"/>
      <c r="P260" s="236"/>
      <c r="Q260" s="236"/>
      <c r="R260" s="236"/>
      <c r="S260" s="236"/>
      <c r="T260" s="237"/>
      <c r="AT260" s="238" t="s">
        <v>147</v>
      </c>
      <c r="AU260" s="238" t="s">
        <v>79</v>
      </c>
      <c r="AV260" s="14" t="s">
        <v>137</v>
      </c>
      <c r="AW260" s="14" t="s">
        <v>32</v>
      </c>
      <c r="AX260" s="14" t="s">
        <v>77</v>
      </c>
      <c r="AY260" s="238" t="s">
        <v>130</v>
      </c>
    </row>
    <row r="261" spans="2:65" s="1" customFormat="1" ht="16.5" customHeight="1">
      <c r="B261" s="34"/>
      <c r="C261" s="182" t="s">
        <v>372</v>
      </c>
      <c r="D261" s="182" t="s">
        <v>132</v>
      </c>
      <c r="E261" s="183" t="s">
        <v>702</v>
      </c>
      <c r="F261" s="184" t="s">
        <v>703</v>
      </c>
      <c r="G261" s="185" t="s">
        <v>311</v>
      </c>
      <c r="H261" s="186">
        <v>5</v>
      </c>
      <c r="I261" s="187"/>
      <c r="J261" s="188">
        <f>ROUND(I261*H261,2)</f>
        <v>0</v>
      </c>
      <c r="K261" s="184" t="s">
        <v>406</v>
      </c>
      <c r="L261" s="38"/>
      <c r="M261" s="189" t="s">
        <v>1</v>
      </c>
      <c r="N261" s="190" t="s">
        <v>40</v>
      </c>
      <c r="O261" s="60"/>
      <c r="P261" s="191">
        <f>O261*H261</f>
        <v>0</v>
      </c>
      <c r="Q261" s="191">
        <v>0</v>
      </c>
      <c r="R261" s="191">
        <f>Q261*H261</f>
        <v>0</v>
      </c>
      <c r="S261" s="191">
        <v>0</v>
      </c>
      <c r="T261" s="192">
        <f>S261*H261</f>
        <v>0</v>
      </c>
      <c r="AR261" s="17" t="s">
        <v>137</v>
      </c>
      <c r="AT261" s="17" t="s">
        <v>132</v>
      </c>
      <c r="AU261" s="17" t="s">
        <v>79</v>
      </c>
      <c r="AY261" s="17" t="s">
        <v>130</v>
      </c>
      <c r="BE261" s="193">
        <f>IF(N261="základní",J261,0)</f>
        <v>0</v>
      </c>
      <c r="BF261" s="193">
        <f>IF(N261="snížená",J261,0)</f>
        <v>0</v>
      </c>
      <c r="BG261" s="193">
        <f>IF(N261="zákl. přenesená",J261,0)</f>
        <v>0</v>
      </c>
      <c r="BH261" s="193">
        <f>IF(N261="sníž. přenesená",J261,0)</f>
        <v>0</v>
      </c>
      <c r="BI261" s="193">
        <f>IF(N261="nulová",J261,0)</f>
        <v>0</v>
      </c>
      <c r="BJ261" s="17" t="s">
        <v>77</v>
      </c>
      <c r="BK261" s="193">
        <f>ROUND(I261*H261,2)</f>
        <v>0</v>
      </c>
      <c r="BL261" s="17" t="s">
        <v>137</v>
      </c>
      <c r="BM261" s="17" t="s">
        <v>570</v>
      </c>
    </row>
    <row r="262" spans="2:65" s="1" customFormat="1" ht="19.2">
      <c r="B262" s="34"/>
      <c r="C262" s="35"/>
      <c r="D262" s="194" t="s">
        <v>139</v>
      </c>
      <c r="E262" s="35"/>
      <c r="F262" s="195" t="s">
        <v>704</v>
      </c>
      <c r="G262" s="35"/>
      <c r="H262" s="35"/>
      <c r="I262" s="112"/>
      <c r="J262" s="35"/>
      <c r="K262" s="35"/>
      <c r="L262" s="38"/>
      <c r="M262" s="196"/>
      <c r="N262" s="60"/>
      <c r="O262" s="60"/>
      <c r="P262" s="60"/>
      <c r="Q262" s="60"/>
      <c r="R262" s="60"/>
      <c r="S262" s="60"/>
      <c r="T262" s="61"/>
      <c r="AT262" s="17" t="s">
        <v>139</v>
      </c>
      <c r="AU262" s="17" t="s">
        <v>79</v>
      </c>
    </row>
    <row r="263" spans="2:65" s="1" customFormat="1" ht="16.5" customHeight="1">
      <c r="B263" s="34"/>
      <c r="C263" s="197" t="s">
        <v>377</v>
      </c>
      <c r="D263" s="197" t="s">
        <v>141</v>
      </c>
      <c r="E263" s="198" t="s">
        <v>705</v>
      </c>
      <c r="F263" s="199" t="s">
        <v>706</v>
      </c>
      <c r="G263" s="200" t="s">
        <v>542</v>
      </c>
      <c r="H263" s="201">
        <v>5</v>
      </c>
      <c r="I263" s="202"/>
      <c r="J263" s="203">
        <f>ROUND(I263*H263,2)</f>
        <v>0</v>
      </c>
      <c r="K263" s="199" t="s">
        <v>1</v>
      </c>
      <c r="L263" s="204"/>
      <c r="M263" s="205" t="s">
        <v>1</v>
      </c>
      <c r="N263" s="206" t="s">
        <v>40</v>
      </c>
      <c r="O263" s="60"/>
      <c r="P263" s="191">
        <f>O263*H263</f>
        <v>0</v>
      </c>
      <c r="Q263" s="191">
        <v>0</v>
      </c>
      <c r="R263" s="191">
        <f>Q263*H263</f>
        <v>0</v>
      </c>
      <c r="S263" s="191">
        <v>0</v>
      </c>
      <c r="T263" s="192">
        <f>S263*H263</f>
        <v>0</v>
      </c>
      <c r="AR263" s="17" t="s">
        <v>145</v>
      </c>
      <c r="AT263" s="17" t="s">
        <v>141</v>
      </c>
      <c r="AU263" s="17" t="s">
        <v>79</v>
      </c>
      <c r="AY263" s="17" t="s">
        <v>130</v>
      </c>
      <c r="BE263" s="193">
        <f>IF(N263="základní",J263,0)</f>
        <v>0</v>
      </c>
      <c r="BF263" s="193">
        <f>IF(N263="snížená",J263,0)</f>
        <v>0</v>
      </c>
      <c r="BG263" s="193">
        <f>IF(N263="zákl. přenesená",J263,0)</f>
        <v>0</v>
      </c>
      <c r="BH263" s="193">
        <f>IF(N263="sníž. přenesená",J263,0)</f>
        <v>0</v>
      </c>
      <c r="BI263" s="193">
        <f>IF(N263="nulová",J263,0)</f>
        <v>0</v>
      </c>
      <c r="BJ263" s="17" t="s">
        <v>77</v>
      </c>
      <c r="BK263" s="193">
        <f>ROUND(I263*H263,2)</f>
        <v>0</v>
      </c>
      <c r="BL263" s="17" t="s">
        <v>137</v>
      </c>
      <c r="BM263" s="17" t="s">
        <v>573</v>
      </c>
    </row>
    <row r="264" spans="2:65" s="1" customFormat="1">
      <c r="B264" s="34"/>
      <c r="C264" s="35"/>
      <c r="D264" s="194" t="s">
        <v>139</v>
      </c>
      <c r="E264" s="35"/>
      <c r="F264" s="195" t="s">
        <v>706</v>
      </c>
      <c r="G264" s="35"/>
      <c r="H264" s="35"/>
      <c r="I264" s="112"/>
      <c r="J264" s="35"/>
      <c r="K264" s="35"/>
      <c r="L264" s="38"/>
      <c r="M264" s="196"/>
      <c r="N264" s="60"/>
      <c r="O264" s="60"/>
      <c r="P264" s="60"/>
      <c r="Q264" s="60"/>
      <c r="R264" s="60"/>
      <c r="S264" s="60"/>
      <c r="T264" s="61"/>
      <c r="AT264" s="17" t="s">
        <v>139</v>
      </c>
      <c r="AU264" s="17" t="s">
        <v>79</v>
      </c>
    </row>
    <row r="265" spans="2:65" s="13" customFormat="1">
      <c r="B265" s="217"/>
      <c r="C265" s="218"/>
      <c r="D265" s="194" t="s">
        <v>147</v>
      </c>
      <c r="E265" s="219" t="s">
        <v>1</v>
      </c>
      <c r="F265" s="220" t="s">
        <v>707</v>
      </c>
      <c r="G265" s="218"/>
      <c r="H265" s="221">
        <v>5</v>
      </c>
      <c r="I265" s="222"/>
      <c r="J265" s="218"/>
      <c r="K265" s="218"/>
      <c r="L265" s="223"/>
      <c r="M265" s="224"/>
      <c r="N265" s="225"/>
      <c r="O265" s="225"/>
      <c r="P265" s="225"/>
      <c r="Q265" s="225"/>
      <c r="R265" s="225"/>
      <c r="S265" s="225"/>
      <c r="T265" s="226"/>
      <c r="AT265" s="227" t="s">
        <v>147</v>
      </c>
      <c r="AU265" s="227" t="s">
        <v>79</v>
      </c>
      <c r="AV265" s="13" t="s">
        <v>79</v>
      </c>
      <c r="AW265" s="13" t="s">
        <v>32</v>
      </c>
      <c r="AX265" s="13" t="s">
        <v>69</v>
      </c>
      <c r="AY265" s="227" t="s">
        <v>130</v>
      </c>
    </row>
    <row r="266" spans="2:65" s="14" customFormat="1">
      <c r="B266" s="228"/>
      <c r="C266" s="229"/>
      <c r="D266" s="194" t="s">
        <v>147</v>
      </c>
      <c r="E266" s="230" t="s">
        <v>1</v>
      </c>
      <c r="F266" s="231" t="s">
        <v>176</v>
      </c>
      <c r="G266" s="229"/>
      <c r="H266" s="232">
        <v>5</v>
      </c>
      <c r="I266" s="233"/>
      <c r="J266" s="229"/>
      <c r="K266" s="229"/>
      <c r="L266" s="234"/>
      <c r="M266" s="235"/>
      <c r="N266" s="236"/>
      <c r="O266" s="236"/>
      <c r="P266" s="236"/>
      <c r="Q266" s="236"/>
      <c r="R266" s="236"/>
      <c r="S266" s="236"/>
      <c r="T266" s="237"/>
      <c r="AT266" s="238" t="s">
        <v>147</v>
      </c>
      <c r="AU266" s="238" t="s">
        <v>79</v>
      </c>
      <c r="AV266" s="14" t="s">
        <v>137</v>
      </c>
      <c r="AW266" s="14" t="s">
        <v>32</v>
      </c>
      <c r="AX266" s="14" t="s">
        <v>77</v>
      </c>
      <c r="AY266" s="238" t="s">
        <v>130</v>
      </c>
    </row>
    <row r="267" spans="2:65" s="1" customFormat="1" ht="16.5" customHeight="1">
      <c r="B267" s="34"/>
      <c r="C267" s="182" t="s">
        <v>382</v>
      </c>
      <c r="D267" s="182" t="s">
        <v>132</v>
      </c>
      <c r="E267" s="183" t="s">
        <v>708</v>
      </c>
      <c r="F267" s="184" t="s">
        <v>709</v>
      </c>
      <c r="G267" s="185" t="s">
        <v>311</v>
      </c>
      <c r="H267" s="186">
        <v>5</v>
      </c>
      <c r="I267" s="187"/>
      <c r="J267" s="188">
        <f>ROUND(I267*H267,2)</f>
        <v>0</v>
      </c>
      <c r="K267" s="184" t="s">
        <v>406</v>
      </c>
      <c r="L267" s="38"/>
      <c r="M267" s="189" t="s">
        <v>1</v>
      </c>
      <c r="N267" s="190" t="s">
        <v>40</v>
      </c>
      <c r="O267" s="60"/>
      <c r="P267" s="191">
        <f>O267*H267</f>
        <v>0</v>
      </c>
      <c r="Q267" s="191">
        <v>0</v>
      </c>
      <c r="R267" s="191">
        <f>Q267*H267</f>
        <v>0</v>
      </c>
      <c r="S267" s="191">
        <v>0</v>
      </c>
      <c r="T267" s="192">
        <f>S267*H267</f>
        <v>0</v>
      </c>
      <c r="AR267" s="17" t="s">
        <v>137</v>
      </c>
      <c r="AT267" s="17" t="s">
        <v>132</v>
      </c>
      <c r="AU267" s="17" t="s">
        <v>79</v>
      </c>
      <c r="AY267" s="17" t="s">
        <v>130</v>
      </c>
      <c r="BE267" s="193">
        <f>IF(N267="základní",J267,0)</f>
        <v>0</v>
      </c>
      <c r="BF267" s="193">
        <f>IF(N267="snížená",J267,0)</f>
        <v>0</v>
      </c>
      <c r="BG267" s="193">
        <f>IF(N267="zákl. přenesená",J267,0)</f>
        <v>0</v>
      </c>
      <c r="BH267" s="193">
        <f>IF(N267="sníž. přenesená",J267,0)</f>
        <v>0</v>
      </c>
      <c r="BI267" s="193">
        <f>IF(N267="nulová",J267,0)</f>
        <v>0</v>
      </c>
      <c r="BJ267" s="17" t="s">
        <v>77</v>
      </c>
      <c r="BK267" s="193">
        <f>ROUND(I267*H267,2)</f>
        <v>0</v>
      </c>
      <c r="BL267" s="17" t="s">
        <v>137</v>
      </c>
      <c r="BM267" s="17" t="s">
        <v>578</v>
      </c>
    </row>
    <row r="268" spans="2:65" s="1" customFormat="1" ht="19.2">
      <c r="B268" s="34"/>
      <c r="C268" s="35"/>
      <c r="D268" s="194" t="s">
        <v>139</v>
      </c>
      <c r="E268" s="35"/>
      <c r="F268" s="195" t="s">
        <v>710</v>
      </c>
      <c r="G268" s="35"/>
      <c r="H268" s="35"/>
      <c r="I268" s="112"/>
      <c r="J268" s="35"/>
      <c r="K268" s="35"/>
      <c r="L268" s="38"/>
      <c r="M268" s="196"/>
      <c r="N268" s="60"/>
      <c r="O268" s="60"/>
      <c r="P268" s="60"/>
      <c r="Q268" s="60"/>
      <c r="R268" s="60"/>
      <c r="S268" s="60"/>
      <c r="T268" s="61"/>
      <c r="AT268" s="17" t="s">
        <v>139</v>
      </c>
      <c r="AU268" s="17" t="s">
        <v>79</v>
      </c>
    </row>
    <row r="269" spans="2:65" s="1" customFormat="1" ht="16.5" customHeight="1">
      <c r="B269" s="34"/>
      <c r="C269" s="197" t="s">
        <v>387</v>
      </c>
      <c r="D269" s="197" t="s">
        <v>141</v>
      </c>
      <c r="E269" s="198" t="s">
        <v>711</v>
      </c>
      <c r="F269" s="199" t="s">
        <v>712</v>
      </c>
      <c r="G269" s="200" t="s">
        <v>542</v>
      </c>
      <c r="H269" s="201">
        <v>5</v>
      </c>
      <c r="I269" s="202"/>
      <c r="J269" s="203">
        <f>ROUND(I269*H269,2)</f>
        <v>0</v>
      </c>
      <c r="K269" s="199" t="s">
        <v>1</v>
      </c>
      <c r="L269" s="204"/>
      <c r="M269" s="205" t="s">
        <v>1</v>
      </c>
      <c r="N269" s="206" t="s">
        <v>40</v>
      </c>
      <c r="O269" s="60"/>
      <c r="P269" s="191">
        <f>O269*H269</f>
        <v>0</v>
      </c>
      <c r="Q269" s="191">
        <v>0</v>
      </c>
      <c r="R269" s="191">
        <f>Q269*H269</f>
        <v>0</v>
      </c>
      <c r="S269" s="191">
        <v>0</v>
      </c>
      <c r="T269" s="192">
        <f>S269*H269</f>
        <v>0</v>
      </c>
      <c r="AR269" s="17" t="s">
        <v>145</v>
      </c>
      <c r="AT269" s="17" t="s">
        <v>141</v>
      </c>
      <c r="AU269" s="17" t="s">
        <v>79</v>
      </c>
      <c r="AY269" s="17" t="s">
        <v>130</v>
      </c>
      <c r="BE269" s="193">
        <f>IF(N269="základní",J269,0)</f>
        <v>0</v>
      </c>
      <c r="BF269" s="193">
        <f>IF(N269="snížená",J269,0)</f>
        <v>0</v>
      </c>
      <c r="BG269" s="193">
        <f>IF(N269="zákl. přenesená",J269,0)</f>
        <v>0</v>
      </c>
      <c r="BH269" s="193">
        <f>IF(N269="sníž. přenesená",J269,0)</f>
        <v>0</v>
      </c>
      <c r="BI269" s="193">
        <f>IF(N269="nulová",J269,0)</f>
        <v>0</v>
      </c>
      <c r="BJ269" s="17" t="s">
        <v>77</v>
      </c>
      <c r="BK269" s="193">
        <f>ROUND(I269*H269,2)</f>
        <v>0</v>
      </c>
      <c r="BL269" s="17" t="s">
        <v>137</v>
      </c>
      <c r="BM269" s="17" t="s">
        <v>581</v>
      </c>
    </row>
    <row r="270" spans="2:65" s="1" customFormat="1">
      <c r="B270" s="34"/>
      <c r="C270" s="35"/>
      <c r="D270" s="194" t="s">
        <v>139</v>
      </c>
      <c r="E270" s="35"/>
      <c r="F270" s="195" t="s">
        <v>712</v>
      </c>
      <c r="G270" s="35"/>
      <c r="H270" s="35"/>
      <c r="I270" s="112"/>
      <c r="J270" s="35"/>
      <c r="K270" s="35"/>
      <c r="L270" s="38"/>
      <c r="M270" s="196"/>
      <c r="N270" s="60"/>
      <c r="O270" s="60"/>
      <c r="P270" s="60"/>
      <c r="Q270" s="60"/>
      <c r="R270" s="60"/>
      <c r="S270" s="60"/>
      <c r="T270" s="61"/>
      <c r="AT270" s="17" t="s">
        <v>139</v>
      </c>
      <c r="AU270" s="17" t="s">
        <v>79</v>
      </c>
    </row>
    <row r="271" spans="2:65" s="13" customFormat="1">
      <c r="B271" s="217"/>
      <c r="C271" s="218"/>
      <c r="D271" s="194" t="s">
        <v>147</v>
      </c>
      <c r="E271" s="219" t="s">
        <v>1</v>
      </c>
      <c r="F271" s="220" t="s">
        <v>707</v>
      </c>
      <c r="G271" s="218"/>
      <c r="H271" s="221">
        <v>5</v>
      </c>
      <c r="I271" s="222"/>
      <c r="J271" s="218"/>
      <c r="K271" s="218"/>
      <c r="L271" s="223"/>
      <c r="M271" s="224"/>
      <c r="N271" s="225"/>
      <c r="O271" s="225"/>
      <c r="P271" s="225"/>
      <c r="Q271" s="225"/>
      <c r="R271" s="225"/>
      <c r="S271" s="225"/>
      <c r="T271" s="226"/>
      <c r="AT271" s="227" t="s">
        <v>147</v>
      </c>
      <c r="AU271" s="227" t="s">
        <v>79</v>
      </c>
      <c r="AV271" s="13" t="s">
        <v>79</v>
      </c>
      <c r="AW271" s="13" t="s">
        <v>32</v>
      </c>
      <c r="AX271" s="13" t="s">
        <v>69</v>
      </c>
      <c r="AY271" s="227" t="s">
        <v>130</v>
      </c>
    </row>
    <row r="272" spans="2:65" s="14" customFormat="1">
      <c r="B272" s="228"/>
      <c r="C272" s="229"/>
      <c r="D272" s="194" t="s">
        <v>147</v>
      </c>
      <c r="E272" s="230" t="s">
        <v>1</v>
      </c>
      <c r="F272" s="231" t="s">
        <v>176</v>
      </c>
      <c r="G272" s="229"/>
      <c r="H272" s="232">
        <v>5</v>
      </c>
      <c r="I272" s="233"/>
      <c r="J272" s="229"/>
      <c r="K272" s="229"/>
      <c r="L272" s="234"/>
      <c r="M272" s="235"/>
      <c r="N272" s="236"/>
      <c r="O272" s="236"/>
      <c r="P272" s="236"/>
      <c r="Q272" s="236"/>
      <c r="R272" s="236"/>
      <c r="S272" s="236"/>
      <c r="T272" s="237"/>
      <c r="AT272" s="238" t="s">
        <v>147</v>
      </c>
      <c r="AU272" s="238" t="s">
        <v>79</v>
      </c>
      <c r="AV272" s="14" t="s">
        <v>137</v>
      </c>
      <c r="AW272" s="14" t="s">
        <v>32</v>
      </c>
      <c r="AX272" s="14" t="s">
        <v>77</v>
      </c>
      <c r="AY272" s="238" t="s">
        <v>130</v>
      </c>
    </row>
    <row r="273" spans="2:65" s="1" customFormat="1" ht="16.5" customHeight="1">
      <c r="B273" s="34"/>
      <c r="C273" s="182" t="s">
        <v>392</v>
      </c>
      <c r="D273" s="182" t="s">
        <v>132</v>
      </c>
      <c r="E273" s="183" t="s">
        <v>713</v>
      </c>
      <c r="F273" s="184" t="s">
        <v>714</v>
      </c>
      <c r="G273" s="185" t="s">
        <v>311</v>
      </c>
      <c r="H273" s="186">
        <v>1</v>
      </c>
      <c r="I273" s="187"/>
      <c r="J273" s="188">
        <f>ROUND(I273*H273,2)</f>
        <v>0</v>
      </c>
      <c r="K273" s="184" t="s">
        <v>406</v>
      </c>
      <c r="L273" s="38"/>
      <c r="M273" s="189" t="s">
        <v>1</v>
      </c>
      <c r="N273" s="190" t="s">
        <v>40</v>
      </c>
      <c r="O273" s="60"/>
      <c r="P273" s="191">
        <f>O273*H273</f>
        <v>0</v>
      </c>
      <c r="Q273" s="191">
        <v>0</v>
      </c>
      <c r="R273" s="191">
        <f>Q273*H273</f>
        <v>0</v>
      </c>
      <c r="S273" s="191">
        <v>0</v>
      </c>
      <c r="T273" s="192">
        <f>S273*H273</f>
        <v>0</v>
      </c>
      <c r="AR273" s="17" t="s">
        <v>137</v>
      </c>
      <c r="AT273" s="17" t="s">
        <v>132</v>
      </c>
      <c r="AU273" s="17" t="s">
        <v>79</v>
      </c>
      <c r="AY273" s="17" t="s">
        <v>130</v>
      </c>
      <c r="BE273" s="193">
        <f>IF(N273="základní",J273,0)</f>
        <v>0</v>
      </c>
      <c r="BF273" s="193">
        <f>IF(N273="snížená",J273,0)</f>
        <v>0</v>
      </c>
      <c r="BG273" s="193">
        <f>IF(N273="zákl. přenesená",J273,0)</f>
        <v>0</v>
      </c>
      <c r="BH273" s="193">
        <f>IF(N273="sníž. přenesená",J273,0)</f>
        <v>0</v>
      </c>
      <c r="BI273" s="193">
        <f>IF(N273="nulová",J273,0)</f>
        <v>0</v>
      </c>
      <c r="BJ273" s="17" t="s">
        <v>77</v>
      </c>
      <c r="BK273" s="193">
        <f>ROUND(I273*H273,2)</f>
        <v>0</v>
      </c>
      <c r="BL273" s="17" t="s">
        <v>137</v>
      </c>
      <c r="BM273" s="17" t="s">
        <v>585</v>
      </c>
    </row>
    <row r="274" spans="2:65" s="1" customFormat="1">
      <c r="B274" s="34"/>
      <c r="C274" s="35"/>
      <c r="D274" s="194" t="s">
        <v>139</v>
      </c>
      <c r="E274" s="35"/>
      <c r="F274" s="195" t="s">
        <v>715</v>
      </c>
      <c r="G274" s="35"/>
      <c r="H274" s="35"/>
      <c r="I274" s="112"/>
      <c r="J274" s="35"/>
      <c r="K274" s="35"/>
      <c r="L274" s="38"/>
      <c r="M274" s="196"/>
      <c r="N274" s="60"/>
      <c r="O274" s="60"/>
      <c r="P274" s="60"/>
      <c r="Q274" s="60"/>
      <c r="R274" s="60"/>
      <c r="S274" s="60"/>
      <c r="T274" s="61"/>
      <c r="AT274" s="17" t="s">
        <v>139</v>
      </c>
      <c r="AU274" s="17" t="s">
        <v>79</v>
      </c>
    </row>
    <row r="275" spans="2:65" s="1" customFormat="1" ht="16.5" customHeight="1">
      <c r="B275" s="34"/>
      <c r="C275" s="197" t="s">
        <v>499</v>
      </c>
      <c r="D275" s="197" t="s">
        <v>141</v>
      </c>
      <c r="E275" s="198" t="s">
        <v>716</v>
      </c>
      <c r="F275" s="199" t="s">
        <v>717</v>
      </c>
      <c r="G275" s="200" t="s">
        <v>577</v>
      </c>
      <c r="H275" s="201">
        <v>1</v>
      </c>
      <c r="I275" s="202"/>
      <c r="J275" s="203">
        <f>ROUND(I275*H275,2)</f>
        <v>0</v>
      </c>
      <c r="K275" s="199" t="s">
        <v>1</v>
      </c>
      <c r="L275" s="204"/>
      <c r="M275" s="205" t="s">
        <v>1</v>
      </c>
      <c r="N275" s="206" t="s">
        <v>40</v>
      </c>
      <c r="O275" s="60"/>
      <c r="P275" s="191">
        <f>O275*H275</f>
        <v>0</v>
      </c>
      <c r="Q275" s="191">
        <v>0</v>
      </c>
      <c r="R275" s="191">
        <f>Q275*H275</f>
        <v>0</v>
      </c>
      <c r="S275" s="191">
        <v>0</v>
      </c>
      <c r="T275" s="192">
        <f>S275*H275</f>
        <v>0</v>
      </c>
      <c r="AR275" s="17" t="s">
        <v>145</v>
      </c>
      <c r="AT275" s="17" t="s">
        <v>141</v>
      </c>
      <c r="AU275" s="17" t="s">
        <v>79</v>
      </c>
      <c r="AY275" s="17" t="s">
        <v>130</v>
      </c>
      <c r="BE275" s="193">
        <f>IF(N275="základní",J275,0)</f>
        <v>0</v>
      </c>
      <c r="BF275" s="193">
        <f>IF(N275="snížená",J275,0)</f>
        <v>0</v>
      </c>
      <c r="BG275" s="193">
        <f>IF(N275="zákl. přenesená",J275,0)</f>
        <v>0</v>
      </c>
      <c r="BH275" s="193">
        <f>IF(N275="sníž. přenesená",J275,0)</f>
        <v>0</v>
      </c>
      <c r="BI275" s="193">
        <f>IF(N275="nulová",J275,0)</f>
        <v>0</v>
      </c>
      <c r="BJ275" s="17" t="s">
        <v>77</v>
      </c>
      <c r="BK275" s="193">
        <f>ROUND(I275*H275,2)</f>
        <v>0</v>
      </c>
      <c r="BL275" s="17" t="s">
        <v>137</v>
      </c>
      <c r="BM275" s="17" t="s">
        <v>588</v>
      </c>
    </row>
    <row r="276" spans="2:65" s="1" customFormat="1">
      <c r="B276" s="34"/>
      <c r="C276" s="35"/>
      <c r="D276" s="194" t="s">
        <v>139</v>
      </c>
      <c r="E276" s="35"/>
      <c r="F276" s="195" t="s">
        <v>717</v>
      </c>
      <c r="G276" s="35"/>
      <c r="H276" s="35"/>
      <c r="I276" s="112"/>
      <c r="J276" s="35"/>
      <c r="K276" s="35"/>
      <c r="L276" s="38"/>
      <c r="M276" s="196"/>
      <c r="N276" s="60"/>
      <c r="O276" s="60"/>
      <c r="P276" s="60"/>
      <c r="Q276" s="60"/>
      <c r="R276" s="60"/>
      <c r="S276" s="60"/>
      <c r="T276" s="61"/>
      <c r="AT276" s="17" t="s">
        <v>139</v>
      </c>
      <c r="AU276" s="17" t="s">
        <v>79</v>
      </c>
    </row>
    <row r="277" spans="2:65" s="13" customFormat="1">
      <c r="B277" s="217"/>
      <c r="C277" s="218"/>
      <c r="D277" s="194" t="s">
        <v>147</v>
      </c>
      <c r="E277" s="219" t="s">
        <v>1</v>
      </c>
      <c r="F277" s="220" t="s">
        <v>718</v>
      </c>
      <c r="G277" s="218"/>
      <c r="H277" s="221">
        <v>1</v>
      </c>
      <c r="I277" s="222"/>
      <c r="J277" s="218"/>
      <c r="K277" s="218"/>
      <c r="L277" s="223"/>
      <c r="M277" s="224"/>
      <c r="N277" s="225"/>
      <c r="O277" s="225"/>
      <c r="P277" s="225"/>
      <c r="Q277" s="225"/>
      <c r="R277" s="225"/>
      <c r="S277" s="225"/>
      <c r="T277" s="226"/>
      <c r="AT277" s="227" t="s">
        <v>147</v>
      </c>
      <c r="AU277" s="227" t="s">
        <v>79</v>
      </c>
      <c r="AV277" s="13" t="s">
        <v>79</v>
      </c>
      <c r="AW277" s="13" t="s">
        <v>32</v>
      </c>
      <c r="AX277" s="13" t="s">
        <v>69</v>
      </c>
      <c r="AY277" s="227" t="s">
        <v>130</v>
      </c>
    </row>
    <row r="278" spans="2:65" s="14" customFormat="1">
      <c r="B278" s="228"/>
      <c r="C278" s="229"/>
      <c r="D278" s="194" t="s">
        <v>147</v>
      </c>
      <c r="E278" s="230" t="s">
        <v>1</v>
      </c>
      <c r="F278" s="231" t="s">
        <v>176</v>
      </c>
      <c r="G278" s="229"/>
      <c r="H278" s="232">
        <v>1</v>
      </c>
      <c r="I278" s="233"/>
      <c r="J278" s="229"/>
      <c r="K278" s="229"/>
      <c r="L278" s="234"/>
      <c r="M278" s="235"/>
      <c r="N278" s="236"/>
      <c r="O278" s="236"/>
      <c r="P278" s="236"/>
      <c r="Q278" s="236"/>
      <c r="R278" s="236"/>
      <c r="S278" s="236"/>
      <c r="T278" s="237"/>
      <c r="AT278" s="238" t="s">
        <v>147</v>
      </c>
      <c r="AU278" s="238" t="s">
        <v>79</v>
      </c>
      <c r="AV278" s="14" t="s">
        <v>137</v>
      </c>
      <c r="AW278" s="14" t="s">
        <v>32</v>
      </c>
      <c r="AX278" s="14" t="s">
        <v>77</v>
      </c>
      <c r="AY278" s="238" t="s">
        <v>130</v>
      </c>
    </row>
    <row r="279" spans="2:65" s="1" customFormat="1" ht="16.5" customHeight="1">
      <c r="B279" s="34"/>
      <c r="C279" s="197" t="s">
        <v>589</v>
      </c>
      <c r="D279" s="197" t="s">
        <v>141</v>
      </c>
      <c r="E279" s="198" t="s">
        <v>719</v>
      </c>
      <c r="F279" s="199" t="s">
        <v>720</v>
      </c>
      <c r="G279" s="200" t="s">
        <v>577</v>
      </c>
      <c r="H279" s="201">
        <v>1</v>
      </c>
      <c r="I279" s="202"/>
      <c r="J279" s="203">
        <f>ROUND(I279*H279,2)</f>
        <v>0</v>
      </c>
      <c r="K279" s="199" t="s">
        <v>1</v>
      </c>
      <c r="L279" s="204"/>
      <c r="M279" s="205" t="s">
        <v>1</v>
      </c>
      <c r="N279" s="206" t="s">
        <v>40</v>
      </c>
      <c r="O279" s="60"/>
      <c r="P279" s="191">
        <f>O279*H279</f>
        <v>0</v>
      </c>
      <c r="Q279" s="191">
        <v>0</v>
      </c>
      <c r="R279" s="191">
        <f>Q279*H279</f>
        <v>0</v>
      </c>
      <c r="S279" s="191">
        <v>0</v>
      </c>
      <c r="T279" s="192">
        <f>S279*H279</f>
        <v>0</v>
      </c>
      <c r="AR279" s="17" t="s">
        <v>145</v>
      </c>
      <c r="AT279" s="17" t="s">
        <v>141</v>
      </c>
      <c r="AU279" s="17" t="s">
        <v>79</v>
      </c>
      <c r="AY279" s="17" t="s">
        <v>130</v>
      </c>
      <c r="BE279" s="193">
        <f>IF(N279="základní",J279,0)</f>
        <v>0</v>
      </c>
      <c r="BF279" s="193">
        <f>IF(N279="snížená",J279,0)</f>
        <v>0</v>
      </c>
      <c r="BG279" s="193">
        <f>IF(N279="zákl. přenesená",J279,0)</f>
        <v>0</v>
      </c>
      <c r="BH279" s="193">
        <f>IF(N279="sníž. přenesená",J279,0)</f>
        <v>0</v>
      </c>
      <c r="BI279" s="193">
        <f>IF(N279="nulová",J279,0)</f>
        <v>0</v>
      </c>
      <c r="BJ279" s="17" t="s">
        <v>77</v>
      </c>
      <c r="BK279" s="193">
        <f>ROUND(I279*H279,2)</f>
        <v>0</v>
      </c>
      <c r="BL279" s="17" t="s">
        <v>137</v>
      </c>
      <c r="BM279" s="17" t="s">
        <v>592</v>
      </c>
    </row>
    <row r="280" spans="2:65" s="1" customFormat="1">
      <c r="B280" s="34"/>
      <c r="C280" s="35"/>
      <c r="D280" s="194" t="s">
        <v>139</v>
      </c>
      <c r="E280" s="35"/>
      <c r="F280" s="195" t="s">
        <v>720</v>
      </c>
      <c r="G280" s="35"/>
      <c r="H280" s="35"/>
      <c r="I280" s="112"/>
      <c r="J280" s="35"/>
      <c r="K280" s="35"/>
      <c r="L280" s="38"/>
      <c r="M280" s="196"/>
      <c r="N280" s="60"/>
      <c r="O280" s="60"/>
      <c r="P280" s="60"/>
      <c r="Q280" s="60"/>
      <c r="R280" s="60"/>
      <c r="S280" s="60"/>
      <c r="T280" s="61"/>
      <c r="AT280" s="17" t="s">
        <v>139</v>
      </c>
      <c r="AU280" s="17" t="s">
        <v>79</v>
      </c>
    </row>
    <row r="281" spans="2:65" s="13" customFormat="1">
      <c r="B281" s="217"/>
      <c r="C281" s="218"/>
      <c r="D281" s="194" t="s">
        <v>147</v>
      </c>
      <c r="E281" s="219" t="s">
        <v>1</v>
      </c>
      <c r="F281" s="220" t="s">
        <v>718</v>
      </c>
      <c r="G281" s="218"/>
      <c r="H281" s="221">
        <v>1</v>
      </c>
      <c r="I281" s="222"/>
      <c r="J281" s="218"/>
      <c r="K281" s="218"/>
      <c r="L281" s="223"/>
      <c r="M281" s="224"/>
      <c r="N281" s="225"/>
      <c r="O281" s="225"/>
      <c r="P281" s="225"/>
      <c r="Q281" s="225"/>
      <c r="R281" s="225"/>
      <c r="S281" s="225"/>
      <c r="T281" s="226"/>
      <c r="AT281" s="227" t="s">
        <v>147</v>
      </c>
      <c r="AU281" s="227" t="s">
        <v>79</v>
      </c>
      <c r="AV281" s="13" t="s">
        <v>79</v>
      </c>
      <c r="AW281" s="13" t="s">
        <v>32</v>
      </c>
      <c r="AX281" s="13" t="s">
        <v>69</v>
      </c>
      <c r="AY281" s="227" t="s">
        <v>130</v>
      </c>
    </row>
    <row r="282" spans="2:65" s="14" customFormat="1">
      <c r="B282" s="228"/>
      <c r="C282" s="229"/>
      <c r="D282" s="194" t="s">
        <v>147</v>
      </c>
      <c r="E282" s="230" t="s">
        <v>1</v>
      </c>
      <c r="F282" s="231" t="s">
        <v>176</v>
      </c>
      <c r="G282" s="229"/>
      <c r="H282" s="232">
        <v>1</v>
      </c>
      <c r="I282" s="233"/>
      <c r="J282" s="229"/>
      <c r="K282" s="229"/>
      <c r="L282" s="234"/>
      <c r="M282" s="235"/>
      <c r="N282" s="236"/>
      <c r="O282" s="236"/>
      <c r="P282" s="236"/>
      <c r="Q282" s="236"/>
      <c r="R282" s="236"/>
      <c r="S282" s="236"/>
      <c r="T282" s="237"/>
      <c r="AT282" s="238" t="s">
        <v>147</v>
      </c>
      <c r="AU282" s="238" t="s">
        <v>79</v>
      </c>
      <c r="AV282" s="14" t="s">
        <v>137</v>
      </c>
      <c r="AW282" s="14" t="s">
        <v>32</v>
      </c>
      <c r="AX282" s="14" t="s">
        <v>77</v>
      </c>
      <c r="AY282" s="238" t="s">
        <v>130</v>
      </c>
    </row>
    <row r="283" spans="2:65" s="1" customFormat="1" ht="16.5" customHeight="1">
      <c r="B283" s="34"/>
      <c r="C283" s="182" t="s">
        <v>504</v>
      </c>
      <c r="D283" s="182" t="s">
        <v>132</v>
      </c>
      <c r="E283" s="183" t="s">
        <v>599</v>
      </c>
      <c r="F283" s="184" t="s">
        <v>600</v>
      </c>
      <c r="G283" s="185" t="s">
        <v>311</v>
      </c>
      <c r="H283" s="186">
        <v>6</v>
      </c>
      <c r="I283" s="187"/>
      <c r="J283" s="188">
        <f>ROUND(I283*H283,2)</f>
        <v>0</v>
      </c>
      <c r="K283" s="184" t="s">
        <v>406</v>
      </c>
      <c r="L283" s="38"/>
      <c r="M283" s="189" t="s">
        <v>1</v>
      </c>
      <c r="N283" s="190" t="s">
        <v>40</v>
      </c>
      <c r="O283" s="60"/>
      <c r="P283" s="191">
        <f>O283*H283</f>
        <v>0</v>
      </c>
      <c r="Q283" s="191">
        <v>0</v>
      </c>
      <c r="R283" s="191">
        <f>Q283*H283</f>
        <v>0</v>
      </c>
      <c r="S283" s="191">
        <v>0</v>
      </c>
      <c r="T283" s="192">
        <f>S283*H283</f>
        <v>0</v>
      </c>
      <c r="AR283" s="17" t="s">
        <v>137</v>
      </c>
      <c r="AT283" s="17" t="s">
        <v>132</v>
      </c>
      <c r="AU283" s="17" t="s">
        <v>79</v>
      </c>
      <c r="AY283" s="17" t="s">
        <v>130</v>
      </c>
      <c r="BE283" s="193">
        <f>IF(N283="základní",J283,0)</f>
        <v>0</v>
      </c>
      <c r="BF283" s="193">
        <f>IF(N283="snížená",J283,0)</f>
        <v>0</v>
      </c>
      <c r="BG283" s="193">
        <f>IF(N283="zákl. přenesená",J283,0)</f>
        <v>0</v>
      </c>
      <c r="BH283" s="193">
        <f>IF(N283="sníž. přenesená",J283,0)</f>
        <v>0</v>
      </c>
      <c r="BI283" s="193">
        <f>IF(N283="nulová",J283,0)</f>
        <v>0</v>
      </c>
      <c r="BJ283" s="17" t="s">
        <v>77</v>
      </c>
      <c r="BK283" s="193">
        <f>ROUND(I283*H283,2)</f>
        <v>0</v>
      </c>
      <c r="BL283" s="17" t="s">
        <v>137</v>
      </c>
      <c r="BM283" s="17" t="s">
        <v>596</v>
      </c>
    </row>
    <row r="284" spans="2:65" s="1" customFormat="1">
      <c r="B284" s="34"/>
      <c r="C284" s="35"/>
      <c r="D284" s="194" t="s">
        <v>139</v>
      </c>
      <c r="E284" s="35"/>
      <c r="F284" s="195" t="s">
        <v>600</v>
      </c>
      <c r="G284" s="35"/>
      <c r="H284" s="35"/>
      <c r="I284" s="112"/>
      <c r="J284" s="35"/>
      <c r="K284" s="35"/>
      <c r="L284" s="38"/>
      <c r="M284" s="196"/>
      <c r="N284" s="60"/>
      <c r="O284" s="60"/>
      <c r="P284" s="60"/>
      <c r="Q284" s="60"/>
      <c r="R284" s="60"/>
      <c r="S284" s="60"/>
      <c r="T284" s="61"/>
      <c r="AT284" s="17" t="s">
        <v>139</v>
      </c>
      <c r="AU284" s="17" t="s">
        <v>79</v>
      </c>
    </row>
    <row r="285" spans="2:65" s="1" customFormat="1" ht="16.5" customHeight="1">
      <c r="B285" s="34"/>
      <c r="C285" s="197" t="s">
        <v>598</v>
      </c>
      <c r="D285" s="197" t="s">
        <v>141</v>
      </c>
      <c r="E285" s="198" t="s">
        <v>721</v>
      </c>
      <c r="F285" s="199" t="s">
        <v>722</v>
      </c>
      <c r="G285" s="200" t="s">
        <v>577</v>
      </c>
      <c r="H285" s="201">
        <v>6</v>
      </c>
      <c r="I285" s="202"/>
      <c r="J285" s="203">
        <f>ROUND(I285*H285,2)</f>
        <v>0</v>
      </c>
      <c r="K285" s="199" t="s">
        <v>1</v>
      </c>
      <c r="L285" s="204"/>
      <c r="M285" s="205" t="s">
        <v>1</v>
      </c>
      <c r="N285" s="206" t="s">
        <v>40</v>
      </c>
      <c r="O285" s="60"/>
      <c r="P285" s="191">
        <f>O285*H285</f>
        <v>0</v>
      </c>
      <c r="Q285" s="191">
        <v>0</v>
      </c>
      <c r="R285" s="191">
        <f>Q285*H285</f>
        <v>0</v>
      </c>
      <c r="S285" s="191">
        <v>0</v>
      </c>
      <c r="T285" s="192">
        <f>S285*H285</f>
        <v>0</v>
      </c>
      <c r="AR285" s="17" t="s">
        <v>145</v>
      </c>
      <c r="AT285" s="17" t="s">
        <v>141</v>
      </c>
      <c r="AU285" s="17" t="s">
        <v>79</v>
      </c>
      <c r="AY285" s="17" t="s">
        <v>130</v>
      </c>
      <c r="BE285" s="193">
        <f>IF(N285="základní",J285,0)</f>
        <v>0</v>
      </c>
      <c r="BF285" s="193">
        <f>IF(N285="snížená",J285,0)</f>
        <v>0</v>
      </c>
      <c r="BG285" s="193">
        <f>IF(N285="zákl. přenesená",J285,0)</f>
        <v>0</v>
      </c>
      <c r="BH285" s="193">
        <f>IF(N285="sníž. přenesená",J285,0)</f>
        <v>0</v>
      </c>
      <c r="BI285" s="193">
        <f>IF(N285="nulová",J285,0)</f>
        <v>0</v>
      </c>
      <c r="BJ285" s="17" t="s">
        <v>77</v>
      </c>
      <c r="BK285" s="193">
        <f>ROUND(I285*H285,2)</f>
        <v>0</v>
      </c>
      <c r="BL285" s="17" t="s">
        <v>137</v>
      </c>
      <c r="BM285" s="17" t="s">
        <v>601</v>
      </c>
    </row>
    <row r="286" spans="2:65" s="1" customFormat="1">
      <c r="B286" s="34"/>
      <c r="C286" s="35"/>
      <c r="D286" s="194" t="s">
        <v>139</v>
      </c>
      <c r="E286" s="35"/>
      <c r="F286" s="195" t="s">
        <v>722</v>
      </c>
      <c r="G286" s="35"/>
      <c r="H286" s="35"/>
      <c r="I286" s="112"/>
      <c r="J286" s="35"/>
      <c r="K286" s="35"/>
      <c r="L286" s="38"/>
      <c r="M286" s="196"/>
      <c r="N286" s="60"/>
      <c r="O286" s="60"/>
      <c r="P286" s="60"/>
      <c r="Q286" s="60"/>
      <c r="R286" s="60"/>
      <c r="S286" s="60"/>
      <c r="T286" s="61"/>
      <c r="AT286" s="17" t="s">
        <v>139</v>
      </c>
      <c r="AU286" s="17" t="s">
        <v>79</v>
      </c>
    </row>
    <row r="287" spans="2:65" s="13" customFormat="1">
      <c r="B287" s="217"/>
      <c r="C287" s="218"/>
      <c r="D287" s="194" t="s">
        <v>147</v>
      </c>
      <c r="E287" s="219" t="s">
        <v>1</v>
      </c>
      <c r="F287" s="220" t="s">
        <v>694</v>
      </c>
      <c r="G287" s="218"/>
      <c r="H287" s="221">
        <v>6</v>
      </c>
      <c r="I287" s="222"/>
      <c r="J287" s="218"/>
      <c r="K287" s="218"/>
      <c r="L287" s="223"/>
      <c r="M287" s="224"/>
      <c r="N287" s="225"/>
      <c r="O287" s="225"/>
      <c r="P287" s="225"/>
      <c r="Q287" s="225"/>
      <c r="R287" s="225"/>
      <c r="S287" s="225"/>
      <c r="T287" s="226"/>
      <c r="AT287" s="227" t="s">
        <v>147</v>
      </c>
      <c r="AU287" s="227" t="s">
        <v>79</v>
      </c>
      <c r="AV287" s="13" t="s">
        <v>79</v>
      </c>
      <c r="AW287" s="13" t="s">
        <v>32</v>
      </c>
      <c r="AX287" s="13" t="s">
        <v>69</v>
      </c>
      <c r="AY287" s="227" t="s">
        <v>130</v>
      </c>
    </row>
    <row r="288" spans="2:65" s="14" customFormat="1">
      <c r="B288" s="228"/>
      <c r="C288" s="229"/>
      <c r="D288" s="194" t="s">
        <v>147</v>
      </c>
      <c r="E288" s="230" t="s">
        <v>1</v>
      </c>
      <c r="F288" s="231" t="s">
        <v>176</v>
      </c>
      <c r="G288" s="229"/>
      <c r="H288" s="232">
        <v>6</v>
      </c>
      <c r="I288" s="233"/>
      <c r="J288" s="229"/>
      <c r="K288" s="229"/>
      <c r="L288" s="234"/>
      <c r="M288" s="235"/>
      <c r="N288" s="236"/>
      <c r="O288" s="236"/>
      <c r="P288" s="236"/>
      <c r="Q288" s="236"/>
      <c r="R288" s="236"/>
      <c r="S288" s="236"/>
      <c r="T288" s="237"/>
      <c r="AT288" s="238" t="s">
        <v>147</v>
      </c>
      <c r="AU288" s="238" t="s">
        <v>79</v>
      </c>
      <c r="AV288" s="14" t="s">
        <v>137</v>
      </c>
      <c r="AW288" s="14" t="s">
        <v>32</v>
      </c>
      <c r="AX288" s="14" t="s">
        <v>77</v>
      </c>
      <c r="AY288" s="238" t="s">
        <v>130</v>
      </c>
    </row>
    <row r="289" spans="2:65" s="1" customFormat="1" ht="16.5" customHeight="1">
      <c r="B289" s="34"/>
      <c r="C289" s="197" t="s">
        <v>508</v>
      </c>
      <c r="D289" s="197" t="s">
        <v>141</v>
      </c>
      <c r="E289" s="198" t="s">
        <v>607</v>
      </c>
      <c r="F289" s="199" t="s">
        <v>608</v>
      </c>
      <c r="G289" s="200" t="s">
        <v>577</v>
      </c>
      <c r="H289" s="201">
        <v>6</v>
      </c>
      <c r="I289" s="202"/>
      <c r="J289" s="203">
        <f>ROUND(I289*H289,2)</f>
        <v>0</v>
      </c>
      <c r="K289" s="199" t="s">
        <v>1</v>
      </c>
      <c r="L289" s="204"/>
      <c r="M289" s="205" t="s">
        <v>1</v>
      </c>
      <c r="N289" s="206" t="s">
        <v>40</v>
      </c>
      <c r="O289" s="60"/>
      <c r="P289" s="191">
        <f>O289*H289</f>
        <v>0</v>
      </c>
      <c r="Q289" s="191">
        <v>0</v>
      </c>
      <c r="R289" s="191">
        <f>Q289*H289</f>
        <v>0</v>
      </c>
      <c r="S289" s="191">
        <v>0</v>
      </c>
      <c r="T289" s="192">
        <f>S289*H289</f>
        <v>0</v>
      </c>
      <c r="AR289" s="17" t="s">
        <v>145</v>
      </c>
      <c r="AT289" s="17" t="s">
        <v>141</v>
      </c>
      <c r="AU289" s="17" t="s">
        <v>79</v>
      </c>
      <c r="AY289" s="17" t="s">
        <v>130</v>
      </c>
      <c r="BE289" s="193">
        <f>IF(N289="základní",J289,0)</f>
        <v>0</v>
      </c>
      <c r="BF289" s="193">
        <f>IF(N289="snížená",J289,0)</f>
        <v>0</v>
      </c>
      <c r="BG289" s="193">
        <f>IF(N289="zákl. přenesená",J289,0)</f>
        <v>0</v>
      </c>
      <c r="BH289" s="193">
        <f>IF(N289="sníž. přenesená",J289,0)</f>
        <v>0</v>
      </c>
      <c r="BI289" s="193">
        <f>IF(N289="nulová",J289,0)</f>
        <v>0</v>
      </c>
      <c r="BJ289" s="17" t="s">
        <v>77</v>
      </c>
      <c r="BK289" s="193">
        <f>ROUND(I289*H289,2)</f>
        <v>0</v>
      </c>
      <c r="BL289" s="17" t="s">
        <v>137</v>
      </c>
      <c r="BM289" s="17" t="s">
        <v>604</v>
      </c>
    </row>
    <row r="290" spans="2:65" s="1" customFormat="1">
      <c r="B290" s="34"/>
      <c r="C290" s="35"/>
      <c r="D290" s="194" t="s">
        <v>139</v>
      </c>
      <c r="E290" s="35"/>
      <c r="F290" s="195" t="s">
        <v>610</v>
      </c>
      <c r="G290" s="35"/>
      <c r="H290" s="35"/>
      <c r="I290" s="112"/>
      <c r="J290" s="35"/>
      <c r="K290" s="35"/>
      <c r="L290" s="38"/>
      <c r="M290" s="196"/>
      <c r="N290" s="60"/>
      <c r="O290" s="60"/>
      <c r="P290" s="60"/>
      <c r="Q290" s="60"/>
      <c r="R290" s="60"/>
      <c r="S290" s="60"/>
      <c r="T290" s="61"/>
      <c r="AT290" s="17" t="s">
        <v>139</v>
      </c>
      <c r="AU290" s="17" t="s">
        <v>79</v>
      </c>
    </row>
    <row r="291" spans="2:65" s="13" customFormat="1">
      <c r="B291" s="217"/>
      <c r="C291" s="218"/>
      <c r="D291" s="194" t="s">
        <v>147</v>
      </c>
      <c r="E291" s="219" t="s">
        <v>1</v>
      </c>
      <c r="F291" s="220" t="s">
        <v>694</v>
      </c>
      <c r="G291" s="218"/>
      <c r="H291" s="221">
        <v>6</v>
      </c>
      <c r="I291" s="222"/>
      <c r="J291" s="218"/>
      <c r="K291" s="218"/>
      <c r="L291" s="223"/>
      <c r="M291" s="224"/>
      <c r="N291" s="225"/>
      <c r="O291" s="225"/>
      <c r="P291" s="225"/>
      <c r="Q291" s="225"/>
      <c r="R291" s="225"/>
      <c r="S291" s="225"/>
      <c r="T291" s="226"/>
      <c r="AT291" s="227" t="s">
        <v>147</v>
      </c>
      <c r="AU291" s="227" t="s">
        <v>79</v>
      </c>
      <c r="AV291" s="13" t="s">
        <v>79</v>
      </c>
      <c r="AW291" s="13" t="s">
        <v>32</v>
      </c>
      <c r="AX291" s="13" t="s">
        <v>69</v>
      </c>
      <c r="AY291" s="227" t="s">
        <v>130</v>
      </c>
    </row>
    <row r="292" spans="2:65" s="14" customFormat="1">
      <c r="B292" s="228"/>
      <c r="C292" s="229"/>
      <c r="D292" s="194" t="s">
        <v>147</v>
      </c>
      <c r="E292" s="230" t="s">
        <v>1</v>
      </c>
      <c r="F292" s="231" t="s">
        <v>176</v>
      </c>
      <c r="G292" s="229"/>
      <c r="H292" s="232">
        <v>6</v>
      </c>
      <c r="I292" s="233"/>
      <c r="J292" s="229"/>
      <c r="K292" s="229"/>
      <c r="L292" s="234"/>
      <c r="M292" s="235"/>
      <c r="N292" s="236"/>
      <c r="O292" s="236"/>
      <c r="P292" s="236"/>
      <c r="Q292" s="236"/>
      <c r="R292" s="236"/>
      <c r="S292" s="236"/>
      <c r="T292" s="237"/>
      <c r="AT292" s="238" t="s">
        <v>147</v>
      </c>
      <c r="AU292" s="238" t="s">
        <v>79</v>
      </c>
      <c r="AV292" s="14" t="s">
        <v>137</v>
      </c>
      <c r="AW292" s="14" t="s">
        <v>32</v>
      </c>
      <c r="AX292" s="14" t="s">
        <v>77</v>
      </c>
      <c r="AY292" s="238" t="s">
        <v>130</v>
      </c>
    </row>
    <row r="293" spans="2:65" s="1" customFormat="1" ht="16.5" customHeight="1">
      <c r="B293" s="34"/>
      <c r="C293" s="197" t="s">
        <v>606</v>
      </c>
      <c r="D293" s="197" t="s">
        <v>141</v>
      </c>
      <c r="E293" s="198" t="s">
        <v>723</v>
      </c>
      <c r="F293" s="199" t="s">
        <v>724</v>
      </c>
      <c r="G293" s="200" t="s">
        <v>542</v>
      </c>
      <c r="H293" s="201">
        <v>5</v>
      </c>
      <c r="I293" s="202"/>
      <c r="J293" s="203">
        <f>ROUND(I293*H293,2)</f>
        <v>0</v>
      </c>
      <c r="K293" s="199" t="s">
        <v>1</v>
      </c>
      <c r="L293" s="204"/>
      <c r="M293" s="205" t="s">
        <v>1</v>
      </c>
      <c r="N293" s="206" t="s">
        <v>40</v>
      </c>
      <c r="O293" s="60"/>
      <c r="P293" s="191">
        <f>O293*H293</f>
        <v>0</v>
      </c>
      <c r="Q293" s="191">
        <v>0</v>
      </c>
      <c r="R293" s="191">
        <f>Q293*H293</f>
        <v>0</v>
      </c>
      <c r="S293" s="191">
        <v>0</v>
      </c>
      <c r="T293" s="192">
        <f>S293*H293</f>
        <v>0</v>
      </c>
      <c r="AR293" s="17" t="s">
        <v>145</v>
      </c>
      <c r="AT293" s="17" t="s">
        <v>141</v>
      </c>
      <c r="AU293" s="17" t="s">
        <v>79</v>
      </c>
      <c r="AY293" s="17" t="s">
        <v>130</v>
      </c>
      <c r="BE293" s="193">
        <f>IF(N293="základní",J293,0)</f>
        <v>0</v>
      </c>
      <c r="BF293" s="193">
        <f>IF(N293="snížená",J293,0)</f>
        <v>0</v>
      </c>
      <c r="BG293" s="193">
        <f>IF(N293="zákl. přenesená",J293,0)</f>
        <v>0</v>
      </c>
      <c r="BH293" s="193">
        <f>IF(N293="sníž. přenesená",J293,0)</f>
        <v>0</v>
      </c>
      <c r="BI293" s="193">
        <f>IF(N293="nulová",J293,0)</f>
        <v>0</v>
      </c>
      <c r="BJ293" s="17" t="s">
        <v>77</v>
      </c>
      <c r="BK293" s="193">
        <f>ROUND(I293*H293,2)</f>
        <v>0</v>
      </c>
      <c r="BL293" s="17" t="s">
        <v>137</v>
      </c>
      <c r="BM293" s="17" t="s">
        <v>609</v>
      </c>
    </row>
    <row r="294" spans="2:65" s="1" customFormat="1">
      <c r="B294" s="34"/>
      <c r="C294" s="35"/>
      <c r="D294" s="194" t="s">
        <v>139</v>
      </c>
      <c r="E294" s="35"/>
      <c r="F294" s="195" t="s">
        <v>724</v>
      </c>
      <c r="G294" s="35"/>
      <c r="H294" s="35"/>
      <c r="I294" s="112"/>
      <c r="J294" s="35"/>
      <c r="K294" s="35"/>
      <c r="L294" s="38"/>
      <c r="M294" s="196"/>
      <c r="N294" s="60"/>
      <c r="O294" s="60"/>
      <c r="P294" s="60"/>
      <c r="Q294" s="60"/>
      <c r="R294" s="60"/>
      <c r="S294" s="60"/>
      <c r="T294" s="61"/>
      <c r="AT294" s="17" t="s">
        <v>139</v>
      </c>
      <c r="AU294" s="17" t="s">
        <v>79</v>
      </c>
    </row>
    <row r="295" spans="2:65" s="13" customFormat="1">
      <c r="B295" s="217"/>
      <c r="C295" s="218"/>
      <c r="D295" s="194" t="s">
        <v>147</v>
      </c>
      <c r="E295" s="219" t="s">
        <v>1</v>
      </c>
      <c r="F295" s="220" t="s">
        <v>707</v>
      </c>
      <c r="G295" s="218"/>
      <c r="H295" s="221">
        <v>5</v>
      </c>
      <c r="I295" s="222"/>
      <c r="J295" s="218"/>
      <c r="K295" s="218"/>
      <c r="L295" s="223"/>
      <c r="M295" s="224"/>
      <c r="N295" s="225"/>
      <c r="O295" s="225"/>
      <c r="P295" s="225"/>
      <c r="Q295" s="225"/>
      <c r="R295" s="225"/>
      <c r="S295" s="225"/>
      <c r="T295" s="226"/>
      <c r="AT295" s="227" t="s">
        <v>147</v>
      </c>
      <c r="AU295" s="227" t="s">
        <v>79</v>
      </c>
      <c r="AV295" s="13" t="s">
        <v>79</v>
      </c>
      <c r="AW295" s="13" t="s">
        <v>32</v>
      </c>
      <c r="AX295" s="13" t="s">
        <v>69</v>
      </c>
      <c r="AY295" s="227" t="s">
        <v>130</v>
      </c>
    </row>
    <row r="296" spans="2:65" s="14" customFormat="1">
      <c r="B296" s="228"/>
      <c r="C296" s="229"/>
      <c r="D296" s="194" t="s">
        <v>147</v>
      </c>
      <c r="E296" s="230" t="s">
        <v>1</v>
      </c>
      <c r="F296" s="231" t="s">
        <v>176</v>
      </c>
      <c r="G296" s="229"/>
      <c r="H296" s="232">
        <v>5</v>
      </c>
      <c r="I296" s="233"/>
      <c r="J296" s="229"/>
      <c r="K296" s="229"/>
      <c r="L296" s="234"/>
      <c r="M296" s="235"/>
      <c r="N296" s="236"/>
      <c r="O296" s="236"/>
      <c r="P296" s="236"/>
      <c r="Q296" s="236"/>
      <c r="R296" s="236"/>
      <c r="S296" s="236"/>
      <c r="T296" s="237"/>
      <c r="AT296" s="238" t="s">
        <v>147</v>
      </c>
      <c r="AU296" s="238" t="s">
        <v>79</v>
      </c>
      <c r="AV296" s="14" t="s">
        <v>137</v>
      </c>
      <c r="AW296" s="14" t="s">
        <v>32</v>
      </c>
      <c r="AX296" s="14" t="s">
        <v>77</v>
      </c>
      <c r="AY296" s="238" t="s">
        <v>130</v>
      </c>
    </row>
    <row r="297" spans="2:65" s="1" customFormat="1" ht="16.5" customHeight="1">
      <c r="B297" s="34"/>
      <c r="C297" s="182" t="s">
        <v>512</v>
      </c>
      <c r="D297" s="182" t="s">
        <v>132</v>
      </c>
      <c r="E297" s="183" t="s">
        <v>725</v>
      </c>
      <c r="F297" s="184" t="s">
        <v>726</v>
      </c>
      <c r="G297" s="185" t="s">
        <v>311</v>
      </c>
      <c r="H297" s="186">
        <v>6</v>
      </c>
      <c r="I297" s="187"/>
      <c r="J297" s="188">
        <f>ROUND(I297*H297,2)</f>
        <v>0</v>
      </c>
      <c r="K297" s="184" t="s">
        <v>406</v>
      </c>
      <c r="L297" s="38"/>
      <c r="M297" s="189" t="s">
        <v>1</v>
      </c>
      <c r="N297" s="190" t="s">
        <v>40</v>
      </c>
      <c r="O297" s="60"/>
      <c r="P297" s="191">
        <f>O297*H297</f>
        <v>0</v>
      </c>
      <c r="Q297" s="191">
        <v>0</v>
      </c>
      <c r="R297" s="191">
        <f>Q297*H297</f>
        <v>0</v>
      </c>
      <c r="S297" s="191">
        <v>0</v>
      </c>
      <c r="T297" s="192">
        <f>S297*H297</f>
        <v>0</v>
      </c>
      <c r="AR297" s="17" t="s">
        <v>137</v>
      </c>
      <c r="AT297" s="17" t="s">
        <v>132</v>
      </c>
      <c r="AU297" s="17" t="s">
        <v>79</v>
      </c>
      <c r="AY297" s="17" t="s">
        <v>130</v>
      </c>
      <c r="BE297" s="193">
        <f>IF(N297="základní",J297,0)</f>
        <v>0</v>
      </c>
      <c r="BF297" s="193">
        <f>IF(N297="snížená",J297,0)</f>
        <v>0</v>
      </c>
      <c r="BG297" s="193">
        <f>IF(N297="zákl. přenesená",J297,0)</f>
        <v>0</v>
      </c>
      <c r="BH297" s="193">
        <f>IF(N297="sníž. přenesená",J297,0)</f>
        <v>0</v>
      </c>
      <c r="BI297" s="193">
        <f>IF(N297="nulová",J297,0)</f>
        <v>0</v>
      </c>
      <c r="BJ297" s="17" t="s">
        <v>77</v>
      </c>
      <c r="BK297" s="193">
        <f>ROUND(I297*H297,2)</f>
        <v>0</v>
      </c>
      <c r="BL297" s="17" t="s">
        <v>137</v>
      </c>
      <c r="BM297" s="17" t="s">
        <v>613</v>
      </c>
    </row>
    <row r="298" spans="2:65" s="1" customFormat="1">
      <c r="B298" s="34"/>
      <c r="C298" s="35"/>
      <c r="D298" s="194" t="s">
        <v>139</v>
      </c>
      <c r="E298" s="35"/>
      <c r="F298" s="195" t="s">
        <v>727</v>
      </c>
      <c r="G298" s="35"/>
      <c r="H298" s="35"/>
      <c r="I298" s="112"/>
      <c r="J298" s="35"/>
      <c r="K298" s="35"/>
      <c r="L298" s="38"/>
      <c r="M298" s="196"/>
      <c r="N298" s="60"/>
      <c r="O298" s="60"/>
      <c r="P298" s="60"/>
      <c r="Q298" s="60"/>
      <c r="R298" s="60"/>
      <c r="S298" s="60"/>
      <c r="T298" s="61"/>
      <c r="AT298" s="17" t="s">
        <v>139</v>
      </c>
      <c r="AU298" s="17" t="s">
        <v>79</v>
      </c>
    </row>
    <row r="299" spans="2:65" s="1" customFormat="1" ht="16.5" customHeight="1">
      <c r="B299" s="34"/>
      <c r="C299" s="197" t="s">
        <v>617</v>
      </c>
      <c r="D299" s="197" t="s">
        <v>141</v>
      </c>
      <c r="E299" s="198" t="s">
        <v>728</v>
      </c>
      <c r="F299" s="199" t="s">
        <v>729</v>
      </c>
      <c r="G299" s="200" t="s">
        <v>577</v>
      </c>
      <c r="H299" s="201">
        <v>6</v>
      </c>
      <c r="I299" s="202"/>
      <c r="J299" s="203">
        <f>ROUND(I299*H299,2)</f>
        <v>0</v>
      </c>
      <c r="K299" s="199" t="s">
        <v>1</v>
      </c>
      <c r="L299" s="204"/>
      <c r="M299" s="205" t="s">
        <v>1</v>
      </c>
      <c r="N299" s="206" t="s">
        <v>40</v>
      </c>
      <c r="O299" s="60"/>
      <c r="P299" s="191">
        <f>O299*H299</f>
        <v>0</v>
      </c>
      <c r="Q299" s="191">
        <v>0</v>
      </c>
      <c r="R299" s="191">
        <f>Q299*H299</f>
        <v>0</v>
      </c>
      <c r="S299" s="191">
        <v>0</v>
      </c>
      <c r="T299" s="192">
        <f>S299*H299</f>
        <v>0</v>
      </c>
      <c r="AR299" s="17" t="s">
        <v>145</v>
      </c>
      <c r="AT299" s="17" t="s">
        <v>141</v>
      </c>
      <c r="AU299" s="17" t="s">
        <v>79</v>
      </c>
      <c r="AY299" s="17" t="s">
        <v>130</v>
      </c>
      <c r="BE299" s="193">
        <f>IF(N299="základní",J299,0)</f>
        <v>0</v>
      </c>
      <c r="BF299" s="193">
        <f>IF(N299="snížená",J299,0)</f>
        <v>0</v>
      </c>
      <c r="BG299" s="193">
        <f>IF(N299="zákl. přenesená",J299,0)</f>
        <v>0</v>
      </c>
      <c r="BH299" s="193">
        <f>IF(N299="sníž. přenesená",J299,0)</f>
        <v>0</v>
      </c>
      <c r="BI299" s="193">
        <f>IF(N299="nulová",J299,0)</f>
        <v>0</v>
      </c>
      <c r="BJ299" s="17" t="s">
        <v>77</v>
      </c>
      <c r="BK299" s="193">
        <f>ROUND(I299*H299,2)</f>
        <v>0</v>
      </c>
      <c r="BL299" s="17" t="s">
        <v>137</v>
      </c>
      <c r="BM299" s="17" t="s">
        <v>620</v>
      </c>
    </row>
    <row r="300" spans="2:65" s="1" customFormat="1">
      <c r="B300" s="34"/>
      <c r="C300" s="35"/>
      <c r="D300" s="194" t="s">
        <v>139</v>
      </c>
      <c r="E300" s="35"/>
      <c r="F300" s="195" t="s">
        <v>729</v>
      </c>
      <c r="G300" s="35"/>
      <c r="H300" s="35"/>
      <c r="I300" s="112"/>
      <c r="J300" s="35"/>
      <c r="K300" s="35"/>
      <c r="L300" s="38"/>
      <c r="M300" s="196"/>
      <c r="N300" s="60"/>
      <c r="O300" s="60"/>
      <c r="P300" s="60"/>
      <c r="Q300" s="60"/>
      <c r="R300" s="60"/>
      <c r="S300" s="60"/>
      <c r="T300" s="61"/>
      <c r="AT300" s="17" t="s">
        <v>139</v>
      </c>
      <c r="AU300" s="17" t="s">
        <v>79</v>
      </c>
    </row>
    <row r="301" spans="2:65" s="13" customFormat="1">
      <c r="B301" s="217"/>
      <c r="C301" s="218"/>
      <c r="D301" s="194" t="s">
        <v>147</v>
      </c>
      <c r="E301" s="219" t="s">
        <v>1</v>
      </c>
      <c r="F301" s="220" t="s">
        <v>694</v>
      </c>
      <c r="G301" s="218"/>
      <c r="H301" s="221">
        <v>6</v>
      </c>
      <c r="I301" s="222"/>
      <c r="J301" s="218"/>
      <c r="K301" s="218"/>
      <c r="L301" s="223"/>
      <c r="M301" s="224"/>
      <c r="N301" s="225"/>
      <c r="O301" s="225"/>
      <c r="P301" s="225"/>
      <c r="Q301" s="225"/>
      <c r="R301" s="225"/>
      <c r="S301" s="225"/>
      <c r="T301" s="226"/>
      <c r="AT301" s="227" t="s">
        <v>147</v>
      </c>
      <c r="AU301" s="227" t="s">
        <v>79</v>
      </c>
      <c r="AV301" s="13" t="s">
        <v>79</v>
      </c>
      <c r="AW301" s="13" t="s">
        <v>32</v>
      </c>
      <c r="AX301" s="13" t="s">
        <v>69</v>
      </c>
      <c r="AY301" s="227" t="s">
        <v>130</v>
      </c>
    </row>
    <row r="302" spans="2:65" s="14" customFormat="1">
      <c r="B302" s="228"/>
      <c r="C302" s="229"/>
      <c r="D302" s="194" t="s">
        <v>147</v>
      </c>
      <c r="E302" s="230" t="s">
        <v>1</v>
      </c>
      <c r="F302" s="231" t="s">
        <v>176</v>
      </c>
      <c r="G302" s="229"/>
      <c r="H302" s="232">
        <v>6</v>
      </c>
      <c r="I302" s="233"/>
      <c r="J302" s="229"/>
      <c r="K302" s="229"/>
      <c r="L302" s="234"/>
      <c r="M302" s="235"/>
      <c r="N302" s="236"/>
      <c r="O302" s="236"/>
      <c r="P302" s="236"/>
      <c r="Q302" s="236"/>
      <c r="R302" s="236"/>
      <c r="S302" s="236"/>
      <c r="T302" s="237"/>
      <c r="AT302" s="238" t="s">
        <v>147</v>
      </c>
      <c r="AU302" s="238" t="s">
        <v>79</v>
      </c>
      <c r="AV302" s="14" t="s">
        <v>137</v>
      </c>
      <c r="AW302" s="14" t="s">
        <v>32</v>
      </c>
      <c r="AX302" s="14" t="s">
        <v>77</v>
      </c>
      <c r="AY302" s="238" t="s">
        <v>130</v>
      </c>
    </row>
    <row r="303" spans="2:65" s="1" customFormat="1" ht="22.5" customHeight="1">
      <c r="B303" s="34"/>
      <c r="C303" s="182" t="s">
        <v>515</v>
      </c>
      <c r="D303" s="182" t="s">
        <v>132</v>
      </c>
      <c r="E303" s="183" t="s">
        <v>730</v>
      </c>
      <c r="F303" s="184" t="s">
        <v>731</v>
      </c>
      <c r="G303" s="185" t="s">
        <v>542</v>
      </c>
      <c r="H303" s="186">
        <v>6</v>
      </c>
      <c r="I303" s="187"/>
      <c r="J303" s="188">
        <f>ROUND(I303*H303,2)</f>
        <v>0</v>
      </c>
      <c r="K303" s="184" t="s">
        <v>1</v>
      </c>
      <c r="L303" s="38"/>
      <c r="M303" s="189" t="s">
        <v>1</v>
      </c>
      <c r="N303" s="190" t="s">
        <v>40</v>
      </c>
      <c r="O303" s="60"/>
      <c r="P303" s="191">
        <f>O303*H303</f>
        <v>0</v>
      </c>
      <c r="Q303" s="191">
        <v>0</v>
      </c>
      <c r="R303" s="191">
        <f>Q303*H303</f>
        <v>0</v>
      </c>
      <c r="S303" s="191">
        <v>0</v>
      </c>
      <c r="T303" s="192">
        <f>S303*H303</f>
        <v>0</v>
      </c>
      <c r="AR303" s="17" t="s">
        <v>137</v>
      </c>
      <c r="AT303" s="17" t="s">
        <v>132</v>
      </c>
      <c r="AU303" s="17" t="s">
        <v>79</v>
      </c>
      <c r="AY303" s="17" t="s">
        <v>130</v>
      </c>
      <c r="BE303" s="193">
        <f>IF(N303="základní",J303,0)</f>
        <v>0</v>
      </c>
      <c r="BF303" s="193">
        <f>IF(N303="snížená",J303,0)</f>
        <v>0</v>
      </c>
      <c r="BG303" s="193">
        <f>IF(N303="zákl. přenesená",J303,0)</f>
        <v>0</v>
      </c>
      <c r="BH303" s="193">
        <f>IF(N303="sníž. přenesená",J303,0)</f>
        <v>0</v>
      </c>
      <c r="BI303" s="193">
        <f>IF(N303="nulová",J303,0)</f>
        <v>0</v>
      </c>
      <c r="BJ303" s="17" t="s">
        <v>77</v>
      </c>
      <c r="BK303" s="193">
        <f>ROUND(I303*H303,2)</f>
        <v>0</v>
      </c>
      <c r="BL303" s="17" t="s">
        <v>137</v>
      </c>
      <c r="BM303" s="17" t="s">
        <v>732</v>
      </c>
    </row>
    <row r="304" spans="2:65" s="1" customFormat="1" ht="19.2">
      <c r="B304" s="34"/>
      <c r="C304" s="35"/>
      <c r="D304" s="194" t="s">
        <v>139</v>
      </c>
      <c r="E304" s="35"/>
      <c r="F304" s="195" t="s">
        <v>731</v>
      </c>
      <c r="G304" s="35"/>
      <c r="H304" s="35"/>
      <c r="I304" s="112"/>
      <c r="J304" s="35"/>
      <c r="K304" s="35"/>
      <c r="L304" s="38"/>
      <c r="M304" s="196"/>
      <c r="N304" s="60"/>
      <c r="O304" s="60"/>
      <c r="P304" s="60"/>
      <c r="Q304" s="60"/>
      <c r="R304" s="60"/>
      <c r="S304" s="60"/>
      <c r="T304" s="61"/>
      <c r="AT304" s="17" t="s">
        <v>139</v>
      </c>
      <c r="AU304" s="17" t="s">
        <v>79</v>
      </c>
    </row>
    <row r="305" spans="2:65" s="13" customFormat="1">
      <c r="B305" s="217"/>
      <c r="C305" s="218"/>
      <c r="D305" s="194" t="s">
        <v>147</v>
      </c>
      <c r="E305" s="219" t="s">
        <v>1</v>
      </c>
      <c r="F305" s="220" t="s">
        <v>733</v>
      </c>
      <c r="G305" s="218"/>
      <c r="H305" s="221">
        <v>6</v>
      </c>
      <c r="I305" s="222"/>
      <c r="J305" s="218"/>
      <c r="K305" s="218"/>
      <c r="L305" s="223"/>
      <c r="M305" s="224"/>
      <c r="N305" s="225"/>
      <c r="O305" s="225"/>
      <c r="P305" s="225"/>
      <c r="Q305" s="225"/>
      <c r="R305" s="225"/>
      <c r="S305" s="225"/>
      <c r="T305" s="226"/>
      <c r="AT305" s="227" t="s">
        <v>147</v>
      </c>
      <c r="AU305" s="227" t="s">
        <v>79</v>
      </c>
      <c r="AV305" s="13" t="s">
        <v>79</v>
      </c>
      <c r="AW305" s="13" t="s">
        <v>32</v>
      </c>
      <c r="AX305" s="13" t="s">
        <v>69</v>
      </c>
      <c r="AY305" s="227" t="s">
        <v>130</v>
      </c>
    </row>
    <row r="306" spans="2:65" s="14" customFormat="1">
      <c r="B306" s="228"/>
      <c r="C306" s="229"/>
      <c r="D306" s="194" t="s">
        <v>147</v>
      </c>
      <c r="E306" s="230" t="s">
        <v>1</v>
      </c>
      <c r="F306" s="231" t="s">
        <v>176</v>
      </c>
      <c r="G306" s="229"/>
      <c r="H306" s="232">
        <v>6</v>
      </c>
      <c r="I306" s="233"/>
      <c r="J306" s="229"/>
      <c r="K306" s="229"/>
      <c r="L306" s="234"/>
      <c r="M306" s="235"/>
      <c r="N306" s="236"/>
      <c r="O306" s="236"/>
      <c r="P306" s="236"/>
      <c r="Q306" s="236"/>
      <c r="R306" s="236"/>
      <c r="S306" s="236"/>
      <c r="T306" s="237"/>
      <c r="AT306" s="238" t="s">
        <v>147</v>
      </c>
      <c r="AU306" s="238" t="s">
        <v>79</v>
      </c>
      <c r="AV306" s="14" t="s">
        <v>137</v>
      </c>
      <c r="AW306" s="14" t="s">
        <v>32</v>
      </c>
      <c r="AX306" s="14" t="s">
        <v>77</v>
      </c>
      <c r="AY306" s="238" t="s">
        <v>130</v>
      </c>
    </row>
    <row r="307" spans="2:65" s="11" customFormat="1" ht="22.8" customHeight="1">
      <c r="B307" s="166"/>
      <c r="C307" s="167"/>
      <c r="D307" s="168" t="s">
        <v>68</v>
      </c>
      <c r="E307" s="180" t="s">
        <v>615</v>
      </c>
      <c r="F307" s="180" t="s">
        <v>616</v>
      </c>
      <c r="G307" s="167"/>
      <c r="H307" s="167"/>
      <c r="I307" s="170"/>
      <c r="J307" s="181">
        <f>BK307</f>
        <v>0</v>
      </c>
      <c r="K307" s="167"/>
      <c r="L307" s="172"/>
      <c r="M307" s="173"/>
      <c r="N307" s="174"/>
      <c r="O307" s="174"/>
      <c r="P307" s="175">
        <f>SUM(P308:P309)</f>
        <v>0</v>
      </c>
      <c r="Q307" s="174"/>
      <c r="R307" s="175">
        <f>SUM(R308:R309)</f>
        <v>0</v>
      </c>
      <c r="S307" s="174"/>
      <c r="T307" s="176">
        <f>SUM(T308:T309)</f>
        <v>0</v>
      </c>
      <c r="AR307" s="177" t="s">
        <v>77</v>
      </c>
      <c r="AT307" s="178" t="s">
        <v>68</v>
      </c>
      <c r="AU307" s="178" t="s">
        <v>77</v>
      </c>
      <c r="AY307" s="177" t="s">
        <v>130</v>
      </c>
      <c r="BK307" s="179">
        <f>SUM(BK308:BK309)</f>
        <v>0</v>
      </c>
    </row>
    <row r="308" spans="2:65" s="1" customFormat="1" ht="16.5" customHeight="1">
      <c r="B308" s="34"/>
      <c r="C308" s="182" t="s">
        <v>734</v>
      </c>
      <c r="D308" s="182" t="s">
        <v>132</v>
      </c>
      <c r="E308" s="183" t="s">
        <v>618</v>
      </c>
      <c r="F308" s="184" t="s">
        <v>619</v>
      </c>
      <c r="G308" s="185" t="s">
        <v>144</v>
      </c>
      <c r="H308" s="186">
        <v>9.61</v>
      </c>
      <c r="I308" s="187"/>
      <c r="J308" s="188">
        <f>ROUND(I308*H308,2)</f>
        <v>0</v>
      </c>
      <c r="K308" s="184" t="s">
        <v>406</v>
      </c>
      <c r="L308" s="38"/>
      <c r="M308" s="189" t="s">
        <v>1</v>
      </c>
      <c r="N308" s="190" t="s">
        <v>40</v>
      </c>
      <c r="O308" s="60"/>
      <c r="P308" s="191">
        <f>O308*H308</f>
        <v>0</v>
      </c>
      <c r="Q308" s="191">
        <v>0</v>
      </c>
      <c r="R308" s="191">
        <f>Q308*H308</f>
        <v>0</v>
      </c>
      <c r="S308" s="191">
        <v>0</v>
      </c>
      <c r="T308" s="192">
        <f>S308*H308</f>
        <v>0</v>
      </c>
      <c r="AR308" s="17" t="s">
        <v>137</v>
      </c>
      <c r="AT308" s="17" t="s">
        <v>132</v>
      </c>
      <c r="AU308" s="17" t="s">
        <v>79</v>
      </c>
      <c r="AY308" s="17" t="s">
        <v>130</v>
      </c>
      <c r="BE308" s="193">
        <f>IF(N308="základní",J308,0)</f>
        <v>0</v>
      </c>
      <c r="BF308" s="193">
        <f>IF(N308="snížená",J308,0)</f>
        <v>0</v>
      </c>
      <c r="BG308" s="193">
        <f>IF(N308="zákl. přenesená",J308,0)</f>
        <v>0</v>
      </c>
      <c r="BH308" s="193">
        <f>IF(N308="sníž. přenesená",J308,0)</f>
        <v>0</v>
      </c>
      <c r="BI308" s="193">
        <f>IF(N308="nulová",J308,0)</f>
        <v>0</v>
      </c>
      <c r="BJ308" s="17" t="s">
        <v>77</v>
      </c>
      <c r="BK308" s="193">
        <f>ROUND(I308*H308,2)</f>
        <v>0</v>
      </c>
      <c r="BL308" s="17" t="s">
        <v>137</v>
      </c>
      <c r="BM308" s="17" t="s">
        <v>735</v>
      </c>
    </row>
    <row r="309" spans="2:65" s="1" customFormat="1" ht="19.2">
      <c r="B309" s="34"/>
      <c r="C309" s="35"/>
      <c r="D309" s="194" t="s">
        <v>139</v>
      </c>
      <c r="E309" s="35"/>
      <c r="F309" s="195" t="s">
        <v>621</v>
      </c>
      <c r="G309" s="35"/>
      <c r="H309" s="35"/>
      <c r="I309" s="112"/>
      <c r="J309" s="35"/>
      <c r="K309" s="35"/>
      <c r="L309" s="38"/>
      <c r="M309" s="240"/>
      <c r="N309" s="241"/>
      <c r="O309" s="241"/>
      <c r="P309" s="241"/>
      <c r="Q309" s="241"/>
      <c r="R309" s="241"/>
      <c r="S309" s="241"/>
      <c r="T309" s="242"/>
      <c r="AT309" s="17" t="s">
        <v>139</v>
      </c>
      <c r="AU309" s="17" t="s">
        <v>79</v>
      </c>
    </row>
    <row r="310" spans="2:65" s="1" customFormat="1" ht="6.9" customHeight="1">
      <c r="B310" s="46"/>
      <c r="C310" s="47"/>
      <c r="D310" s="47"/>
      <c r="E310" s="47"/>
      <c r="F310" s="47"/>
      <c r="G310" s="47"/>
      <c r="H310" s="47"/>
      <c r="I310" s="134"/>
      <c r="J310" s="47"/>
      <c r="K310" s="47"/>
      <c r="L310" s="38"/>
    </row>
  </sheetData>
  <sheetProtection algorithmName="SHA-512" hashValue="hMuaexiJ2qdRHNjmtBiqiJ4PoDViX24wtRRAXpprzUajfbPsEE++1L1ULihs3wdZmETDT6H5Ei6guLZvwXiPjQ==" saltValue="4wgl20Yi5JUgAgznufMz73qiBDGHDdByOVbpje9ialqkipItDZavy+ZMdQ74MqYBrdcwrsEN21Ly2OQRXD62Og==" spinCount="100000" sheet="1" objects="1" scenarios="1" formatColumns="0" formatRows="0" autoFilter="0"/>
  <autoFilter ref="C89:K309" xr:uid="{00000000-0009-0000-0000-000003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341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92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101</v>
      </c>
      <c r="L8" s="20"/>
    </row>
    <row r="9" spans="2:46" s="1" customFormat="1" ht="16.5" customHeight="1">
      <c r="B9" s="38"/>
      <c r="E9" s="300" t="s">
        <v>397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398</v>
      </c>
      <c r="I10" s="112"/>
      <c r="L10" s="38"/>
    </row>
    <row r="11" spans="2:46" s="1" customFormat="1" ht="36.9" customHeight="1">
      <c r="B11" s="38"/>
      <c r="E11" s="302" t="s">
        <v>736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31</v>
      </c>
      <c r="I14" s="113" t="s">
        <v>22</v>
      </c>
      <c r="J14" s="114" t="str">
        <f>'Rekapitulace stavby'!AN8</f>
        <v>vyplň údaj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23</v>
      </c>
      <c r="I16" s="113" t="s">
        <v>24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27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28</v>
      </c>
      <c r="I19" s="113" t="s">
        <v>24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27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30</v>
      </c>
      <c r="I22" s="113" t="s">
        <v>24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27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24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27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35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37</v>
      </c>
      <c r="I34" s="121" t="s">
        <v>36</v>
      </c>
      <c r="J34" s="120" t="s">
        <v>38</v>
      </c>
      <c r="L34" s="38"/>
    </row>
    <row r="35" spans="2:12" s="1" customFormat="1" ht="14.4" customHeight="1">
      <c r="B35" s="38"/>
      <c r="D35" s="111" t="s">
        <v>39</v>
      </c>
      <c r="E35" s="111" t="s">
        <v>40</v>
      </c>
      <c r="F35" s="122">
        <f>ROUND((SUM(BE90:BE340)),  2)</f>
        <v>0</v>
      </c>
      <c r="I35" s="123">
        <v>0.21</v>
      </c>
      <c r="J35" s="122">
        <f>ROUND(((SUM(BE90:BE340))*I35),  2)</f>
        <v>0</v>
      </c>
      <c r="L35" s="38"/>
    </row>
    <row r="36" spans="2:12" s="1" customFormat="1" ht="14.4" customHeight="1">
      <c r="B36" s="38"/>
      <c r="E36" s="111" t="s">
        <v>41</v>
      </c>
      <c r="F36" s="122">
        <f>ROUND((SUM(BF90:BF340)),  2)</f>
        <v>0</v>
      </c>
      <c r="I36" s="123">
        <v>0.15</v>
      </c>
      <c r="J36" s="122">
        <f>ROUND(((SUM(BF90:BF340))*I36),  2)</f>
        <v>0</v>
      </c>
      <c r="L36" s="38"/>
    </row>
    <row r="37" spans="2:12" s="1" customFormat="1" ht="14.4" hidden="1" customHeight="1">
      <c r="B37" s="38"/>
      <c r="E37" s="111" t="s">
        <v>42</v>
      </c>
      <c r="F37" s="122">
        <f>ROUND((SUM(BG90:BG340)),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43</v>
      </c>
      <c r="F38" s="122">
        <f>ROUND((SUM(BH90:BH340)),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44</v>
      </c>
      <c r="F39" s="122">
        <f>ROUND((SUM(BI90:BI340)),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45</v>
      </c>
      <c r="E41" s="126"/>
      <c r="F41" s="126"/>
      <c r="G41" s="127" t="s">
        <v>46</v>
      </c>
      <c r="H41" s="128" t="s">
        <v>47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103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101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397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398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301.3 - Přeložka vodovodu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vyplň údaj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23</v>
      </c>
      <c r="D58" s="35"/>
      <c r="E58" s="35"/>
      <c r="F58" s="27" t="str">
        <f>E17</f>
        <v>Obec Brniště</v>
      </c>
      <c r="G58" s="35"/>
      <c r="H58" s="35"/>
      <c r="I58" s="113" t="s">
        <v>30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28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104</v>
      </c>
      <c r="D61" s="139"/>
      <c r="E61" s="139"/>
      <c r="F61" s="139"/>
      <c r="G61" s="139"/>
      <c r="H61" s="139"/>
      <c r="I61" s="140"/>
      <c r="J61" s="141" t="s">
        <v>105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106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107</v>
      </c>
    </row>
    <row r="64" spans="2:47" s="8" customFormat="1" ht="24.9" customHeight="1">
      <c r="B64" s="143"/>
      <c r="C64" s="144"/>
      <c r="D64" s="145" t="s">
        <v>108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109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400</v>
      </c>
      <c r="E66" s="152"/>
      <c r="F66" s="152"/>
      <c r="G66" s="152"/>
      <c r="H66" s="152"/>
      <c r="I66" s="153"/>
      <c r="J66" s="154">
        <f>J189</f>
        <v>0</v>
      </c>
      <c r="K66" s="94"/>
      <c r="L66" s="155"/>
    </row>
    <row r="67" spans="2:12" s="9" customFormat="1" ht="19.95" customHeight="1">
      <c r="B67" s="150"/>
      <c r="C67" s="94"/>
      <c r="D67" s="151" t="s">
        <v>401</v>
      </c>
      <c r="E67" s="152"/>
      <c r="F67" s="152"/>
      <c r="G67" s="152"/>
      <c r="H67" s="152"/>
      <c r="I67" s="153"/>
      <c r="J67" s="154">
        <f>J202</f>
        <v>0</v>
      </c>
      <c r="K67" s="94"/>
      <c r="L67" s="155"/>
    </row>
    <row r="68" spans="2:12" s="9" customFormat="1" ht="19.95" customHeight="1">
      <c r="B68" s="150"/>
      <c r="C68" s="94"/>
      <c r="D68" s="151" t="s">
        <v>402</v>
      </c>
      <c r="E68" s="152"/>
      <c r="F68" s="152"/>
      <c r="G68" s="152"/>
      <c r="H68" s="152"/>
      <c r="I68" s="153"/>
      <c r="J68" s="154">
        <f>J338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115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101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397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398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301.3 - Přeložka vodovodu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vyplň údaj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23</v>
      </c>
      <c r="D86" s="35"/>
      <c r="E86" s="35"/>
      <c r="F86" s="27" t="str">
        <f>E17</f>
        <v>Obec Brniště</v>
      </c>
      <c r="G86" s="35"/>
      <c r="H86" s="35"/>
      <c r="I86" s="113" t="s">
        <v>30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28</v>
      </c>
      <c r="D87" s="35"/>
      <c r="E87" s="35"/>
      <c r="F87" s="27" t="str">
        <f>IF(E20="","",E20)</f>
        <v>Vyplň údaj</v>
      </c>
      <c r="G87" s="35"/>
      <c r="H87" s="35"/>
      <c r="I87" s="113" t="s">
        <v>33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116</v>
      </c>
      <c r="D89" s="158" t="s">
        <v>54</v>
      </c>
      <c r="E89" s="158" t="s">
        <v>50</v>
      </c>
      <c r="F89" s="158" t="s">
        <v>51</v>
      </c>
      <c r="G89" s="158" t="s">
        <v>117</v>
      </c>
      <c r="H89" s="158" t="s">
        <v>118</v>
      </c>
      <c r="I89" s="159" t="s">
        <v>119</v>
      </c>
      <c r="J89" s="158" t="s">
        <v>105</v>
      </c>
      <c r="K89" s="160" t="s">
        <v>120</v>
      </c>
      <c r="L89" s="161"/>
      <c r="M89" s="64" t="s">
        <v>1</v>
      </c>
      <c r="N89" s="65" t="s">
        <v>39</v>
      </c>
      <c r="O89" s="65" t="s">
        <v>121</v>
      </c>
      <c r="P89" s="65" t="s">
        <v>122</v>
      </c>
      <c r="Q89" s="65" t="s">
        <v>123</v>
      </c>
      <c r="R89" s="65" t="s">
        <v>124</v>
      </c>
      <c r="S89" s="65" t="s">
        <v>125</v>
      </c>
      <c r="T89" s="66" t="s">
        <v>126</v>
      </c>
    </row>
    <row r="90" spans="2:65" s="1" customFormat="1" ht="22.8" customHeight="1">
      <c r="B90" s="34"/>
      <c r="C90" s="71" t="s">
        <v>127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68</v>
      </c>
      <c r="AU90" s="17" t="s">
        <v>107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68</v>
      </c>
      <c r="E91" s="169" t="s">
        <v>128</v>
      </c>
      <c r="F91" s="169" t="s">
        <v>129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P92+P189+P202+P338</f>
        <v>0</v>
      </c>
      <c r="Q91" s="174"/>
      <c r="R91" s="175">
        <f>R92+R189+R202+R338</f>
        <v>0</v>
      </c>
      <c r="S91" s="174"/>
      <c r="T91" s="176">
        <f>T92+T189+T202+T338</f>
        <v>0</v>
      </c>
      <c r="AR91" s="177" t="s">
        <v>77</v>
      </c>
      <c r="AT91" s="178" t="s">
        <v>68</v>
      </c>
      <c r="AU91" s="178" t="s">
        <v>69</v>
      </c>
      <c r="AY91" s="177" t="s">
        <v>130</v>
      </c>
      <c r="BK91" s="179">
        <f>BK92+BK189+BK202+BK338</f>
        <v>0</v>
      </c>
    </row>
    <row r="92" spans="2:65" s="11" customFormat="1" ht="22.8" customHeight="1">
      <c r="B92" s="166"/>
      <c r="C92" s="167"/>
      <c r="D92" s="168" t="s">
        <v>68</v>
      </c>
      <c r="E92" s="180" t="s">
        <v>77</v>
      </c>
      <c r="F92" s="180" t="s">
        <v>131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SUM(P93:P188)</f>
        <v>0</v>
      </c>
      <c r="Q92" s="174"/>
      <c r="R92" s="175">
        <f>SUM(R93:R188)</f>
        <v>0</v>
      </c>
      <c r="S92" s="174"/>
      <c r="T92" s="176">
        <f>SUM(T93:T188)</f>
        <v>0</v>
      </c>
      <c r="AR92" s="177" t="s">
        <v>77</v>
      </c>
      <c r="AT92" s="178" t="s">
        <v>68</v>
      </c>
      <c r="AU92" s="178" t="s">
        <v>77</v>
      </c>
      <c r="AY92" s="177" t="s">
        <v>130</v>
      </c>
      <c r="BK92" s="179">
        <f>SUM(BK93:BK188)</f>
        <v>0</v>
      </c>
    </row>
    <row r="93" spans="2:65" s="1" customFormat="1" ht="16.5" customHeight="1">
      <c r="B93" s="34"/>
      <c r="C93" s="182" t="s">
        <v>77</v>
      </c>
      <c r="D93" s="182" t="s">
        <v>132</v>
      </c>
      <c r="E93" s="183" t="s">
        <v>403</v>
      </c>
      <c r="F93" s="184" t="s">
        <v>404</v>
      </c>
      <c r="G93" s="185" t="s">
        <v>405</v>
      </c>
      <c r="H93" s="186">
        <v>60</v>
      </c>
      <c r="I93" s="187"/>
      <c r="J93" s="188">
        <f>ROUND(I93*H93,2)</f>
        <v>0</v>
      </c>
      <c r="K93" s="184" t="s">
        <v>406</v>
      </c>
      <c r="L93" s="38"/>
      <c r="M93" s="189" t="s">
        <v>1</v>
      </c>
      <c r="N93" s="190" t="s">
        <v>40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137</v>
      </c>
      <c r="AT93" s="17" t="s">
        <v>132</v>
      </c>
      <c r="AU93" s="17" t="s">
        <v>79</v>
      </c>
      <c r="AY93" s="17" t="s">
        <v>130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77</v>
      </c>
      <c r="BK93" s="193">
        <f>ROUND(I93*H93,2)</f>
        <v>0</v>
      </c>
      <c r="BL93" s="17" t="s">
        <v>137</v>
      </c>
      <c r="BM93" s="17" t="s">
        <v>79</v>
      </c>
    </row>
    <row r="94" spans="2:65" s="1" customFormat="1">
      <c r="B94" s="34"/>
      <c r="C94" s="35"/>
      <c r="D94" s="194" t="s">
        <v>139</v>
      </c>
      <c r="E94" s="35"/>
      <c r="F94" s="195" t="s">
        <v>407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139</v>
      </c>
      <c r="AU94" s="17" t="s">
        <v>79</v>
      </c>
    </row>
    <row r="95" spans="2:65" s="12" customFormat="1">
      <c r="B95" s="207"/>
      <c r="C95" s="208"/>
      <c r="D95" s="194" t="s">
        <v>147</v>
      </c>
      <c r="E95" s="209" t="s">
        <v>1</v>
      </c>
      <c r="F95" s="210" t="s">
        <v>408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147</v>
      </c>
      <c r="AU95" s="216" t="s">
        <v>79</v>
      </c>
      <c r="AV95" s="12" t="s">
        <v>77</v>
      </c>
      <c r="AW95" s="12" t="s">
        <v>32</v>
      </c>
      <c r="AX95" s="12" t="s">
        <v>69</v>
      </c>
      <c r="AY95" s="216" t="s">
        <v>130</v>
      </c>
    </row>
    <row r="96" spans="2:65" s="13" customFormat="1">
      <c r="B96" s="217"/>
      <c r="C96" s="218"/>
      <c r="D96" s="194" t="s">
        <v>147</v>
      </c>
      <c r="E96" s="219" t="s">
        <v>1</v>
      </c>
      <c r="F96" s="220" t="s">
        <v>737</v>
      </c>
      <c r="G96" s="218"/>
      <c r="H96" s="221">
        <v>60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147</v>
      </c>
      <c r="AU96" s="227" t="s">
        <v>79</v>
      </c>
      <c r="AV96" s="13" t="s">
        <v>79</v>
      </c>
      <c r="AW96" s="13" t="s">
        <v>32</v>
      </c>
      <c r="AX96" s="13" t="s">
        <v>69</v>
      </c>
      <c r="AY96" s="227" t="s">
        <v>130</v>
      </c>
    </row>
    <row r="97" spans="2:65" s="14" customFormat="1">
      <c r="B97" s="228"/>
      <c r="C97" s="229"/>
      <c r="D97" s="194" t="s">
        <v>147</v>
      </c>
      <c r="E97" s="230" t="s">
        <v>1</v>
      </c>
      <c r="F97" s="231" t="s">
        <v>176</v>
      </c>
      <c r="G97" s="229"/>
      <c r="H97" s="232">
        <v>60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147</v>
      </c>
      <c r="AU97" s="238" t="s">
        <v>79</v>
      </c>
      <c r="AV97" s="14" t="s">
        <v>137</v>
      </c>
      <c r="AW97" s="14" t="s">
        <v>32</v>
      </c>
      <c r="AX97" s="14" t="s">
        <v>77</v>
      </c>
      <c r="AY97" s="238" t="s">
        <v>130</v>
      </c>
    </row>
    <row r="98" spans="2:65" s="1" customFormat="1" ht="16.5" customHeight="1">
      <c r="B98" s="34"/>
      <c r="C98" s="182" t="s">
        <v>79</v>
      </c>
      <c r="D98" s="182" t="s">
        <v>132</v>
      </c>
      <c r="E98" s="183" t="s">
        <v>410</v>
      </c>
      <c r="F98" s="184" t="s">
        <v>411</v>
      </c>
      <c r="G98" s="185" t="s">
        <v>412</v>
      </c>
      <c r="H98" s="186">
        <v>10</v>
      </c>
      <c r="I98" s="187"/>
      <c r="J98" s="188">
        <f>ROUND(I98*H98,2)</f>
        <v>0</v>
      </c>
      <c r="K98" s="184" t="s">
        <v>406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79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137</v>
      </c>
    </row>
    <row r="99" spans="2:65" s="1" customFormat="1">
      <c r="B99" s="34"/>
      <c r="C99" s="35"/>
      <c r="D99" s="194" t="s">
        <v>139</v>
      </c>
      <c r="E99" s="35"/>
      <c r="F99" s="195" t="s">
        <v>413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79</v>
      </c>
    </row>
    <row r="100" spans="2:65" s="12" customFormat="1">
      <c r="B100" s="207"/>
      <c r="C100" s="208"/>
      <c r="D100" s="194" t="s">
        <v>147</v>
      </c>
      <c r="E100" s="209" t="s">
        <v>1</v>
      </c>
      <c r="F100" s="210" t="s">
        <v>408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147</v>
      </c>
      <c r="AU100" s="216" t="s">
        <v>79</v>
      </c>
      <c r="AV100" s="12" t="s">
        <v>77</v>
      </c>
      <c r="AW100" s="12" t="s">
        <v>32</v>
      </c>
      <c r="AX100" s="12" t="s">
        <v>69</v>
      </c>
      <c r="AY100" s="216" t="s">
        <v>130</v>
      </c>
    </row>
    <row r="101" spans="2:65" s="13" customFormat="1">
      <c r="B101" s="217"/>
      <c r="C101" s="218"/>
      <c r="D101" s="194" t="s">
        <v>147</v>
      </c>
      <c r="E101" s="219" t="s">
        <v>1</v>
      </c>
      <c r="F101" s="220" t="s">
        <v>194</v>
      </c>
      <c r="G101" s="218"/>
      <c r="H101" s="221">
        <v>10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147</v>
      </c>
      <c r="AU101" s="227" t="s">
        <v>79</v>
      </c>
      <c r="AV101" s="13" t="s">
        <v>79</v>
      </c>
      <c r="AW101" s="13" t="s">
        <v>32</v>
      </c>
      <c r="AX101" s="13" t="s">
        <v>69</v>
      </c>
      <c r="AY101" s="227" t="s">
        <v>130</v>
      </c>
    </row>
    <row r="102" spans="2:65" s="14" customFormat="1">
      <c r="B102" s="228"/>
      <c r="C102" s="229"/>
      <c r="D102" s="194" t="s">
        <v>147</v>
      </c>
      <c r="E102" s="230" t="s">
        <v>1</v>
      </c>
      <c r="F102" s="231" t="s">
        <v>176</v>
      </c>
      <c r="G102" s="229"/>
      <c r="H102" s="232">
        <v>10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147</v>
      </c>
      <c r="AU102" s="238" t="s">
        <v>79</v>
      </c>
      <c r="AV102" s="14" t="s">
        <v>137</v>
      </c>
      <c r="AW102" s="14" t="s">
        <v>32</v>
      </c>
      <c r="AX102" s="14" t="s">
        <v>77</v>
      </c>
      <c r="AY102" s="238" t="s">
        <v>130</v>
      </c>
    </row>
    <row r="103" spans="2:65" s="1" customFormat="1" ht="16.5" customHeight="1">
      <c r="B103" s="34"/>
      <c r="C103" s="182" t="s">
        <v>150</v>
      </c>
      <c r="D103" s="182" t="s">
        <v>132</v>
      </c>
      <c r="E103" s="183" t="s">
        <v>738</v>
      </c>
      <c r="F103" s="184" t="s">
        <v>739</v>
      </c>
      <c r="G103" s="185" t="s">
        <v>135</v>
      </c>
      <c r="H103" s="186">
        <v>5</v>
      </c>
      <c r="I103" s="187"/>
      <c r="J103" s="188">
        <f>ROUND(I103*H103,2)</f>
        <v>0</v>
      </c>
      <c r="K103" s="184" t="s">
        <v>406</v>
      </c>
      <c r="L103" s="38"/>
      <c r="M103" s="189" t="s">
        <v>1</v>
      </c>
      <c r="N103" s="190" t="s">
        <v>40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137</v>
      </c>
      <c r="AT103" s="17" t="s">
        <v>132</v>
      </c>
      <c r="AU103" s="17" t="s">
        <v>79</v>
      </c>
      <c r="AY103" s="17" t="s">
        <v>130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77</v>
      </c>
      <c r="BK103" s="193">
        <f>ROUND(I103*H103,2)</f>
        <v>0</v>
      </c>
      <c r="BL103" s="17" t="s">
        <v>137</v>
      </c>
      <c r="BM103" s="17" t="s">
        <v>169</v>
      </c>
    </row>
    <row r="104" spans="2:65" s="1" customFormat="1">
      <c r="B104" s="34"/>
      <c r="C104" s="35"/>
      <c r="D104" s="194" t="s">
        <v>139</v>
      </c>
      <c r="E104" s="35"/>
      <c r="F104" s="195" t="s">
        <v>740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139</v>
      </c>
      <c r="AU104" s="17" t="s">
        <v>79</v>
      </c>
    </row>
    <row r="105" spans="2:65" s="13" customFormat="1">
      <c r="B105" s="217"/>
      <c r="C105" s="218"/>
      <c r="D105" s="194" t="s">
        <v>147</v>
      </c>
      <c r="E105" s="219" t="s">
        <v>1</v>
      </c>
      <c r="F105" s="220" t="s">
        <v>741</v>
      </c>
      <c r="G105" s="218"/>
      <c r="H105" s="221">
        <v>5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147</v>
      </c>
      <c r="AU105" s="227" t="s">
        <v>79</v>
      </c>
      <c r="AV105" s="13" t="s">
        <v>79</v>
      </c>
      <c r="AW105" s="13" t="s">
        <v>32</v>
      </c>
      <c r="AX105" s="13" t="s">
        <v>69</v>
      </c>
      <c r="AY105" s="227" t="s">
        <v>130</v>
      </c>
    </row>
    <row r="106" spans="2:65" s="14" customFormat="1">
      <c r="B106" s="228"/>
      <c r="C106" s="229"/>
      <c r="D106" s="194" t="s">
        <v>147</v>
      </c>
      <c r="E106" s="230" t="s">
        <v>1</v>
      </c>
      <c r="F106" s="231" t="s">
        <v>176</v>
      </c>
      <c r="G106" s="229"/>
      <c r="H106" s="232">
        <v>5</v>
      </c>
      <c r="I106" s="233"/>
      <c r="J106" s="229"/>
      <c r="K106" s="229"/>
      <c r="L106" s="234"/>
      <c r="M106" s="235"/>
      <c r="N106" s="236"/>
      <c r="O106" s="236"/>
      <c r="P106" s="236"/>
      <c r="Q106" s="236"/>
      <c r="R106" s="236"/>
      <c r="S106" s="236"/>
      <c r="T106" s="237"/>
      <c r="AT106" s="238" t="s">
        <v>147</v>
      </c>
      <c r="AU106" s="238" t="s">
        <v>79</v>
      </c>
      <c r="AV106" s="14" t="s">
        <v>137</v>
      </c>
      <c r="AW106" s="14" t="s">
        <v>32</v>
      </c>
      <c r="AX106" s="14" t="s">
        <v>77</v>
      </c>
      <c r="AY106" s="238" t="s">
        <v>130</v>
      </c>
    </row>
    <row r="107" spans="2:65" s="1" customFormat="1" ht="16.5" customHeight="1">
      <c r="B107" s="34"/>
      <c r="C107" s="182" t="s">
        <v>137</v>
      </c>
      <c r="D107" s="182" t="s">
        <v>132</v>
      </c>
      <c r="E107" s="183" t="s">
        <v>414</v>
      </c>
      <c r="F107" s="184" t="s">
        <v>415</v>
      </c>
      <c r="G107" s="185" t="s">
        <v>135</v>
      </c>
      <c r="H107" s="186">
        <v>45.47</v>
      </c>
      <c r="I107" s="187"/>
      <c r="J107" s="188">
        <f>ROUND(I107*H107,2)</f>
        <v>0</v>
      </c>
      <c r="K107" s="184" t="s">
        <v>406</v>
      </c>
      <c r="L107" s="38"/>
      <c r="M107" s="189" t="s">
        <v>1</v>
      </c>
      <c r="N107" s="190" t="s">
        <v>40</v>
      </c>
      <c r="O107" s="60"/>
      <c r="P107" s="191">
        <f>O107*H107</f>
        <v>0</v>
      </c>
      <c r="Q107" s="191">
        <v>0</v>
      </c>
      <c r="R107" s="191">
        <f>Q107*H107</f>
        <v>0</v>
      </c>
      <c r="S107" s="191">
        <v>0</v>
      </c>
      <c r="T107" s="192">
        <f>S107*H107</f>
        <v>0</v>
      </c>
      <c r="AR107" s="17" t="s">
        <v>137</v>
      </c>
      <c r="AT107" s="17" t="s">
        <v>132</v>
      </c>
      <c r="AU107" s="17" t="s">
        <v>79</v>
      </c>
      <c r="AY107" s="17" t="s">
        <v>130</v>
      </c>
      <c r="BE107" s="193">
        <f>IF(N107="základní",J107,0)</f>
        <v>0</v>
      </c>
      <c r="BF107" s="193">
        <f>IF(N107="snížená",J107,0)</f>
        <v>0</v>
      </c>
      <c r="BG107" s="193">
        <f>IF(N107="zákl. přenesená",J107,0)</f>
        <v>0</v>
      </c>
      <c r="BH107" s="193">
        <f>IF(N107="sníž. přenesená",J107,0)</f>
        <v>0</v>
      </c>
      <c r="BI107" s="193">
        <f>IF(N107="nulová",J107,0)</f>
        <v>0</v>
      </c>
      <c r="BJ107" s="17" t="s">
        <v>77</v>
      </c>
      <c r="BK107" s="193">
        <f>ROUND(I107*H107,2)</f>
        <v>0</v>
      </c>
      <c r="BL107" s="17" t="s">
        <v>137</v>
      </c>
      <c r="BM107" s="17" t="s">
        <v>145</v>
      </c>
    </row>
    <row r="108" spans="2:65" s="1" customFormat="1" ht="19.2">
      <c r="B108" s="34"/>
      <c r="C108" s="35"/>
      <c r="D108" s="194" t="s">
        <v>139</v>
      </c>
      <c r="E108" s="35"/>
      <c r="F108" s="195" t="s">
        <v>416</v>
      </c>
      <c r="G108" s="35"/>
      <c r="H108" s="35"/>
      <c r="I108" s="112"/>
      <c r="J108" s="35"/>
      <c r="K108" s="35"/>
      <c r="L108" s="38"/>
      <c r="M108" s="196"/>
      <c r="N108" s="60"/>
      <c r="O108" s="60"/>
      <c r="P108" s="60"/>
      <c r="Q108" s="60"/>
      <c r="R108" s="60"/>
      <c r="S108" s="60"/>
      <c r="T108" s="61"/>
      <c r="AT108" s="17" t="s">
        <v>139</v>
      </c>
      <c r="AU108" s="17" t="s">
        <v>79</v>
      </c>
    </row>
    <row r="109" spans="2:65" s="12" customFormat="1">
      <c r="B109" s="207"/>
      <c r="C109" s="208"/>
      <c r="D109" s="194" t="s">
        <v>147</v>
      </c>
      <c r="E109" s="209" t="s">
        <v>1</v>
      </c>
      <c r="F109" s="210" t="s">
        <v>417</v>
      </c>
      <c r="G109" s="208"/>
      <c r="H109" s="209" t="s">
        <v>1</v>
      </c>
      <c r="I109" s="211"/>
      <c r="J109" s="208"/>
      <c r="K109" s="208"/>
      <c r="L109" s="212"/>
      <c r="M109" s="213"/>
      <c r="N109" s="214"/>
      <c r="O109" s="214"/>
      <c r="P109" s="214"/>
      <c r="Q109" s="214"/>
      <c r="R109" s="214"/>
      <c r="S109" s="214"/>
      <c r="T109" s="215"/>
      <c r="AT109" s="216" t="s">
        <v>147</v>
      </c>
      <c r="AU109" s="216" t="s">
        <v>79</v>
      </c>
      <c r="AV109" s="12" t="s">
        <v>77</v>
      </c>
      <c r="AW109" s="12" t="s">
        <v>32</v>
      </c>
      <c r="AX109" s="12" t="s">
        <v>69</v>
      </c>
      <c r="AY109" s="216" t="s">
        <v>130</v>
      </c>
    </row>
    <row r="110" spans="2:65" s="13" customFormat="1">
      <c r="B110" s="217"/>
      <c r="C110" s="218"/>
      <c r="D110" s="194" t="s">
        <v>147</v>
      </c>
      <c r="E110" s="219" t="s">
        <v>1</v>
      </c>
      <c r="F110" s="220" t="s">
        <v>742</v>
      </c>
      <c r="G110" s="218"/>
      <c r="H110" s="221">
        <v>20.9</v>
      </c>
      <c r="I110" s="222"/>
      <c r="J110" s="218"/>
      <c r="K110" s="218"/>
      <c r="L110" s="223"/>
      <c r="M110" s="224"/>
      <c r="N110" s="225"/>
      <c r="O110" s="225"/>
      <c r="P110" s="225"/>
      <c r="Q110" s="225"/>
      <c r="R110" s="225"/>
      <c r="S110" s="225"/>
      <c r="T110" s="226"/>
      <c r="AT110" s="227" t="s">
        <v>147</v>
      </c>
      <c r="AU110" s="227" t="s">
        <v>79</v>
      </c>
      <c r="AV110" s="13" t="s">
        <v>79</v>
      </c>
      <c r="AW110" s="13" t="s">
        <v>32</v>
      </c>
      <c r="AX110" s="13" t="s">
        <v>69</v>
      </c>
      <c r="AY110" s="227" t="s">
        <v>130</v>
      </c>
    </row>
    <row r="111" spans="2:65" s="13" customFormat="1">
      <c r="B111" s="217"/>
      <c r="C111" s="218"/>
      <c r="D111" s="194" t="s">
        <v>147</v>
      </c>
      <c r="E111" s="219" t="s">
        <v>1</v>
      </c>
      <c r="F111" s="220" t="s">
        <v>743</v>
      </c>
      <c r="G111" s="218"/>
      <c r="H111" s="221">
        <v>18</v>
      </c>
      <c r="I111" s="222"/>
      <c r="J111" s="218"/>
      <c r="K111" s="218"/>
      <c r="L111" s="223"/>
      <c r="M111" s="224"/>
      <c r="N111" s="225"/>
      <c r="O111" s="225"/>
      <c r="P111" s="225"/>
      <c r="Q111" s="225"/>
      <c r="R111" s="225"/>
      <c r="S111" s="225"/>
      <c r="T111" s="226"/>
      <c r="AT111" s="227" t="s">
        <v>147</v>
      </c>
      <c r="AU111" s="227" t="s">
        <v>79</v>
      </c>
      <c r="AV111" s="13" t="s">
        <v>79</v>
      </c>
      <c r="AW111" s="13" t="s">
        <v>32</v>
      </c>
      <c r="AX111" s="13" t="s">
        <v>69</v>
      </c>
      <c r="AY111" s="227" t="s">
        <v>130</v>
      </c>
    </row>
    <row r="112" spans="2:65" s="13" customFormat="1">
      <c r="B112" s="217"/>
      <c r="C112" s="218"/>
      <c r="D112" s="194" t="s">
        <v>147</v>
      </c>
      <c r="E112" s="219" t="s">
        <v>1</v>
      </c>
      <c r="F112" s="220" t="s">
        <v>744</v>
      </c>
      <c r="G112" s="218"/>
      <c r="H112" s="221">
        <v>16</v>
      </c>
      <c r="I112" s="222"/>
      <c r="J112" s="218"/>
      <c r="K112" s="218"/>
      <c r="L112" s="223"/>
      <c r="M112" s="224"/>
      <c r="N112" s="225"/>
      <c r="O112" s="225"/>
      <c r="P112" s="225"/>
      <c r="Q112" s="225"/>
      <c r="R112" s="225"/>
      <c r="S112" s="225"/>
      <c r="T112" s="226"/>
      <c r="AT112" s="227" t="s">
        <v>147</v>
      </c>
      <c r="AU112" s="227" t="s">
        <v>79</v>
      </c>
      <c r="AV112" s="13" t="s">
        <v>79</v>
      </c>
      <c r="AW112" s="13" t="s">
        <v>32</v>
      </c>
      <c r="AX112" s="13" t="s">
        <v>69</v>
      </c>
      <c r="AY112" s="227" t="s">
        <v>130</v>
      </c>
    </row>
    <row r="113" spans="2:65" s="13" customFormat="1">
      <c r="B113" s="217"/>
      <c r="C113" s="218"/>
      <c r="D113" s="194" t="s">
        <v>147</v>
      </c>
      <c r="E113" s="219" t="s">
        <v>1</v>
      </c>
      <c r="F113" s="220" t="s">
        <v>745</v>
      </c>
      <c r="G113" s="218"/>
      <c r="H113" s="221">
        <v>1.9379999999999999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147</v>
      </c>
      <c r="AU113" s="227" t="s">
        <v>79</v>
      </c>
      <c r="AV113" s="13" t="s">
        <v>79</v>
      </c>
      <c r="AW113" s="13" t="s">
        <v>32</v>
      </c>
      <c r="AX113" s="13" t="s">
        <v>69</v>
      </c>
      <c r="AY113" s="227" t="s">
        <v>130</v>
      </c>
    </row>
    <row r="114" spans="2:65" s="15" customFormat="1">
      <c r="B114" s="243"/>
      <c r="C114" s="244"/>
      <c r="D114" s="194" t="s">
        <v>147</v>
      </c>
      <c r="E114" s="245" t="s">
        <v>1</v>
      </c>
      <c r="F114" s="246" t="s">
        <v>420</v>
      </c>
      <c r="G114" s="244"/>
      <c r="H114" s="247">
        <v>56.838000000000001</v>
      </c>
      <c r="I114" s="248"/>
      <c r="J114" s="244"/>
      <c r="K114" s="244"/>
      <c r="L114" s="249"/>
      <c r="M114" s="250"/>
      <c r="N114" s="251"/>
      <c r="O114" s="251"/>
      <c r="P114" s="251"/>
      <c r="Q114" s="251"/>
      <c r="R114" s="251"/>
      <c r="S114" s="251"/>
      <c r="T114" s="252"/>
      <c r="AT114" s="253" t="s">
        <v>147</v>
      </c>
      <c r="AU114" s="253" t="s">
        <v>79</v>
      </c>
      <c r="AV114" s="15" t="s">
        <v>150</v>
      </c>
      <c r="AW114" s="15" t="s">
        <v>32</v>
      </c>
      <c r="AX114" s="15" t="s">
        <v>69</v>
      </c>
      <c r="AY114" s="253" t="s">
        <v>130</v>
      </c>
    </row>
    <row r="115" spans="2:65" s="13" customFormat="1">
      <c r="B115" s="217"/>
      <c r="C115" s="218"/>
      <c r="D115" s="194" t="s">
        <v>147</v>
      </c>
      <c r="E115" s="219" t="s">
        <v>1</v>
      </c>
      <c r="F115" s="220" t="s">
        <v>746</v>
      </c>
      <c r="G115" s="218"/>
      <c r="H115" s="221">
        <v>-11.368</v>
      </c>
      <c r="I115" s="222"/>
      <c r="J115" s="218"/>
      <c r="K115" s="218"/>
      <c r="L115" s="223"/>
      <c r="M115" s="224"/>
      <c r="N115" s="225"/>
      <c r="O115" s="225"/>
      <c r="P115" s="225"/>
      <c r="Q115" s="225"/>
      <c r="R115" s="225"/>
      <c r="S115" s="225"/>
      <c r="T115" s="226"/>
      <c r="AT115" s="227" t="s">
        <v>147</v>
      </c>
      <c r="AU115" s="227" t="s">
        <v>79</v>
      </c>
      <c r="AV115" s="13" t="s">
        <v>79</v>
      </c>
      <c r="AW115" s="13" t="s">
        <v>32</v>
      </c>
      <c r="AX115" s="13" t="s">
        <v>69</v>
      </c>
      <c r="AY115" s="227" t="s">
        <v>130</v>
      </c>
    </row>
    <row r="116" spans="2:65" s="14" customFormat="1">
      <c r="B116" s="228"/>
      <c r="C116" s="229"/>
      <c r="D116" s="194" t="s">
        <v>147</v>
      </c>
      <c r="E116" s="230" t="s">
        <v>1</v>
      </c>
      <c r="F116" s="231" t="s">
        <v>176</v>
      </c>
      <c r="G116" s="229"/>
      <c r="H116" s="232">
        <v>45.47</v>
      </c>
      <c r="I116" s="233"/>
      <c r="J116" s="229"/>
      <c r="K116" s="229"/>
      <c r="L116" s="234"/>
      <c r="M116" s="235"/>
      <c r="N116" s="236"/>
      <c r="O116" s="236"/>
      <c r="P116" s="236"/>
      <c r="Q116" s="236"/>
      <c r="R116" s="236"/>
      <c r="S116" s="236"/>
      <c r="T116" s="237"/>
      <c r="AT116" s="238" t="s">
        <v>147</v>
      </c>
      <c r="AU116" s="238" t="s">
        <v>79</v>
      </c>
      <c r="AV116" s="14" t="s">
        <v>137</v>
      </c>
      <c r="AW116" s="14" t="s">
        <v>32</v>
      </c>
      <c r="AX116" s="14" t="s">
        <v>77</v>
      </c>
      <c r="AY116" s="238" t="s">
        <v>130</v>
      </c>
    </row>
    <row r="117" spans="2:65" s="1" customFormat="1" ht="16.5" customHeight="1">
      <c r="B117" s="34"/>
      <c r="C117" s="182" t="s">
        <v>162</v>
      </c>
      <c r="D117" s="182" t="s">
        <v>132</v>
      </c>
      <c r="E117" s="183" t="s">
        <v>422</v>
      </c>
      <c r="F117" s="184" t="s">
        <v>423</v>
      </c>
      <c r="G117" s="185" t="s">
        <v>135</v>
      </c>
      <c r="H117" s="186">
        <v>45.47</v>
      </c>
      <c r="I117" s="187"/>
      <c r="J117" s="188">
        <f>ROUND(I117*H117,2)</f>
        <v>0</v>
      </c>
      <c r="K117" s="184" t="s">
        <v>406</v>
      </c>
      <c r="L117" s="38"/>
      <c r="M117" s="189" t="s">
        <v>1</v>
      </c>
      <c r="N117" s="190" t="s">
        <v>40</v>
      </c>
      <c r="O117" s="60"/>
      <c r="P117" s="191">
        <f>O117*H117</f>
        <v>0</v>
      </c>
      <c r="Q117" s="191">
        <v>0</v>
      </c>
      <c r="R117" s="191">
        <f>Q117*H117</f>
        <v>0</v>
      </c>
      <c r="S117" s="191">
        <v>0</v>
      </c>
      <c r="T117" s="192">
        <f>S117*H117</f>
        <v>0</v>
      </c>
      <c r="AR117" s="17" t="s">
        <v>137</v>
      </c>
      <c r="AT117" s="17" t="s">
        <v>132</v>
      </c>
      <c r="AU117" s="17" t="s">
        <v>79</v>
      </c>
      <c r="AY117" s="17" t="s">
        <v>130</v>
      </c>
      <c r="BE117" s="193">
        <f>IF(N117="základní",J117,0)</f>
        <v>0</v>
      </c>
      <c r="BF117" s="193">
        <f>IF(N117="snížená",J117,0)</f>
        <v>0</v>
      </c>
      <c r="BG117" s="193">
        <f>IF(N117="zákl. přenesená",J117,0)</f>
        <v>0</v>
      </c>
      <c r="BH117" s="193">
        <f>IF(N117="sníž. přenesená",J117,0)</f>
        <v>0</v>
      </c>
      <c r="BI117" s="193">
        <f>IF(N117="nulová",J117,0)</f>
        <v>0</v>
      </c>
      <c r="BJ117" s="17" t="s">
        <v>77</v>
      </c>
      <c r="BK117" s="193">
        <f>ROUND(I117*H117,2)</f>
        <v>0</v>
      </c>
      <c r="BL117" s="17" t="s">
        <v>137</v>
      </c>
      <c r="BM117" s="17" t="s">
        <v>194</v>
      </c>
    </row>
    <row r="118" spans="2:65" s="1" customFormat="1" ht="19.2">
      <c r="B118" s="34"/>
      <c r="C118" s="35"/>
      <c r="D118" s="194" t="s">
        <v>139</v>
      </c>
      <c r="E118" s="35"/>
      <c r="F118" s="195" t="s">
        <v>424</v>
      </c>
      <c r="G118" s="35"/>
      <c r="H118" s="35"/>
      <c r="I118" s="112"/>
      <c r="J118" s="35"/>
      <c r="K118" s="35"/>
      <c r="L118" s="38"/>
      <c r="M118" s="196"/>
      <c r="N118" s="60"/>
      <c r="O118" s="60"/>
      <c r="P118" s="60"/>
      <c r="Q118" s="60"/>
      <c r="R118" s="60"/>
      <c r="S118" s="60"/>
      <c r="T118" s="61"/>
      <c r="AT118" s="17" t="s">
        <v>139</v>
      </c>
      <c r="AU118" s="17" t="s">
        <v>79</v>
      </c>
    </row>
    <row r="119" spans="2:65" s="13" customFormat="1">
      <c r="B119" s="217"/>
      <c r="C119" s="218"/>
      <c r="D119" s="194" t="s">
        <v>147</v>
      </c>
      <c r="E119" s="219" t="s">
        <v>1</v>
      </c>
      <c r="F119" s="220" t="s">
        <v>747</v>
      </c>
      <c r="G119" s="218"/>
      <c r="H119" s="221">
        <v>45.47</v>
      </c>
      <c r="I119" s="222"/>
      <c r="J119" s="218"/>
      <c r="K119" s="218"/>
      <c r="L119" s="223"/>
      <c r="M119" s="224"/>
      <c r="N119" s="225"/>
      <c r="O119" s="225"/>
      <c r="P119" s="225"/>
      <c r="Q119" s="225"/>
      <c r="R119" s="225"/>
      <c r="S119" s="225"/>
      <c r="T119" s="226"/>
      <c r="AT119" s="227" t="s">
        <v>147</v>
      </c>
      <c r="AU119" s="227" t="s">
        <v>79</v>
      </c>
      <c r="AV119" s="13" t="s">
        <v>79</v>
      </c>
      <c r="AW119" s="13" t="s">
        <v>32</v>
      </c>
      <c r="AX119" s="13" t="s">
        <v>69</v>
      </c>
      <c r="AY119" s="227" t="s">
        <v>130</v>
      </c>
    </row>
    <row r="120" spans="2:65" s="14" customFormat="1">
      <c r="B120" s="228"/>
      <c r="C120" s="229"/>
      <c r="D120" s="194" t="s">
        <v>147</v>
      </c>
      <c r="E120" s="230" t="s">
        <v>1</v>
      </c>
      <c r="F120" s="231" t="s">
        <v>176</v>
      </c>
      <c r="G120" s="229"/>
      <c r="H120" s="232">
        <v>45.47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147</v>
      </c>
      <c r="AU120" s="238" t="s">
        <v>79</v>
      </c>
      <c r="AV120" s="14" t="s">
        <v>137</v>
      </c>
      <c r="AW120" s="14" t="s">
        <v>32</v>
      </c>
      <c r="AX120" s="14" t="s">
        <v>77</v>
      </c>
      <c r="AY120" s="238" t="s">
        <v>130</v>
      </c>
    </row>
    <row r="121" spans="2:65" s="1" customFormat="1" ht="16.5" customHeight="1">
      <c r="B121" s="34"/>
      <c r="C121" s="182" t="s">
        <v>169</v>
      </c>
      <c r="D121" s="182" t="s">
        <v>132</v>
      </c>
      <c r="E121" s="183" t="s">
        <v>426</v>
      </c>
      <c r="F121" s="184" t="s">
        <v>427</v>
      </c>
      <c r="G121" s="185" t="s">
        <v>135</v>
      </c>
      <c r="H121" s="186">
        <v>11.368</v>
      </c>
      <c r="I121" s="187"/>
      <c r="J121" s="188">
        <f>ROUND(I121*H121,2)</f>
        <v>0</v>
      </c>
      <c r="K121" s="184" t="s">
        <v>406</v>
      </c>
      <c r="L121" s="38"/>
      <c r="M121" s="189" t="s">
        <v>1</v>
      </c>
      <c r="N121" s="190" t="s">
        <v>40</v>
      </c>
      <c r="O121" s="60"/>
      <c r="P121" s="191">
        <f>O121*H121</f>
        <v>0</v>
      </c>
      <c r="Q121" s="191">
        <v>0</v>
      </c>
      <c r="R121" s="191">
        <f>Q121*H121</f>
        <v>0</v>
      </c>
      <c r="S121" s="191">
        <v>0</v>
      </c>
      <c r="T121" s="192">
        <f>S121*H121</f>
        <v>0</v>
      </c>
      <c r="AR121" s="17" t="s">
        <v>137</v>
      </c>
      <c r="AT121" s="17" t="s">
        <v>132</v>
      </c>
      <c r="AU121" s="17" t="s">
        <v>79</v>
      </c>
      <c r="AY121" s="17" t="s">
        <v>130</v>
      </c>
      <c r="BE121" s="193">
        <f>IF(N121="základní",J121,0)</f>
        <v>0</v>
      </c>
      <c r="BF121" s="193">
        <f>IF(N121="snížená",J121,0)</f>
        <v>0</v>
      </c>
      <c r="BG121" s="193">
        <f>IF(N121="zákl. přenesená",J121,0)</f>
        <v>0</v>
      </c>
      <c r="BH121" s="193">
        <f>IF(N121="sníž. přenesená",J121,0)</f>
        <v>0</v>
      </c>
      <c r="BI121" s="193">
        <f>IF(N121="nulová",J121,0)</f>
        <v>0</v>
      </c>
      <c r="BJ121" s="17" t="s">
        <v>77</v>
      </c>
      <c r="BK121" s="193">
        <f>ROUND(I121*H121,2)</f>
        <v>0</v>
      </c>
      <c r="BL121" s="17" t="s">
        <v>137</v>
      </c>
      <c r="BM121" s="17" t="s">
        <v>211</v>
      </c>
    </row>
    <row r="122" spans="2:65" s="1" customFormat="1" ht="19.2">
      <c r="B122" s="34"/>
      <c r="C122" s="35"/>
      <c r="D122" s="194" t="s">
        <v>139</v>
      </c>
      <c r="E122" s="35"/>
      <c r="F122" s="195" t="s">
        <v>428</v>
      </c>
      <c r="G122" s="35"/>
      <c r="H122" s="35"/>
      <c r="I122" s="112"/>
      <c r="J122" s="35"/>
      <c r="K122" s="35"/>
      <c r="L122" s="38"/>
      <c r="M122" s="196"/>
      <c r="N122" s="60"/>
      <c r="O122" s="60"/>
      <c r="P122" s="60"/>
      <c r="Q122" s="60"/>
      <c r="R122" s="60"/>
      <c r="S122" s="60"/>
      <c r="T122" s="61"/>
      <c r="AT122" s="17" t="s">
        <v>139</v>
      </c>
      <c r="AU122" s="17" t="s">
        <v>79</v>
      </c>
    </row>
    <row r="123" spans="2:65" s="12" customFormat="1">
      <c r="B123" s="207"/>
      <c r="C123" s="208"/>
      <c r="D123" s="194" t="s">
        <v>147</v>
      </c>
      <c r="E123" s="209" t="s">
        <v>1</v>
      </c>
      <c r="F123" s="210" t="s">
        <v>429</v>
      </c>
      <c r="G123" s="208"/>
      <c r="H123" s="209" t="s">
        <v>1</v>
      </c>
      <c r="I123" s="211"/>
      <c r="J123" s="208"/>
      <c r="K123" s="208"/>
      <c r="L123" s="212"/>
      <c r="M123" s="213"/>
      <c r="N123" s="214"/>
      <c r="O123" s="214"/>
      <c r="P123" s="214"/>
      <c r="Q123" s="214"/>
      <c r="R123" s="214"/>
      <c r="S123" s="214"/>
      <c r="T123" s="215"/>
      <c r="AT123" s="216" t="s">
        <v>147</v>
      </c>
      <c r="AU123" s="216" t="s">
        <v>79</v>
      </c>
      <c r="AV123" s="12" t="s">
        <v>77</v>
      </c>
      <c r="AW123" s="12" t="s">
        <v>32</v>
      </c>
      <c r="AX123" s="12" t="s">
        <v>69</v>
      </c>
      <c r="AY123" s="216" t="s">
        <v>130</v>
      </c>
    </row>
    <row r="124" spans="2:65" s="13" customFormat="1">
      <c r="B124" s="217"/>
      <c r="C124" s="218"/>
      <c r="D124" s="194" t="s">
        <v>147</v>
      </c>
      <c r="E124" s="219" t="s">
        <v>1</v>
      </c>
      <c r="F124" s="220" t="s">
        <v>748</v>
      </c>
      <c r="G124" s="218"/>
      <c r="H124" s="221">
        <v>11.368</v>
      </c>
      <c r="I124" s="222"/>
      <c r="J124" s="218"/>
      <c r="K124" s="218"/>
      <c r="L124" s="223"/>
      <c r="M124" s="224"/>
      <c r="N124" s="225"/>
      <c r="O124" s="225"/>
      <c r="P124" s="225"/>
      <c r="Q124" s="225"/>
      <c r="R124" s="225"/>
      <c r="S124" s="225"/>
      <c r="T124" s="226"/>
      <c r="AT124" s="227" t="s">
        <v>147</v>
      </c>
      <c r="AU124" s="227" t="s">
        <v>79</v>
      </c>
      <c r="AV124" s="13" t="s">
        <v>79</v>
      </c>
      <c r="AW124" s="13" t="s">
        <v>32</v>
      </c>
      <c r="AX124" s="13" t="s">
        <v>69</v>
      </c>
      <c r="AY124" s="227" t="s">
        <v>130</v>
      </c>
    </row>
    <row r="125" spans="2:65" s="14" customFormat="1">
      <c r="B125" s="228"/>
      <c r="C125" s="229"/>
      <c r="D125" s="194" t="s">
        <v>147</v>
      </c>
      <c r="E125" s="230" t="s">
        <v>1</v>
      </c>
      <c r="F125" s="231" t="s">
        <v>176</v>
      </c>
      <c r="G125" s="229"/>
      <c r="H125" s="232">
        <v>11.368</v>
      </c>
      <c r="I125" s="233"/>
      <c r="J125" s="229"/>
      <c r="K125" s="229"/>
      <c r="L125" s="234"/>
      <c r="M125" s="235"/>
      <c r="N125" s="236"/>
      <c r="O125" s="236"/>
      <c r="P125" s="236"/>
      <c r="Q125" s="236"/>
      <c r="R125" s="236"/>
      <c r="S125" s="236"/>
      <c r="T125" s="237"/>
      <c r="AT125" s="238" t="s">
        <v>147</v>
      </c>
      <c r="AU125" s="238" t="s">
        <v>79</v>
      </c>
      <c r="AV125" s="14" t="s">
        <v>137</v>
      </c>
      <c r="AW125" s="14" t="s">
        <v>32</v>
      </c>
      <c r="AX125" s="14" t="s">
        <v>77</v>
      </c>
      <c r="AY125" s="238" t="s">
        <v>130</v>
      </c>
    </row>
    <row r="126" spans="2:65" s="1" customFormat="1" ht="16.5" customHeight="1">
      <c r="B126" s="34"/>
      <c r="C126" s="182" t="s">
        <v>177</v>
      </c>
      <c r="D126" s="182" t="s">
        <v>132</v>
      </c>
      <c r="E126" s="183" t="s">
        <v>431</v>
      </c>
      <c r="F126" s="184" t="s">
        <v>432</v>
      </c>
      <c r="G126" s="185" t="s">
        <v>135</v>
      </c>
      <c r="H126" s="186">
        <v>11.368</v>
      </c>
      <c r="I126" s="187"/>
      <c r="J126" s="188">
        <f>ROUND(I126*H126,2)</f>
        <v>0</v>
      </c>
      <c r="K126" s="184" t="s">
        <v>406</v>
      </c>
      <c r="L126" s="38"/>
      <c r="M126" s="189" t="s">
        <v>1</v>
      </c>
      <c r="N126" s="190" t="s">
        <v>40</v>
      </c>
      <c r="O126" s="60"/>
      <c r="P126" s="191">
        <f>O126*H126</f>
        <v>0</v>
      </c>
      <c r="Q126" s="191">
        <v>0</v>
      </c>
      <c r="R126" s="191">
        <f>Q126*H126</f>
        <v>0</v>
      </c>
      <c r="S126" s="191">
        <v>0</v>
      </c>
      <c r="T126" s="192">
        <f>S126*H126</f>
        <v>0</v>
      </c>
      <c r="AR126" s="17" t="s">
        <v>137</v>
      </c>
      <c r="AT126" s="17" t="s">
        <v>132</v>
      </c>
      <c r="AU126" s="17" t="s">
        <v>79</v>
      </c>
      <c r="AY126" s="17" t="s">
        <v>130</v>
      </c>
      <c r="BE126" s="193">
        <f>IF(N126="základní",J126,0)</f>
        <v>0</v>
      </c>
      <c r="BF126" s="193">
        <f>IF(N126="snížená",J126,0)</f>
        <v>0</v>
      </c>
      <c r="BG126" s="193">
        <f>IF(N126="zákl. přenesená",J126,0)</f>
        <v>0</v>
      </c>
      <c r="BH126" s="193">
        <f>IF(N126="sníž. přenesená",J126,0)</f>
        <v>0</v>
      </c>
      <c r="BI126" s="193">
        <f>IF(N126="nulová",J126,0)</f>
        <v>0</v>
      </c>
      <c r="BJ126" s="17" t="s">
        <v>77</v>
      </c>
      <c r="BK126" s="193">
        <f>ROUND(I126*H126,2)</f>
        <v>0</v>
      </c>
      <c r="BL126" s="17" t="s">
        <v>137</v>
      </c>
      <c r="BM126" s="17" t="s">
        <v>220</v>
      </c>
    </row>
    <row r="127" spans="2:65" s="1" customFormat="1" ht="19.2">
      <c r="B127" s="34"/>
      <c r="C127" s="35"/>
      <c r="D127" s="194" t="s">
        <v>139</v>
      </c>
      <c r="E127" s="35"/>
      <c r="F127" s="195" t="s">
        <v>433</v>
      </c>
      <c r="G127" s="35"/>
      <c r="H127" s="35"/>
      <c r="I127" s="112"/>
      <c r="J127" s="35"/>
      <c r="K127" s="35"/>
      <c r="L127" s="38"/>
      <c r="M127" s="196"/>
      <c r="N127" s="60"/>
      <c r="O127" s="60"/>
      <c r="P127" s="60"/>
      <c r="Q127" s="60"/>
      <c r="R127" s="60"/>
      <c r="S127" s="60"/>
      <c r="T127" s="61"/>
      <c r="AT127" s="17" t="s">
        <v>139</v>
      </c>
      <c r="AU127" s="17" t="s">
        <v>79</v>
      </c>
    </row>
    <row r="128" spans="2:65" s="13" customFormat="1">
      <c r="B128" s="217"/>
      <c r="C128" s="218"/>
      <c r="D128" s="194" t="s">
        <v>147</v>
      </c>
      <c r="E128" s="219" t="s">
        <v>1</v>
      </c>
      <c r="F128" s="220" t="s">
        <v>749</v>
      </c>
      <c r="G128" s="218"/>
      <c r="H128" s="221">
        <v>11.368</v>
      </c>
      <c r="I128" s="222"/>
      <c r="J128" s="218"/>
      <c r="K128" s="218"/>
      <c r="L128" s="223"/>
      <c r="M128" s="224"/>
      <c r="N128" s="225"/>
      <c r="O128" s="225"/>
      <c r="P128" s="225"/>
      <c r="Q128" s="225"/>
      <c r="R128" s="225"/>
      <c r="S128" s="225"/>
      <c r="T128" s="226"/>
      <c r="AT128" s="227" t="s">
        <v>147</v>
      </c>
      <c r="AU128" s="227" t="s">
        <v>79</v>
      </c>
      <c r="AV128" s="13" t="s">
        <v>79</v>
      </c>
      <c r="AW128" s="13" t="s">
        <v>32</v>
      </c>
      <c r="AX128" s="13" t="s">
        <v>69</v>
      </c>
      <c r="AY128" s="227" t="s">
        <v>130</v>
      </c>
    </row>
    <row r="129" spans="2:65" s="14" customFormat="1">
      <c r="B129" s="228"/>
      <c r="C129" s="229"/>
      <c r="D129" s="194" t="s">
        <v>147</v>
      </c>
      <c r="E129" s="230" t="s">
        <v>1</v>
      </c>
      <c r="F129" s="231" t="s">
        <v>176</v>
      </c>
      <c r="G129" s="229"/>
      <c r="H129" s="232">
        <v>11.368</v>
      </c>
      <c r="I129" s="233"/>
      <c r="J129" s="229"/>
      <c r="K129" s="229"/>
      <c r="L129" s="234"/>
      <c r="M129" s="235"/>
      <c r="N129" s="236"/>
      <c r="O129" s="236"/>
      <c r="P129" s="236"/>
      <c r="Q129" s="236"/>
      <c r="R129" s="236"/>
      <c r="S129" s="236"/>
      <c r="T129" s="237"/>
      <c r="AT129" s="238" t="s">
        <v>147</v>
      </c>
      <c r="AU129" s="238" t="s">
        <v>79</v>
      </c>
      <c r="AV129" s="14" t="s">
        <v>137</v>
      </c>
      <c r="AW129" s="14" t="s">
        <v>32</v>
      </c>
      <c r="AX129" s="14" t="s">
        <v>77</v>
      </c>
      <c r="AY129" s="238" t="s">
        <v>130</v>
      </c>
    </row>
    <row r="130" spans="2:65" s="1" customFormat="1" ht="16.5" customHeight="1">
      <c r="B130" s="34"/>
      <c r="C130" s="182" t="s">
        <v>145</v>
      </c>
      <c r="D130" s="182" t="s">
        <v>132</v>
      </c>
      <c r="E130" s="183" t="s">
        <v>435</v>
      </c>
      <c r="F130" s="184" t="s">
        <v>436</v>
      </c>
      <c r="G130" s="185" t="s">
        <v>223</v>
      </c>
      <c r="H130" s="186">
        <v>109.8</v>
      </c>
      <c r="I130" s="187"/>
      <c r="J130" s="188">
        <f>ROUND(I130*H130,2)</f>
        <v>0</v>
      </c>
      <c r="K130" s="184" t="s">
        <v>406</v>
      </c>
      <c r="L130" s="38"/>
      <c r="M130" s="189" t="s">
        <v>1</v>
      </c>
      <c r="N130" s="190" t="s">
        <v>40</v>
      </c>
      <c r="O130" s="60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AR130" s="17" t="s">
        <v>137</v>
      </c>
      <c r="AT130" s="17" t="s">
        <v>132</v>
      </c>
      <c r="AU130" s="17" t="s">
        <v>79</v>
      </c>
      <c r="AY130" s="17" t="s">
        <v>130</v>
      </c>
      <c r="BE130" s="193">
        <f>IF(N130="základní",J130,0)</f>
        <v>0</v>
      </c>
      <c r="BF130" s="193">
        <f>IF(N130="snížená",J130,0)</f>
        <v>0</v>
      </c>
      <c r="BG130" s="193">
        <f>IF(N130="zákl. přenesená",J130,0)</f>
        <v>0</v>
      </c>
      <c r="BH130" s="193">
        <f>IF(N130="sníž. přenesená",J130,0)</f>
        <v>0</v>
      </c>
      <c r="BI130" s="193">
        <f>IF(N130="nulová",J130,0)</f>
        <v>0</v>
      </c>
      <c r="BJ130" s="17" t="s">
        <v>77</v>
      </c>
      <c r="BK130" s="193">
        <f>ROUND(I130*H130,2)</f>
        <v>0</v>
      </c>
      <c r="BL130" s="17" t="s">
        <v>137</v>
      </c>
      <c r="BM130" s="17" t="s">
        <v>233</v>
      </c>
    </row>
    <row r="131" spans="2:65" s="1" customFormat="1" ht="19.2">
      <c r="B131" s="34"/>
      <c r="C131" s="35"/>
      <c r="D131" s="194" t="s">
        <v>139</v>
      </c>
      <c r="E131" s="35"/>
      <c r="F131" s="195" t="s">
        <v>437</v>
      </c>
      <c r="G131" s="35"/>
      <c r="H131" s="35"/>
      <c r="I131" s="112"/>
      <c r="J131" s="35"/>
      <c r="K131" s="35"/>
      <c r="L131" s="38"/>
      <c r="M131" s="196"/>
      <c r="N131" s="60"/>
      <c r="O131" s="60"/>
      <c r="P131" s="60"/>
      <c r="Q131" s="60"/>
      <c r="R131" s="60"/>
      <c r="S131" s="60"/>
      <c r="T131" s="61"/>
      <c r="AT131" s="17" t="s">
        <v>139</v>
      </c>
      <c r="AU131" s="17" t="s">
        <v>79</v>
      </c>
    </row>
    <row r="132" spans="2:65" s="12" customFormat="1">
      <c r="B132" s="207"/>
      <c r="C132" s="208"/>
      <c r="D132" s="194" t="s">
        <v>147</v>
      </c>
      <c r="E132" s="209" t="s">
        <v>1</v>
      </c>
      <c r="F132" s="210" t="s">
        <v>417</v>
      </c>
      <c r="G132" s="208"/>
      <c r="H132" s="209" t="s">
        <v>1</v>
      </c>
      <c r="I132" s="211"/>
      <c r="J132" s="208"/>
      <c r="K132" s="208"/>
      <c r="L132" s="212"/>
      <c r="M132" s="213"/>
      <c r="N132" s="214"/>
      <c r="O132" s="214"/>
      <c r="P132" s="214"/>
      <c r="Q132" s="214"/>
      <c r="R132" s="214"/>
      <c r="S132" s="214"/>
      <c r="T132" s="215"/>
      <c r="AT132" s="216" t="s">
        <v>147</v>
      </c>
      <c r="AU132" s="216" t="s">
        <v>79</v>
      </c>
      <c r="AV132" s="12" t="s">
        <v>77</v>
      </c>
      <c r="AW132" s="12" t="s">
        <v>32</v>
      </c>
      <c r="AX132" s="12" t="s">
        <v>69</v>
      </c>
      <c r="AY132" s="216" t="s">
        <v>130</v>
      </c>
    </row>
    <row r="133" spans="2:65" s="13" customFormat="1">
      <c r="B133" s="217"/>
      <c r="C133" s="218"/>
      <c r="D133" s="194" t="s">
        <v>147</v>
      </c>
      <c r="E133" s="219" t="s">
        <v>1</v>
      </c>
      <c r="F133" s="220" t="s">
        <v>750</v>
      </c>
      <c r="G133" s="218"/>
      <c r="H133" s="221">
        <v>41.8</v>
      </c>
      <c r="I133" s="222"/>
      <c r="J133" s="218"/>
      <c r="K133" s="218"/>
      <c r="L133" s="223"/>
      <c r="M133" s="224"/>
      <c r="N133" s="225"/>
      <c r="O133" s="225"/>
      <c r="P133" s="225"/>
      <c r="Q133" s="225"/>
      <c r="R133" s="225"/>
      <c r="S133" s="225"/>
      <c r="T133" s="226"/>
      <c r="AT133" s="227" t="s">
        <v>147</v>
      </c>
      <c r="AU133" s="227" t="s">
        <v>79</v>
      </c>
      <c r="AV133" s="13" t="s">
        <v>79</v>
      </c>
      <c r="AW133" s="13" t="s">
        <v>32</v>
      </c>
      <c r="AX133" s="13" t="s">
        <v>69</v>
      </c>
      <c r="AY133" s="227" t="s">
        <v>130</v>
      </c>
    </row>
    <row r="134" spans="2:65" s="13" customFormat="1">
      <c r="B134" s="217"/>
      <c r="C134" s="218"/>
      <c r="D134" s="194" t="s">
        <v>147</v>
      </c>
      <c r="E134" s="219" t="s">
        <v>1</v>
      </c>
      <c r="F134" s="220" t="s">
        <v>751</v>
      </c>
      <c r="G134" s="218"/>
      <c r="H134" s="221">
        <v>36</v>
      </c>
      <c r="I134" s="222"/>
      <c r="J134" s="218"/>
      <c r="K134" s="218"/>
      <c r="L134" s="223"/>
      <c r="M134" s="224"/>
      <c r="N134" s="225"/>
      <c r="O134" s="225"/>
      <c r="P134" s="225"/>
      <c r="Q134" s="225"/>
      <c r="R134" s="225"/>
      <c r="S134" s="225"/>
      <c r="T134" s="226"/>
      <c r="AT134" s="227" t="s">
        <v>147</v>
      </c>
      <c r="AU134" s="227" t="s">
        <v>79</v>
      </c>
      <c r="AV134" s="13" t="s">
        <v>79</v>
      </c>
      <c r="AW134" s="13" t="s">
        <v>32</v>
      </c>
      <c r="AX134" s="13" t="s">
        <v>69</v>
      </c>
      <c r="AY134" s="227" t="s">
        <v>130</v>
      </c>
    </row>
    <row r="135" spans="2:65" s="13" customFormat="1">
      <c r="B135" s="217"/>
      <c r="C135" s="218"/>
      <c r="D135" s="194" t="s">
        <v>147</v>
      </c>
      <c r="E135" s="219" t="s">
        <v>1</v>
      </c>
      <c r="F135" s="220" t="s">
        <v>752</v>
      </c>
      <c r="G135" s="218"/>
      <c r="H135" s="221">
        <v>32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147</v>
      </c>
      <c r="AU135" s="227" t="s">
        <v>79</v>
      </c>
      <c r="AV135" s="13" t="s">
        <v>79</v>
      </c>
      <c r="AW135" s="13" t="s">
        <v>32</v>
      </c>
      <c r="AX135" s="13" t="s">
        <v>69</v>
      </c>
      <c r="AY135" s="227" t="s">
        <v>130</v>
      </c>
    </row>
    <row r="136" spans="2:65" s="14" customFormat="1">
      <c r="B136" s="228"/>
      <c r="C136" s="229"/>
      <c r="D136" s="194" t="s">
        <v>147</v>
      </c>
      <c r="E136" s="230" t="s">
        <v>1</v>
      </c>
      <c r="F136" s="231" t="s">
        <v>176</v>
      </c>
      <c r="G136" s="229"/>
      <c r="H136" s="232">
        <v>109.8</v>
      </c>
      <c r="I136" s="233"/>
      <c r="J136" s="229"/>
      <c r="K136" s="229"/>
      <c r="L136" s="234"/>
      <c r="M136" s="235"/>
      <c r="N136" s="236"/>
      <c r="O136" s="236"/>
      <c r="P136" s="236"/>
      <c r="Q136" s="236"/>
      <c r="R136" s="236"/>
      <c r="S136" s="236"/>
      <c r="T136" s="237"/>
      <c r="AT136" s="238" t="s">
        <v>147</v>
      </c>
      <c r="AU136" s="238" t="s">
        <v>79</v>
      </c>
      <c r="AV136" s="14" t="s">
        <v>137</v>
      </c>
      <c r="AW136" s="14" t="s">
        <v>32</v>
      </c>
      <c r="AX136" s="14" t="s">
        <v>77</v>
      </c>
      <c r="AY136" s="238" t="s">
        <v>130</v>
      </c>
    </row>
    <row r="137" spans="2:65" s="1" customFormat="1" ht="16.5" customHeight="1">
      <c r="B137" s="34"/>
      <c r="C137" s="182" t="s">
        <v>189</v>
      </c>
      <c r="D137" s="182" t="s">
        <v>132</v>
      </c>
      <c r="E137" s="183" t="s">
        <v>439</v>
      </c>
      <c r="F137" s="184" t="s">
        <v>440</v>
      </c>
      <c r="G137" s="185" t="s">
        <v>223</v>
      </c>
      <c r="H137" s="186">
        <v>109.8</v>
      </c>
      <c r="I137" s="187"/>
      <c r="J137" s="188">
        <f>ROUND(I137*H137,2)</f>
        <v>0</v>
      </c>
      <c r="K137" s="184" t="s">
        <v>406</v>
      </c>
      <c r="L137" s="38"/>
      <c r="M137" s="189" t="s">
        <v>1</v>
      </c>
      <c r="N137" s="190" t="s">
        <v>40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137</v>
      </c>
      <c r="AT137" s="17" t="s">
        <v>132</v>
      </c>
      <c r="AU137" s="17" t="s">
        <v>79</v>
      </c>
      <c r="AY137" s="17" t="s">
        <v>130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77</v>
      </c>
      <c r="BK137" s="193">
        <f>ROUND(I137*H137,2)</f>
        <v>0</v>
      </c>
      <c r="BL137" s="17" t="s">
        <v>137</v>
      </c>
      <c r="BM137" s="17" t="s">
        <v>247</v>
      </c>
    </row>
    <row r="138" spans="2:65" s="1" customFormat="1" ht="19.2">
      <c r="B138" s="34"/>
      <c r="C138" s="35"/>
      <c r="D138" s="194" t="s">
        <v>139</v>
      </c>
      <c r="E138" s="35"/>
      <c r="F138" s="195" t="s">
        <v>441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139</v>
      </c>
      <c r="AU138" s="17" t="s">
        <v>79</v>
      </c>
    </row>
    <row r="139" spans="2:65" s="1" customFormat="1" ht="16.5" customHeight="1">
      <c r="B139" s="34"/>
      <c r="C139" s="182" t="s">
        <v>194</v>
      </c>
      <c r="D139" s="182" t="s">
        <v>132</v>
      </c>
      <c r="E139" s="183" t="s">
        <v>442</v>
      </c>
      <c r="F139" s="184" t="s">
        <v>443</v>
      </c>
      <c r="G139" s="185" t="s">
        <v>135</v>
      </c>
      <c r="H139" s="186">
        <v>56.838000000000001</v>
      </c>
      <c r="I139" s="187"/>
      <c r="J139" s="188">
        <f>ROUND(I139*H139,2)</f>
        <v>0</v>
      </c>
      <c r="K139" s="184" t="s">
        <v>406</v>
      </c>
      <c r="L139" s="38"/>
      <c r="M139" s="189" t="s">
        <v>1</v>
      </c>
      <c r="N139" s="190" t="s">
        <v>40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137</v>
      </c>
      <c r="AT139" s="17" t="s">
        <v>132</v>
      </c>
      <c r="AU139" s="17" t="s">
        <v>79</v>
      </c>
      <c r="AY139" s="17" t="s">
        <v>130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77</v>
      </c>
      <c r="BK139" s="193">
        <f>ROUND(I139*H139,2)</f>
        <v>0</v>
      </c>
      <c r="BL139" s="17" t="s">
        <v>137</v>
      </c>
      <c r="BM139" s="17" t="s">
        <v>258</v>
      </c>
    </row>
    <row r="140" spans="2:65" s="1" customFormat="1" ht="19.2">
      <c r="B140" s="34"/>
      <c r="C140" s="35"/>
      <c r="D140" s="194" t="s">
        <v>139</v>
      </c>
      <c r="E140" s="35"/>
      <c r="F140" s="195" t="s">
        <v>444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139</v>
      </c>
      <c r="AU140" s="17" t="s">
        <v>79</v>
      </c>
    </row>
    <row r="141" spans="2:65" s="13" customFormat="1">
      <c r="B141" s="217"/>
      <c r="C141" s="218"/>
      <c r="D141" s="194" t="s">
        <v>147</v>
      </c>
      <c r="E141" s="219" t="s">
        <v>1</v>
      </c>
      <c r="F141" s="220" t="s">
        <v>753</v>
      </c>
      <c r="G141" s="218"/>
      <c r="H141" s="221">
        <v>56.838000000000001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147</v>
      </c>
      <c r="AU141" s="227" t="s">
        <v>79</v>
      </c>
      <c r="AV141" s="13" t="s">
        <v>79</v>
      </c>
      <c r="AW141" s="13" t="s">
        <v>32</v>
      </c>
      <c r="AX141" s="13" t="s">
        <v>69</v>
      </c>
      <c r="AY141" s="227" t="s">
        <v>130</v>
      </c>
    </row>
    <row r="142" spans="2:65" s="14" customFormat="1">
      <c r="B142" s="228"/>
      <c r="C142" s="229"/>
      <c r="D142" s="194" t="s">
        <v>147</v>
      </c>
      <c r="E142" s="230" t="s">
        <v>1</v>
      </c>
      <c r="F142" s="231" t="s">
        <v>176</v>
      </c>
      <c r="G142" s="229"/>
      <c r="H142" s="232">
        <v>56.838000000000001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147</v>
      </c>
      <c r="AU142" s="238" t="s">
        <v>79</v>
      </c>
      <c r="AV142" s="14" t="s">
        <v>137</v>
      </c>
      <c r="AW142" s="14" t="s">
        <v>32</v>
      </c>
      <c r="AX142" s="14" t="s">
        <v>77</v>
      </c>
      <c r="AY142" s="238" t="s">
        <v>130</v>
      </c>
    </row>
    <row r="143" spans="2:65" s="1" customFormat="1" ht="16.5" customHeight="1">
      <c r="B143" s="34"/>
      <c r="C143" s="182" t="s">
        <v>204</v>
      </c>
      <c r="D143" s="182" t="s">
        <v>132</v>
      </c>
      <c r="E143" s="183" t="s">
        <v>446</v>
      </c>
      <c r="F143" s="184" t="s">
        <v>447</v>
      </c>
      <c r="G143" s="185" t="s">
        <v>135</v>
      </c>
      <c r="H143" s="186">
        <v>38.843000000000004</v>
      </c>
      <c r="I143" s="187"/>
      <c r="J143" s="188">
        <f>ROUND(I143*H143,2)</f>
        <v>0</v>
      </c>
      <c r="K143" s="184" t="s">
        <v>406</v>
      </c>
      <c r="L143" s="38"/>
      <c r="M143" s="189" t="s">
        <v>1</v>
      </c>
      <c r="N143" s="190" t="s">
        <v>40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137</v>
      </c>
      <c r="AT143" s="17" t="s">
        <v>132</v>
      </c>
      <c r="AU143" s="17" t="s">
        <v>79</v>
      </c>
      <c r="AY143" s="17" t="s">
        <v>130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77</v>
      </c>
      <c r="BK143" s="193">
        <f>ROUND(I143*H143,2)</f>
        <v>0</v>
      </c>
      <c r="BL143" s="17" t="s">
        <v>137</v>
      </c>
      <c r="BM143" s="17" t="s">
        <v>268</v>
      </c>
    </row>
    <row r="144" spans="2:65" s="1" customFormat="1" ht="19.2">
      <c r="B144" s="34"/>
      <c r="C144" s="35"/>
      <c r="D144" s="194" t="s">
        <v>139</v>
      </c>
      <c r="E144" s="35"/>
      <c r="F144" s="195" t="s">
        <v>448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139</v>
      </c>
      <c r="AU144" s="17" t="s">
        <v>79</v>
      </c>
    </row>
    <row r="145" spans="2:65" s="13" customFormat="1">
      <c r="B145" s="217"/>
      <c r="C145" s="218"/>
      <c r="D145" s="194" t="s">
        <v>147</v>
      </c>
      <c r="E145" s="219" t="s">
        <v>1</v>
      </c>
      <c r="F145" s="220" t="s">
        <v>754</v>
      </c>
      <c r="G145" s="218"/>
      <c r="H145" s="221">
        <v>56.838000000000001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147</v>
      </c>
      <c r="AU145" s="227" t="s">
        <v>79</v>
      </c>
      <c r="AV145" s="13" t="s">
        <v>79</v>
      </c>
      <c r="AW145" s="13" t="s">
        <v>32</v>
      </c>
      <c r="AX145" s="13" t="s">
        <v>69</v>
      </c>
      <c r="AY145" s="227" t="s">
        <v>130</v>
      </c>
    </row>
    <row r="146" spans="2:65" s="13" customFormat="1">
      <c r="B146" s="217"/>
      <c r="C146" s="218"/>
      <c r="D146" s="194" t="s">
        <v>147</v>
      </c>
      <c r="E146" s="219" t="s">
        <v>1</v>
      </c>
      <c r="F146" s="220" t="s">
        <v>755</v>
      </c>
      <c r="G146" s="218"/>
      <c r="H146" s="221">
        <v>-17.995000000000001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147</v>
      </c>
      <c r="AU146" s="227" t="s">
        <v>79</v>
      </c>
      <c r="AV146" s="13" t="s">
        <v>79</v>
      </c>
      <c r="AW146" s="13" t="s">
        <v>32</v>
      </c>
      <c r="AX146" s="13" t="s">
        <v>69</v>
      </c>
      <c r="AY146" s="227" t="s">
        <v>130</v>
      </c>
    </row>
    <row r="147" spans="2:65" s="14" customFormat="1">
      <c r="B147" s="228"/>
      <c r="C147" s="229"/>
      <c r="D147" s="194" t="s">
        <v>147</v>
      </c>
      <c r="E147" s="230" t="s">
        <v>1</v>
      </c>
      <c r="F147" s="231" t="s">
        <v>176</v>
      </c>
      <c r="G147" s="229"/>
      <c r="H147" s="232">
        <v>38.843000000000004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147</v>
      </c>
      <c r="AU147" s="238" t="s">
        <v>79</v>
      </c>
      <c r="AV147" s="14" t="s">
        <v>137</v>
      </c>
      <c r="AW147" s="14" t="s">
        <v>32</v>
      </c>
      <c r="AX147" s="14" t="s">
        <v>77</v>
      </c>
      <c r="AY147" s="238" t="s">
        <v>130</v>
      </c>
    </row>
    <row r="148" spans="2:65" s="1" customFormat="1" ht="16.5" customHeight="1">
      <c r="B148" s="34"/>
      <c r="C148" s="182" t="s">
        <v>211</v>
      </c>
      <c r="D148" s="182" t="s">
        <v>132</v>
      </c>
      <c r="E148" s="183" t="s">
        <v>451</v>
      </c>
      <c r="F148" s="184" t="s">
        <v>452</v>
      </c>
      <c r="G148" s="185" t="s">
        <v>135</v>
      </c>
      <c r="H148" s="186">
        <v>194.215</v>
      </c>
      <c r="I148" s="187"/>
      <c r="J148" s="188">
        <f>ROUND(I148*H148,2)</f>
        <v>0</v>
      </c>
      <c r="K148" s="184" t="s">
        <v>406</v>
      </c>
      <c r="L148" s="38"/>
      <c r="M148" s="189" t="s">
        <v>1</v>
      </c>
      <c r="N148" s="190" t="s">
        <v>40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137</v>
      </c>
      <c r="AT148" s="17" t="s">
        <v>132</v>
      </c>
      <c r="AU148" s="17" t="s">
        <v>79</v>
      </c>
      <c r="AY148" s="17" t="s">
        <v>130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77</v>
      </c>
      <c r="BK148" s="193">
        <f>ROUND(I148*H148,2)</f>
        <v>0</v>
      </c>
      <c r="BL148" s="17" t="s">
        <v>137</v>
      </c>
      <c r="BM148" s="17" t="s">
        <v>278</v>
      </c>
    </row>
    <row r="149" spans="2:65" s="1" customFormat="1" ht="19.2">
      <c r="B149" s="34"/>
      <c r="C149" s="35"/>
      <c r="D149" s="194" t="s">
        <v>139</v>
      </c>
      <c r="E149" s="35"/>
      <c r="F149" s="195" t="s">
        <v>453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139</v>
      </c>
      <c r="AU149" s="17" t="s">
        <v>79</v>
      </c>
    </row>
    <row r="150" spans="2:65" s="13" customFormat="1">
      <c r="B150" s="217"/>
      <c r="C150" s="218"/>
      <c r="D150" s="194" t="s">
        <v>147</v>
      </c>
      <c r="E150" s="219" t="s">
        <v>1</v>
      </c>
      <c r="F150" s="220" t="s">
        <v>756</v>
      </c>
      <c r="G150" s="218"/>
      <c r="H150" s="221">
        <v>194.215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147</v>
      </c>
      <c r="AU150" s="227" t="s">
        <v>79</v>
      </c>
      <c r="AV150" s="13" t="s">
        <v>79</v>
      </c>
      <c r="AW150" s="13" t="s">
        <v>32</v>
      </c>
      <c r="AX150" s="13" t="s">
        <v>69</v>
      </c>
      <c r="AY150" s="227" t="s">
        <v>130</v>
      </c>
    </row>
    <row r="151" spans="2:65" s="14" customFormat="1">
      <c r="B151" s="228"/>
      <c r="C151" s="229"/>
      <c r="D151" s="194" t="s">
        <v>147</v>
      </c>
      <c r="E151" s="230" t="s">
        <v>1</v>
      </c>
      <c r="F151" s="231" t="s">
        <v>176</v>
      </c>
      <c r="G151" s="229"/>
      <c r="H151" s="232">
        <v>194.215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147</v>
      </c>
      <c r="AU151" s="238" t="s">
        <v>79</v>
      </c>
      <c r="AV151" s="14" t="s">
        <v>137</v>
      </c>
      <c r="AW151" s="14" t="s">
        <v>32</v>
      </c>
      <c r="AX151" s="14" t="s">
        <v>77</v>
      </c>
      <c r="AY151" s="238" t="s">
        <v>130</v>
      </c>
    </row>
    <row r="152" spans="2:65" s="1" customFormat="1" ht="16.5" customHeight="1">
      <c r="B152" s="34"/>
      <c r="C152" s="182" t="s">
        <v>215</v>
      </c>
      <c r="D152" s="182" t="s">
        <v>132</v>
      </c>
      <c r="E152" s="183" t="s">
        <v>216</v>
      </c>
      <c r="F152" s="184" t="s">
        <v>455</v>
      </c>
      <c r="G152" s="185" t="s">
        <v>144</v>
      </c>
      <c r="H152" s="186">
        <v>62.149000000000001</v>
      </c>
      <c r="I152" s="187"/>
      <c r="J152" s="188">
        <f>ROUND(I152*H152,2)</f>
        <v>0</v>
      </c>
      <c r="K152" s="184" t="s">
        <v>406</v>
      </c>
      <c r="L152" s="38"/>
      <c r="M152" s="189" t="s">
        <v>1</v>
      </c>
      <c r="N152" s="190" t="s">
        <v>40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137</v>
      </c>
      <c r="AT152" s="17" t="s">
        <v>132</v>
      </c>
      <c r="AU152" s="17" t="s">
        <v>79</v>
      </c>
      <c r="AY152" s="17" t="s">
        <v>130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77</v>
      </c>
      <c r="BK152" s="193">
        <f>ROUND(I152*H152,2)</f>
        <v>0</v>
      </c>
      <c r="BL152" s="17" t="s">
        <v>137</v>
      </c>
      <c r="BM152" s="17" t="s">
        <v>296</v>
      </c>
    </row>
    <row r="153" spans="2:65" s="1" customFormat="1" ht="19.2">
      <c r="B153" s="34"/>
      <c r="C153" s="35"/>
      <c r="D153" s="194" t="s">
        <v>139</v>
      </c>
      <c r="E153" s="35"/>
      <c r="F153" s="195" t="s">
        <v>456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139</v>
      </c>
      <c r="AU153" s="17" t="s">
        <v>79</v>
      </c>
    </row>
    <row r="154" spans="2:65" s="13" customFormat="1">
      <c r="B154" s="217"/>
      <c r="C154" s="218"/>
      <c r="D154" s="194" t="s">
        <v>147</v>
      </c>
      <c r="E154" s="219" t="s">
        <v>1</v>
      </c>
      <c r="F154" s="220" t="s">
        <v>757</v>
      </c>
      <c r="G154" s="218"/>
      <c r="H154" s="221">
        <v>62.149000000000001</v>
      </c>
      <c r="I154" s="222"/>
      <c r="J154" s="218"/>
      <c r="K154" s="218"/>
      <c r="L154" s="223"/>
      <c r="M154" s="224"/>
      <c r="N154" s="225"/>
      <c r="O154" s="225"/>
      <c r="P154" s="225"/>
      <c r="Q154" s="225"/>
      <c r="R154" s="225"/>
      <c r="S154" s="225"/>
      <c r="T154" s="226"/>
      <c r="AT154" s="227" t="s">
        <v>147</v>
      </c>
      <c r="AU154" s="227" t="s">
        <v>79</v>
      </c>
      <c r="AV154" s="13" t="s">
        <v>79</v>
      </c>
      <c r="AW154" s="13" t="s">
        <v>32</v>
      </c>
      <c r="AX154" s="13" t="s">
        <v>69</v>
      </c>
      <c r="AY154" s="227" t="s">
        <v>130</v>
      </c>
    </row>
    <row r="155" spans="2:65" s="14" customFormat="1">
      <c r="B155" s="228"/>
      <c r="C155" s="229"/>
      <c r="D155" s="194" t="s">
        <v>147</v>
      </c>
      <c r="E155" s="230" t="s">
        <v>1</v>
      </c>
      <c r="F155" s="231" t="s">
        <v>176</v>
      </c>
      <c r="G155" s="229"/>
      <c r="H155" s="232">
        <v>62.149000000000001</v>
      </c>
      <c r="I155" s="233"/>
      <c r="J155" s="229"/>
      <c r="K155" s="229"/>
      <c r="L155" s="234"/>
      <c r="M155" s="235"/>
      <c r="N155" s="236"/>
      <c r="O155" s="236"/>
      <c r="P155" s="236"/>
      <c r="Q155" s="236"/>
      <c r="R155" s="236"/>
      <c r="S155" s="236"/>
      <c r="T155" s="237"/>
      <c r="AT155" s="238" t="s">
        <v>147</v>
      </c>
      <c r="AU155" s="238" t="s">
        <v>79</v>
      </c>
      <c r="AV155" s="14" t="s">
        <v>137</v>
      </c>
      <c r="AW155" s="14" t="s">
        <v>32</v>
      </c>
      <c r="AX155" s="14" t="s">
        <v>77</v>
      </c>
      <c r="AY155" s="238" t="s">
        <v>130</v>
      </c>
    </row>
    <row r="156" spans="2:65" s="1" customFormat="1" ht="16.5" customHeight="1">
      <c r="B156" s="34"/>
      <c r="C156" s="182" t="s">
        <v>220</v>
      </c>
      <c r="D156" s="182" t="s">
        <v>132</v>
      </c>
      <c r="E156" s="183" t="s">
        <v>458</v>
      </c>
      <c r="F156" s="184" t="s">
        <v>459</v>
      </c>
      <c r="G156" s="185" t="s">
        <v>135</v>
      </c>
      <c r="H156" s="186">
        <v>35.99</v>
      </c>
      <c r="I156" s="187"/>
      <c r="J156" s="188">
        <f>ROUND(I156*H156,2)</f>
        <v>0</v>
      </c>
      <c r="K156" s="184" t="s">
        <v>406</v>
      </c>
      <c r="L156" s="38"/>
      <c r="M156" s="189" t="s">
        <v>1</v>
      </c>
      <c r="N156" s="190" t="s">
        <v>40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137</v>
      </c>
      <c r="AT156" s="17" t="s">
        <v>132</v>
      </c>
      <c r="AU156" s="17" t="s">
        <v>79</v>
      </c>
      <c r="AY156" s="17" t="s">
        <v>130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77</v>
      </c>
      <c r="BK156" s="193">
        <f>ROUND(I156*H156,2)</f>
        <v>0</v>
      </c>
      <c r="BL156" s="17" t="s">
        <v>137</v>
      </c>
      <c r="BM156" s="17" t="s">
        <v>308</v>
      </c>
    </row>
    <row r="157" spans="2:65" s="1" customFormat="1" ht="19.2">
      <c r="B157" s="34"/>
      <c r="C157" s="35"/>
      <c r="D157" s="194" t="s">
        <v>139</v>
      </c>
      <c r="E157" s="35"/>
      <c r="F157" s="195" t="s">
        <v>460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139</v>
      </c>
      <c r="AU157" s="17" t="s">
        <v>79</v>
      </c>
    </row>
    <row r="158" spans="2:65" s="13" customFormat="1">
      <c r="B158" s="217"/>
      <c r="C158" s="218"/>
      <c r="D158" s="194" t="s">
        <v>147</v>
      </c>
      <c r="E158" s="219" t="s">
        <v>1</v>
      </c>
      <c r="F158" s="220" t="s">
        <v>754</v>
      </c>
      <c r="G158" s="218"/>
      <c r="H158" s="221">
        <v>56.838000000000001</v>
      </c>
      <c r="I158" s="222"/>
      <c r="J158" s="218"/>
      <c r="K158" s="218"/>
      <c r="L158" s="223"/>
      <c r="M158" s="224"/>
      <c r="N158" s="225"/>
      <c r="O158" s="225"/>
      <c r="P158" s="225"/>
      <c r="Q158" s="225"/>
      <c r="R158" s="225"/>
      <c r="S158" s="225"/>
      <c r="T158" s="226"/>
      <c r="AT158" s="227" t="s">
        <v>147</v>
      </c>
      <c r="AU158" s="227" t="s">
        <v>79</v>
      </c>
      <c r="AV158" s="13" t="s">
        <v>79</v>
      </c>
      <c r="AW158" s="13" t="s">
        <v>32</v>
      </c>
      <c r="AX158" s="13" t="s">
        <v>69</v>
      </c>
      <c r="AY158" s="227" t="s">
        <v>130</v>
      </c>
    </row>
    <row r="159" spans="2:65" s="13" customFormat="1">
      <c r="B159" s="217"/>
      <c r="C159" s="218"/>
      <c r="D159" s="194" t="s">
        <v>147</v>
      </c>
      <c r="E159" s="219" t="s">
        <v>1</v>
      </c>
      <c r="F159" s="220" t="s">
        <v>758</v>
      </c>
      <c r="G159" s="218"/>
      <c r="H159" s="221">
        <v>-4.6500000000000004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147</v>
      </c>
      <c r="AU159" s="227" t="s">
        <v>79</v>
      </c>
      <c r="AV159" s="13" t="s">
        <v>79</v>
      </c>
      <c r="AW159" s="13" t="s">
        <v>32</v>
      </c>
      <c r="AX159" s="13" t="s">
        <v>69</v>
      </c>
      <c r="AY159" s="227" t="s">
        <v>130</v>
      </c>
    </row>
    <row r="160" spans="2:65" s="13" customFormat="1">
      <c r="B160" s="217"/>
      <c r="C160" s="218"/>
      <c r="D160" s="194" t="s">
        <v>147</v>
      </c>
      <c r="E160" s="219" t="s">
        <v>1</v>
      </c>
      <c r="F160" s="220" t="s">
        <v>759</v>
      </c>
      <c r="G160" s="218"/>
      <c r="H160" s="221">
        <v>-14.26</v>
      </c>
      <c r="I160" s="222"/>
      <c r="J160" s="218"/>
      <c r="K160" s="218"/>
      <c r="L160" s="223"/>
      <c r="M160" s="224"/>
      <c r="N160" s="225"/>
      <c r="O160" s="225"/>
      <c r="P160" s="225"/>
      <c r="Q160" s="225"/>
      <c r="R160" s="225"/>
      <c r="S160" s="225"/>
      <c r="T160" s="226"/>
      <c r="AT160" s="227" t="s">
        <v>147</v>
      </c>
      <c r="AU160" s="227" t="s">
        <v>79</v>
      </c>
      <c r="AV160" s="13" t="s">
        <v>79</v>
      </c>
      <c r="AW160" s="13" t="s">
        <v>32</v>
      </c>
      <c r="AX160" s="13" t="s">
        <v>69</v>
      </c>
      <c r="AY160" s="227" t="s">
        <v>130</v>
      </c>
    </row>
    <row r="161" spans="2:65" s="13" customFormat="1">
      <c r="B161" s="217"/>
      <c r="C161" s="218"/>
      <c r="D161" s="194" t="s">
        <v>147</v>
      </c>
      <c r="E161" s="219" t="s">
        <v>1</v>
      </c>
      <c r="F161" s="220" t="s">
        <v>760</v>
      </c>
      <c r="G161" s="218"/>
      <c r="H161" s="221">
        <v>-1.9379999999999999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147</v>
      </c>
      <c r="AU161" s="227" t="s">
        <v>79</v>
      </c>
      <c r="AV161" s="13" t="s">
        <v>79</v>
      </c>
      <c r="AW161" s="13" t="s">
        <v>32</v>
      </c>
      <c r="AX161" s="13" t="s">
        <v>69</v>
      </c>
      <c r="AY161" s="227" t="s">
        <v>130</v>
      </c>
    </row>
    <row r="162" spans="2:65" s="14" customFormat="1">
      <c r="B162" s="228"/>
      <c r="C162" s="229"/>
      <c r="D162" s="194" t="s">
        <v>147</v>
      </c>
      <c r="E162" s="230" t="s">
        <v>1</v>
      </c>
      <c r="F162" s="231" t="s">
        <v>176</v>
      </c>
      <c r="G162" s="229"/>
      <c r="H162" s="232">
        <v>35.99</v>
      </c>
      <c r="I162" s="233"/>
      <c r="J162" s="229"/>
      <c r="K162" s="229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147</v>
      </c>
      <c r="AU162" s="238" t="s">
        <v>79</v>
      </c>
      <c r="AV162" s="14" t="s">
        <v>137</v>
      </c>
      <c r="AW162" s="14" t="s">
        <v>32</v>
      </c>
      <c r="AX162" s="14" t="s">
        <v>77</v>
      </c>
      <c r="AY162" s="238" t="s">
        <v>130</v>
      </c>
    </row>
    <row r="163" spans="2:65" s="1" customFormat="1" ht="16.5" customHeight="1">
      <c r="B163" s="34"/>
      <c r="C163" s="197" t="s">
        <v>8</v>
      </c>
      <c r="D163" s="197" t="s">
        <v>141</v>
      </c>
      <c r="E163" s="198" t="s">
        <v>464</v>
      </c>
      <c r="F163" s="199" t="s">
        <v>465</v>
      </c>
      <c r="G163" s="200" t="s">
        <v>144</v>
      </c>
      <c r="H163" s="201">
        <v>32.390999999999998</v>
      </c>
      <c r="I163" s="202"/>
      <c r="J163" s="203">
        <f>ROUND(I163*H163,2)</f>
        <v>0</v>
      </c>
      <c r="K163" s="199" t="s">
        <v>1</v>
      </c>
      <c r="L163" s="204"/>
      <c r="M163" s="205" t="s">
        <v>1</v>
      </c>
      <c r="N163" s="206" t="s">
        <v>40</v>
      </c>
      <c r="O163" s="60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AR163" s="17" t="s">
        <v>145</v>
      </c>
      <c r="AT163" s="17" t="s">
        <v>141</v>
      </c>
      <c r="AU163" s="17" t="s">
        <v>79</v>
      </c>
      <c r="AY163" s="17" t="s">
        <v>130</v>
      </c>
      <c r="BE163" s="193">
        <f>IF(N163="základní",J163,0)</f>
        <v>0</v>
      </c>
      <c r="BF163" s="193">
        <f>IF(N163="snížená",J163,0)</f>
        <v>0</v>
      </c>
      <c r="BG163" s="193">
        <f>IF(N163="zákl. přenesená",J163,0)</f>
        <v>0</v>
      </c>
      <c r="BH163" s="193">
        <f>IF(N163="sníž. přenesená",J163,0)</f>
        <v>0</v>
      </c>
      <c r="BI163" s="193">
        <f>IF(N163="nulová",J163,0)</f>
        <v>0</v>
      </c>
      <c r="BJ163" s="17" t="s">
        <v>77</v>
      </c>
      <c r="BK163" s="193">
        <f>ROUND(I163*H163,2)</f>
        <v>0</v>
      </c>
      <c r="BL163" s="17" t="s">
        <v>137</v>
      </c>
      <c r="BM163" s="17" t="s">
        <v>319</v>
      </c>
    </row>
    <row r="164" spans="2:65" s="1" customFormat="1">
      <c r="B164" s="34"/>
      <c r="C164" s="35"/>
      <c r="D164" s="194" t="s">
        <v>139</v>
      </c>
      <c r="E164" s="35"/>
      <c r="F164" s="195" t="s">
        <v>465</v>
      </c>
      <c r="G164" s="35"/>
      <c r="H164" s="35"/>
      <c r="I164" s="112"/>
      <c r="J164" s="35"/>
      <c r="K164" s="35"/>
      <c r="L164" s="38"/>
      <c r="M164" s="196"/>
      <c r="N164" s="60"/>
      <c r="O164" s="60"/>
      <c r="P164" s="60"/>
      <c r="Q164" s="60"/>
      <c r="R164" s="60"/>
      <c r="S164" s="60"/>
      <c r="T164" s="61"/>
      <c r="AT164" s="17" t="s">
        <v>139</v>
      </c>
      <c r="AU164" s="17" t="s">
        <v>79</v>
      </c>
    </row>
    <row r="165" spans="2:65" s="13" customFormat="1">
      <c r="B165" s="217"/>
      <c r="C165" s="218"/>
      <c r="D165" s="194" t="s">
        <v>147</v>
      </c>
      <c r="E165" s="219" t="s">
        <v>1</v>
      </c>
      <c r="F165" s="220" t="s">
        <v>761</v>
      </c>
      <c r="G165" s="218"/>
      <c r="H165" s="221">
        <v>32.390999999999998</v>
      </c>
      <c r="I165" s="222"/>
      <c r="J165" s="218"/>
      <c r="K165" s="218"/>
      <c r="L165" s="223"/>
      <c r="M165" s="224"/>
      <c r="N165" s="225"/>
      <c r="O165" s="225"/>
      <c r="P165" s="225"/>
      <c r="Q165" s="225"/>
      <c r="R165" s="225"/>
      <c r="S165" s="225"/>
      <c r="T165" s="226"/>
      <c r="AT165" s="227" t="s">
        <v>147</v>
      </c>
      <c r="AU165" s="227" t="s">
        <v>79</v>
      </c>
      <c r="AV165" s="13" t="s">
        <v>79</v>
      </c>
      <c r="AW165" s="13" t="s">
        <v>32</v>
      </c>
      <c r="AX165" s="13" t="s">
        <v>69</v>
      </c>
      <c r="AY165" s="227" t="s">
        <v>130</v>
      </c>
    </row>
    <row r="166" spans="2:65" s="14" customFormat="1">
      <c r="B166" s="228"/>
      <c r="C166" s="229"/>
      <c r="D166" s="194" t="s">
        <v>147</v>
      </c>
      <c r="E166" s="230" t="s">
        <v>1</v>
      </c>
      <c r="F166" s="231" t="s">
        <v>176</v>
      </c>
      <c r="G166" s="229"/>
      <c r="H166" s="232">
        <v>32.390999999999998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147</v>
      </c>
      <c r="AU166" s="238" t="s">
        <v>79</v>
      </c>
      <c r="AV166" s="14" t="s">
        <v>137</v>
      </c>
      <c r="AW166" s="14" t="s">
        <v>32</v>
      </c>
      <c r="AX166" s="14" t="s">
        <v>77</v>
      </c>
      <c r="AY166" s="238" t="s">
        <v>130</v>
      </c>
    </row>
    <row r="167" spans="2:65" s="1" customFormat="1" ht="16.5" customHeight="1">
      <c r="B167" s="34"/>
      <c r="C167" s="182" t="s">
        <v>233</v>
      </c>
      <c r="D167" s="182" t="s">
        <v>132</v>
      </c>
      <c r="E167" s="183" t="s">
        <v>467</v>
      </c>
      <c r="F167" s="184" t="s">
        <v>468</v>
      </c>
      <c r="G167" s="185" t="s">
        <v>135</v>
      </c>
      <c r="H167" s="186">
        <v>36.905000000000001</v>
      </c>
      <c r="I167" s="187"/>
      <c r="J167" s="188">
        <f>ROUND(I167*H167,2)</f>
        <v>0</v>
      </c>
      <c r="K167" s="184" t="s">
        <v>406</v>
      </c>
      <c r="L167" s="38"/>
      <c r="M167" s="189" t="s">
        <v>1</v>
      </c>
      <c r="N167" s="190" t="s">
        <v>40</v>
      </c>
      <c r="O167" s="60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AR167" s="17" t="s">
        <v>137</v>
      </c>
      <c r="AT167" s="17" t="s">
        <v>132</v>
      </c>
      <c r="AU167" s="17" t="s">
        <v>79</v>
      </c>
      <c r="AY167" s="17" t="s">
        <v>130</v>
      </c>
      <c r="BE167" s="193">
        <f>IF(N167="základní",J167,0)</f>
        <v>0</v>
      </c>
      <c r="BF167" s="193">
        <f>IF(N167="snížená",J167,0)</f>
        <v>0</v>
      </c>
      <c r="BG167" s="193">
        <f>IF(N167="zákl. přenesená",J167,0)</f>
        <v>0</v>
      </c>
      <c r="BH167" s="193">
        <f>IF(N167="sníž. přenesená",J167,0)</f>
        <v>0</v>
      </c>
      <c r="BI167" s="193">
        <f>IF(N167="nulová",J167,0)</f>
        <v>0</v>
      </c>
      <c r="BJ167" s="17" t="s">
        <v>77</v>
      </c>
      <c r="BK167" s="193">
        <f>ROUND(I167*H167,2)</f>
        <v>0</v>
      </c>
      <c r="BL167" s="17" t="s">
        <v>137</v>
      </c>
      <c r="BM167" s="17" t="s">
        <v>328</v>
      </c>
    </row>
    <row r="168" spans="2:65" s="1" customFormat="1" ht="19.2">
      <c r="B168" s="34"/>
      <c r="C168" s="35"/>
      <c r="D168" s="194" t="s">
        <v>139</v>
      </c>
      <c r="E168" s="35"/>
      <c r="F168" s="195" t="s">
        <v>469</v>
      </c>
      <c r="G168" s="35"/>
      <c r="H168" s="35"/>
      <c r="I168" s="112"/>
      <c r="J168" s="35"/>
      <c r="K168" s="35"/>
      <c r="L168" s="38"/>
      <c r="M168" s="196"/>
      <c r="N168" s="60"/>
      <c r="O168" s="60"/>
      <c r="P168" s="60"/>
      <c r="Q168" s="60"/>
      <c r="R168" s="60"/>
      <c r="S168" s="60"/>
      <c r="T168" s="61"/>
      <c r="AT168" s="17" t="s">
        <v>139</v>
      </c>
      <c r="AU168" s="17" t="s">
        <v>79</v>
      </c>
    </row>
    <row r="169" spans="2:65" s="12" customFormat="1">
      <c r="B169" s="207"/>
      <c r="C169" s="208"/>
      <c r="D169" s="194" t="s">
        <v>147</v>
      </c>
      <c r="E169" s="209" t="s">
        <v>1</v>
      </c>
      <c r="F169" s="210" t="s">
        <v>470</v>
      </c>
      <c r="G169" s="208"/>
      <c r="H169" s="209" t="s">
        <v>1</v>
      </c>
      <c r="I169" s="211"/>
      <c r="J169" s="208"/>
      <c r="K169" s="208"/>
      <c r="L169" s="212"/>
      <c r="M169" s="213"/>
      <c r="N169" s="214"/>
      <c r="O169" s="214"/>
      <c r="P169" s="214"/>
      <c r="Q169" s="214"/>
      <c r="R169" s="214"/>
      <c r="S169" s="214"/>
      <c r="T169" s="215"/>
      <c r="AT169" s="216" t="s">
        <v>147</v>
      </c>
      <c r="AU169" s="216" t="s">
        <v>79</v>
      </c>
      <c r="AV169" s="12" t="s">
        <v>77</v>
      </c>
      <c r="AW169" s="12" t="s">
        <v>32</v>
      </c>
      <c r="AX169" s="12" t="s">
        <v>69</v>
      </c>
      <c r="AY169" s="216" t="s">
        <v>130</v>
      </c>
    </row>
    <row r="170" spans="2:65" s="13" customFormat="1">
      <c r="B170" s="217"/>
      <c r="C170" s="218"/>
      <c r="D170" s="194" t="s">
        <v>147</v>
      </c>
      <c r="E170" s="219" t="s">
        <v>1</v>
      </c>
      <c r="F170" s="220" t="s">
        <v>762</v>
      </c>
      <c r="G170" s="218"/>
      <c r="H170" s="221">
        <v>14.26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147</v>
      </c>
      <c r="AU170" s="227" t="s">
        <v>79</v>
      </c>
      <c r="AV170" s="13" t="s">
        <v>79</v>
      </c>
      <c r="AW170" s="13" t="s">
        <v>32</v>
      </c>
      <c r="AX170" s="13" t="s">
        <v>69</v>
      </c>
      <c r="AY170" s="227" t="s">
        <v>130</v>
      </c>
    </row>
    <row r="171" spans="2:65" s="13" customFormat="1">
      <c r="B171" s="217"/>
      <c r="C171" s="218"/>
      <c r="D171" s="194" t="s">
        <v>147</v>
      </c>
      <c r="E171" s="219" t="s">
        <v>1</v>
      </c>
      <c r="F171" s="220" t="s">
        <v>763</v>
      </c>
      <c r="G171" s="218"/>
      <c r="H171" s="221">
        <v>4.6500000000000004</v>
      </c>
      <c r="I171" s="222"/>
      <c r="J171" s="218"/>
      <c r="K171" s="218"/>
      <c r="L171" s="223"/>
      <c r="M171" s="224"/>
      <c r="N171" s="225"/>
      <c r="O171" s="225"/>
      <c r="P171" s="225"/>
      <c r="Q171" s="225"/>
      <c r="R171" s="225"/>
      <c r="S171" s="225"/>
      <c r="T171" s="226"/>
      <c r="AT171" s="227" t="s">
        <v>147</v>
      </c>
      <c r="AU171" s="227" t="s">
        <v>79</v>
      </c>
      <c r="AV171" s="13" t="s">
        <v>79</v>
      </c>
      <c r="AW171" s="13" t="s">
        <v>32</v>
      </c>
      <c r="AX171" s="13" t="s">
        <v>69</v>
      </c>
      <c r="AY171" s="227" t="s">
        <v>130</v>
      </c>
    </row>
    <row r="172" spans="2:65" s="13" customFormat="1">
      <c r="B172" s="217"/>
      <c r="C172" s="218"/>
      <c r="D172" s="194" t="s">
        <v>147</v>
      </c>
      <c r="E172" s="219" t="s">
        <v>1</v>
      </c>
      <c r="F172" s="220" t="s">
        <v>764</v>
      </c>
      <c r="G172" s="218"/>
      <c r="H172" s="221">
        <v>17.995000000000001</v>
      </c>
      <c r="I172" s="222"/>
      <c r="J172" s="218"/>
      <c r="K172" s="218"/>
      <c r="L172" s="223"/>
      <c r="M172" s="224"/>
      <c r="N172" s="225"/>
      <c r="O172" s="225"/>
      <c r="P172" s="225"/>
      <c r="Q172" s="225"/>
      <c r="R172" s="225"/>
      <c r="S172" s="225"/>
      <c r="T172" s="226"/>
      <c r="AT172" s="227" t="s">
        <v>147</v>
      </c>
      <c r="AU172" s="227" t="s">
        <v>79</v>
      </c>
      <c r="AV172" s="13" t="s">
        <v>79</v>
      </c>
      <c r="AW172" s="13" t="s">
        <v>32</v>
      </c>
      <c r="AX172" s="13" t="s">
        <v>69</v>
      </c>
      <c r="AY172" s="227" t="s">
        <v>130</v>
      </c>
    </row>
    <row r="173" spans="2:65" s="14" customFormat="1">
      <c r="B173" s="228"/>
      <c r="C173" s="229"/>
      <c r="D173" s="194" t="s">
        <v>147</v>
      </c>
      <c r="E173" s="230" t="s">
        <v>1</v>
      </c>
      <c r="F173" s="231" t="s">
        <v>176</v>
      </c>
      <c r="G173" s="229"/>
      <c r="H173" s="232">
        <v>36.905000000000001</v>
      </c>
      <c r="I173" s="233"/>
      <c r="J173" s="229"/>
      <c r="K173" s="229"/>
      <c r="L173" s="234"/>
      <c r="M173" s="235"/>
      <c r="N173" s="236"/>
      <c r="O173" s="236"/>
      <c r="P173" s="236"/>
      <c r="Q173" s="236"/>
      <c r="R173" s="236"/>
      <c r="S173" s="236"/>
      <c r="T173" s="237"/>
      <c r="AT173" s="238" t="s">
        <v>147</v>
      </c>
      <c r="AU173" s="238" t="s">
        <v>79</v>
      </c>
      <c r="AV173" s="14" t="s">
        <v>137</v>
      </c>
      <c r="AW173" s="14" t="s">
        <v>32</v>
      </c>
      <c r="AX173" s="14" t="s">
        <v>77</v>
      </c>
      <c r="AY173" s="238" t="s">
        <v>130</v>
      </c>
    </row>
    <row r="174" spans="2:65" s="1" customFormat="1" ht="16.5" customHeight="1">
      <c r="B174" s="34"/>
      <c r="C174" s="182" t="s">
        <v>239</v>
      </c>
      <c r="D174" s="182" t="s">
        <v>132</v>
      </c>
      <c r="E174" s="183" t="s">
        <v>474</v>
      </c>
      <c r="F174" s="184" t="s">
        <v>475</v>
      </c>
      <c r="G174" s="185" t="s">
        <v>135</v>
      </c>
      <c r="H174" s="186">
        <v>36.905000000000001</v>
      </c>
      <c r="I174" s="187"/>
      <c r="J174" s="188">
        <f>ROUND(I174*H174,2)</f>
        <v>0</v>
      </c>
      <c r="K174" s="184" t="s">
        <v>406</v>
      </c>
      <c r="L174" s="38"/>
      <c r="M174" s="189" t="s">
        <v>1</v>
      </c>
      <c r="N174" s="190" t="s">
        <v>40</v>
      </c>
      <c r="O174" s="60"/>
      <c r="P174" s="191">
        <f>O174*H174</f>
        <v>0</v>
      </c>
      <c r="Q174" s="191">
        <v>0</v>
      </c>
      <c r="R174" s="191">
        <f>Q174*H174</f>
        <v>0</v>
      </c>
      <c r="S174" s="191">
        <v>0</v>
      </c>
      <c r="T174" s="192">
        <f>S174*H174</f>
        <v>0</v>
      </c>
      <c r="AR174" s="17" t="s">
        <v>137</v>
      </c>
      <c r="AT174" s="17" t="s">
        <v>132</v>
      </c>
      <c r="AU174" s="17" t="s">
        <v>79</v>
      </c>
      <c r="AY174" s="17" t="s">
        <v>130</v>
      </c>
      <c r="BE174" s="193">
        <f>IF(N174="základní",J174,0)</f>
        <v>0</v>
      </c>
      <c r="BF174" s="193">
        <f>IF(N174="snížená",J174,0)</f>
        <v>0</v>
      </c>
      <c r="BG174" s="193">
        <f>IF(N174="zákl. přenesená",J174,0)</f>
        <v>0</v>
      </c>
      <c r="BH174" s="193">
        <f>IF(N174="sníž. přenesená",J174,0)</f>
        <v>0</v>
      </c>
      <c r="BI174" s="193">
        <f>IF(N174="nulová",J174,0)</f>
        <v>0</v>
      </c>
      <c r="BJ174" s="17" t="s">
        <v>77</v>
      </c>
      <c r="BK174" s="193">
        <f>ROUND(I174*H174,2)</f>
        <v>0</v>
      </c>
      <c r="BL174" s="17" t="s">
        <v>137</v>
      </c>
      <c r="BM174" s="17" t="s">
        <v>340</v>
      </c>
    </row>
    <row r="175" spans="2:65" s="1" customFormat="1">
      <c r="B175" s="34"/>
      <c r="C175" s="35"/>
      <c r="D175" s="194" t="s">
        <v>139</v>
      </c>
      <c r="E175" s="35"/>
      <c r="F175" s="195" t="s">
        <v>476</v>
      </c>
      <c r="G175" s="35"/>
      <c r="H175" s="35"/>
      <c r="I175" s="112"/>
      <c r="J175" s="35"/>
      <c r="K175" s="35"/>
      <c r="L175" s="38"/>
      <c r="M175" s="196"/>
      <c r="N175" s="60"/>
      <c r="O175" s="60"/>
      <c r="P175" s="60"/>
      <c r="Q175" s="60"/>
      <c r="R175" s="60"/>
      <c r="S175" s="60"/>
      <c r="T175" s="61"/>
      <c r="AT175" s="17" t="s">
        <v>139</v>
      </c>
      <c r="AU175" s="17" t="s">
        <v>79</v>
      </c>
    </row>
    <row r="176" spans="2:65" s="12" customFormat="1">
      <c r="B176" s="207"/>
      <c r="C176" s="208"/>
      <c r="D176" s="194" t="s">
        <v>147</v>
      </c>
      <c r="E176" s="209" t="s">
        <v>1</v>
      </c>
      <c r="F176" s="210" t="s">
        <v>470</v>
      </c>
      <c r="G176" s="208"/>
      <c r="H176" s="209" t="s">
        <v>1</v>
      </c>
      <c r="I176" s="211"/>
      <c r="J176" s="208"/>
      <c r="K176" s="208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147</v>
      </c>
      <c r="AU176" s="216" t="s">
        <v>79</v>
      </c>
      <c r="AV176" s="12" t="s">
        <v>77</v>
      </c>
      <c r="AW176" s="12" t="s">
        <v>32</v>
      </c>
      <c r="AX176" s="12" t="s">
        <v>69</v>
      </c>
      <c r="AY176" s="216" t="s">
        <v>130</v>
      </c>
    </row>
    <row r="177" spans="2:65" s="13" customFormat="1">
      <c r="B177" s="217"/>
      <c r="C177" s="218"/>
      <c r="D177" s="194" t="s">
        <v>147</v>
      </c>
      <c r="E177" s="219" t="s">
        <v>1</v>
      </c>
      <c r="F177" s="220" t="s">
        <v>762</v>
      </c>
      <c r="G177" s="218"/>
      <c r="H177" s="221">
        <v>14.26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147</v>
      </c>
      <c r="AU177" s="227" t="s">
        <v>79</v>
      </c>
      <c r="AV177" s="13" t="s">
        <v>79</v>
      </c>
      <c r="AW177" s="13" t="s">
        <v>32</v>
      </c>
      <c r="AX177" s="13" t="s">
        <v>69</v>
      </c>
      <c r="AY177" s="227" t="s">
        <v>130</v>
      </c>
    </row>
    <row r="178" spans="2:65" s="13" customFormat="1">
      <c r="B178" s="217"/>
      <c r="C178" s="218"/>
      <c r="D178" s="194" t="s">
        <v>147</v>
      </c>
      <c r="E178" s="219" t="s">
        <v>1</v>
      </c>
      <c r="F178" s="220" t="s">
        <v>763</v>
      </c>
      <c r="G178" s="218"/>
      <c r="H178" s="221">
        <v>4.6500000000000004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147</v>
      </c>
      <c r="AU178" s="227" t="s">
        <v>79</v>
      </c>
      <c r="AV178" s="13" t="s">
        <v>79</v>
      </c>
      <c r="AW178" s="13" t="s">
        <v>32</v>
      </c>
      <c r="AX178" s="13" t="s">
        <v>69</v>
      </c>
      <c r="AY178" s="227" t="s">
        <v>130</v>
      </c>
    </row>
    <row r="179" spans="2:65" s="13" customFormat="1">
      <c r="B179" s="217"/>
      <c r="C179" s="218"/>
      <c r="D179" s="194" t="s">
        <v>147</v>
      </c>
      <c r="E179" s="219" t="s">
        <v>1</v>
      </c>
      <c r="F179" s="220" t="s">
        <v>764</v>
      </c>
      <c r="G179" s="218"/>
      <c r="H179" s="221">
        <v>17.995000000000001</v>
      </c>
      <c r="I179" s="222"/>
      <c r="J179" s="218"/>
      <c r="K179" s="218"/>
      <c r="L179" s="223"/>
      <c r="M179" s="224"/>
      <c r="N179" s="225"/>
      <c r="O179" s="225"/>
      <c r="P179" s="225"/>
      <c r="Q179" s="225"/>
      <c r="R179" s="225"/>
      <c r="S179" s="225"/>
      <c r="T179" s="226"/>
      <c r="AT179" s="227" t="s">
        <v>147</v>
      </c>
      <c r="AU179" s="227" t="s">
        <v>79</v>
      </c>
      <c r="AV179" s="13" t="s">
        <v>79</v>
      </c>
      <c r="AW179" s="13" t="s">
        <v>32</v>
      </c>
      <c r="AX179" s="13" t="s">
        <v>69</v>
      </c>
      <c r="AY179" s="227" t="s">
        <v>130</v>
      </c>
    </row>
    <row r="180" spans="2:65" s="14" customFormat="1">
      <c r="B180" s="228"/>
      <c r="C180" s="229"/>
      <c r="D180" s="194" t="s">
        <v>147</v>
      </c>
      <c r="E180" s="230" t="s">
        <v>1</v>
      </c>
      <c r="F180" s="231" t="s">
        <v>176</v>
      </c>
      <c r="G180" s="229"/>
      <c r="H180" s="232">
        <v>36.905000000000001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147</v>
      </c>
      <c r="AU180" s="238" t="s">
        <v>79</v>
      </c>
      <c r="AV180" s="14" t="s">
        <v>137</v>
      </c>
      <c r="AW180" s="14" t="s">
        <v>32</v>
      </c>
      <c r="AX180" s="14" t="s">
        <v>77</v>
      </c>
      <c r="AY180" s="238" t="s">
        <v>130</v>
      </c>
    </row>
    <row r="181" spans="2:65" s="1" customFormat="1" ht="16.5" customHeight="1">
      <c r="B181" s="34"/>
      <c r="C181" s="182" t="s">
        <v>247</v>
      </c>
      <c r="D181" s="182" t="s">
        <v>132</v>
      </c>
      <c r="E181" s="183" t="s">
        <v>477</v>
      </c>
      <c r="F181" s="184" t="s">
        <v>478</v>
      </c>
      <c r="G181" s="185" t="s">
        <v>135</v>
      </c>
      <c r="H181" s="186">
        <v>14.26</v>
      </c>
      <c r="I181" s="187"/>
      <c r="J181" s="188">
        <f>ROUND(I181*H181,2)</f>
        <v>0</v>
      </c>
      <c r="K181" s="184" t="s">
        <v>406</v>
      </c>
      <c r="L181" s="38"/>
      <c r="M181" s="189" t="s">
        <v>1</v>
      </c>
      <c r="N181" s="190" t="s">
        <v>40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137</v>
      </c>
      <c r="AT181" s="17" t="s">
        <v>132</v>
      </c>
      <c r="AU181" s="17" t="s">
        <v>79</v>
      </c>
      <c r="AY181" s="17" t="s">
        <v>130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77</v>
      </c>
      <c r="BK181" s="193">
        <f>ROUND(I181*H181,2)</f>
        <v>0</v>
      </c>
      <c r="BL181" s="17" t="s">
        <v>137</v>
      </c>
      <c r="BM181" s="17" t="s">
        <v>353</v>
      </c>
    </row>
    <row r="182" spans="2:65" s="1" customFormat="1" ht="19.2">
      <c r="B182" s="34"/>
      <c r="C182" s="35"/>
      <c r="D182" s="194" t="s">
        <v>139</v>
      </c>
      <c r="E182" s="35"/>
      <c r="F182" s="195" t="s">
        <v>479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139</v>
      </c>
      <c r="AU182" s="17" t="s">
        <v>79</v>
      </c>
    </row>
    <row r="183" spans="2:65" s="13" customFormat="1">
      <c r="B183" s="217"/>
      <c r="C183" s="218"/>
      <c r="D183" s="194" t="s">
        <v>147</v>
      </c>
      <c r="E183" s="219" t="s">
        <v>1</v>
      </c>
      <c r="F183" s="220" t="s">
        <v>765</v>
      </c>
      <c r="G183" s="218"/>
      <c r="H183" s="221">
        <v>14.26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147</v>
      </c>
      <c r="AU183" s="227" t="s">
        <v>79</v>
      </c>
      <c r="AV183" s="13" t="s">
        <v>79</v>
      </c>
      <c r="AW183" s="13" t="s">
        <v>32</v>
      </c>
      <c r="AX183" s="13" t="s">
        <v>69</v>
      </c>
      <c r="AY183" s="227" t="s">
        <v>130</v>
      </c>
    </row>
    <row r="184" spans="2:65" s="14" customFormat="1">
      <c r="B184" s="228"/>
      <c r="C184" s="229"/>
      <c r="D184" s="194" t="s">
        <v>147</v>
      </c>
      <c r="E184" s="230" t="s">
        <v>1</v>
      </c>
      <c r="F184" s="231" t="s">
        <v>176</v>
      </c>
      <c r="G184" s="229"/>
      <c r="H184" s="232">
        <v>14.26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147</v>
      </c>
      <c r="AU184" s="238" t="s">
        <v>79</v>
      </c>
      <c r="AV184" s="14" t="s">
        <v>137</v>
      </c>
      <c r="AW184" s="14" t="s">
        <v>32</v>
      </c>
      <c r="AX184" s="14" t="s">
        <v>77</v>
      </c>
      <c r="AY184" s="238" t="s">
        <v>130</v>
      </c>
    </row>
    <row r="185" spans="2:65" s="1" customFormat="1" ht="16.5" customHeight="1">
      <c r="B185" s="34"/>
      <c r="C185" s="197" t="s">
        <v>252</v>
      </c>
      <c r="D185" s="197" t="s">
        <v>141</v>
      </c>
      <c r="E185" s="198" t="s">
        <v>481</v>
      </c>
      <c r="F185" s="199" t="s">
        <v>482</v>
      </c>
      <c r="G185" s="200" t="s">
        <v>144</v>
      </c>
      <c r="H185" s="201">
        <v>25.667999999999999</v>
      </c>
      <c r="I185" s="202"/>
      <c r="J185" s="203">
        <f>ROUND(I185*H185,2)</f>
        <v>0</v>
      </c>
      <c r="K185" s="199" t="s">
        <v>1</v>
      </c>
      <c r="L185" s="204"/>
      <c r="M185" s="205" t="s">
        <v>1</v>
      </c>
      <c r="N185" s="206" t="s">
        <v>40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145</v>
      </c>
      <c r="AT185" s="17" t="s">
        <v>141</v>
      </c>
      <c r="AU185" s="17" t="s">
        <v>79</v>
      </c>
      <c r="AY185" s="17" t="s">
        <v>130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77</v>
      </c>
      <c r="BK185" s="193">
        <f>ROUND(I185*H185,2)</f>
        <v>0</v>
      </c>
      <c r="BL185" s="17" t="s">
        <v>137</v>
      </c>
      <c r="BM185" s="17" t="s">
        <v>367</v>
      </c>
    </row>
    <row r="186" spans="2:65" s="1" customFormat="1">
      <c r="B186" s="34"/>
      <c r="C186" s="35"/>
      <c r="D186" s="194" t="s">
        <v>139</v>
      </c>
      <c r="E186" s="35"/>
      <c r="F186" s="195" t="s">
        <v>482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139</v>
      </c>
      <c r="AU186" s="17" t="s">
        <v>79</v>
      </c>
    </row>
    <row r="187" spans="2:65" s="13" customFormat="1">
      <c r="B187" s="217"/>
      <c r="C187" s="218"/>
      <c r="D187" s="194" t="s">
        <v>147</v>
      </c>
      <c r="E187" s="219" t="s">
        <v>1</v>
      </c>
      <c r="F187" s="220" t="s">
        <v>766</v>
      </c>
      <c r="G187" s="218"/>
      <c r="H187" s="221">
        <v>25.667999999999999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147</v>
      </c>
      <c r="AU187" s="227" t="s">
        <v>79</v>
      </c>
      <c r="AV187" s="13" t="s">
        <v>79</v>
      </c>
      <c r="AW187" s="13" t="s">
        <v>32</v>
      </c>
      <c r="AX187" s="13" t="s">
        <v>69</v>
      </c>
      <c r="AY187" s="227" t="s">
        <v>130</v>
      </c>
    </row>
    <row r="188" spans="2:65" s="14" customFormat="1">
      <c r="B188" s="228"/>
      <c r="C188" s="229"/>
      <c r="D188" s="194" t="s">
        <v>147</v>
      </c>
      <c r="E188" s="230" t="s">
        <v>1</v>
      </c>
      <c r="F188" s="231" t="s">
        <v>176</v>
      </c>
      <c r="G188" s="229"/>
      <c r="H188" s="232">
        <v>25.667999999999999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147</v>
      </c>
      <c r="AU188" s="238" t="s">
        <v>79</v>
      </c>
      <c r="AV188" s="14" t="s">
        <v>137</v>
      </c>
      <c r="AW188" s="14" t="s">
        <v>32</v>
      </c>
      <c r="AX188" s="14" t="s">
        <v>77</v>
      </c>
      <c r="AY188" s="238" t="s">
        <v>130</v>
      </c>
    </row>
    <row r="189" spans="2:65" s="11" customFormat="1" ht="22.8" customHeight="1">
      <c r="B189" s="166"/>
      <c r="C189" s="167"/>
      <c r="D189" s="168" t="s">
        <v>68</v>
      </c>
      <c r="E189" s="180" t="s">
        <v>137</v>
      </c>
      <c r="F189" s="180" t="s">
        <v>484</v>
      </c>
      <c r="G189" s="167"/>
      <c r="H189" s="167"/>
      <c r="I189" s="170"/>
      <c r="J189" s="181">
        <f>BK189</f>
        <v>0</v>
      </c>
      <c r="K189" s="167"/>
      <c r="L189" s="172"/>
      <c r="M189" s="173"/>
      <c r="N189" s="174"/>
      <c r="O189" s="174"/>
      <c r="P189" s="175">
        <f>SUM(P190:P201)</f>
        <v>0</v>
      </c>
      <c r="Q189" s="174"/>
      <c r="R189" s="175">
        <f>SUM(R190:R201)</f>
        <v>0</v>
      </c>
      <c r="S189" s="174"/>
      <c r="T189" s="176">
        <f>SUM(T190:T201)</f>
        <v>0</v>
      </c>
      <c r="AR189" s="177" t="s">
        <v>77</v>
      </c>
      <c r="AT189" s="178" t="s">
        <v>68</v>
      </c>
      <c r="AU189" s="178" t="s">
        <v>77</v>
      </c>
      <c r="AY189" s="177" t="s">
        <v>130</v>
      </c>
      <c r="BK189" s="179">
        <f>SUM(BK190:BK201)</f>
        <v>0</v>
      </c>
    </row>
    <row r="190" spans="2:65" s="1" customFormat="1" ht="16.5" customHeight="1">
      <c r="B190" s="34"/>
      <c r="C190" s="182" t="s">
        <v>258</v>
      </c>
      <c r="D190" s="182" t="s">
        <v>132</v>
      </c>
      <c r="E190" s="183" t="s">
        <v>485</v>
      </c>
      <c r="F190" s="184" t="s">
        <v>486</v>
      </c>
      <c r="G190" s="185" t="s">
        <v>135</v>
      </c>
      <c r="H190" s="186">
        <v>4.6500000000000004</v>
      </c>
      <c r="I190" s="187"/>
      <c r="J190" s="188">
        <f>ROUND(I190*H190,2)</f>
        <v>0</v>
      </c>
      <c r="K190" s="184" t="s">
        <v>1</v>
      </c>
      <c r="L190" s="38"/>
      <c r="M190" s="189" t="s">
        <v>1</v>
      </c>
      <c r="N190" s="190" t="s">
        <v>40</v>
      </c>
      <c r="O190" s="60"/>
      <c r="P190" s="191">
        <f>O190*H190</f>
        <v>0</v>
      </c>
      <c r="Q190" s="191">
        <v>0</v>
      </c>
      <c r="R190" s="191">
        <f>Q190*H190</f>
        <v>0</v>
      </c>
      <c r="S190" s="191">
        <v>0</v>
      </c>
      <c r="T190" s="192">
        <f>S190*H190</f>
        <v>0</v>
      </c>
      <c r="AR190" s="17" t="s">
        <v>137</v>
      </c>
      <c r="AT190" s="17" t="s">
        <v>132</v>
      </c>
      <c r="AU190" s="17" t="s">
        <v>79</v>
      </c>
      <c r="AY190" s="17" t="s">
        <v>130</v>
      </c>
      <c r="BE190" s="193">
        <f>IF(N190="základní",J190,0)</f>
        <v>0</v>
      </c>
      <c r="BF190" s="193">
        <f>IF(N190="snížená",J190,0)</f>
        <v>0</v>
      </c>
      <c r="BG190" s="193">
        <f>IF(N190="zákl. přenesená",J190,0)</f>
        <v>0</v>
      </c>
      <c r="BH190" s="193">
        <f>IF(N190="sníž. přenesená",J190,0)</f>
        <v>0</v>
      </c>
      <c r="BI190" s="193">
        <f>IF(N190="nulová",J190,0)</f>
        <v>0</v>
      </c>
      <c r="BJ190" s="17" t="s">
        <v>77</v>
      </c>
      <c r="BK190" s="193">
        <f>ROUND(I190*H190,2)</f>
        <v>0</v>
      </c>
      <c r="BL190" s="17" t="s">
        <v>137</v>
      </c>
      <c r="BM190" s="17" t="s">
        <v>377</v>
      </c>
    </row>
    <row r="191" spans="2:65" s="1" customFormat="1">
      <c r="B191" s="34"/>
      <c r="C191" s="35"/>
      <c r="D191" s="194" t="s">
        <v>139</v>
      </c>
      <c r="E191" s="35"/>
      <c r="F191" s="195" t="s">
        <v>486</v>
      </c>
      <c r="G191" s="35"/>
      <c r="H191" s="35"/>
      <c r="I191" s="112"/>
      <c r="J191" s="35"/>
      <c r="K191" s="35"/>
      <c r="L191" s="38"/>
      <c r="M191" s="196"/>
      <c r="N191" s="60"/>
      <c r="O191" s="60"/>
      <c r="P191" s="60"/>
      <c r="Q191" s="60"/>
      <c r="R191" s="60"/>
      <c r="S191" s="60"/>
      <c r="T191" s="61"/>
      <c r="AT191" s="17" t="s">
        <v>139</v>
      </c>
      <c r="AU191" s="17" t="s">
        <v>79</v>
      </c>
    </row>
    <row r="192" spans="2:65" s="13" customFormat="1">
      <c r="B192" s="217"/>
      <c r="C192" s="218"/>
      <c r="D192" s="194" t="s">
        <v>147</v>
      </c>
      <c r="E192" s="219" t="s">
        <v>1</v>
      </c>
      <c r="F192" s="220" t="s">
        <v>767</v>
      </c>
      <c r="G192" s="218"/>
      <c r="H192" s="221">
        <v>4.6500000000000004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147</v>
      </c>
      <c r="AU192" s="227" t="s">
        <v>79</v>
      </c>
      <c r="AV192" s="13" t="s">
        <v>79</v>
      </c>
      <c r="AW192" s="13" t="s">
        <v>32</v>
      </c>
      <c r="AX192" s="13" t="s">
        <v>69</v>
      </c>
      <c r="AY192" s="227" t="s">
        <v>130</v>
      </c>
    </row>
    <row r="193" spans="2:65" s="14" customFormat="1">
      <c r="B193" s="228"/>
      <c r="C193" s="229"/>
      <c r="D193" s="194" t="s">
        <v>147</v>
      </c>
      <c r="E193" s="230" t="s">
        <v>1</v>
      </c>
      <c r="F193" s="231" t="s">
        <v>176</v>
      </c>
      <c r="G193" s="229"/>
      <c r="H193" s="232">
        <v>4.6500000000000004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147</v>
      </c>
      <c r="AU193" s="238" t="s">
        <v>79</v>
      </c>
      <c r="AV193" s="14" t="s">
        <v>137</v>
      </c>
      <c r="AW193" s="14" t="s">
        <v>32</v>
      </c>
      <c r="AX193" s="14" t="s">
        <v>77</v>
      </c>
      <c r="AY193" s="238" t="s">
        <v>130</v>
      </c>
    </row>
    <row r="194" spans="2:65" s="1" customFormat="1" ht="16.5" customHeight="1">
      <c r="B194" s="34"/>
      <c r="C194" s="182" t="s">
        <v>7</v>
      </c>
      <c r="D194" s="182" t="s">
        <v>132</v>
      </c>
      <c r="E194" s="183" t="s">
        <v>488</v>
      </c>
      <c r="F194" s="184" t="s">
        <v>489</v>
      </c>
      <c r="G194" s="185" t="s">
        <v>135</v>
      </c>
      <c r="H194" s="186">
        <v>8.1000000000000003E-2</v>
      </c>
      <c r="I194" s="187"/>
      <c r="J194" s="188">
        <f>ROUND(I194*H194,2)</f>
        <v>0</v>
      </c>
      <c r="K194" s="184" t="s">
        <v>406</v>
      </c>
      <c r="L194" s="38"/>
      <c r="M194" s="189" t="s">
        <v>1</v>
      </c>
      <c r="N194" s="190" t="s">
        <v>40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137</v>
      </c>
      <c r="AT194" s="17" t="s">
        <v>132</v>
      </c>
      <c r="AU194" s="17" t="s">
        <v>79</v>
      </c>
      <c r="AY194" s="17" t="s">
        <v>130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77</v>
      </c>
      <c r="BK194" s="193">
        <f>ROUND(I194*H194,2)</f>
        <v>0</v>
      </c>
      <c r="BL194" s="17" t="s">
        <v>137</v>
      </c>
      <c r="BM194" s="17" t="s">
        <v>387</v>
      </c>
    </row>
    <row r="195" spans="2:65" s="1" customFormat="1">
      <c r="B195" s="34"/>
      <c r="C195" s="35"/>
      <c r="D195" s="194" t="s">
        <v>139</v>
      </c>
      <c r="E195" s="35"/>
      <c r="F195" s="195" t="s">
        <v>490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139</v>
      </c>
      <c r="AU195" s="17" t="s">
        <v>79</v>
      </c>
    </row>
    <row r="196" spans="2:65" s="13" customFormat="1">
      <c r="B196" s="217"/>
      <c r="C196" s="218"/>
      <c r="D196" s="194" t="s">
        <v>147</v>
      </c>
      <c r="E196" s="219" t="s">
        <v>1</v>
      </c>
      <c r="F196" s="220" t="s">
        <v>491</v>
      </c>
      <c r="G196" s="218"/>
      <c r="H196" s="221">
        <v>8.1000000000000003E-2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147</v>
      </c>
      <c r="AU196" s="227" t="s">
        <v>79</v>
      </c>
      <c r="AV196" s="13" t="s">
        <v>79</v>
      </c>
      <c r="AW196" s="13" t="s">
        <v>32</v>
      </c>
      <c r="AX196" s="13" t="s">
        <v>69</v>
      </c>
      <c r="AY196" s="227" t="s">
        <v>130</v>
      </c>
    </row>
    <row r="197" spans="2:65" s="14" customFormat="1">
      <c r="B197" s="228"/>
      <c r="C197" s="229"/>
      <c r="D197" s="194" t="s">
        <v>147</v>
      </c>
      <c r="E197" s="230" t="s">
        <v>1</v>
      </c>
      <c r="F197" s="231" t="s">
        <v>176</v>
      </c>
      <c r="G197" s="229"/>
      <c r="H197" s="232">
        <v>8.1000000000000003E-2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147</v>
      </c>
      <c r="AU197" s="238" t="s">
        <v>79</v>
      </c>
      <c r="AV197" s="14" t="s">
        <v>137</v>
      </c>
      <c r="AW197" s="14" t="s">
        <v>32</v>
      </c>
      <c r="AX197" s="14" t="s">
        <v>77</v>
      </c>
      <c r="AY197" s="238" t="s">
        <v>130</v>
      </c>
    </row>
    <row r="198" spans="2:65" s="1" customFormat="1" ht="16.5" customHeight="1">
      <c r="B198" s="34"/>
      <c r="C198" s="182" t="s">
        <v>268</v>
      </c>
      <c r="D198" s="182" t="s">
        <v>132</v>
      </c>
      <c r="E198" s="183" t="s">
        <v>492</v>
      </c>
      <c r="F198" s="184" t="s">
        <v>493</v>
      </c>
      <c r="G198" s="185" t="s">
        <v>223</v>
      </c>
      <c r="H198" s="186">
        <v>1.08</v>
      </c>
      <c r="I198" s="187"/>
      <c r="J198" s="188">
        <f>ROUND(I198*H198,2)</f>
        <v>0</v>
      </c>
      <c r="K198" s="184" t="s">
        <v>406</v>
      </c>
      <c r="L198" s="38"/>
      <c r="M198" s="189" t="s">
        <v>1</v>
      </c>
      <c r="N198" s="190" t="s">
        <v>40</v>
      </c>
      <c r="O198" s="60"/>
      <c r="P198" s="191">
        <f>O198*H198</f>
        <v>0</v>
      </c>
      <c r="Q198" s="191">
        <v>0</v>
      </c>
      <c r="R198" s="191">
        <f>Q198*H198</f>
        <v>0</v>
      </c>
      <c r="S198" s="191">
        <v>0</v>
      </c>
      <c r="T198" s="192">
        <f>S198*H198</f>
        <v>0</v>
      </c>
      <c r="AR198" s="17" t="s">
        <v>137</v>
      </c>
      <c r="AT198" s="17" t="s">
        <v>132</v>
      </c>
      <c r="AU198" s="17" t="s">
        <v>79</v>
      </c>
      <c r="AY198" s="17" t="s">
        <v>130</v>
      </c>
      <c r="BE198" s="193">
        <f>IF(N198="základní",J198,0)</f>
        <v>0</v>
      </c>
      <c r="BF198" s="193">
        <f>IF(N198="snížená",J198,0)</f>
        <v>0</v>
      </c>
      <c r="BG198" s="193">
        <f>IF(N198="zákl. přenesená",J198,0)</f>
        <v>0</v>
      </c>
      <c r="BH198" s="193">
        <f>IF(N198="sníž. přenesená",J198,0)</f>
        <v>0</v>
      </c>
      <c r="BI198" s="193">
        <f>IF(N198="nulová",J198,0)</f>
        <v>0</v>
      </c>
      <c r="BJ198" s="17" t="s">
        <v>77</v>
      </c>
      <c r="BK198" s="193">
        <f>ROUND(I198*H198,2)</f>
        <v>0</v>
      </c>
      <c r="BL198" s="17" t="s">
        <v>137</v>
      </c>
      <c r="BM198" s="17" t="s">
        <v>499</v>
      </c>
    </row>
    <row r="199" spans="2:65" s="1" customFormat="1" ht="19.2">
      <c r="B199" s="34"/>
      <c r="C199" s="35"/>
      <c r="D199" s="194" t="s">
        <v>139</v>
      </c>
      <c r="E199" s="35"/>
      <c r="F199" s="195" t="s">
        <v>494</v>
      </c>
      <c r="G199" s="35"/>
      <c r="H199" s="35"/>
      <c r="I199" s="112"/>
      <c r="J199" s="35"/>
      <c r="K199" s="35"/>
      <c r="L199" s="38"/>
      <c r="M199" s="196"/>
      <c r="N199" s="60"/>
      <c r="O199" s="60"/>
      <c r="P199" s="60"/>
      <c r="Q199" s="60"/>
      <c r="R199" s="60"/>
      <c r="S199" s="60"/>
      <c r="T199" s="61"/>
      <c r="AT199" s="17" t="s">
        <v>139</v>
      </c>
      <c r="AU199" s="17" t="s">
        <v>79</v>
      </c>
    </row>
    <row r="200" spans="2:65" s="13" customFormat="1">
      <c r="B200" s="217"/>
      <c r="C200" s="218"/>
      <c r="D200" s="194" t="s">
        <v>147</v>
      </c>
      <c r="E200" s="219" t="s">
        <v>1</v>
      </c>
      <c r="F200" s="220" t="s">
        <v>495</v>
      </c>
      <c r="G200" s="218"/>
      <c r="H200" s="221">
        <v>1.08</v>
      </c>
      <c r="I200" s="222"/>
      <c r="J200" s="218"/>
      <c r="K200" s="218"/>
      <c r="L200" s="223"/>
      <c r="M200" s="224"/>
      <c r="N200" s="225"/>
      <c r="O200" s="225"/>
      <c r="P200" s="225"/>
      <c r="Q200" s="225"/>
      <c r="R200" s="225"/>
      <c r="S200" s="225"/>
      <c r="T200" s="226"/>
      <c r="AT200" s="227" t="s">
        <v>147</v>
      </c>
      <c r="AU200" s="227" t="s">
        <v>79</v>
      </c>
      <c r="AV200" s="13" t="s">
        <v>79</v>
      </c>
      <c r="AW200" s="13" t="s">
        <v>32</v>
      </c>
      <c r="AX200" s="13" t="s">
        <v>69</v>
      </c>
      <c r="AY200" s="227" t="s">
        <v>130</v>
      </c>
    </row>
    <row r="201" spans="2:65" s="14" customFormat="1">
      <c r="B201" s="228"/>
      <c r="C201" s="229"/>
      <c r="D201" s="194" t="s">
        <v>147</v>
      </c>
      <c r="E201" s="230" t="s">
        <v>1</v>
      </c>
      <c r="F201" s="231" t="s">
        <v>176</v>
      </c>
      <c r="G201" s="229"/>
      <c r="H201" s="232">
        <v>1.08</v>
      </c>
      <c r="I201" s="233"/>
      <c r="J201" s="229"/>
      <c r="K201" s="229"/>
      <c r="L201" s="234"/>
      <c r="M201" s="235"/>
      <c r="N201" s="236"/>
      <c r="O201" s="236"/>
      <c r="P201" s="236"/>
      <c r="Q201" s="236"/>
      <c r="R201" s="236"/>
      <c r="S201" s="236"/>
      <c r="T201" s="237"/>
      <c r="AT201" s="238" t="s">
        <v>147</v>
      </c>
      <c r="AU201" s="238" t="s">
        <v>79</v>
      </c>
      <c r="AV201" s="14" t="s">
        <v>137</v>
      </c>
      <c r="AW201" s="14" t="s">
        <v>32</v>
      </c>
      <c r="AX201" s="14" t="s">
        <v>77</v>
      </c>
      <c r="AY201" s="238" t="s">
        <v>130</v>
      </c>
    </row>
    <row r="202" spans="2:65" s="11" customFormat="1" ht="22.8" customHeight="1">
      <c r="B202" s="166"/>
      <c r="C202" s="167"/>
      <c r="D202" s="168" t="s">
        <v>68</v>
      </c>
      <c r="E202" s="180" t="s">
        <v>145</v>
      </c>
      <c r="F202" s="180" t="s">
        <v>496</v>
      </c>
      <c r="G202" s="167"/>
      <c r="H202" s="167"/>
      <c r="I202" s="170"/>
      <c r="J202" s="181">
        <f>BK202</f>
        <v>0</v>
      </c>
      <c r="K202" s="167"/>
      <c r="L202" s="172"/>
      <c r="M202" s="173"/>
      <c r="N202" s="174"/>
      <c r="O202" s="174"/>
      <c r="P202" s="175">
        <f>SUM(P203:P337)</f>
        <v>0</v>
      </c>
      <c r="Q202" s="174"/>
      <c r="R202" s="175">
        <f>SUM(R203:R337)</f>
        <v>0</v>
      </c>
      <c r="S202" s="174"/>
      <c r="T202" s="176">
        <f>SUM(T203:T337)</f>
        <v>0</v>
      </c>
      <c r="AR202" s="177" t="s">
        <v>77</v>
      </c>
      <c r="AT202" s="178" t="s">
        <v>68</v>
      </c>
      <c r="AU202" s="178" t="s">
        <v>77</v>
      </c>
      <c r="AY202" s="177" t="s">
        <v>130</v>
      </c>
      <c r="BK202" s="179">
        <f>SUM(BK203:BK337)</f>
        <v>0</v>
      </c>
    </row>
    <row r="203" spans="2:65" s="1" customFormat="1" ht="16.5" customHeight="1">
      <c r="B203" s="34"/>
      <c r="C203" s="182" t="s">
        <v>273</v>
      </c>
      <c r="D203" s="182" t="s">
        <v>132</v>
      </c>
      <c r="E203" s="183" t="s">
        <v>497</v>
      </c>
      <c r="F203" s="184" t="s">
        <v>498</v>
      </c>
      <c r="G203" s="185" t="s">
        <v>331</v>
      </c>
      <c r="H203" s="186">
        <v>31</v>
      </c>
      <c r="I203" s="187"/>
      <c r="J203" s="188">
        <f>ROUND(I203*H203,2)</f>
        <v>0</v>
      </c>
      <c r="K203" s="184" t="s">
        <v>406</v>
      </c>
      <c r="L203" s="38"/>
      <c r="M203" s="189" t="s">
        <v>1</v>
      </c>
      <c r="N203" s="190" t="s">
        <v>40</v>
      </c>
      <c r="O203" s="60"/>
      <c r="P203" s="191">
        <f>O203*H203</f>
        <v>0</v>
      </c>
      <c r="Q203" s="191">
        <v>0</v>
      </c>
      <c r="R203" s="191">
        <f>Q203*H203</f>
        <v>0</v>
      </c>
      <c r="S203" s="191">
        <v>0</v>
      </c>
      <c r="T203" s="192">
        <f>S203*H203</f>
        <v>0</v>
      </c>
      <c r="AR203" s="17" t="s">
        <v>137</v>
      </c>
      <c r="AT203" s="17" t="s">
        <v>132</v>
      </c>
      <c r="AU203" s="17" t="s">
        <v>79</v>
      </c>
      <c r="AY203" s="17" t="s">
        <v>130</v>
      </c>
      <c r="BE203" s="193">
        <f>IF(N203="základní",J203,0)</f>
        <v>0</v>
      </c>
      <c r="BF203" s="193">
        <f>IF(N203="snížená",J203,0)</f>
        <v>0</v>
      </c>
      <c r="BG203" s="193">
        <f>IF(N203="zákl. přenesená",J203,0)</f>
        <v>0</v>
      </c>
      <c r="BH203" s="193">
        <f>IF(N203="sníž. přenesená",J203,0)</f>
        <v>0</v>
      </c>
      <c r="BI203" s="193">
        <f>IF(N203="nulová",J203,0)</f>
        <v>0</v>
      </c>
      <c r="BJ203" s="17" t="s">
        <v>77</v>
      </c>
      <c r="BK203" s="193">
        <f>ROUND(I203*H203,2)</f>
        <v>0</v>
      </c>
      <c r="BL203" s="17" t="s">
        <v>137</v>
      </c>
      <c r="BM203" s="17" t="s">
        <v>504</v>
      </c>
    </row>
    <row r="204" spans="2:65" s="1" customFormat="1" ht="19.2">
      <c r="B204" s="34"/>
      <c r="C204" s="35"/>
      <c r="D204" s="194" t="s">
        <v>139</v>
      </c>
      <c r="E204" s="35"/>
      <c r="F204" s="195" t="s">
        <v>500</v>
      </c>
      <c r="G204" s="35"/>
      <c r="H204" s="35"/>
      <c r="I204" s="112"/>
      <c r="J204" s="35"/>
      <c r="K204" s="35"/>
      <c r="L204" s="38"/>
      <c r="M204" s="196"/>
      <c r="N204" s="60"/>
      <c r="O204" s="60"/>
      <c r="P204" s="60"/>
      <c r="Q204" s="60"/>
      <c r="R204" s="60"/>
      <c r="S204" s="60"/>
      <c r="T204" s="61"/>
      <c r="AT204" s="17" t="s">
        <v>139</v>
      </c>
      <c r="AU204" s="17" t="s">
        <v>79</v>
      </c>
    </row>
    <row r="205" spans="2:65" s="13" customFormat="1">
      <c r="B205" s="217"/>
      <c r="C205" s="218"/>
      <c r="D205" s="194" t="s">
        <v>147</v>
      </c>
      <c r="E205" s="219" t="s">
        <v>1</v>
      </c>
      <c r="F205" s="220" t="s">
        <v>768</v>
      </c>
      <c r="G205" s="218"/>
      <c r="H205" s="221">
        <v>31</v>
      </c>
      <c r="I205" s="222"/>
      <c r="J205" s="218"/>
      <c r="K205" s="218"/>
      <c r="L205" s="223"/>
      <c r="M205" s="224"/>
      <c r="N205" s="225"/>
      <c r="O205" s="225"/>
      <c r="P205" s="225"/>
      <c r="Q205" s="225"/>
      <c r="R205" s="225"/>
      <c r="S205" s="225"/>
      <c r="T205" s="226"/>
      <c r="AT205" s="227" t="s">
        <v>147</v>
      </c>
      <c r="AU205" s="227" t="s">
        <v>79</v>
      </c>
      <c r="AV205" s="13" t="s">
        <v>79</v>
      </c>
      <c r="AW205" s="13" t="s">
        <v>32</v>
      </c>
      <c r="AX205" s="13" t="s">
        <v>69</v>
      </c>
      <c r="AY205" s="227" t="s">
        <v>130</v>
      </c>
    </row>
    <row r="206" spans="2:65" s="14" customFormat="1">
      <c r="B206" s="228"/>
      <c r="C206" s="229"/>
      <c r="D206" s="194" t="s">
        <v>147</v>
      </c>
      <c r="E206" s="230" t="s">
        <v>1</v>
      </c>
      <c r="F206" s="231" t="s">
        <v>176</v>
      </c>
      <c r="G206" s="229"/>
      <c r="H206" s="232">
        <v>31</v>
      </c>
      <c r="I206" s="233"/>
      <c r="J206" s="229"/>
      <c r="K206" s="229"/>
      <c r="L206" s="234"/>
      <c r="M206" s="235"/>
      <c r="N206" s="236"/>
      <c r="O206" s="236"/>
      <c r="P206" s="236"/>
      <c r="Q206" s="236"/>
      <c r="R206" s="236"/>
      <c r="S206" s="236"/>
      <c r="T206" s="237"/>
      <c r="AT206" s="238" t="s">
        <v>147</v>
      </c>
      <c r="AU206" s="238" t="s">
        <v>79</v>
      </c>
      <c r="AV206" s="14" t="s">
        <v>137</v>
      </c>
      <c r="AW206" s="14" t="s">
        <v>32</v>
      </c>
      <c r="AX206" s="14" t="s">
        <v>77</v>
      </c>
      <c r="AY206" s="238" t="s">
        <v>130</v>
      </c>
    </row>
    <row r="207" spans="2:65" s="1" customFormat="1" ht="16.5" customHeight="1">
      <c r="B207" s="34"/>
      <c r="C207" s="182" t="s">
        <v>278</v>
      </c>
      <c r="D207" s="182" t="s">
        <v>132</v>
      </c>
      <c r="E207" s="183" t="s">
        <v>769</v>
      </c>
      <c r="F207" s="184" t="s">
        <v>770</v>
      </c>
      <c r="G207" s="185" t="s">
        <v>331</v>
      </c>
      <c r="H207" s="186">
        <v>29.78</v>
      </c>
      <c r="I207" s="187"/>
      <c r="J207" s="188">
        <f>ROUND(I207*H207,2)</f>
        <v>0</v>
      </c>
      <c r="K207" s="184" t="s">
        <v>406</v>
      </c>
      <c r="L207" s="38"/>
      <c r="M207" s="189" t="s">
        <v>1</v>
      </c>
      <c r="N207" s="190" t="s">
        <v>40</v>
      </c>
      <c r="O207" s="60"/>
      <c r="P207" s="191">
        <f>O207*H207</f>
        <v>0</v>
      </c>
      <c r="Q207" s="191">
        <v>0</v>
      </c>
      <c r="R207" s="191">
        <f>Q207*H207</f>
        <v>0</v>
      </c>
      <c r="S207" s="191">
        <v>0</v>
      </c>
      <c r="T207" s="192">
        <f>S207*H207</f>
        <v>0</v>
      </c>
      <c r="AR207" s="17" t="s">
        <v>137</v>
      </c>
      <c r="AT207" s="17" t="s">
        <v>132</v>
      </c>
      <c r="AU207" s="17" t="s">
        <v>79</v>
      </c>
      <c r="AY207" s="17" t="s">
        <v>130</v>
      </c>
      <c r="BE207" s="193">
        <f>IF(N207="základní",J207,0)</f>
        <v>0</v>
      </c>
      <c r="BF207" s="193">
        <f>IF(N207="snížená",J207,0)</f>
        <v>0</v>
      </c>
      <c r="BG207" s="193">
        <f>IF(N207="zákl. přenesená",J207,0)</f>
        <v>0</v>
      </c>
      <c r="BH207" s="193">
        <f>IF(N207="sníž. přenesená",J207,0)</f>
        <v>0</v>
      </c>
      <c r="BI207" s="193">
        <f>IF(N207="nulová",J207,0)</f>
        <v>0</v>
      </c>
      <c r="BJ207" s="17" t="s">
        <v>77</v>
      </c>
      <c r="BK207" s="193">
        <f>ROUND(I207*H207,2)</f>
        <v>0</v>
      </c>
      <c r="BL207" s="17" t="s">
        <v>137</v>
      </c>
      <c r="BM207" s="17" t="s">
        <v>508</v>
      </c>
    </row>
    <row r="208" spans="2:65" s="1" customFormat="1" ht="19.2">
      <c r="B208" s="34"/>
      <c r="C208" s="35"/>
      <c r="D208" s="194" t="s">
        <v>139</v>
      </c>
      <c r="E208" s="35"/>
      <c r="F208" s="195" t="s">
        <v>771</v>
      </c>
      <c r="G208" s="35"/>
      <c r="H208" s="35"/>
      <c r="I208" s="112"/>
      <c r="J208" s="35"/>
      <c r="K208" s="35"/>
      <c r="L208" s="38"/>
      <c r="M208" s="196"/>
      <c r="N208" s="60"/>
      <c r="O208" s="60"/>
      <c r="P208" s="60"/>
      <c r="Q208" s="60"/>
      <c r="R208" s="60"/>
      <c r="S208" s="60"/>
      <c r="T208" s="61"/>
      <c r="AT208" s="17" t="s">
        <v>139</v>
      </c>
      <c r="AU208" s="17" t="s">
        <v>79</v>
      </c>
    </row>
    <row r="209" spans="2:65" s="13" customFormat="1">
      <c r="B209" s="217"/>
      <c r="C209" s="218"/>
      <c r="D209" s="194" t="s">
        <v>147</v>
      </c>
      <c r="E209" s="219" t="s">
        <v>1</v>
      </c>
      <c r="F209" s="220" t="s">
        <v>772</v>
      </c>
      <c r="G209" s="218"/>
      <c r="H209" s="221">
        <v>29.78</v>
      </c>
      <c r="I209" s="222"/>
      <c r="J209" s="218"/>
      <c r="K209" s="218"/>
      <c r="L209" s="223"/>
      <c r="M209" s="224"/>
      <c r="N209" s="225"/>
      <c r="O209" s="225"/>
      <c r="P209" s="225"/>
      <c r="Q209" s="225"/>
      <c r="R209" s="225"/>
      <c r="S209" s="225"/>
      <c r="T209" s="226"/>
      <c r="AT209" s="227" t="s">
        <v>147</v>
      </c>
      <c r="AU209" s="227" t="s">
        <v>79</v>
      </c>
      <c r="AV209" s="13" t="s">
        <v>79</v>
      </c>
      <c r="AW209" s="13" t="s">
        <v>32</v>
      </c>
      <c r="AX209" s="13" t="s">
        <v>69</v>
      </c>
      <c r="AY209" s="227" t="s">
        <v>130</v>
      </c>
    </row>
    <row r="210" spans="2:65" s="14" customFormat="1">
      <c r="B210" s="228"/>
      <c r="C210" s="229"/>
      <c r="D210" s="194" t="s">
        <v>147</v>
      </c>
      <c r="E210" s="230" t="s">
        <v>1</v>
      </c>
      <c r="F210" s="231" t="s">
        <v>176</v>
      </c>
      <c r="G210" s="229"/>
      <c r="H210" s="232">
        <v>29.78</v>
      </c>
      <c r="I210" s="233"/>
      <c r="J210" s="229"/>
      <c r="K210" s="229"/>
      <c r="L210" s="234"/>
      <c r="M210" s="235"/>
      <c r="N210" s="236"/>
      <c r="O210" s="236"/>
      <c r="P210" s="236"/>
      <c r="Q210" s="236"/>
      <c r="R210" s="236"/>
      <c r="S210" s="236"/>
      <c r="T210" s="237"/>
      <c r="AT210" s="238" t="s">
        <v>147</v>
      </c>
      <c r="AU210" s="238" t="s">
        <v>79</v>
      </c>
      <c r="AV210" s="14" t="s">
        <v>137</v>
      </c>
      <c r="AW210" s="14" t="s">
        <v>32</v>
      </c>
      <c r="AX210" s="14" t="s">
        <v>77</v>
      </c>
      <c r="AY210" s="238" t="s">
        <v>130</v>
      </c>
    </row>
    <row r="211" spans="2:65" s="1" customFormat="1" ht="16.5" customHeight="1">
      <c r="B211" s="34"/>
      <c r="C211" s="197" t="s">
        <v>291</v>
      </c>
      <c r="D211" s="197" t="s">
        <v>141</v>
      </c>
      <c r="E211" s="198" t="s">
        <v>773</v>
      </c>
      <c r="F211" s="199" t="s">
        <v>774</v>
      </c>
      <c r="G211" s="200" t="s">
        <v>331</v>
      </c>
      <c r="H211" s="201">
        <v>30.227</v>
      </c>
      <c r="I211" s="202"/>
      <c r="J211" s="203">
        <f>ROUND(I211*H211,2)</f>
        <v>0</v>
      </c>
      <c r="K211" s="199" t="s">
        <v>1</v>
      </c>
      <c r="L211" s="204"/>
      <c r="M211" s="205" t="s">
        <v>1</v>
      </c>
      <c r="N211" s="206" t="s">
        <v>40</v>
      </c>
      <c r="O211" s="60"/>
      <c r="P211" s="191">
        <f>O211*H211</f>
        <v>0</v>
      </c>
      <c r="Q211" s="191">
        <v>0</v>
      </c>
      <c r="R211" s="191">
        <f>Q211*H211</f>
        <v>0</v>
      </c>
      <c r="S211" s="191">
        <v>0</v>
      </c>
      <c r="T211" s="192">
        <f>S211*H211</f>
        <v>0</v>
      </c>
      <c r="AR211" s="17" t="s">
        <v>145</v>
      </c>
      <c r="AT211" s="17" t="s">
        <v>141</v>
      </c>
      <c r="AU211" s="17" t="s">
        <v>79</v>
      </c>
      <c r="AY211" s="17" t="s">
        <v>130</v>
      </c>
      <c r="BE211" s="193">
        <f>IF(N211="základní",J211,0)</f>
        <v>0</v>
      </c>
      <c r="BF211" s="193">
        <f>IF(N211="snížená",J211,0)</f>
        <v>0</v>
      </c>
      <c r="BG211" s="193">
        <f>IF(N211="zákl. přenesená",J211,0)</f>
        <v>0</v>
      </c>
      <c r="BH211" s="193">
        <f>IF(N211="sníž. přenesená",J211,0)</f>
        <v>0</v>
      </c>
      <c r="BI211" s="193">
        <f>IF(N211="nulová",J211,0)</f>
        <v>0</v>
      </c>
      <c r="BJ211" s="17" t="s">
        <v>77</v>
      </c>
      <c r="BK211" s="193">
        <f>ROUND(I211*H211,2)</f>
        <v>0</v>
      </c>
      <c r="BL211" s="17" t="s">
        <v>137</v>
      </c>
      <c r="BM211" s="17" t="s">
        <v>512</v>
      </c>
    </row>
    <row r="212" spans="2:65" s="1" customFormat="1">
      <c r="B212" s="34"/>
      <c r="C212" s="35"/>
      <c r="D212" s="194" t="s">
        <v>139</v>
      </c>
      <c r="E212" s="35"/>
      <c r="F212" s="195" t="s">
        <v>774</v>
      </c>
      <c r="G212" s="35"/>
      <c r="H212" s="35"/>
      <c r="I212" s="112"/>
      <c r="J212" s="35"/>
      <c r="K212" s="35"/>
      <c r="L212" s="38"/>
      <c r="M212" s="196"/>
      <c r="N212" s="60"/>
      <c r="O212" s="60"/>
      <c r="P212" s="60"/>
      <c r="Q212" s="60"/>
      <c r="R212" s="60"/>
      <c r="S212" s="60"/>
      <c r="T212" s="61"/>
      <c r="AT212" s="17" t="s">
        <v>139</v>
      </c>
      <c r="AU212" s="17" t="s">
        <v>79</v>
      </c>
    </row>
    <row r="213" spans="2:65" s="13" customFormat="1">
      <c r="B213" s="217"/>
      <c r="C213" s="218"/>
      <c r="D213" s="194" t="s">
        <v>147</v>
      </c>
      <c r="E213" s="219" t="s">
        <v>1</v>
      </c>
      <c r="F213" s="220" t="s">
        <v>775</v>
      </c>
      <c r="G213" s="218"/>
      <c r="H213" s="221">
        <v>30.227</v>
      </c>
      <c r="I213" s="222"/>
      <c r="J213" s="218"/>
      <c r="K213" s="218"/>
      <c r="L213" s="223"/>
      <c r="M213" s="224"/>
      <c r="N213" s="225"/>
      <c r="O213" s="225"/>
      <c r="P213" s="225"/>
      <c r="Q213" s="225"/>
      <c r="R213" s="225"/>
      <c r="S213" s="225"/>
      <c r="T213" s="226"/>
      <c r="AT213" s="227" t="s">
        <v>147</v>
      </c>
      <c r="AU213" s="227" t="s">
        <v>79</v>
      </c>
      <c r="AV213" s="13" t="s">
        <v>79</v>
      </c>
      <c r="AW213" s="13" t="s">
        <v>32</v>
      </c>
      <c r="AX213" s="13" t="s">
        <v>69</v>
      </c>
      <c r="AY213" s="227" t="s">
        <v>130</v>
      </c>
    </row>
    <row r="214" spans="2:65" s="14" customFormat="1">
      <c r="B214" s="228"/>
      <c r="C214" s="229"/>
      <c r="D214" s="194" t="s">
        <v>147</v>
      </c>
      <c r="E214" s="230" t="s">
        <v>1</v>
      </c>
      <c r="F214" s="231" t="s">
        <v>176</v>
      </c>
      <c r="G214" s="229"/>
      <c r="H214" s="232">
        <v>30.227</v>
      </c>
      <c r="I214" s="233"/>
      <c r="J214" s="229"/>
      <c r="K214" s="229"/>
      <c r="L214" s="234"/>
      <c r="M214" s="235"/>
      <c r="N214" s="236"/>
      <c r="O214" s="236"/>
      <c r="P214" s="236"/>
      <c r="Q214" s="236"/>
      <c r="R214" s="236"/>
      <c r="S214" s="236"/>
      <c r="T214" s="237"/>
      <c r="AT214" s="238" t="s">
        <v>147</v>
      </c>
      <c r="AU214" s="238" t="s">
        <v>79</v>
      </c>
      <c r="AV214" s="14" t="s">
        <v>137</v>
      </c>
      <c r="AW214" s="14" t="s">
        <v>32</v>
      </c>
      <c r="AX214" s="14" t="s">
        <v>77</v>
      </c>
      <c r="AY214" s="238" t="s">
        <v>130</v>
      </c>
    </row>
    <row r="215" spans="2:65" s="1" customFormat="1" ht="16.5" customHeight="1">
      <c r="B215" s="34"/>
      <c r="C215" s="182" t="s">
        <v>296</v>
      </c>
      <c r="D215" s="182" t="s">
        <v>132</v>
      </c>
      <c r="E215" s="183" t="s">
        <v>776</v>
      </c>
      <c r="F215" s="184" t="s">
        <v>777</v>
      </c>
      <c r="G215" s="185" t="s">
        <v>331</v>
      </c>
      <c r="H215" s="186">
        <v>29.78</v>
      </c>
      <c r="I215" s="187"/>
      <c r="J215" s="188">
        <f>ROUND(I215*H215,2)</f>
        <v>0</v>
      </c>
      <c r="K215" s="184" t="s">
        <v>406</v>
      </c>
      <c r="L215" s="38"/>
      <c r="M215" s="189" t="s">
        <v>1</v>
      </c>
      <c r="N215" s="190" t="s">
        <v>40</v>
      </c>
      <c r="O215" s="60"/>
      <c r="P215" s="191">
        <f>O215*H215</f>
        <v>0</v>
      </c>
      <c r="Q215" s="191">
        <v>0</v>
      </c>
      <c r="R215" s="191">
        <f>Q215*H215</f>
        <v>0</v>
      </c>
      <c r="S215" s="191">
        <v>0</v>
      </c>
      <c r="T215" s="192">
        <f>S215*H215</f>
        <v>0</v>
      </c>
      <c r="AR215" s="17" t="s">
        <v>137</v>
      </c>
      <c r="AT215" s="17" t="s">
        <v>132</v>
      </c>
      <c r="AU215" s="17" t="s">
        <v>79</v>
      </c>
      <c r="AY215" s="17" t="s">
        <v>130</v>
      </c>
      <c r="BE215" s="193">
        <f>IF(N215="základní",J215,0)</f>
        <v>0</v>
      </c>
      <c r="BF215" s="193">
        <f>IF(N215="snížená",J215,0)</f>
        <v>0</v>
      </c>
      <c r="BG215" s="193">
        <f>IF(N215="zákl. přenesená",J215,0)</f>
        <v>0</v>
      </c>
      <c r="BH215" s="193">
        <f>IF(N215="sníž. přenesená",J215,0)</f>
        <v>0</v>
      </c>
      <c r="BI215" s="193">
        <f>IF(N215="nulová",J215,0)</f>
        <v>0</v>
      </c>
      <c r="BJ215" s="17" t="s">
        <v>77</v>
      </c>
      <c r="BK215" s="193">
        <f>ROUND(I215*H215,2)</f>
        <v>0</v>
      </c>
      <c r="BL215" s="17" t="s">
        <v>137</v>
      </c>
      <c r="BM215" s="17" t="s">
        <v>515</v>
      </c>
    </row>
    <row r="216" spans="2:65" s="1" customFormat="1">
      <c r="B216" s="34"/>
      <c r="C216" s="35"/>
      <c r="D216" s="194" t="s">
        <v>139</v>
      </c>
      <c r="E216" s="35"/>
      <c r="F216" s="195" t="s">
        <v>777</v>
      </c>
      <c r="G216" s="35"/>
      <c r="H216" s="35"/>
      <c r="I216" s="112"/>
      <c r="J216" s="35"/>
      <c r="K216" s="35"/>
      <c r="L216" s="38"/>
      <c r="M216" s="196"/>
      <c r="N216" s="60"/>
      <c r="O216" s="60"/>
      <c r="P216" s="60"/>
      <c r="Q216" s="60"/>
      <c r="R216" s="60"/>
      <c r="S216" s="60"/>
      <c r="T216" s="61"/>
      <c r="AT216" s="17" t="s">
        <v>139</v>
      </c>
      <c r="AU216" s="17" t="s">
        <v>79</v>
      </c>
    </row>
    <row r="217" spans="2:65" s="1" customFormat="1" ht="16.5" customHeight="1">
      <c r="B217" s="34"/>
      <c r="C217" s="182" t="s">
        <v>302</v>
      </c>
      <c r="D217" s="182" t="s">
        <v>132</v>
      </c>
      <c r="E217" s="183" t="s">
        <v>778</v>
      </c>
      <c r="F217" s="184" t="s">
        <v>779</v>
      </c>
      <c r="G217" s="185" t="s">
        <v>331</v>
      </c>
      <c r="H217" s="186">
        <v>29.78</v>
      </c>
      <c r="I217" s="187"/>
      <c r="J217" s="188">
        <f>ROUND(I217*H217,2)</f>
        <v>0</v>
      </c>
      <c r="K217" s="184" t="s">
        <v>406</v>
      </c>
      <c r="L217" s="38"/>
      <c r="M217" s="189" t="s">
        <v>1</v>
      </c>
      <c r="N217" s="190" t="s">
        <v>40</v>
      </c>
      <c r="O217" s="60"/>
      <c r="P217" s="191">
        <f>O217*H217</f>
        <v>0</v>
      </c>
      <c r="Q217" s="191">
        <v>0</v>
      </c>
      <c r="R217" s="191">
        <f>Q217*H217</f>
        <v>0</v>
      </c>
      <c r="S217" s="191">
        <v>0</v>
      </c>
      <c r="T217" s="192">
        <f>S217*H217</f>
        <v>0</v>
      </c>
      <c r="AR217" s="17" t="s">
        <v>137</v>
      </c>
      <c r="AT217" s="17" t="s">
        <v>132</v>
      </c>
      <c r="AU217" s="17" t="s">
        <v>79</v>
      </c>
      <c r="AY217" s="17" t="s">
        <v>130</v>
      </c>
      <c r="BE217" s="193">
        <f>IF(N217="základní",J217,0)</f>
        <v>0</v>
      </c>
      <c r="BF217" s="193">
        <f>IF(N217="snížená",J217,0)</f>
        <v>0</v>
      </c>
      <c r="BG217" s="193">
        <f>IF(N217="zákl. přenesená",J217,0)</f>
        <v>0</v>
      </c>
      <c r="BH217" s="193">
        <f>IF(N217="sníž. přenesená",J217,0)</f>
        <v>0</v>
      </c>
      <c r="BI217" s="193">
        <f>IF(N217="nulová",J217,0)</f>
        <v>0</v>
      </c>
      <c r="BJ217" s="17" t="s">
        <v>77</v>
      </c>
      <c r="BK217" s="193">
        <f>ROUND(I217*H217,2)</f>
        <v>0</v>
      </c>
      <c r="BL217" s="17" t="s">
        <v>137</v>
      </c>
      <c r="BM217" s="17" t="s">
        <v>519</v>
      </c>
    </row>
    <row r="218" spans="2:65" s="1" customFormat="1">
      <c r="B218" s="34"/>
      <c r="C218" s="35"/>
      <c r="D218" s="194" t="s">
        <v>139</v>
      </c>
      <c r="E218" s="35"/>
      <c r="F218" s="195" t="s">
        <v>780</v>
      </c>
      <c r="G218" s="35"/>
      <c r="H218" s="35"/>
      <c r="I218" s="112"/>
      <c r="J218" s="35"/>
      <c r="K218" s="35"/>
      <c r="L218" s="38"/>
      <c r="M218" s="196"/>
      <c r="N218" s="60"/>
      <c r="O218" s="60"/>
      <c r="P218" s="60"/>
      <c r="Q218" s="60"/>
      <c r="R218" s="60"/>
      <c r="S218" s="60"/>
      <c r="T218" s="61"/>
      <c r="AT218" s="17" t="s">
        <v>139</v>
      </c>
      <c r="AU218" s="17" t="s">
        <v>79</v>
      </c>
    </row>
    <row r="219" spans="2:65" s="1" customFormat="1" ht="16.5" customHeight="1">
      <c r="B219" s="34"/>
      <c r="C219" s="182" t="s">
        <v>308</v>
      </c>
      <c r="D219" s="182" t="s">
        <v>132</v>
      </c>
      <c r="E219" s="183" t="s">
        <v>517</v>
      </c>
      <c r="F219" s="184" t="s">
        <v>518</v>
      </c>
      <c r="G219" s="185" t="s">
        <v>331</v>
      </c>
      <c r="H219" s="186">
        <v>31.58</v>
      </c>
      <c r="I219" s="187"/>
      <c r="J219" s="188">
        <f>ROUND(I219*H219,2)</f>
        <v>0</v>
      </c>
      <c r="K219" s="184" t="s">
        <v>406</v>
      </c>
      <c r="L219" s="38"/>
      <c r="M219" s="189" t="s">
        <v>1</v>
      </c>
      <c r="N219" s="190" t="s">
        <v>40</v>
      </c>
      <c r="O219" s="60"/>
      <c r="P219" s="191">
        <f>O219*H219</f>
        <v>0</v>
      </c>
      <c r="Q219" s="191">
        <v>0</v>
      </c>
      <c r="R219" s="191">
        <f>Q219*H219</f>
        <v>0</v>
      </c>
      <c r="S219" s="191">
        <v>0</v>
      </c>
      <c r="T219" s="192">
        <f>S219*H219</f>
        <v>0</v>
      </c>
      <c r="AR219" s="17" t="s">
        <v>137</v>
      </c>
      <c r="AT219" s="17" t="s">
        <v>132</v>
      </c>
      <c r="AU219" s="17" t="s">
        <v>79</v>
      </c>
      <c r="AY219" s="17" t="s">
        <v>130</v>
      </c>
      <c r="BE219" s="193">
        <f>IF(N219="základní",J219,0)</f>
        <v>0</v>
      </c>
      <c r="BF219" s="193">
        <f>IF(N219="snížená",J219,0)</f>
        <v>0</v>
      </c>
      <c r="BG219" s="193">
        <f>IF(N219="zákl. přenesená",J219,0)</f>
        <v>0</v>
      </c>
      <c r="BH219" s="193">
        <f>IF(N219="sníž. přenesená",J219,0)</f>
        <v>0</v>
      </c>
      <c r="BI219" s="193">
        <f>IF(N219="nulová",J219,0)</f>
        <v>0</v>
      </c>
      <c r="BJ219" s="17" t="s">
        <v>77</v>
      </c>
      <c r="BK219" s="193">
        <f>ROUND(I219*H219,2)</f>
        <v>0</v>
      </c>
      <c r="BL219" s="17" t="s">
        <v>137</v>
      </c>
      <c r="BM219" s="17" t="s">
        <v>524</v>
      </c>
    </row>
    <row r="220" spans="2:65" s="1" customFormat="1">
      <c r="B220" s="34"/>
      <c r="C220" s="35"/>
      <c r="D220" s="194" t="s">
        <v>139</v>
      </c>
      <c r="E220" s="35"/>
      <c r="F220" s="195" t="s">
        <v>520</v>
      </c>
      <c r="G220" s="35"/>
      <c r="H220" s="35"/>
      <c r="I220" s="112"/>
      <c r="J220" s="35"/>
      <c r="K220" s="35"/>
      <c r="L220" s="38"/>
      <c r="M220" s="196"/>
      <c r="N220" s="60"/>
      <c r="O220" s="60"/>
      <c r="P220" s="60"/>
      <c r="Q220" s="60"/>
      <c r="R220" s="60"/>
      <c r="S220" s="60"/>
      <c r="T220" s="61"/>
      <c r="AT220" s="17" t="s">
        <v>139</v>
      </c>
      <c r="AU220" s="17" t="s">
        <v>79</v>
      </c>
    </row>
    <row r="221" spans="2:65" s="13" customFormat="1">
      <c r="B221" s="217"/>
      <c r="C221" s="218"/>
      <c r="D221" s="194" t="s">
        <v>147</v>
      </c>
      <c r="E221" s="219" t="s">
        <v>1</v>
      </c>
      <c r="F221" s="220" t="s">
        <v>781</v>
      </c>
      <c r="G221" s="218"/>
      <c r="H221" s="221">
        <v>31.58</v>
      </c>
      <c r="I221" s="222"/>
      <c r="J221" s="218"/>
      <c r="K221" s="218"/>
      <c r="L221" s="223"/>
      <c r="M221" s="224"/>
      <c r="N221" s="225"/>
      <c r="O221" s="225"/>
      <c r="P221" s="225"/>
      <c r="Q221" s="225"/>
      <c r="R221" s="225"/>
      <c r="S221" s="225"/>
      <c r="T221" s="226"/>
      <c r="AT221" s="227" t="s">
        <v>147</v>
      </c>
      <c r="AU221" s="227" t="s">
        <v>79</v>
      </c>
      <c r="AV221" s="13" t="s">
        <v>79</v>
      </c>
      <c r="AW221" s="13" t="s">
        <v>32</v>
      </c>
      <c r="AX221" s="13" t="s">
        <v>69</v>
      </c>
      <c r="AY221" s="227" t="s">
        <v>130</v>
      </c>
    </row>
    <row r="222" spans="2:65" s="14" customFormat="1">
      <c r="B222" s="228"/>
      <c r="C222" s="229"/>
      <c r="D222" s="194" t="s">
        <v>147</v>
      </c>
      <c r="E222" s="230" t="s">
        <v>1</v>
      </c>
      <c r="F222" s="231" t="s">
        <v>176</v>
      </c>
      <c r="G222" s="229"/>
      <c r="H222" s="232">
        <v>31.58</v>
      </c>
      <c r="I222" s="233"/>
      <c r="J222" s="229"/>
      <c r="K222" s="229"/>
      <c r="L222" s="234"/>
      <c r="M222" s="235"/>
      <c r="N222" s="236"/>
      <c r="O222" s="236"/>
      <c r="P222" s="236"/>
      <c r="Q222" s="236"/>
      <c r="R222" s="236"/>
      <c r="S222" s="236"/>
      <c r="T222" s="237"/>
      <c r="AT222" s="238" t="s">
        <v>147</v>
      </c>
      <c r="AU222" s="238" t="s">
        <v>79</v>
      </c>
      <c r="AV222" s="14" t="s">
        <v>137</v>
      </c>
      <c r="AW222" s="14" t="s">
        <v>32</v>
      </c>
      <c r="AX222" s="14" t="s">
        <v>77</v>
      </c>
      <c r="AY222" s="238" t="s">
        <v>130</v>
      </c>
    </row>
    <row r="223" spans="2:65" s="1" customFormat="1" ht="16.5" customHeight="1">
      <c r="B223" s="34"/>
      <c r="C223" s="182" t="s">
        <v>315</v>
      </c>
      <c r="D223" s="182" t="s">
        <v>132</v>
      </c>
      <c r="E223" s="183" t="s">
        <v>522</v>
      </c>
      <c r="F223" s="184" t="s">
        <v>523</v>
      </c>
      <c r="G223" s="185" t="s">
        <v>331</v>
      </c>
      <c r="H223" s="186">
        <v>29.78</v>
      </c>
      <c r="I223" s="187"/>
      <c r="J223" s="188">
        <f>ROUND(I223*H223,2)</f>
        <v>0</v>
      </c>
      <c r="K223" s="184" t="s">
        <v>406</v>
      </c>
      <c r="L223" s="38"/>
      <c r="M223" s="189" t="s">
        <v>1</v>
      </c>
      <c r="N223" s="190" t="s">
        <v>40</v>
      </c>
      <c r="O223" s="60"/>
      <c r="P223" s="191">
        <f>O223*H223</f>
        <v>0</v>
      </c>
      <c r="Q223" s="191">
        <v>0</v>
      </c>
      <c r="R223" s="191">
        <f>Q223*H223</f>
        <v>0</v>
      </c>
      <c r="S223" s="191">
        <v>0</v>
      </c>
      <c r="T223" s="192">
        <f>S223*H223</f>
        <v>0</v>
      </c>
      <c r="AR223" s="17" t="s">
        <v>137</v>
      </c>
      <c r="AT223" s="17" t="s">
        <v>132</v>
      </c>
      <c r="AU223" s="17" t="s">
        <v>79</v>
      </c>
      <c r="AY223" s="17" t="s">
        <v>130</v>
      </c>
      <c r="BE223" s="193">
        <f>IF(N223="základní",J223,0)</f>
        <v>0</v>
      </c>
      <c r="BF223" s="193">
        <f>IF(N223="snížená",J223,0)</f>
        <v>0</v>
      </c>
      <c r="BG223" s="193">
        <f>IF(N223="zákl. přenesená",J223,0)</f>
        <v>0</v>
      </c>
      <c r="BH223" s="193">
        <f>IF(N223="sníž. přenesená",J223,0)</f>
        <v>0</v>
      </c>
      <c r="BI223" s="193">
        <f>IF(N223="nulová",J223,0)</f>
        <v>0</v>
      </c>
      <c r="BJ223" s="17" t="s">
        <v>77</v>
      </c>
      <c r="BK223" s="193">
        <f>ROUND(I223*H223,2)</f>
        <v>0</v>
      </c>
      <c r="BL223" s="17" t="s">
        <v>137</v>
      </c>
      <c r="BM223" s="17" t="s">
        <v>529</v>
      </c>
    </row>
    <row r="224" spans="2:65" s="1" customFormat="1">
      <c r="B224" s="34"/>
      <c r="C224" s="35"/>
      <c r="D224" s="194" t="s">
        <v>139</v>
      </c>
      <c r="E224" s="35"/>
      <c r="F224" s="195" t="s">
        <v>525</v>
      </c>
      <c r="G224" s="35"/>
      <c r="H224" s="35"/>
      <c r="I224" s="112"/>
      <c r="J224" s="35"/>
      <c r="K224" s="35"/>
      <c r="L224" s="38"/>
      <c r="M224" s="196"/>
      <c r="N224" s="60"/>
      <c r="O224" s="60"/>
      <c r="P224" s="60"/>
      <c r="Q224" s="60"/>
      <c r="R224" s="60"/>
      <c r="S224" s="60"/>
      <c r="T224" s="61"/>
      <c r="AT224" s="17" t="s">
        <v>139</v>
      </c>
      <c r="AU224" s="17" t="s">
        <v>79</v>
      </c>
    </row>
    <row r="225" spans="2:65" s="13" customFormat="1">
      <c r="B225" s="217"/>
      <c r="C225" s="218"/>
      <c r="D225" s="194" t="s">
        <v>147</v>
      </c>
      <c r="E225" s="219" t="s">
        <v>1</v>
      </c>
      <c r="F225" s="220" t="s">
        <v>772</v>
      </c>
      <c r="G225" s="218"/>
      <c r="H225" s="221">
        <v>29.78</v>
      </c>
      <c r="I225" s="222"/>
      <c r="J225" s="218"/>
      <c r="K225" s="218"/>
      <c r="L225" s="223"/>
      <c r="M225" s="224"/>
      <c r="N225" s="225"/>
      <c r="O225" s="225"/>
      <c r="P225" s="225"/>
      <c r="Q225" s="225"/>
      <c r="R225" s="225"/>
      <c r="S225" s="225"/>
      <c r="T225" s="226"/>
      <c r="AT225" s="227" t="s">
        <v>147</v>
      </c>
      <c r="AU225" s="227" t="s">
        <v>79</v>
      </c>
      <c r="AV225" s="13" t="s">
        <v>79</v>
      </c>
      <c r="AW225" s="13" t="s">
        <v>32</v>
      </c>
      <c r="AX225" s="13" t="s">
        <v>69</v>
      </c>
      <c r="AY225" s="227" t="s">
        <v>130</v>
      </c>
    </row>
    <row r="226" spans="2:65" s="14" customFormat="1">
      <c r="B226" s="228"/>
      <c r="C226" s="229"/>
      <c r="D226" s="194" t="s">
        <v>147</v>
      </c>
      <c r="E226" s="230" t="s">
        <v>1</v>
      </c>
      <c r="F226" s="231" t="s">
        <v>176</v>
      </c>
      <c r="G226" s="229"/>
      <c r="H226" s="232">
        <v>29.78</v>
      </c>
      <c r="I226" s="233"/>
      <c r="J226" s="229"/>
      <c r="K226" s="229"/>
      <c r="L226" s="234"/>
      <c r="M226" s="235"/>
      <c r="N226" s="236"/>
      <c r="O226" s="236"/>
      <c r="P226" s="236"/>
      <c r="Q226" s="236"/>
      <c r="R226" s="236"/>
      <c r="S226" s="236"/>
      <c r="T226" s="237"/>
      <c r="AT226" s="238" t="s">
        <v>147</v>
      </c>
      <c r="AU226" s="238" t="s">
        <v>79</v>
      </c>
      <c r="AV226" s="14" t="s">
        <v>137</v>
      </c>
      <c r="AW226" s="14" t="s">
        <v>32</v>
      </c>
      <c r="AX226" s="14" t="s">
        <v>77</v>
      </c>
      <c r="AY226" s="238" t="s">
        <v>130</v>
      </c>
    </row>
    <row r="227" spans="2:65" s="1" customFormat="1" ht="16.5" customHeight="1">
      <c r="B227" s="34"/>
      <c r="C227" s="182" t="s">
        <v>319</v>
      </c>
      <c r="D227" s="182" t="s">
        <v>132</v>
      </c>
      <c r="E227" s="183" t="s">
        <v>527</v>
      </c>
      <c r="F227" s="184" t="s">
        <v>528</v>
      </c>
      <c r="G227" s="185" t="s">
        <v>311</v>
      </c>
      <c r="H227" s="186">
        <v>2</v>
      </c>
      <c r="I227" s="187"/>
      <c r="J227" s="188">
        <f>ROUND(I227*H227,2)</f>
        <v>0</v>
      </c>
      <c r="K227" s="184" t="s">
        <v>406</v>
      </c>
      <c r="L227" s="38"/>
      <c r="M227" s="189" t="s">
        <v>1</v>
      </c>
      <c r="N227" s="190" t="s">
        <v>40</v>
      </c>
      <c r="O227" s="60"/>
      <c r="P227" s="191">
        <f>O227*H227</f>
        <v>0</v>
      </c>
      <c r="Q227" s="191">
        <v>0</v>
      </c>
      <c r="R227" s="191">
        <f>Q227*H227</f>
        <v>0</v>
      </c>
      <c r="S227" s="191">
        <v>0</v>
      </c>
      <c r="T227" s="192">
        <f>S227*H227</f>
        <v>0</v>
      </c>
      <c r="AR227" s="17" t="s">
        <v>137</v>
      </c>
      <c r="AT227" s="17" t="s">
        <v>132</v>
      </c>
      <c r="AU227" s="17" t="s">
        <v>79</v>
      </c>
      <c r="AY227" s="17" t="s">
        <v>130</v>
      </c>
      <c r="BE227" s="193">
        <f>IF(N227="základní",J227,0)</f>
        <v>0</v>
      </c>
      <c r="BF227" s="193">
        <f>IF(N227="snížená",J227,0)</f>
        <v>0</v>
      </c>
      <c r="BG227" s="193">
        <f>IF(N227="zákl. přenesená",J227,0)</f>
        <v>0</v>
      </c>
      <c r="BH227" s="193">
        <f>IF(N227="sníž. přenesená",J227,0)</f>
        <v>0</v>
      </c>
      <c r="BI227" s="193">
        <f>IF(N227="nulová",J227,0)</f>
        <v>0</v>
      </c>
      <c r="BJ227" s="17" t="s">
        <v>77</v>
      </c>
      <c r="BK227" s="193">
        <f>ROUND(I227*H227,2)</f>
        <v>0</v>
      </c>
      <c r="BL227" s="17" t="s">
        <v>137</v>
      </c>
      <c r="BM227" s="17" t="s">
        <v>533</v>
      </c>
    </row>
    <row r="228" spans="2:65" s="1" customFormat="1">
      <c r="B228" s="34"/>
      <c r="C228" s="35"/>
      <c r="D228" s="194" t="s">
        <v>139</v>
      </c>
      <c r="E228" s="35"/>
      <c r="F228" s="195" t="s">
        <v>530</v>
      </c>
      <c r="G228" s="35"/>
      <c r="H228" s="35"/>
      <c r="I228" s="112"/>
      <c r="J228" s="35"/>
      <c r="K228" s="35"/>
      <c r="L228" s="38"/>
      <c r="M228" s="196"/>
      <c r="N228" s="60"/>
      <c r="O228" s="60"/>
      <c r="P228" s="60"/>
      <c r="Q228" s="60"/>
      <c r="R228" s="60"/>
      <c r="S228" s="60"/>
      <c r="T228" s="61"/>
      <c r="AT228" s="17" t="s">
        <v>139</v>
      </c>
      <c r="AU228" s="17" t="s">
        <v>79</v>
      </c>
    </row>
    <row r="229" spans="2:65" s="1" customFormat="1" ht="16.5" customHeight="1">
      <c r="B229" s="34"/>
      <c r="C229" s="182" t="s">
        <v>324</v>
      </c>
      <c r="D229" s="182" t="s">
        <v>132</v>
      </c>
      <c r="E229" s="183" t="s">
        <v>531</v>
      </c>
      <c r="F229" s="184" t="s">
        <v>532</v>
      </c>
      <c r="G229" s="185" t="s">
        <v>311</v>
      </c>
      <c r="H229" s="186">
        <v>5</v>
      </c>
      <c r="I229" s="187"/>
      <c r="J229" s="188">
        <f>ROUND(I229*H229,2)</f>
        <v>0</v>
      </c>
      <c r="K229" s="184" t="s">
        <v>1</v>
      </c>
      <c r="L229" s="38"/>
      <c r="M229" s="189" t="s">
        <v>1</v>
      </c>
      <c r="N229" s="190" t="s">
        <v>40</v>
      </c>
      <c r="O229" s="60"/>
      <c r="P229" s="191">
        <f>O229*H229</f>
        <v>0</v>
      </c>
      <c r="Q229" s="191">
        <v>0</v>
      </c>
      <c r="R229" s="191">
        <f>Q229*H229</f>
        <v>0</v>
      </c>
      <c r="S229" s="191">
        <v>0</v>
      </c>
      <c r="T229" s="192">
        <f>S229*H229</f>
        <v>0</v>
      </c>
      <c r="AR229" s="17" t="s">
        <v>137</v>
      </c>
      <c r="AT229" s="17" t="s">
        <v>132</v>
      </c>
      <c r="AU229" s="17" t="s">
        <v>79</v>
      </c>
      <c r="AY229" s="17" t="s">
        <v>130</v>
      </c>
      <c r="BE229" s="193">
        <f>IF(N229="základní",J229,0)</f>
        <v>0</v>
      </c>
      <c r="BF229" s="193">
        <f>IF(N229="snížená",J229,0)</f>
        <v>0</v>
      </c>
      <c r="BG229" s="193">
        <f>IF(N229="zákl. přenesená",J229,0)</f>
        <v>0</v>
      </c>
      <c r="BH229" s="193">
        <f>IF(N229="sníž. přenesená",J229,0)</f>
        <v>0</v>
      </c>
      <c r="BI229" s="193">
        <f>IF(N229="nulová",J229,0)</f>
        <v>0</v>
      </c>
      <c r="BJ229" s="17" t="s">
        <v>77</v>
      </c>
      <c r="BK229" s="193">
        <f>ROUND(I229*H229,2)</f>
        <v>0</v>
      </c>
      <c r="BL229" s="17" t="s">
        <v>137</v>
      </c>
      <c r="BM229" s="17" t="s">
        <v>538</v>
      </c>
    </row>
    <row r="230" spans="2:65" s="1" customFormat="1" ht="19.2">
      <c r="B230" s="34"/>
      <c r="C230" s="35"/>
      <c r="D230" s="194" t="s">
        <v>139</v>
      </c>
      <c r="E230" s="35"/>
      <c r="F230" s="195" t="s">
        <v>534</v>
      </c>
      <c r="G230" s="35"/>
      <c r="H230" s="35"/>
      <c r="I230" s="112"/>
      <c r="J230" s="35"/>
      <c r="K230" s="35"/>
      <c r="L230" s="38"/>
      <c r="M230" s="196"/>
      <c r="N230" s="60"/>
      <c r="O230" s="60"/>
      <c r="P230" s="60"/>
      <c r="Q230" s="60"/>
      <c r="R230" s="60"/>
      <c r="S230" s="60"/>
      <c r="T230" s="61"/>
      <c r="AT230" s="17" t="s">
        <v>139</v>
      </c>
      <c r="AU230" s="17" t="s">
        <v>79</v>
      </c>
    </row>
    <row r="231" spans="2:65" s="13" customFormat="1">
      <c r="B231" s="217"/>
      <c r="C231" s="218"/>
      <c r="D231" s="194" t="s">
        <v>147</v>
      </c>
      <c r="E231" s="219" t="s">
        <v>1</v>
      </c>
      <c r="F231" s="220" t="s">
        <v>782</v>
      </c>
      <c r="G231" s="218"/>
      <c r="H231" s="221">
        <v>5</v>
      </c>
      <c r="I231" s="222"/>
      <c r="J231" s="218"/>
      <c r="K231" s="218"/>
      <c r="L231" s="223"/>
      <c r="M231" s="224"/>
      <c r="N231" s="225"/>
      <c r="O231" s="225"/>
      <c r="P231" s="225"/>
      <c r="Q231" s="225"/>
      <c r="R231" s="225"/>
      <c r="S231" s="225"/>
      <c r="T231" s="226"/>
      <c r="AT231" s="227" t="s">
        <v>147</v>
      </c>
      <c r="AU231" s="227" t="s">
        <v>79</v>
      </c>
      <c r="AV231" s="13" t="s">
        <v>79</v>
      </c>
      <c r="AW231" s="13" t="s">
        <v>32</v>
      </c>
      <c r="AX231" s="13" t="s">
        <v>69</v>
      </c>
      <c r="AY231" s="227" t="s">
        <v>130</v>
      </c>
    </row>
    <row r="232" spans="2:65" s="14" customFormat="1">
      <c r="B232" s="228"/>
      <c r="C232" s="229"/>
      <c r="D232" s="194" t="s">
        <v>147</v>
      </c>
      <c r="E232" s="230" t="s">
        <v>1</v>
      </c>
      <c r="F232" s="231" t="s">
        <v>176</v>
      </c>
      <c r="G232" s="229"/>
      <c r="H232" s="232">
        <v>5</v>
      </c>
      <c r="I232" s="233"/>
      <c r="J232" s="229"/>
      <c r="K232" s="229"/>
      <c r="L232" s="234"/>
      <c r="M232" s="235"/>
      <c r="N232" s="236"/>
      <c r="O232" s="236"/>
      <c r="P232" s="236"/>
      <c r="Q232" s="236"/>
      <c r="R232" s="236"/>
      <c r="S232" s="236"/>
      <c r="T232" s="237"/>
      <c r="AT232" s="238" t="s">
        <v>147</v>
      </c>
      <c r="AU232" s="238" t="s">
        <v>79</v>
      </c>
      <c r="AV232" s="14" t="s">
        <v>137</v>
      </c>
      <c r="AW232" s="14" t="s">
        <v>32</v>
      </c>
      <c r="AX232" s="14" t="s">
        <v>77</v>
      </c>
      <c r="AY232" s="238" t="s">
        <v>130</v>
      </c>
    </row>
    <row r="233" spans="2:65" s="1" customFormat="1" ht="16.5" customHeight="1">
      <c r="B233" s="34"/>
      <c r="C233" s="182" t="s">
        <v>328</v>
      </c>
      <c r="D233" s="182" t="s">
        <v>132</v>
      </c>
      <c r="E233" s="183" t="s">
        <v>695</v>
      </c>
      <c r="F233" s="184" t="s">
        <v>696</v>
      </c>
      <c r="G233" s="185" t="s">
        <v>311</v>
      </c>
      <c r="H233" s="186">
        <v>2</v>
      </c>
      <c r="I233" s="187"/>
      <c r="J233" s="188">
        <f>ROUND(I233*H233,2)</f>
        <v>0</v>
      </c>
      <c r="K233" s="184" t="s">
        <v>406</v>
      </c>
      <c r="L233" s="38"/>
      <c r="M233" s="189" t="s">
        <v>1</v>
      </c>
      <c r="N233" s="190" t="s">
        <v>40</v>
      </c>
      <c r="O233" s="60"/>
      <c r="P233" s="191">
        <f>O233*H233</f>
        <v>0</v>
      </c>
      <c r="Q233" s="191">
        <v>0</v>
      </c>
      <c r="R233" s="191">
        <f>Q233*H233</f>
        <v>0</v>
      </c>
      <c r="S233" s="191">
        <v>0</v>
      </c>
      <c r="T233" s="192">
        <f>S233*H233</f>
        <v>0</v>
      </c>
      <c r="AR233" s="17" t="s">
        <v>137</v>
      </c>
      <c r="AT233" s="17" t="s">
        <v>132</v>
      </c>
      <c r="AU233" s="17" t="s">
        <v>79</v>
      </c>
      <c r="AY233" s="17" t="s">
        <v>130</v>
      </c>
      <c r="BE233" s="193">
        <f>IF(N233="základní",J233,0)</f>
        <v>0</v>
      </c>
      <c r="BF233" s="193">
        <f>IF(N233="snížená",J233,0)</f>
        <v>0</v>
      </c>
      <c r="BG233" s="193">
        <f>IF(N233="zákl. přenesená",J233,0)</f>
        <v>0</v>
      </c>
      <c r="BH233" s="193">
        <f>IF(N233="sníž. přenesená",J233,0)</f>
        <v>0</v>
      </c>
      <c r="BI233" s="193">
        <f>IF(N233="nulová",J233,0)</f>
        <v>0</v>
      </c>
      <c r="BJ233" s="17" t="s">
        <v>77</v>
      </c>
      <c r="BK233" s="193">
        <f>ROUND(I233*H233,2)</f>
        <v>0</v>
      </c>
      <c r="BL233" s="17" t="s">
        <v>137</v>
      </c>
      <c r="BM233" s="17" t="s">
        <v>543</v>
      </c>
    </row>
    <row r="234" spans="2:65" s="1" customFormat="1" ht="19.2">
      <c r="B234" s="34"/>
      <c r="C234" s="35"/>
      <c r="D234" s="194" t="s">
        <v>139</v>
      </c>
      <c r="E234" s="35"/>
      <c r="F234" s="195" t="s">
        <v>697</v>
      </c>
      <c r="G234" s="35"/>
      <c r="H234" s="35"/>
      <c r="I234" s="112"/>
      <c r="J234" s="35"/>
      <c r="K234" s="35"/>
      <c r="L234" s="38"/>
      <c r="M234" s="196"/>
      <c r="N234" s="60"/>
      <c r="O234" s="60"/>
      <c r="P234" s="60"/>
      <c r="Q234" s="60"/>
      <c r="R234" s="60"/>
      <c r="S234" s="60"/>
      <c r="T234" s="61"/>
      <c r="AT234" s="17" t="s">
        <v>139</v>
      </c>
      <c r="AU234" s="17" t="s">
        <v>79</v>
      </c>
    </row>
    <row r="235" spans="2:65" s="1" customFormat="1" ht="16.5" customHeight="1">
      <c r="B235" s="34"/>
      <c r="C235" s="197" t="s">
        <v>335</v>
      </c>
      <c r="D235" s="197" t="s">
        <v>141</v>
      </c>
      <c r="E235" s="198" t="s">
        <v>783</v>
      </c>
      <c r="F235" s="199" t="s">
        <v>784</v>
      </c>
      <c r="G235" s="200" t="s">
        <v>577</v>
      </c>
      <c r="H235" s="201">
        <v>1</v>
      </c>
      <c r="I235" s="202"/>
      <c r="J235" s="203">
        <f>ROUND(I235*H235,2)</f>
        <v>0</v>
      </c>
      <c r="K235" s="199" t="s">
        <v>1</v>
      </c>
      <c r="L235" s="204"/>
      <c r="M235" s="205" t="s">
        <v>1</v>
      </c>
      <c r="N235" s="206" t="s">
        <v>40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145</v>
      </c>
      <c r="AT235" s="17" t="s">
        <v>141</v>
      </c>
      <c r="AU235" s="17" t="s">
        <v>79</v>
      </c>
      <c r="AY235" s="17" t="s">
        <v>130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77</v>
      </c>
      <c r="BK235" s="193">
        <f>ROUND(I235*H235,2)</f>
        <v>0</v>
      </c>
      <c r="BL235" s="17" t="s">
        <v>137</v>
      </c>
      <c r="BM235" s="17" t="s">
        <v>547</v>
      </c>
    </row>
    <row r="236" spans="2:65" s="1" customFormat="1">
      <c r="B236" s="34"/>
      <c r="C236" s="35"/>
      <c r="D236" s="194" t="s">
        <v>139</v>
      </c>
      <c r="E236" s="35"/>
      <c r="F236" s="195" t="s">
        <v>784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139</v>
      </c>
      <c r="AU236" s="17" t="s">
        <v>79</v>
      </c>
    </row>
    <row r="237" spans="2:65" s="13" customFormat="1">
      <c r="B237" s="217"/>
      <c r="C237" s="218"/>
      <c r="D237" s="194" t="s">
        <v>147</v>
      </c>
      <c r="E237" s="219" t="s">
        <v>1</v>
      </c>
      <c r="F237" s="220" t="s">
        <v>785</v>
      </c>
      <c r="G237" s="218"/>
      <c r="H237" s="221">
        <v>1</v>
      </c>
      <c r="I237" s="222"/>
      <c r="J237" s="218"/>
      <c r="K237" s="218"/>
      <c r="L237" s="223"/>
      <c r="M237" s="224"/>
      <c r="N237" s="225"/>
      <c r="O237" s="225"/>
      <c r="P237" s="225"/>
      <c r="Q237" s="225"/>
      <c r="R237" s="225"/>
      <c r="S237" s="225"/>
      <c r="T237" s="226"/>
      <c r="AT237" s="227" t="s">
        <v>147</v>
      </c>
      <c r="AU237" s="227" t="s">
        <v>79</v>
      </c>
      <c r="AV237" s="13" t="s">
        <v>79</v>
      </c>
      <c r="AW237" s="13" t="s">
        <v>32</v>
      </c>
      <c r="AX237" s="13" t="s">
        <v>69</v>
      </c>
      <c r="AY237" s="227" t="s">
        <v>130</v>
      </c>
    </row>
    <row r="238" spans="2:65" s="14" customFormat="1">
      <c r="B238" s="228"/>
      <c r="C238" s="229"/>
      <c r="D238" s="194" t="s">
        <v>147</v>
      </c>
      <c r="E238" s="230" t="s">
        <v>1</v>
      </c>
      <c r="F238" s="231" t="s">
        <v>176</v>
      </c>
      <c r="G238" s="229"/>
      <c r="H238" s="232">
        <v>1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147</v>
      </c>
      <c r="AU238" s="238" t="s">
        <v>79</v>
      </c>
      <c r="AV238" s="14" t="s">
        <v>137</v>
      </c>
      <c r="AW238" s="14" t="s">
        <v>32</v>
      </c>
      <c r="AX238" s="14" t="s">
        <v>77</v>
      </c>
      <c r="AY238" s="238" t="s">
        <v>130</v>
      </c>
    </row>
    <row r="239" spans="2:65" s="1" customFormat="1" ht="16.5" customHeight="1">
      <c r="B239" s="34"/>
      <c r="C239" s="197" t="s">
        <v>340</v>
      </c>
      <c r="D239" s="197" t="s">
        <v>141</v>
      </c>
      <c r="E239" s="198" t="s">
        <v>786</v>
      </c>
      <c r="F239" s="199" t="s">
        <v>787</v>
      </c>
      <c r="G239" s="200" t="s">
        <v>577</v>
      </c>
      <c r="H239" s="201">
        <v>1</v>
      </c>
      <c r="I239" s="202"/>
      <c r="J239" s="203">
        <f>ROUND(I239*H239,2)</f>
        <v>0</v>
      </c>
      <c r="K239" s="199" t="s">
        <v>1</v>
      </c>
      <c r="L239" s="204"/>
      <c r="M239" s="205" t="s">
        <v>1</v>
      </c>
      <c r="N239" s="206" t="s">
        <v>40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145</v>
      </c>
      <c r="AT239" s="17" t="s">
        <v>141</v>
      </c>
      <c r="AU239" s="17" t="s">
        <v>79</v>
      </c>
      <c r="AY239" s="17" t="s">
        <v>130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77</v>
      </c>
      <c r="BK239" s="193">
        <f>ROUND(I239*H239,2)</f>
        <v>0</v>
      </c>
      <c r="BL239" s="17" t="s">
        <v>137</v>
      </c>
      <c r="BM239" s="17" t="s">
        <v>551</v>
      </c>
    </row>
    <row r="240" spans="2:65" s="1" customFormat="1">
      <c r="B240" s="34"/>
      <c r="C240" s="35"/>
      <c r="D240" s="194" t="s">
        <v>139</v>
      </c>
      <c r="E240" s="35"/>
      <c r="F240" s="195" t="s">
        <v>787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139</v>
      </c>
      <c r="AU240" s="17" t="s">
        <v>79</v>
      </c>
    </row>
    <row r="241" spans="2:65" s="13" customFormat="1">
      <c r="B241" s="217"/>
      <c r="C241" s="218"/>
      <c r="D241" s="194" t="s">
        <v>147</v>
      </c>
      <c r="E241" s="219" t="s">
        <v>1</v>
      </c>
      <c r="F241" s="220" t="s">
        <v>785</v>
      </c>
      <c r="G241" s="218"/>
      <c r="H241" s="221">
        <v>1</v>
      </c>
      <c r="I241" s="222"/>
      <c r="J241" s="218"/>
      <c r="K241" s="218"/>
      <c r="L241" s="223"/>
      <c r="M241" s="224"/>
      <c r="N241" s="225"/>
      <c r="O241" s="225"/>
      <c r="P241" s="225"/>
      <c r="Q241" s="225"/>
      <c r="R241" s="225"/>
      <c r="S241" s="225"/>
      <c r="T241" s="226"/>
      <c r="AT241" s="227" t="s">
        <v>147</v>
      </c>
      <c r="AU241" s="227" t="s">
        <v>79</v>
      </c>
      <c r="AV241" s="13" t="s">
        <v>79</v>
      </c>
      <c r="AW241" s="13" t="s">
        <v>32</v>
      </c>
      <c r="AX241" s="13" t="s">
        <v>69</v>
      </c>
      <c r="AY241" s="227" t="s">
        <v>130</v>
      </c>
    </row>
    <row r="242" spans="2:65" s="14" customFormat="1">
      <c r="B242" s="228"/>
      <c r="C242" s="229"/>
      <c r="D242" s="194" t="s">
        <v>147</v>
      </c>
      <c r="E242" s="230" t="s">
        <v>1</v>
      </c>
      <c r="F242" s="231" t="s">
        <v>176</v>
      </c>
      <c r="G242" s="229"/>
      <c r="H242" s="232">
        <v>1</v>
      </c>
      <c r="I242" s="233"/>
      <c r="J242" s="229"/>
      <c r="K242" s="229"/>
      <c r="L242" s="234"/>
      <c r="M242" s="235"/>
      <c r="N242" s="236"/>
      <c r="O242" s="236"/>
      <c r="P242" s="236"/>
      <c r="Q242" s="236"/>
      <c r="R242" s="236"/>
      <c r="S242" s="236"/>
      <c r="T242" s="237"/>
      <c r="AT242" s="238" t="s">
        <v>147</v>
      </c>
      <c r="AU242" s="238" t="s">
        <v>79</v>
      </c>
      <c r="AV242" s="14" t="s">
        <v>137</v>
      </c>
      <c r="AW242" s="14" t="s">
        <v>32</v>
      </c>
      <c r="AX242" s="14" t="s">
        <v>77</v>
      </c>
      <c r="AY242" s="238" t="s">
        <v>130</v>
      </c>
    </row>
    <row r="243" spans="2:65" s="1" customFormat="1" ht="16.5" customHeight="1">
      <c r="B243" s="34"/>
      <c r="C243" s="197" t="s">
        <v>347</v>
      </c>
      <c r="D243" s="197" t="s">
        <v>141</v>
      </c>
      <c r="E243" s="198" t="s">
        <v>788</v>
      </c>
      <c r="F243" s="199" t="s">
        <v>789</v>
      </c>
      <c r="G243" s="200" t="s">
        <v>577</v>
      </c>
      <c r="H243" s="201">
        <v>24</v>
      </c>
      <c r="I243" s="202"/>
      <c r="J243" s="203">
        <f>ROUND(I243*H243,2)</f>
        <v>0</v>
      </c>
      <c r="K243" s="199" t="s">
        <v>1</v>
      </c>
      <c r="L243" s="204"/>
      <c r="M243" s="205" t="s">
        <v>1</v>
      </c>
      <c r="N243" s="206" t="s">
        <v>40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145</v>
      </c>
      <c r="AT243" s="17" t="s">
        <v>141</v>
      </c>
      <c r="AU243" s="17" t="s">
        <v>79</v>
      </c>
      <c r="AY243" s="17" t="s">
        <v>130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77</v>
      </c>
      <c r="BK243" s="193">
        <f>ROUND(I243*H243,2)</f>
        <v>0</v>
      </c>
      <c r="BL243" s="17" t="s">
        <v>137</v>
      </c>
      <c r="BM243" s="17" t="s">
        <v>555</v>
      </c>
    </row>
    <row r="244" spans="2:65" s="1" customFormat="1">
      <c r="B244" s="34"/>
      <c r="C244" s="35"/>
      <c r="D244" s="194" t="s">
        <v>139</v>
      </c>
      <c r="E244" s="35"/>
      <c r="F244" s="195" t="s">
        <v>790</v>
      </c>
      <c r="G244" s="35"/>
      <c r="H244" s="35"/>
      <c r="I244" s="112"/>
      <c r="J244" s="35"/>
      <c r="K244" s="35"/>
      <c r="L244" s="38"/>
      <c r="M244" s="196"/>
      <c r="N244" s="60"/>
      <c r="O244" s="60"/>
      <c r="P244" s="60"/>
      <c r="Q244" s="60"/>
      <c r="R244" s="60"/>
      <c r="S244" s="60"/>
      <c r="T244" s="61"/>
      <c r="AT244" s="17" t="s">
        <v>139</v>
      </c>
      <c r="AU244" s="17" t="s">
        <v>79</v>
      </c>
    </row>
    <row r="245" spans="2:65" s="13" customFormat="1">
      <c r="B245" s="217"/>
      <c r="C245" s="218"/>
      <c r="D245" s="194" t="s">
        <v>147</v>
      </c>
      <c r="E245" s="219" t="s">
        <v>1</v>
      </c>
      <c r="F245" s="220" t="s">
        <v>791</v>
      </c>
      <c r="G245" s="218"/>
      <c r="H245" s="221">
        <v>24</v>
      </c>
      <c r="I245" s="222"/>
      <c r="J245" s="218"/>
      <c r="K245" s="218"/>
      <c r="L245" s="223"/>
      <c r="M245" s="224"/>
      <c r="N245" s="225"/>
      <c r="O245" s="225"/>
      <c r="P245" s="225"/>
      <c r="Q245" s="225"/>
      <c r="R245" s="225"/>
      <c r="S245" s="225"/>
      <c r="T245" s="226"/>
      <c r="AT245" s="227" t="s">
        <v>147</v>
      </c>
      <c r="AU245" s="227" t="s">
        <v>79</v>
      </c>
      <c r="AV245" s="13" t="s">
        <v>79</v>
      </c>
      <c r="AW245" s="13" t="s">
        <v>32</v>
      </c>
      <c r="AX245" s="13" t="s">
        <v>69</v>
      </c>
      <c r="AY245" s="227" t="s">
        <v>130</v>
      </c>
    </row>
    <row r="246" spans="2:65" s="14" customFormat="1">
      <c r="B246" s="228"/>
      <c r="C246" s="229"/>
      <c r="D246" s="194" t="s">
        <v>147</v>
      </c>
      <c r="E246" s="230" t="s">
        <v>1</v>
      </c>
      <c r="F246" s="231" t="s">
        <v>176</v>
      </c>
      <c r="G246" s="229"/>
      <c r="H246" s="232">
        <v>24</v>
      </c>
      <c r="I246" s="233"/>
      <c r="J246" s="229"/>
      <c r="K246" s="229"/>
      <c r="L246" s="234"/>
      <c r="M246" s="235"/>
      <c r="N246" s="236"/>
      <c r="O246" s="236"/>
      <c r="P246" s="236"/>
      <c r="Q246" s="236"/>
      <c r="R246" s="236"/>
      <c r="S246" s="236"/>
      <c r="T246" s="237"/>
      <c r="AT246" s="238" t="s">
        <v>147</v>
      </c>
      <c r="AU246" s="238" t="s">
        <v>79</v>
      </c>
      <c r="AV246" s="14" t="s">
        <v>137</v>
      </c>
      <c r="AW246" s="14" t="s">
        <v>32</v>
      </c>
      <c r="AX246" s="14" t="s">
        <v>77</v>
      </c>
      <c r="AY246" s="238" t="s">
        <v>130</v>
      </c>
    </row>
    <row r="247" spans="2:65" s="1" customFormat="1" ht="16.5" customHeight="1">
      <c r="B247" s="34"/>
      <c r="C247" s="197" t="s">
        <v>353</v>
      </c>
      <c r="D247" s="197" t="s">
        <v>141</v>
      </c>
      <c r="E247" s="198" t="s">
        <v>792</v>
      </c>
      <c r="F247" s="199" t="s">
        <v>793</v>
      </c>
      <c r="G247" s="200" t="s">
        <v>577</v>
      </c>
      <c r="H247" s="201">
        <v>32</v>
      </c>
      <c r="I247" s="202"/>
      <c r="J247" s="203">
        <f>ROUND(I247*H247,2)</f>
        <v>0</v>
      </c>
      <c r="K247" s="199" t="s">
        <v>1</v>
      </c>
      <c r="L247" s="204"/>
      <c r="M247" s="205" t="s">
        <v>1</v>
      </c>
      <c r="N247" s="206" t="s">
        <v>40</v>
      </c>
      <c r="O247" s="60"/>
      <c r="P247" s="191">
        <f>O247*H247</f>
        <v>0</v>
      </c>
      <c r="Q247" s="191">
        <v>0</v>
      </c>
      <c r="R247" s="191">
        <f>Q247*H247</f>
        <v>0</v>
      </c>
      <c r="S247" s="191">
        <v>0</v>
      </c>
      <c r="T247" s="192">
        <f>S247*H247</f>
        <v>0</v>
      </c>
      <c r="AR247" s="17" t="s">
        <v>145</v>
      </c>
      <c r="AT247" s="17" t="s">
        <v>141</v>
      </c>
      <c r="AU247" s="17" t="s">
        <v>79</v>
      </c>
      <c r="AY247" s="17" t="s">
        <v>130</v>
      </c>
      <c r="BE247" s="193">
        <f>IF(N247="základní",J247,0)</f>
        <v>0</v>
      </c>
      <c r="BF247" s="193">
        <f>IF(N247="snížená",J247,0)</f>
        <v>0</v>
      </c>
      <c r="BG247" s="193">
        <f>IF(N247="zákl. přenesená",J247,0)</f>
        <v>0</v>
      </c>
      <c r="BH247" s="193">
        <f>IF(N247="sníž. přenesená",J247,0)</f>
        <v>0</v>
      </c>
      <c r="BI247" s="193">
        <f>IF(N247="nulová",J247,0)</f>
        <v>0</v>
      </c>
      <c r="BJ247" s="17" t="s">
        <v>77</v>
      </c>
      <c r="BK247" s="193">
        <f>ROUND(I247*H247,2)</f>
        <v>0</v>
      </c>
      <c r="BL247" s="17" t="s">
        <v>137</v>
      </c>
      <c r="BM247" s="17" t="s">
        <v>559</v>
      </c>
    </row>
    <row r="248" spans="2:65" s="1" customFormat="1">
      <c r="B248" s="34"/>
      <c r="C248" s="35"/>
      <c r="D248" s="194" t="s">
        <v>139</v>
      </c>
      <c r="E248" s="35"/>
      <c r="F248" s="195" t="s">
        <v>793</v>
      </c>
      <c r="G248" s="35"/>
      <c r="H248" s="35"/>
      <c r="I248" s="112"/>
      <c r="J248" s="35"/>
      <c r="K248" s="35"/>
      <c r="L248" s="38"/>
      <c r="M248" s="196"/>
      <c r="N248" s="60"/>
      <c r="O248" s="60"/>
      <c r="P248" s="60"/>
      <c r="Q248" s="60"/>
      <c r="R248" s="60"/>
      <c r="S248" s="60"/>
      <c r="T248" s="61"/>
      <c r="AT248" s="17" t="s">
        <v>139</v>
      </c>
      <c r="AU248" s="17" t="s">
        <v>79</v>
      </c>
    </row>
    <row r="249" spans="2:65" s="13" customFormat="1">
      <c r="B249" s="217"/>
      <c r="C249" s="218"/>
      <c r="D249" s="194" t="s">
        <v>147</v>
      </c>
      <c r="E249" s="219" t="s">
        <v>1</v>
      </c>
      <c r="F249" s="220" t="s">
        <v>794</v>
      </c>
      <c r="G249" s="218"/>
      <c r="H249" s="221">
        <v>32</v>
      </c>
      <c r="I249" s="222"/>
      <c r="J249" s="218"/>
      <c r="K249" s="218"/>
      <c r="L249" s="223"/>
      <c r="M249" s="224"/>
      <c r="N249" s="225"/>
      <c r="O249" s="225"/>
      <c r="P249" s="225"/>
      <c r="Q249" s="225"/>
      <c r="R249" s="225"/>
      <c r="S249" s="225"/>
      <c r="T249" s="226"/>
      <c r="AT249" s="227" t="s">
        <v>147</v>
      </c>
      <c r="AU249" s="227" t="s">
        <v>79</v>
      </c>
      <c r="AV249" s="13" t="s">
        <v>79</v>
      </c>
      <c r="AW249" s="13" t="s">
        <v>32</v>
      </c>
      <c r="AX249" s="13" t="s">
        <v>69</v>
      </c>
      <c r="AY249" s="227" t="s">
        <v>130</v>
      </c>
    </row>
    <row r="250" spans="2:65" s="14" customFormat="1">
      <c r="B250" s="228"/>
      <c r="C250" s="229"/>
      <c r="D250" s="194" t="s">
        <v>147</v>
      </c>
      <c r="E250" s="230" t="s">
        <v>1</v>
      </c>
      <c r="F250" s="231" t="s">
        <v>176</v>
      </c>
      <c r="G250" s="229"/>
      <c r="H250" s="232">
        <v>32</v>
      </c>
      <c r="I250" s="233"/>
      <c r="J250" s="229"/>
      <c r="K250" s="229"/>
      <c r="L250" s="234"/>
      <c r="M250" s="235"/>
      <c r="N250" s="236"/>
      <c r="O250" s="236"/>
      <c r="P250" s="236"/>
      <c r="Q250" s="236"/>
      <c r="R250" s="236"/>
      <c r="S250" s="236"/>
      <c r="T250" s="237"/>
      <c r="AT250" s="238" t="s">
        <v>147</v>
      </c>
      <c r="AU250" s="238" t="s">
        <v>79</v>
      </c>
      <c r="AV250" s="14" t="s">
        <v>137</v>
      </c>
      <c r="AW250" s="14" t="s">
        <v>32</v>
      </c>
      <c r="AX250" s="14" t="s">
        <v>77</v>
      </c>
      <c r="AY250" s="238" t="s">
        <v>130</v>
      </c>
    </row>
    <row r="251" spans="2:65" s="1" customFormat="1" ht="16.5" customHeight="1">
      <c r="B251" s="34"/>
      <c r="C251" s="197" t="s">
        <v>360</v>
      </c>
      <c r="D251" s="197" t="s">
        <v>141</v>
      </c>
      <c r="E251" s="198" t="s">
        <v>795</v>
      </c>
      <c r="F251" s="199" t="s">
        <v>796</v>
      </c>
      <c r="G251" s="200" t="s">
        <v>577</v>
      </c>
      <c r="H251" s="201">
        <v>3</v>
      </c>
      <c r="I251" s="202"/>
      <c r="J251" s="203">
        <f>ROUND(I251*H251,2)</f>
        <v>0</v>
      </c>
      <c r="K251" s="199" t="s">
        <v>1</v>
      </c>
      <c r="L251" s="204"/>
      <c r="M251" s="205" t="s">
        <v>1</v>
      </c>
      <c r="N251" s="206" t="s">
        <v>40</v>
      </c>
      <c r="O251" s="60"/>
      <c r="P251" s="191">
        <f>O251*H251</f>
        <v>0</v>
      </c>
      <c r="Q251" s="191">
        <v>0</v>
      </c>
      <c r="R251" s="191">
        <f>Q251*H251</f>
        <v>0</v>
      </c>
      <c r="S251" s="191">
        <v>0</v>
      </c>
      <c r="T251" s="192">
        <f>S251*H251</f>
        <v>0</v>
      </c>
      <c r="AR251" s="17" t="s">
        <v>145</v>
      </c>
      <c r="AT251" s="17" t="s">
        <v>141</v>
      </c>
      <c r="AU251" s="17" t="s">
        <v>79</v>
      </c>
      <c r="AY251" s="17" t="s">
        <v>130</v>
      </c>
      <c r="BE251" s="193">
        <f>IF(N251="základní",J251,0)</f>
        <v>0</v>
      </c>
      <c r="BF251" s="193">
        <f>IF(N251="snížená",J251,0)</f>
        <v>0</v>
      </c>
      <c r="BG251" s="193">
        <f>IF(N251="zákl. přenesená",J251,0)</f>
        <v>0</v>
      </c>
      <c r="BH251" s="193">
        <f>IF(N251="sníž. přenesená",J251,0)</f>
        <v>0</v>
      </c>
      <c r="BI251" s="193">
        <f>IF(N251="nulová",J251,0)</f>
        <v>0</v>
      </c>
      <c r="BJ251" s="17" t="s">
        <v>77</v>
      </c>
      <c r="BK251" s="193">
        <f>ROUND(I251*H251,2)</f>
        <v>0</v>
      </c>
      <c r="BL251" s="17" t="s">
        <v>137</v>
      </c>
      <c r="BM251" s="17" t="s">
        <v>563</v>
      </c>
    </row>
    <row r="252" spans="2:65" s="1" customFormat="1">
      <c r="B252" s="34"/>
      <c r="C252" s="35"/>
      <c r="D252" s="194" t="s">
        <v>139</v>
      </c>
      <c r="E252" s="35"/>
      <c r="F252" s="195" t="s">
        <v>796</v>
      </c>
      <c r="G252" s="35"/>
      <c r="H252" s="35"/>
      <c r="I252" s="112"/>
      <c r="J252" s="35"/>
      <c r="K252" s="35"/>
      <c r="L252" s="38"/>
      <c r="M252" s="196"/>
      <c r="N252" s="60"/>
      <c r="O252" s="60"/>
      <c r="P252" s="60"/>
      <c r="Q252" s="60"/>
      <c r="R252" s="60"/>
      <c r="S252" s="60"/>
      <c r="T252" s="61"/>
      <c r="AT252" s="17" t="s">
        <v>139</v>
      </c>
      <c r="AU252" s="17" t="s">
        <v>79</v>
      </c>
    </row>
    <row r="253" spans="2:65" s="13" customFormat="1">
      <c r="B253" s="217"/>
      <c r="C253" s="218"/>
      <c r="D253" s="194" t="s">
        <v>147</v>
      </c>
      <c r="E253" s="219" t="s">
        <v>1</v>
      </c>
      <c r="F253" s="220" t="s">
        <v>797</v>
      </c>
      <c r="G253" s="218"/>
      <c r="H253" s="221">
        <v>3</v>
      </c>
      <c r="I253" s="222"/>
      <c r="J253" s="218"/>
      <c r="K253" s="218"/>
      <c r="L253" s="223"/>
      <c r="M253" s="224"/>
      <c r="N253" s="225"/>
      <c r="O253" s="225"/>
      <c r="P253" s="225"/>
      <c r="Q253" s="225"/>
      <c r="R253" s="225"/>
      <c r="S253" s="225"/>
      <c r="T253" s="226"/>
      <c r="AT253" s="227" t="s">
        <v>147</v>
      </c>
      <c r="AU253" s="227" t="s">
        <v>79</v>
      </c>
      <c r="AV253" s="13" t="s">
        <v>79</v>
      </c>
      <c r="AW253" s="13" t="s">
        <v>32</v>
      </c>
      <c r="AX253" s="13" t="s">
        <v>69</v>
      </c>
      <c r="AY253" s="227" t="s">
        <v>130</v>
      </c>
    </row>
    <row r="254" spans="2:65" s="14" customFormat="1">
      <c r="B254" s="228"/>
      <c r="C254" s="229"/>
      <c r="D254" s="194" t="s">
        <v>147</v>
      </c>
      <c r="E254" s="230" t="s">
        <v>1</v>
      </c>
      <c r="F254" s="231" t="s">
        <v>176</v>
      </c>
      <c r="G254" s="229"/>
      <c r="H254" s="232">
        <v>3</v>
      </c>
      <c r="I254" s="233"/>
      <c r="J254" s="229"/>
      <c r="K254" s="229"/>
      <c r="L254" s="234"/>
      <c r="M254" s="235"/>
      <c r="N254" s="236"/>
      <c r="O254" s="236"/>
      <c r="P254" s="236"/>
      <c r="Q254" s="236"/>
      <c r="R254" s="236"/>
      <c r="S254" s="236"/>
      <c r="T254" s="237"/>
      <c r="AT254" s="238" t="s">
        <v>147</v>
      </c>
      <c r="AU254" s="238" t="s">
        <v>79</v>
      </c>
      <c r="AV254" s="14" t="s">
        <v>137</v>
      </c>
      <c r="AW254" s="14" t="s">
        <v>32</v>
      </c>
      <c r="AX254" s="14" t="s">
        <v>77</v>
      </c>
      <c r="AY254" s="238" t="s">
        <v>130</v>
      </c>
    </row>
    <row r="255" spans="2:65" s="1" customFormat="1" ht="16.5" customHeight="1">
      <c r="B255" s="34"/>
      <c r="C255" s="197" t="s">
        <v>367</v>
      </c>
      <c r="D255" s="197" t="s">
        <v>141</v>
      </c>
      <c r="E255" s="198" t="s">
        <v>798</v>
      </c>
      <c r="F255" s="199" t="s">
        <v>799</v>
      </c>
      <c r="G255" s="200" t="s">
        <v>577</v>
      </c>
      <c r="H255" s="201">
        <v>4</v>
      </c>
      <c r="I255" s="202"/>
      <c r="J255" s="203">
        <f>ROUND(I255*H255,2)</f>
        <v>0</v>
      </c>
      <c r="K255" s="199" t="s">
        <v>1</v>
      </c>
      <c r="L255" s="204"/>
      <c r="M255" s="205" t="s">
        <v>1</v>
      </c>
      <c r="N255" s="206" t="s">
        <v>40</v>
      </c>
      <c r="O255" s="60"/>
      <c r="P255" s="191">
        <f>O255*H255</f>
        <v>0</v>
      </c>
      <c r="Q255" s="191">
        <v>0</v>
      </c>
      <c r="R255" s="191">
        <f>Q255*H255</f>
        <v>0</v>
      </c>
      <c r="S255" s="191">
        <v>0</v>
      </c>
      <c r="T255" s="192">
        <f>S255*H255</f>
        <v>0</v>
      </c>
      <c r="AR255" s="17" t="s">
        <v>145</v>
      </c>
      <c r="AT255" s="17" t="s">
        <v>141</v>
      </c>
      <c r="AU255" s="17" t="s">
        <v>79</v>
      </c>
      <c r="AY255" s="17" t="s">
        <v>130</v>
      </c>
      <c r="BE255" s="193">
        <f>IF(N255="základní",J255,0)</f>
        <v>0</v>
      </c>
      <c r="BF255" s="193">
        <f>IF(N255="snížená",J255,0)</f>
        <v>0</v>
      </c>
      <c r="BG255" s="193">
        <f>IF(N255="zákl. přenesená",J255,0)</f>
        <v>0</v>
      </c>
      <c r="BH255" s="193">
        <f>IF(N255="sníž. přenesená",J255,0)</f>
        <v>0</v>
      </c>
      <c r="BI255" s="193">
        <f>IF(N255="nulová",J255,0)</f>
        <v>0</v>
      </c>
      <c r="BJ255" s="17" t="s">
        <v>77</v>
      </c>
      <c r="BK255" s="193">
        <f>ROUND(I255*H255,2)</f>
        <v>0</v>
      </c>
      <c r="BL255" s="17" t="s">
        <v>137</v>
      </c>
      <c r="BM255" s="17" t="s">
        <v>566</v>
      </c>
    </row>
    <row r="256" spans="2:65" s="1" customFormat="1">
      <c r="B256" s="34"/>
      <c r="C256" s="35"/>
      <c r="D256" s="194" t="s">
        <v>139</v>
      </c>
      <c r="E256" s="35"/>
      <c r="F256" s="195" t="s">
        <v>799</v>
      </c>
      <c r="G256" s="35"/>
      <c r="H256" s="35"/>
      <c r="I256" s="112"/>
      <c r="J256" s="35"/>
      <c r="K256" s="35"/>
      <c r="L256" s="38"/>
      <c r="M256" s="196"/>
      <c r="N256" s="60"/>
      <c r="O256" s="60"/>
      <c r="P256" s="60"/>
      <c r="Q256" s="60"/>
      <c r="R256" s="60"/>
      <c r="S256" s="60"/>
      <c r="T256" s="61"/>
      <c r="AT256" s="17" t="s">
        <v>139</v>
      </c>
      <c r="AU256" s="17" t="s">
        <v>79</v>
      </c>
    </row>
    <row r="257" spans="2:65" s="13" customFormat="1">
      <c r="B257" s="217"/>
      <c r="C257" s="218"/>
      <c r="D257" s="194" t="s">
        <v>147</v>
      </c>
      <c r="E257" s="219" t="s">
        <v>1</v>
      </c>
      <c r="F257" s="220" t="s">
        <v>800</v>
      </c>
      <c r="G257" s="218"/>
      <c r="H257" s="221">
        <v>4</v>
      </c>
      <c r="I257" s="222"/>
      <c r="J257" s="218"/>
      <c r="K257" s="218"/>
      <c r="L257" s="223"/>
      <c r="M257" s="224"/>
      <c r="N257" s="225"/>
      <c r="O257" s="225"/>
      <c r="P257" s="225"/>
      <c r="Q257" s="225"/>
      <c r="R257" s="225"/>
      <c r="S257" s="225"/>
      <c r="T257" s="226"/>
      <c r="AT257" s="227" t="s">
        <v>147</v>
      </c>
      <c r="AU257" s="227" t="s">
        <v>79</v>
      </c>
      <c r="AV257" s="13" t="s">
        <v>79</v>
      </c>
      <c r="AW257" s="13" t="s">
        <v>32</v>
      </c>
      <c r="AX257" s="13" t="s">
        <v>69</v>
      </c>
      <c r="AY257" s="227" t="s">
        <v>130</v>
      </c>
    </row>
    <row r="258" spans="2:65" s="14" customFormat="1">
      <c r="B258" s="228"/>
      <c r="C258" s="229"/>
      <c r="D258" s="194" t="s">
        <v>147</v>
      </c>
      <c r="E258" s="230" t="s">
        <v>1</v>
      </c>
      <c r="F258" s="231" t="s">
        <v>176</v>
      </c>
      <c r="G258" s="229"/>
      <c r="H258" s="232">
        <v>4</v>
      </c>
      <c r="I258" s="233"/>
      <c r="J258" s="229"/>
      <c r="K258" s="229"/>
      <c r="L258" s="234"/>
      <c r="M258" s="235"/>
      <c r="N258" s="236"/>
      <c r="O258" s="236"/>
      <c r="P258" s="236"/>
      <c r="Q258" s="236"/>
      <c r="R258" s="236"/>
      <c r="S258" s="236"/>
      <c r="T258" s="237"/>
      <c r="AT258" s="238" t="s">
        <v>147</v>
      </c>
      <c r="AU258" s="238" t="s">
        <v>79</v>
      </c>
      <c r="AV258" s="14" t="s">
        <v>137</v>
      </c>
      <c r="AW258" s="14" t="s">
        <v>32</v>
      </c>
      <c r="AX258" s="14" t="s">
        <v>77</v>
      </c>
      <c r="AY258" s="238" t="s">
        <v>130</v>
      </c>
    </row>
    <row r="259" spans="2:65" s="1" customFormat="1" ht="16.5" customHeight="1">
      <c r="B259" s="34"/>
      <c r="C259" s="182" t="s">
        <v>372</v>
      </c>
      <c r="D259" s="182" t="s">
        <v>132</v>
      </c>
      <c r="E259" s="183" t="s">
        <v>801</v>
      </c>
      <c r="F259" s="184" t="s">
        <v>802</v>
      </c>
      <c r="G259" s="185" t="s">
        <v>311</v>
      </c>
      <c r="H259" s="186">
        <v>4</v>
      </c>
      <c r="I259" s="187"/>
      <c r="J259" s="188">
        <f>ROUND(I259*H259,2)</f>
        <v>0</v>
      </c>
      <c r="K259" s="184" t="s">
        <v>406</v>
      </c>
      <c r="L259" s="38"/>
      <c r="M259" s="189" t="s">
        <v>1</v>
      </c>
      <c r="N259" s="190" t="s">
        <v>40</v>
      </c>
      <c r="O259" s="60"/>
      <c r="P259" s="191">
        <f>O259*H259</f>
        <v>0</v>
      </c>
      <c r="Q259" s="191">
        <v>0</v>
      </c>
      <c r="R259" s="191">
        <f>Q259*H259</f>
        <v>0</v>
      </c>
      <c r="S259" s="191">
        <v>0</v>
      </c>
      <c r="T259" s="192">
        <f>S259*H259</f>
        <v>0</v>
      </c>
      <c r="AR259" s="17" t="s">
        <v>137</v>
      </c>
      <c r="AT259" s="17" t="s">
        <v>132</v>
      </c>
      <c r="AU259" s="17" t="s">
        <v>79</v>
      </c>
      <c r="AY259" s="17" t="s">
        <v>130</v>
      </c>
      <c r="BE259" s="193">
        <f>IF(N259="základní",J259,0)</f>
        <v>0</v>
      </c>
      <c r="BF259" s="193">
        <f>IF(N259="snížená",J259,0)</f>
        <v>0</v>
      </c>
      <c r="BG259" s="193">
        <f>IF(N259="zákl. přenesená",J259,0)</f>
        <v>0</v>
      </c>
      <c r="BH259" s="193">
        <f>IF(N259="sníž. přenesená",J259,0)</f>
        <v>0</v>
      </c>
      <c r="BI259" s="193">
        <f>IF(N259="nulová",J259,0)</f>
        <v>0</v>
      </c>
      <c r="BJ259" s="17" t="s">
        <v>77</v>
      </c>
      <c r="BK259" s="193">
        <f>ROUND(I259*H259,2)</f>
        <v>0</v>
      </c>
      <c r="BL259" s="17" t="s">
        <v>137</v>
      </c>
      <c r="BM259" s="17" t="s">
        <v>570</v>
      </c>
    </row>
    <row r="260" spans="2:65" s="1" customFormat="1" ht="19.2">
      <c r="B260" s="34"/>
      <c r="C260" s="35"/>
      <c r="D260" s="194" t="s">
        <v>139</v>
      </c>
      <c r="E260" s="35"/>
      <c r="F260" s="195" t="s">
        <v>803</v>
      </c>
      <c r="G260" s="35"/>
      <c r="H260" s="35"/>
      <c r="I260" s="112"/>
      <c r="J260" s="35"/>
      <c r="K260" s="35"/>
      <c r="L260" s="38"/>
      <c r="M260" s="196"/>
      <c r="N260" s="60"/>
      <c r="O260" s="60"/>
      <c r="P260" s="60"/>
      <c r="Q260" s="60"/>
      <c r="R260" s="60"/>
      <c r="S260" s="60"/>
      <c r="T260" s="61"/>
      <c r="AT260" s="17" t="s">
        <v>139</v>
      </c>
      <c r="AU260" s="17" t="s">
        <v>79</v>
      </c>
    </row>
    <row r="261" spans="2:65" s="1" customFormat="1" ht="16.5" customHeight="1">
      <c r="B261" s="34"/>
      <c r="C261" s="197" t="s">
        <v>377</v>
      </c>
      <c r="D261" s="197" t="s">
        <v>141</v>
      </c>
      <c r="E261" s="198" t="s">
        <v>804</v>
      </c>
      <c r="F261" s="199" t="s">
        <v>805</v>
      </c>
      <c r="G261" s="200" t="s">
        <v>577</v>
      </c>
      <c r="H261" s="201">
        <v>2</v>
      </c>
      <c r="I261" s="202"/>
      <c r="J261" s="203">
        <f>ROUND(I261*H261,2)</f>
        <v>0</v>
      </c>
      <c r="K261" s="199" t="s">
        <v>1</v>
      </c>
      <c r="L261" s="204"/>
      <c r="M261" s="205" t="s">
        <v>1</v>
      </c>
      <c r="N261" s="206" t="s">
        <v>40</v>
      </c>
      <c r="O261" s="60"/>
      <c r="P261" s="191">
        <f>O261*H261</f>
        <v>0</v>
      </c>
      <c r="Q261" s="191">
        <v>0</v>
      </c>
      <c r="R261" s="191">
        <f>Q261*H261</f>
        <v>0</v>
      </c>
      <c r="S261" s="191">
        <v>0</v>
      </c>
      <c r="T261" s="192">
        <f>S261*H261</f>
        <v>0</v>
      </c>
      <c r="AR261" s="17" t="s">
        <v>145</v>
      </c>
      <c r="AT261" s="17" t="s">
        <v>141</v>
      </c>
      <c r="AU261" s="17" t="s">
        <v>79</v>
      </c>
      <c r="AY261" s="17" t="s">
        <v>130</v>
      </c>
      <c r="BE261" s="193">
        <f>IF(N261="základní",J261,0)</f>
        <v>0</v>
      </c>
      <c r="BF261" s="193">
        <f>IF(N261="snížená",J261,0)</f>
        <v>0</v>
      </c>
      <c r="BG261" s="193">
        <f>IF(N261="zákl. přenesená",J261,0)</f>
        <v>0</v>
      </c>
      <c r="BH261" s="193">
        <f>IF(N261="sníž. přenesená",J261,0)</f>
        <v>0</v>
      </c>
      <c r="BI261" s="193">
        <f>IF(N261="nulová",J261,0)</f>
        <v>0</v>
      </c>
      <c r="BJ261" s="17" t="s">
        <v>77</v>
      </c>
      <c r="BK261" s="193">
        <f>ROUND(I261*H261,2)</f>
        <v>0</v>
      </c>
      <c r="BL261" s="17" t="s">
        <v>137</v>
      </c>
      <c r="BM261" s="17" t="s">
        <v>573</v>
      </c>
    </row>
    <row r="262" spans="2:65" s="1" customFormat="1">
      <c r="B262" s="34"/>
      <c r="C262" s="35"/>
      <c r="D262" s="194" t="s">
        <v>139</v>
      </c>
      <c r="E262" s="35"/>
      <c r="F262" s="195" t="s">
        <v>805</v>
      </c>
      <c r="G262" s="35"/>
      <c r="H262" s="35"/>
      <c r="I262" s="112"/>
      <c r="J262" s="35"/>
      <c r="K262" s="35"/>
      <c r="L262" s="38"/>
      <c r="M262" s="196"/>
      <c r="N262" s="60"/>
      <c r="O262" s="60"/>
      <c r="P262" s="60"/>
      <c r="Q262" s="60"/>
      <c r="R262" s="60"/>
      <c r="S262" s="60"/>
      <c r="T262" s="61"/>
      <c r="AT262" s="17" t="s">
        <v>139</v>
      </c>
      <c r="AU262" s="17" t="s">
        <v>79</v>
      </c>
    </row>
    <row r="263" spans="2:65" s="13" customFormat="1">
      <c r="B263" s="217"/>
      <c r="C263" s="218"/>
      <c r="D263" s="194" t="s">
        <v>147</v>
      </c>
      <c r="E263" s="219" t="s">
        <v>1</v>
      </c>
      <c r="F263" s="220" t="s">
        <v>806</v>
      </c>
      <c r="G263" s="218"/>
      <c r="H263" s="221">
        <v>2</v>
      </c>
      <c r="I263" s="222"/>
      <c r="J263" s="218"/>
      <c r="K263" s="218"/>
      <c r="L263" s="223"/>
      <c r="M263" s="224"/>
      <c r="N263" s="225"/>
      <c r="O263" s="225"/>
      <c r="P263" s="225"/>
      <c r="Q263" s="225"/>
      <c r="R263" s="225"/>
      <c r="S263" s="225"/>
      <c r="T263" s="226"/>
      <c r="AT263" s="227" t="s">
        <v>147</v>
      </c>
      <c r="AU263" s="227" t="s">
        <v>79</v>
      </c>
      <c r="AV263" s="13" t="s">
        <v>79</v>
      </c>
      <c r="AW263" s="13" t="s">
        <v>32</v>
      </c>
      <c r="AX263" s="13" t="s">
        <v>69</v>
      </c>
      <c r="AY263" s="227" t="s">
        <v>130</v>
      </c>
    </row>
    <row r="264" spans="2:65" s="14" customFormat="1">
      <c r="B264" s="228"/>
      <c r="C264" s="229"/>
      <c r="D264" s="194" t="s">
        <v>147</v>
      </c>
      <c r="E264" s="230" t="s">
        <v>1</v>
      </c>
      <c r="F264" s="231" t="s">
        <v>176</v>
      </c>
      <c r="G264" s="229"/>
      <c r="H264" s="232">
        <v>2</v>
      </c>
      <c r="I264" s="233"/>
      <c r="J264" s="229"/>
      <c r="K264" s="229"/>
      <c r="L264" s="234"/>
      <c r="M264" s="235"/>
      <c r="N264" s="236"/>
      <c r="O264" s="236"/>
      <c r="P264" s="236"/>
      <c r="Q264" s="236"/>
      <c r="R264" s="236"/>
      <c r="S264" s="236"/>
      <c r="T264" s="237"/>
      <c r="AT264" s="238" t="s">
        <v>147</v>
      </c>
      <c r="AU264" s="238" t="s">
        <v>79</v>
      </c>
      <c r="AV264" s="14" t="s">
        <v>137</v>
      </c>
      <c r="AW264" s="14" t="s">
        <v>32</v>
      </c>
      <c r="AX264" s="14" t="s">
        <v>77</v>
      </c>
      <c r="AY264" s="238" t="s">
        <v>130</v>
      </c>
    </row>
    <row r="265" spans="2:65" s="1" customFormat="1" ht="16.5" customHeight="1">
      <c r="B265" s="34"/>
      <c r="C265" s="197" t="s">
        <v>382</v>
      </c>
      <c r="D265" s="197" t="s">
        <v>141</v>
      </c>
      <c r="E265" s="198" t="s">
        <v>807</v>
      </c>
      <c r="F265" s="199" t="s">
        <v>808</v>
      </c>
      <c r="G265" s="200" t="s">
        <v>577</v>
      </c>
      <c r="H265" s="201">
        <v>2</v>
      </c>
      <c r="I265" s="202"/>
      <c r="J265" s="203">
        <f>ROUND(I265*H265,2)</f>
        <v>0</v>
      </c>
      <c r="K265" s="199" t="s">
        <v>1</v>
      </c>
      <c r="L265" s="204"/>
      <c r="M265" s="205" t="s">
        <v>1</v>
      </c>
      <c r="N265" s="206" t="s">
        <v>40</v>
      </c>
      <c r="O265" s="60"/>
      <c r="P265" s="191">
        <f>O265*H265</f>
        <v>0</v>
      </c>
      <c r="Q265" s="191">
        <v>0</v>
      </c>
      <c r="R265" s="191">
        <f>Q265*H265</f>
        <v>0</v>
      </c>
      <c r="S265" s="191">
        <v>0</v>
      </c>
      <c r="T265" s="192">
        <f>S265*H265</f>
        <v>0</v>
      </c>
      <c r="AR265" s="17" t="s">
        <v>145</v>
      </c>
      <c r="AT265" s="17" t="s">
        <v>141</v>
      </c>
      <c r="AU265" s="17" t="s">
        <v>79</v>
      </c>
      <c r="AY265" s="17" t="s">
        <v>130</v>
      </c>
      <c r="BE265" s="193">
        <f>IF(N265="základní",J265,0)</f>
        <v>0</v>
      </c>
      <c r="BF265" s="193">
        <f>IF(N265="snížená",J265,0)</f>
        <v>0</v>
      </c>
      <c r="BG265" s="193">
        <f>IF(N265="zákl. přenesená",J265,0)</f>
        <v>0</v>
      </c>
      <c r="BH265" s="193">
        <f>IF(N265="sníž. přenesená",J265,0)</f>
        <v>0</v>
      </c>
      <c r="BI265" s="193">
        <f>IF(N265="nulová",J265,0)</f>
        <v>0</v>
      </c>
      <c r="BJ265" s="17" t="s">
        <v>77</v>
      </c>
      <c r="BK265" s="193">
        <f>ROUND(I265*H265,2)</f>
        <v>0</v>
      </c>
      <c r="BL265" s="17" t="s">
        <v>137</v>
      </c>
      <c r="BM265" s="17" t="s">
        <v>578</v>
      </c>
    </row>
    <row r="266" spans="2:65" s="1" customFormat="1">
      <c r="B266" s="34"/>
      <c r="C266" s="35"/>
      <c r="D266" s="194" t="s">
        <v>139</v>
      </c>
      <c r="E266" s="35"/>
      <c r="F266" s="195" t="s">
        <v>808</v>
      </c>
      <c r="G266" s="35"/>
      <c r="H266" s="35"/>
      <c r="I266" s="112"/>
      <c r="J266" s="35"/>
      <c r="K266" s="35"/>
      <c r="L266" s="38"/>
      <c r="M266" s="196"/>
      <c r="N266" s="60"/>
      <c r="O266" s="60"/>
      <c r="P266" s="60"/>
      <c r="Q266" s="60"/>
      <c r="R266" s="60"/>
      <c r="S266" s="60"/>
      <c r="T266" s="61"/>
      <c r="AT266" s="17" t="s">
        <v>139</v>
      </c>
      <c r="AU266" s="17" t="s">
        <v>79</v>
      </c>
    </row>
    <row r="267" spans="2:65" s="13" customFormat="1">
      <c r="B267" s="217"/>
      <c r="C267" s="218"/>
      <c r="D267" s="194" t="s">
        <v>147</v>
      </c>
      <c r="E267" s="219" t="s">
        <v>1</v>
      </c>
      <c r="F267" s="220" t="s">
        <v>806</v>
      </c>
      <c r="G267" s="218"/>
      <c r="H267" s="221">
        <v>2</v>
      </c>
      <c r="I267" s="222"/>
      <c r="J267" s="218"/>
      <c r="K267" s="218"/>
      <c r="L267" s="223"/>
      <c r="M267" s="224"/>
      <c r="N267" s="225"/>
      <c r="O267" s="225"/>
      <c r="P267" s="225"/>
      <c r="Q267" s="225"/>
      <c r="R267" s="225"/>
      <c r="S267" s="225"/>
      <c r="T267" s="226"/>
      <c r="AT267" s="227" t="s">
        <v>147</v>
      </c>
      <c r="AU267" s="227" t="s">
        <v>79</v>
      </c>
      <c r="AV267" s="13" t="s">
        <v>79</v>
      </c>
      <c r="AW267" s="13" t="s">
        <v>32</v>
      </c>
      <c r="AX267" s="13" t="s">
        <v>69</v>
      </c>
      <c r="AY267" s="227" t="s">
        <v>130</v>
      </c>
    </row>
    <row r="268" spans="2:65" s="14" customFormat="1">
      <c r="B268" s="228"/>
      <c r="C268" s="229"/>
      <c r="D268" s="194" t="s">
        <v>147</v>
      </c>
      <c r="E268" s="230" t="s">
        <v>1</v>
      </c>
      <c r="F268" s="231" t="s">
        <v>176</v>
      </c>
      <c r="G268" s="229"/>
      <c r="H268" s="232">
        <v>2</v>
      </c>
      <c r="I268" s="233"/>
      <c r="J268" s="229"/>
      <c r="K268" s="229"/>
      <c r="L268" s="234"/>
      <c r="M268" s="235"/>
      <c r="N268" s="236"/>
      <c r="O268" s="236"/>
      <c r="P268" s="236"/>
      <c r="Q268" s="236"/>
      <c r="R268" s="236"/>
      <c r="S268" s="236"/>
      <c r="T268" s="237"/>
      <c r="AT268" s="238" t="s">
        <v>147</v>
      </c>
      <c r="AU268" s="238" t="s">
        <v>79</v>
      </c>
      <c r="AV268" s="14" t="s">
        <v>137</v>
      </c>
      <c r="AW268" s="14" t="s">
        <v>32</v>
      </c>
      <c r="AX268" s="14" t="s">
        <v>77</v>
      </c>
      <c r="AY268" s="238" t="s">
        <v>130</v>
      </c>
    </row>
    <row r="269" spans="2:65" s="1" customFormat="1" ht="16.5" customHeight="1">
      <c r="B269" s="34"/>
      <c r="C269" s="182" t="s">
        <v>387</v>
      </c>
      <c r="D269" s="182" t="s">
        <v>132</v>
      </c>
      <c r="E269" s="183" t="s">
        <v>809</v>
      </c>
      <c r="F269" s="184" t="s">
        <v>810</v>
      </c>
      <c r="G269" s="185" t="s">
        <v>311</v>
      </c>
      <c r="H269" s="186">
        <v>1</v>
      </c>
      <c r="I269" s="187"/>
      <c r="J269" s="188">
        <f>ROUND(I269*H269,2)</f>
        <v>0</v>
      </c>
      <c r="K269" s="184" t="s">
        <v>406</v>
      </c>
      <c r="L269" s="38"/>
      <c r="M269" s="189" t="s">
        <v>1</v>
      </c>
      <c r="N269" s="190" t="s">
        <v>40</v>
      </c>
      <c r="O269" s="60"/>
      <c r="P269" s="191">
        <f>O269*H269</f>
        <v>0</v>
      </c>
      <c r="Q269" s="191">
        <v>0</v>
      </c>
      <c r="R269" s="191">
        <f>Q269*H269</f>
        <v>0</v>
      </c>
      <c r="S269" s="191">
        <v>0</v>
      </c>
      <c r="T269" s="192">
        <f>S269*H269</f>
        <v>0</v>
      </c>
      <c r="AR269" s="17" t="s">
        <v>137</v>
      </c>
      <c r="AT269" s="17" t="s">
        <v>132</v>
      </c>
      <c r="AU269" s="17" t="s">
        <v>79</v>
      </c>
      <c r="AY269" s="17" t="s">
        <v>130</v>
      </c>
      <c r="BE269" s="193">
        <f>IF(N269="základní",J269,0)</f>
        <v>0</v>
      </c>
      <c r="BF269" s="193">
        <f>IF(N269="snížená",J269,0)</f>
        <v>0</v>
      </c>
      <c r="BG269" s="193">
        <f>IF(N269="zákl. přenesená",J269,0)</f>
        <v>0</v>
      </c>
      <c r="BH269" s="193">
        <f>IF(N269="sníž. přenesená",J269,0)</f>
        <v>0</v>
      </c>
      <c r="BI269" s="193">
        <f>IF(N269="nulová",J269,0)</f>
        <v>0</v>
      </c>
      <c r="BJ269" s="17" t="s">
        <v>77</v>
      </c>
      <c r="BK269" s="193">
        <f>ROUND(I269*H269,2)</f>
        <v>0</v>
      </c>
      <c r="BL269" s="17" t="s">
        <v>137</v>
      </c>
      <c r="BM269" s="17" t="s">
        <v>581</v>
      </c>
    </row>
    <row r="270" spans="2:65" s="1" customFormat="1" ht="19.2">
      <c r="B270" s="34"/>
      <c r="C270" s="35"/>
      <c r="D270" s="194" t="s">
        <v>139</v>
      </c>
      <c r="E270" s="35"/>
      <c r="F270" s="195" t="s">
        <v>811</v>
      </c>
      <c r="G270" s="35"/>
      <c r="H270" s="35"/>
      <c r="I270" s="112"/>
      <c r="J270" s="35"/>
      <c r="K270" s="35"/>
      <c r="L270" s="38"/>
      <c r="M270" s="196"/>
      <c r="N270" s="60"/>
      <c r="O270" s="60"/>
      <c r="P270" s="60"/>
      <c r="Q270" s="60"/>
      <c r="R270" s="60"/>
      <c r="S270" s="60"/>
      <c r="T270" s="61"/>
      <c r="AT270" s="17" t="s">
        <v>139</v>
      </c>
      <c r="AU270" s="17" t="s">
        <v>79</v>
      </c>
    </row>
    <row r="271" spans="2:65" s="1" customFormat="1" ht="16.5" customHeight="1">
      <c r="B271" s="34"/>
      <c r="C271" s="197" t="s">
        <v>392</v>
      </c>
      <c r="D271" s="197" t="s">
        <v>141</v>
      </c>
      <c r="E271" s="198" t="s">
        <v>812</v>
      </c>
      <c r="F271" s="199" t="s">
        <v>813</v>
      </c>
      <c r="G271" s="200" t="s">
        <v>542</v>
      </c>
      <c r="H271" s="201">
        <v>1</v>
      </c>
      <c r="I271" s="202"/>
      <c r="J271" s="203">
        <f>ROUND(I271*H271,2)</f>
        <v>0</v>
      </c>
      <c r="K271" s="199" t="s">
        <v>1</v>
      </c>
      <c r="L271" s="204"/>
      <c r="M271" s="205" t="s">
        <v>1</v>
      </c>
      <c r="N271" s="206" t="s">
        <v>40</v>
      </c>
      <c r="O271" s="60"/>
      <c r="P271" s="191">
        <f>O271*H271</f>
        <v>0</v>
      </c>
      <c r="Q271" s="191">
        <v>0</v>
      </c>
      <c r="R271" s="191">
        <f>Q271*H271</f>
        <v>0</v>
      </c>
      <c r="S271" s="191">
        <v>0</v>
      </c>
      <c r="T271" s="192">
        <f>S271*H271</f>
        <v>0</v>
      </c>
      <c r="AR271" s="17" t="s">
        <v>145</v>
      </c>
      <c r="AT271" s="17" t="s">
        <v>141</v>
      </c>
      <c r="AU271" s="17" t="s">
        <v>79</v>
      </c>
      <c r="AY271" s="17" t="s">
        <v>130</v>
      </c>
      <c r="BE271" s="193">
        <f>IF(N271="základní",J271,0)</f>
        <v>0</v>
      </c>
      <c r="BF271" s="193">
        <f>IF(N271="snížená",J271,0)</f>
        <v>0</v>
      </c>
      <c r="BG271" s="193">
        <f>IF(N271="zákl. přenesená",J271,0)</f>
        <v>0</v>
      </c>
      <c r="BH271" s="193">
        <f>IF(N271="sníž. přenesená",J271,0)</f>
        <v>0</v>
      </c>
      <c r="BI271" s="193">
        <f>IF(N271="nulová",J271,0)</f>
        <v>0</v>
      </c>
      <c r="BJ271" s="17" t="s">
        <v>77</v>
      </c>
      <c r="BK271" s="193">
        <f>ROUND(I271*H271,2)</f>
        <v>0</v>
      </c>
      <c r="BL271" s="17" t="s">
        <v>137</v>
      </c>
      <c r="BM271" s="17" t="s">
        <v>585</v>
      </c>
    </row>
    <row r="272" spans="2:65" s="1" customFormat="1">
      <c r="B272" s="34"/>
      <c r="C272" s="35"/>
      <c r="D272" s="194" t="s">
        <v>139</v>
      </c>
      <c r="E272" s="35"/>
      <c r="F272" s="195" t="s">
        <v>813</v>
      </c>
      <c r="G272" s="35"/>
      <c r="H272" s="35"/>
      <c r="I272" s="112"/>
      <c r="J272" s="35"/>
      <c r="K272" s="35"/>
      <c r="L272" s="38"/>
      <c r="M272" s="196"/>
      <c r="N272" s="60"/>
      <c r="O272" s="60"/>
      <c r="P272" s="60"/>
      <c r="Q272" s="60"/>
      <c r="R272" s="60"/>
      <c r="S272" s="60"/>
      <c r="T272" s="61"/>
      <c r="AT272" s="17" t="s">
        <v>139</v>
      </c>
      <c r="AU272" s="17" t="s">
        <v>79</v>
      </c>
    </row>
    <row r="273" spans="2:65" s="13" customFormat="1">
      <c r="B273" s="217"/>
      <c r="C273" s="218"/>
      <c r="D273" s="194" t="s">
        <v>147</v>
      </c>
      <c r="E273" s="219" t="s">
        <v>1</v>
      </c>
      <c r="F273" s="220" t="s">
        <v>785</v>
      </c>
      <c r="G273" s="218"/>
      <c r="H273" s="221">
        <v>1</v>
      </c>
      <c r="I273" s="222"/>
      <c r="J273" s="218"/>
      <c r="K273" s="218"/>
      <c r="L273" s="223"/>
      <c r="M273" s="224"/>
      <c r="N273" s="225"/>
      <c r="O273" s="225"/>
      <c r="P273" s="225"/>
      <c r="Q273" s="225"/>
      <c r="R273" s="225"/>
      <c r="S273" s="225"/>
      <c r="T273" s="226"/>
      <c r="AT273" s="227" t="s">
        <v>147</v>
      </c>
      <c r="AU273" s="227" t="s">
        <v>79</v>
      </c>
      <c r="AV273" s="13" t="s">
        <v>79</v>
      </c>
      <c r="AW273" s="13" t="s">
        <v>32</v>
      </c>
      <c r="AX273" s="13" t="s">
        <v>69</v>
      </c>
      <c r="AY273" s="227" t="s">
        <v>130</v>
      </c>
    </row>
    <row r="274" spans="2:65" s="14" customFormat="1">
      <c r="B274" s="228"/>
      <c r="C274" s="229"/>
      <c r="D274" s="194" t="s">
        <v>147</v>
      </c>
      <c r="E274" s="230" t="s">
        <v>1</v>
      </c>
      <c r="F274" s="231" t="s">
        <v>176</v>
      </c>
      <c r="G274" s="229"/>
      <c r="H274" s="232">
        <v>1</v>
      </c>
      <c r="I274" s="233"/>
      <c r="J274" s="229"/>
      <c r="K274" s="229"/>
      <c r="L274" s="234"/>
      <c r="M274" s="235"/>
      <c r="N274" s="236"/>
      <c r="O274" s="236"/>
      <c r="P274" s="236"/>
      <c r="Q274" s="236"/>
      <c r="R274" s="236"/>
      <c r="S274" s="236"/>
      <c r="T274" s="237"/>
      <c r="AT274" s="238" t="s">
        <v>147</v>
      </c>
      <c r="AU274" s="238" t="s">
        <v>79</v>
      </c>
      <c r="AV274" s="14" t="s">
        <v>137</v>
      </c>
      <c r="AW274" s="14" t="s">
        <v>32</v>
      </c>
      <c r="AX274" s="14" t="s">
        <v>77</v>
      </c>
      <c r="AY274" s="238" t="s">
        <v>130</v>
      </c>
    </row>
    <row r="275" spans="2:65" s="1" customFormat="1" ht="16.5" customHeight="1">
      <c r="B275" s="34"/>
      <c r="C275" s="182" t="s">
        <v>499</v>
      </c>
      <c r="D275" s="182" t="s">
        <v>132</v>
      </c>
      <c r="E275" s="183" t="s">
        <v>814</v>
      </c>
      <c r="F275" s="184" t="s">
        <v>815</v>
      </c>
      <c r="G275" s="185" t="s">
        <v>311</v>
      </c>
      <c r="H275" s="186">
        <v>12</v>
      </c>
      <c r="I275" s="187"/>
      <c r="J275" s="188">
        <f>ROUND(I275*H275,2)</f>
        <v>0</v>
      </c>
      <c r="K275" s="184" t="s">
        <v>406</v>
      </c>
      <c r="L275" s="38"/>
      <c r="M275" s="189" t="s">
        <v>1</v>
      </c>
      <c r="N275" s="190" t="s">
        <v>40</v>
      </c>
      <c r="O275" s="60"/>
      <c r="P275" s="191">
        <f>O275*H275</f>
        <v>0</v>
      </c>
      <c r="Q275" s="191">
        <v>0</v>
      </c>
      <c r="R275" s="191">
        <f>Q275*H275</f>
        <v>0</v>
      </c>
      <c r="S275" s="191">
        <v>0</v>
      </c>
      <c r="T275" s="192">
        <f>S275*H275</f>
        <v>0</v>
      </c>
      <c r="AR275" s="17" t="s">
        <v>137</v>
      </c>
      <c r="AT275" s="17" t="s">
        <v>132</v>
      </c>
      <c r="AU275" s="17" t="s">
        <v>79</v>
      </c>
      <c r="AY275" s="17" t="s">
        <v>130</v>
      </c>
      <c r="BE275" s="193">
        <f>IF(N275="základní",J275,0)</f>
        <v>0</v>
      </c>
      <c r="BF275" s="193">
        <f>IF(N275="snížená",J275,0)</f>
        <v>0</v>
      </c>
      <c r="BG275" s="193">
        <f>IF(N275="zákl. přenesená",J275,0)</f>
        <v>0</v>
      </c>
      <c r="BH275" s="193">
        <f>IF(N275="sníž. přenesená",J275,0)</f>
        <v>0</v>
      </c>
      <c r="BI275" s="193">
        <f>IF(N275="nulová",J275,0)</f>
        <v>0</v>
      </c>
      <c r="BJ275" s="17" t="s">
        <v>77</v>
      </c>
      <c r="BK275" s="193">
        <f>ROUND(I275*H275,2)</f>
        <v>0</v>
      </c>
      <c r="BL275" s="17" t="s">
        <v>137</v>
      </c>
      <c r="BM275" s="17" t="s">
        <v>588</v>
      </c>
    </row>
    <row r="276" spans="2:65" s="1" customFormat="1" ht="19.2">
      <c r="B276" s="34"/>
      <c r="C276" s="35"/>
      <c r="D276" s="194" t="s">
        <v>139</v>
      </c>
      <c r="E276" s="35"/>
      <c r="F276" s="195" t="s">
        <v>816</v>
      </c>
      <c r="G276" s="35"/>
      <c r="H276" s="35"/>
      <c r="I276" s="112"/>
      <c r="J276" s="35"/>
      <c r="K276" s="35"/>
      <c r="L276" s="38"/>
      <c r="M276" s="196"/>
      <c r="N276" s="60"/>
      <c r="O276" s="60"/>
      <c r="P276" s="60"/>
      <c r="Q276" s="60"/>
      <c r="R276" s="60"/>
      <c r="S276" s="60"/>
      <c r="T276" s="61"/>
      <c r="AT276" s="17" t="s">
        <v>139</v>
      </c>
      <c r="AU276" s="17" t="s">
        <v>79</v>
      </c>
    </row>
    <row r="277" spans="2:65" s="1" customFormat="1" ht="16.5" customHeight="1">
      <c r="B277" s="34"/>
      <c r="C277" s="197" t="s">
        <v>589</v>
      </c>
      <c r="D277" s="197" t="s">
        <v>141</v>
      </c>
      <c r="E277" s="198" t="s">
        <v>817</v>
      </c>
      <c r="F277" s="199" t="s">
        <v>818</v>
      </c>
      <c r="G277" s="200" t="s">
        <v>542</v>
      </c>
      <c r="H277" s="201">
        <v>8</v>
      </c>
      <c r="I277" s="202"/>
      <c r="J277" s="203">
        <f>ROUND(I277*H277,2)</f>
        <v>0</v>
      </c>
      <c r="K277" s="199" t="s">
        <v>1</v>
      </c>
      <c r="L277" s="204"/>
      <c r="M277" s="205" t="s">
        <v>1</v>
      </c>
      <c r="N277" s="206" t="s">
        <v>40</v>
      </c>
      <c r="O277" s="60"/>
      <c r="P277" s="191">
        <f>O277*H277</f>
        <v>0</v>
      </c>
      <c r="Q277" s="191">
        <v>0</v>
      </c>
      <c r="R277" s="191">
        <f>Q277*H277</f>
        <v>0</v>
      </c>
      <c r="S277" s="191">
        <v>0</v>
      </c>
      <c r="T277" s="192">
        <f>S277*H277</f>
        <v>0</v>
      </c>
      <c r="AR277" s="17" t="s">
        <v>145</v>
      </c>
      <c r="AT277" s="17" t="s">
        <v>141</v>
      </c>
      <c r="AU277" s="17" t="s">
        <v>79</v>
      </c>
      <c r="AY277" s="17" t="s">
        <v>130</v>
      </c>
      <c r="BE277" s="193">
        <f>IF(N277="základní",J277,0)</f>
        <v>0</v>
      </c>
      <c r="BF277" s="193">
        <f>IF(N277="snížená",J277,0)</f>
        <v>0</v>
      </c>
      <c r="BG277" s="193">
        <f>IF(N277="zákl. přenesená",J277,0)</f>
        <v>0</v>
      </c>
      <c r="BH277" s="193">
        <f>IF(N277="sníž. přenesená",J277,0)</f>
        <v>0</v>
      </c>
      <c r="BI277" s="193">
        <f>IF(N277="nulová",J277,0)</f>
        <v>0</v>
      </c>
      <c r="BJ277" s="17" t="s">
        <v>77</v>
      </c>
      <c r="BK277" s="193">
        <f>ROUND(I277*H277,2)</f>
        <v>0</v>
      </c>
      <c r="BL277" s="17" t="s">
        <v>137</v>
      </c>
      <c r="BM277" s="17" t="s">
        <v>592</v>
      </c>
    </row>
    <row r="278" spans="2:65" s="1" customFormat="1">
      <c r="B278" s="34"/>
      <c r="C278" s="35"/>
      <c r="D278" s="194" t="s">
        <v>139</v>
      </c>
      <c r="E278" s="35"/>
      <c r="F278" s="195" t="s">
        <v>818</v>
      </c>
      <c r="G278" s="35"/>
      <c r="H278" s="35"/>
      <c r="I278" s="112"/>
      <c r="J278" s="35"/>
      <c r="K278" s="35"/>
      <c r="L278" s="38"/>
      <c r="M278" s="196"/>
      <c r="N278" s="60"/>
      <c r="O278" s="60"/>
      <c r="P278" s="60"/>
      <c r="Q278" s="60"/>
      <c r="R278" s="60"/>
      <c r="S278" s="60"/>
      <c r="T278" s="61"/>
      <c r="AT278" s="17" t="s">
        <v>139</v>
      </c>
      <c r="AU278" s="17" t="s">
        <v>79</v>
      </c>
    </row>
    <row r="279" spans="2:65" s="13" customFormat="1">
      <c r="B279" s="217"/>
      <c r="C279" s="218"/>
      <c r="D279" s="194" t="s">
        <v>147</v>
      </c>
      <c r="E279" s="219" t="s">
        <v>1</v>
      </c>
      <c r="F279" s="220" t="s">
        <v>797</v>
      </c>
      <c r="G279" s="218"/>
      <c r="H279" s="221">
        <v>3</v>
      </c>
      <c r="I279" s="222"/>
      <c r="J279" s="218"/>
      <c r="K279" s="218"/>
      <c r="L279" s="223"/>
      <c r="M279" s="224"/>
      <c r="N279" s="225"/>
      <c r="O279" s="225"/>
      <c r="P279" s="225"/>
      <c r="Q279" s="225"/>
      <c r="R279" s="225"/>
      <c r="S279" s="225"/>
      <c r="T279" s="226"/>
      <c r="AT279" s="227" t="s">
        <v>147</v>
      </c>
      <c r="AU279" s="227" t="s">
        <v>79</v>
      </c>
      <c r="AV279" s="13" t="s">
        <v>79</v>
      </c>
      <c r="AW279" s="13" t="s">
        <v>32</v>
      </c>
      <c r="AX279" s="13" t="s">
        <v>69</v>
      </c>
      <c r="AY279" s="227" t="s">
        <v>130</v>
      </c>
    </row>
    <row r="280" spans="2:65" s="13" customFormat="1">
      <c r="B280" s="217"/>
      <c r="C280" s="218"/>
      <c r="D280" s="194" t="s">
        <v>147</v>
      </c>
      <c r="E280" s="219" t="s">
        <v>1</v>
      </c>
      <c r="F280" s="220" t="s">
        <v>819</v>
      </c>
      <c r="G280" s="218"/>
      <c r="H280" s="221">
        <v>5</v>
      </c>
      <c r="I280" s="222"/>
      <c r="J280" s="218"/>
      <c r="K280" s="218"/>
      <c r="L280" s="223"/>
      <c r="M280" s="224"/>
      <c r="N280" s="225"/>
      <c r="O280" s="225"/>
      <c r="P280" s="225"/>
      <c r="Q280" s="225"/>
      <c r="R280" s="225"/>
      <c r="S280" s="225"/>
      <c r="T280" s="226"/>
      <c r="AT280" s="227" t="s">
        <v>147</v>
      </c>
      <c r="AU280" s="227" t="s">
        <v>79</v>
      </c>
      <c r="AV280" s="13" t="s">
        <v>79</v>
      </c>
      <c r="AW280" s="13" t="s">
        <v>32</v>
      </c>
      <c r="AX280" s="13" t="s">
        <v>69</v>
      </c>
      <c r="AY280" s="227" t="s">
        <v>130</v>
      </c>
    </row>
    <row r="281" spans="2:65" s="14" customFormat="1">
      <c r="B281" s="228"/>
      <c r="C281" s="229"/>
      <c r="D281" s="194" t="s">
        <v>147</v>
      </c>
      <c r="E281" s="230" t="s">
        <v>1</v>
      </c>
      <c r="F281" s="231" t="s">
        <v>176</v>
      </c>
      <c r="G281" s="229"/>
      <c r="H281" s="232">
        <v>8</v>
      </c>
      <c r="I281" s="233"/>
      <c r="J281" s="229"/>
      <c r="K281" s="229"/>
      <c r="L281" s="234"/>
      <c r="M281" s="235"/>
      <c r="N281" s="236"/>
      <c r="O281" s="236"/>
      <c r="P281" s="236"/>
      <c r="Q281" s="236"/>
      <c r="R281" s="236"/>
      <c r="S281" s="236"/>
      <c r="T281" s="237"/>
      <c r="AT281" s="238" t="s">
        <v>147</v>
      </c>
      <c r="AU281" s="238" t="s">
        <v>79</v>
      </c>
      <c r="AV281" s="14" t="s">
        <v>137</v>
      </c>
      <c r="AW281" s="14" t="s">
        <v>32</v>
      </c>
      <c r="AX281" s="14" t="s">
        <v>77</v>
      </c>
      <c r="AY281" s="238" t="s">
        <v>130</v>
      </c>
    </row>
    <row r="282" spans="2:65" s="1" customFormat="1" ht="16.5" customHeight="1">
      <c r="B282" s="34"/>
      <c r="C282" s="197" t="s">
        <v>504</v>
      </c>
      <c r="D282" s="197" t="s">
        <v>141</v>
      </c>
      <c r="E282" s="198" t="s">
        <v>820</v>
      </c>
      <c r="F282" s="199" t="s">
        <v>821</v>
      </c>
      <c r="G282" s="200" t="s">
        <v>542</v>
      </c>
      <c r="H282" s="201">
        <v>2</v>
      </c>
      <c r="I282" s="202"/>
      <c r="J282" s="203">
        <f>ROUND(I282*H282,2)</f>
        <v>0</v>
      </c>
      <c r="K282" s="199" t="s">
        <v>1</v>
      </c>
      <c r="L282" s="204"/>
      <c r="M282" s="205" t="s">
        <v>1</v>
      </c>
      <c r="N282" s="206" t="s">
        <v>40</v>
      </c>
      <c r="O282" s="60"/>
      <c r="P282" s="191">
        <f>O282*H282</f>
        <v>0</v>
      </c>
      <c r="Q282" s="191">
        <v>0</v>
      </c>
      <c r="R282" s="191">
        <f>Q282*H282</f>
        <v>0</v>
      </c>
      <c r="S282" s="191">
        <v>0</v>
      </c>
      <c r="T282" s="192">
        <f>S282*H282</f>
        <v>0</v>
      </c>
      <c r="AR282" s="17" t="s">
        <v>145</v>
      </c>
      <c r="AT282" s="17" t="s">
        <v>141</v>
      </c>
      <c r="AU282" s="17" t="s">
        <v>79</v>
      </c>
      <c r="AY282" s="17" t="s">
        <v>130</v>
      </c>
      <c r="BE282" s="193">
        <f>IF(N282="základní",J282,0)</f>
        <v>0</v>
      </c>
      <c r="BF282" s="193">
        <f>IF(N282="snížená",J282,0)</f>
        <v>0</v>
      </c>
      <c r="BG282" s="193">
        <f>IF(N282="zákl. přenesená",J282,0)</f>
        <v>0</v>
      </c>
      <c r="BH282" s="193">
        <f>IF(N282="sníž. přenesená",J282,0)</f>
        <v>0</v>
      </c>
      <c r="BI282" s="193">
        <f>IF(N282="nulová",J282,0)</f>
        <v>0</v>
      </c>
      <c r="BJ282" s="17" t="s">
        <v>77</v>
      </c>
      <c r="BK282" s="193">
        <f>ROUND(I282*H282,2)</f>
        <v>0</v>
      </c>
      <c r="BL282" s="17" t="s">
        <v>137</v>
      </c>
      <c r="BM282" s="17" t="s">
        <v>596</v>
      </c>
    </row>
    <row r="283" spans="2:65" s="1" customFormat="1">
      <c r="B283" s="34"/>
      <c r="C283" s="35"/>
      <c r="D283" s="194" t="s">
        <v>139</v>
      </c>
      <c r="E283" s="35"/>
      <c r="F283" s="195" t="s">
        <v>821</v>
      </c>
      <c r="G283" s="35"/>
      <c r="H283" s="35"/>
      <c r="I283" s="112"/>
      <c r="J283" s="35"/>
      <c r="K283" s="35"/>
      <c r="L283" s="38"/>
      <c r="M283" s="196"/>
      <c r="N283" s="60"/>
      <c r="O283" s="60"/>
      <c r="P283" s="60"/>
      <c r="Q283" s="60"/>
      <c r="R283" s="60"/>
      <c r="S283" s="60"/>
      <c r="T283" s="61"/>
      <c r="AT283" s="17" t="s">
        <v>139</v>
      </c>
      <c r="AU283" s="17" t="s">
        <v>79</v>
      </c>
    </row>
    <row r="284" spans="2:65" s="13" customFormat="1">
      <c r="B284" s="217"/>
      <c r="C284" s="218"/>
      <c r="D284" s="194" t="s">
        <v>147</v>
      </c>
      <c r="E284" s="219" t="s">
        <v>1</v>
      </c>
      <c r="F284" s="220" t="s">
        <v>806</v>
      </c>
      <c r="G284" s="218"/>
      <c r="H284" s="221">
        <v>2</v>
      </c>
      <c r="I284" s="222"/>
      <c r="J284" s="218"/>
      <c r="K284" s="218"/>
      <c r="L284" s="223"/>
      <c r="M284" s="224"/>
      <c r="N284" s="225"/>
      <c r="O284" s="225"/>
      <c r="P284" s="225"/>
      <c r="Q284" s="225"/>
      <c r="R284" s="225"/>
      <c r="S284" s="225"/>
      <c r="T284" s="226"/>
      <c r="AT284" s="227" t="s">
        <v>147</v>
      </c>
      <c r="AU284" s="227" t="s">
        <v>79</v>
      </c>
      <c r="AV284" s="13" t="s">
        <v>79</v>
      </c>
      <c r="AW284" s="13" t="s">
        <v>32</v>
      </c>
      <c r="AX284" s="13" t="s">
        <v>69</v>
      </c>
      <c r="AY284" s="227" t="s">
        <v>130</v>
      </c>
    </row>
    <row r="285" spans="2:65" s="14" customFormat="1">
      <c r="B285" s="228"/>
      <c r="C285" s="229"/>
      <c r="D285" s="194" t="s">
        <v>147</v>
      </c>
      <c r="E285" s="230" t="s">
        <v>1</v>
      </c>
      <c r="F285" s="231" t="s">
        <v>176</v>
      </c>
      <c r="G285" s="229"/>
      <c r="H285" s="232">
        <v>2</v>
      </c>
      <c r="I285" s="233"/>
      <c r="J285" s="229"/>
      <c r="K285" s="229"/>
      <c r="L285" s="234"/>
      <c r="M285" s="235"/>
      <c r="N285" s="236"/>
      <c r="O285" s="236"/>
      <c r="P285" s="236"/>
      <c r="Q285" s="236"/>
      <c r="R285" s="236"/>
      <c r="S285" s="236"/>
      <c r="T285" s="237"/>
      <c r="AT285" s="238" t="s">
        <v>147</v>
      </c>
      <c r="AU285" s="238" t="s">
        <v>79</v>
      </c>
      <c r="AV285" s="14" t="s">
        <v>137</v>
      </c>
      <c r="AW285" s="14" t="s">
        <v>32</v>
      </c>
      <c r="AX285" s="14" t="s">
        <v>77</v>
      </c>
      <c r="AY285" s="238" t="s">
        <v>130</v>
      </c>
    </row>
    <row r="286" spans="2:65" s="1" customFormat="1" ht="16.5" customHeight="1">
      <c r="B286" s="34"/>
      <c r="C286" s="197" t="s">
        <v>598</v>
      </c>
      <c r="D286" s="197" t="s">
        <v>141</v>
      </c>
      <c r="E286" s="198" t="s">
        <v>822</v>
      </c>
      <c r="F286" s="199" t="s">
        <v>823</v>
      </c>
      <c r="G286" s="200" t="s">
        <v>542</v>
      </c>
      <c r="H286" s="201">
        <v>2</v>
      </c>
      <c r="I286" s="202"/>
      <c r="J286" s="203">
        <f>ROUND(I286*H286,2)</f>
        <v>0</v>
      </c>
      <c r="K286" s="199" t="s">
        <v>1</v>
      </c>
      <c r="L286" s="204"/>
      <c r="M286" s="205" t="s">
        <v>1</v>
      </c>
      <c r="N286" s="206" t="s">
        <v>40</v>
      </c>
      <c r="O286" s="60"/>
      <c r="P286" s="191">
        <f>O286*H286</f>
        <v>0</v>
      </c>
      <c r="Q286" s="191">
        <v>0</v>
      </c>
      <c r="R286" s="191">
        <f>Q286*H286</f>
        <v>0</v>
      </c>
      <c r="S286" s="191">
        <v>0</v>
      </c>
      <c r="T286" s="192">
        <f>S286*H286</f>
        <v>0</v>
      </c>
      <c r="AR286" s="17" t="s">
        <v>145</v>
      </c>
      <c r="AT286" s="17" t="s">
        <v>141</v>
      </c>
      <c r="AU286" s="17" t="s">
        <v>79</v>
      </c>
      <c r="AY286" s="17" t="s">
        <v>130</v>
      </c>
      <c r="BE286" s="193">
        <f>IF(N286="základní",J286,0)</f>
        <v>0</v>
      </c>
      <c r="BF286" s="193">
        <f>IF(N286="snížená",J286,0)</f>
        <v>0</v>
      </c>
      <c r="BG286" s="193">
        <f>IF(N286="zákl. přenesená",J286,0)</f>
        <v>0</v>
      </c>
      <c r="BH286" s="193">
        <f>IF(N286="sníž. přenesená",J286,0)</f>
        <v>0</v>
      </c>
      <c r="BI286" s="193">
        <f>IF(N286="nulová",J286,0)</f>
        <v>0</v>
      </c>
      <c r="BJ286" s="17" t="s">
        <v>77</v>
      </c>
      <c r="BK286" s="193">
        <f>ROUND(I286*H286,2)</f>
        <v>0</v>
      </c>
      <c r="BL286" s="17" t="s">
        <v>137</v>
      </c>
      <c r="BM286" s="17" t="s">
        <v>601</v>
      </c>
    </row>
    <row r="287" spans="2:65" s="1" customFormat="1">
      <c r="B287" s="34"/>
      <c r="C287" s="35"/>
      <c r="D287" s="194" t="s">
        <v>139</v>
      </c>
      <c r="E287" s="35"/>
      <c r="F287" s="195" t="s">
        <v>823</v>
      </c>
      <c r="G287" s="35"/>
      <c r="H287" s="35"/>
      <c r="I287" s="112"/>
      <c r="J287" s="35"/>
      <c r="K287" s="35"/>
      <c r="L287" s="38"/>
      <c r="M287" s="196"/>
      <c r="N287" s="60"/>
      <c r="O287" s="60"/>
      <c r="P287" s="60"/>
      <c r="Q287" s="60"/>
      <c r="R287" s="60"/>
      <c r="S287" s="60"/>
      <c r="T287" s="61"/>
      <c r="AT287" s="17" t="s">
        <v>139</v>
      </c>
      <c r="AU287" s="17" t="s">
        <v>79</v>
      </c>
    </row>
    <row r="288" spans="2:65" s="13" customFormat="1">
      <c r="B288" s="217"/>
      <c r="C288" s="218"/>
      <c r="D288" s="194" t="s">
        <v>147</v>
      </c>
      <c r="E288" s="219" t="s">
        <v>1</v>
      </c>
      <c r="F288" s="220" t="s">
        <v>806</v>
      </c>
      <c r="G288" s="218"/>
      <c r="H288" s="221">
        <v>2</v>
      </c>
      <c r="I288" s="222"/>
      <c r="J288" s="218"/>
      <c r="K288" s="218"/>
      <c r="L288" s="223"/>
      <c r="M288" s="224"/>
      <c r="N288" s="225"/>
      <c r="O288" s="225"/>
      <c r="P288" s="225"/>
      <c r="Q288" s="225"/>
      <c r="R288" s="225"/>
      <c r="S288" s="225"/>
      <c r="T288" s="226"/>
      <c r="AT288" s="227" t="s">
        <v>147</v>
      </c>
      <c r="AU288" s="227" t="s">
        <v>79</v>
      </c>
      <c r="AV288" s="13" t="s">
        <v>79</v>
      </c>
      <c r="AW288" s="13" t="s">
        <v>32</v>
      </c>
      <c r="AX288" s="13" t="s">
        <v>69</v>
      </c>
      <c r="AY288" s="227" t="s">
        <v>130</v>
      </c>
    </row>
    <row r="289" spans="2:65" s="14" customFormat="1">
      <c r="B289" s="228"/>
      <c r="C289" s="229"/>
      <c r="D289" s="194" t="s">
        <v>147</v>
      </c>
      <c r="E289" s="230" t="s">
        <v>1</v>
      </c>
      <c r="F289" s="231" t="s">
        <v>176</v>
      </c>
      <c r="G289" s="229"/>
      <c r="H289" s="232">
        <v>2</v>
      </c>
      <c r="I289" s="233"/>
      <c r="J289" s="229"/>
      <c r="K289" s="229"/>
      <c r="L289" s="234"/>
      <c r="M289" s="235"/>
      <c r="N289" s="236"/>
      <c r="O289" s="236"/>
      <c r="P289" s="236"/>
      <c r="Q289" s="236"/>
      <c r="R289" s="236"/>
      <c r="S289" s="236"/>
      <c r="T289" s="237"/>
      <c r="AT289" s="238" t="s">
        <v>147</v>
      </c>
      <c r="AU289" s="238" t="s">
        <v>79</v>
      </c>
      <c r="AV289" s="14" t="s">
        <v>137</v>
      </c>
      <c r="AW289" s="14" t="s">
        <v>32</v>
      </c>
      <c r="AX289" s="14" t="s">
        <v>77</v>
      </c>
      <c r="AY289" s="238" t="s">
        <v>130</v>
      </c>
    </row>
    <row r="290" spans="2:65" s="1" customFormat="1" ht="16.5" customHeight="1">
      <c r="B290" s="34"/>
      <c r="C290" s="182" t="s">
        <v>508</v>
      </c>
      <c r="D290" s="182" t="s">
        <v>132</v>
      </c>
      <c r="E290" s="183" t="s">
        <v>824</v>
      </c>
      <c r="F290" s="184" t="s">
        <v>825</v>
      </c>
      <c r="G290" s="185" t="s">
        <v>311</v>
      </c>
      <c r="H290" s="186">
        <v>1</v>
      </c>
      <c r="I290" s="187"/>
      <c r="J290" s="188">
        <f>ROUND(I290*H290,2)</f>
        <v>0</v>
      </c>
      <c r="K290" s="184" t="s">
        <v>406</v>
      </c>
      <c r="L290" s="38"/>
      <c r="M290" s="189" t="s">
        <v>1</v>
      </c>
      <c r="N290" s="190" t="s">
        <v>40</v>
      </c>
      <c r="O290" s="60"/>
      <c r="P290" s="191">
        <f>O290*H290</f>
        <v>0</v>
      </c>
      <c r="Q290" s="191">
        <v>0</v>
      </c>
      <c r="R290" s="191">
        <f>Q290*H290</f>
        <v>0</v>
      </c>
      <c r="S290" s="191">
        <v>0</v>
      </c>
      <c r="T290" s="192">
        <f>S290*H290</f>
        <v>0</v>
      </c>
      <c r="AR290" s="17" t="s">
        <v>137</v>
      </c>
      <c r="AT290" s="17" t="s">
        <v>132</v>
      </c>
      <c r="AU290" s="17" t="s">
        <v>79</v>
      </c>
      <c r="AY290" s="17" t="s">
        <v>130</v>
      </c>
      <c r="BE290" s="193">
        <f>IF(N290="základní",J290,0)</f>
        <v>0</v>
      </c>
      <c r="BF290" s="193">
        <f>IF(N290="snížená",J290,0)</f>
        <v>0</v>
      </c>
      <c r="BG290" s="193">
        <f>IF(N290="zákl. přenesená",J290,0)</f>
        <v>0</v>
      </c>
      <c r="BH290" s="193">
        <f>IF(N290="sníž. přenesená",J290,0)</f>
        <v>0</v>
      </c>
      <c r="BI290" s="193">
        <f>IF(N290="nulová",J290,0)</f>
        <v>0</v>
      </c>
      <c r="BJ290" s="17" t="s">
        <v>77</v>
      </c>
      <c r="BK290" s="193">
        <f>ROUND(I290*H290,2)</f>
        <v>0</v>
      </c>
      <c r="BL290" s="17" t="s">
        <v>137</v>
      </c>
      <c r="BM290" s="17" t="s">
        <v>604</v>
      </c>
    </row>
    <row r="291" spans="2:65" s="1" customFormat="1">
      <c r="B291" s="34"/>
      <c r="C291" s="35"/>
      <c r="D291" s="194" t="s">
        <v>139</v>
      </c>
      <c r="E291" s="35"/>
      <c r="F291" s="195" t="s">
        <v>826</v>
      </c>
      <c r="G291" s="35"/>
      <c r="H291" s="35"/>
      <c r="I291" s="112"/>
      <c r="J291" s="35"/>
      <c r="K291" s="35"/>
      <c r="L291" s="38"/>
      <c r="M291" s="196"/>
      <c r="N291" s="60"/>
      <c r="O291" s="60"/>
      <c r="P291" s="60"/>
      <c r="Q291" s="60"/>
      <c r="R291" s="60"/>
      <c r="S291" s="60"/>
      <c r="T291" s="61"/>
      <c r="AT291" s="17" t="s">
        <v>139</v>
      </c>
      <c r="AU291" s="17" t="s">
        <v>79</v>
      </c>
    </row>
    <row r="292" spans="2:65" s="1" customFormat="1" ht="16.5" customHeight="1">
      <c r="B292" s="34"/>
      <c r="C292" s="197" t="s">
        <v>606</v>
      </c>
      <c r="D292" s="197" t="s">
        <v>141</v>
      </c>
      <c r="E292" s="198" t="s">
        <v>827</v>
      </c>
      <c r="F292" s="199" t="s">
        <v>828</v>
      </c>
      <c r="G292" s="200" t="s">
        <v>542</v>
      </c>
      <c r="H292" s="201">
        <v>1</v>
      </c>
      <c r="I292" s="202"/>
      <c r="J292" s="203">
        <f>ROUND(I292*H292,2)</f>
        <v>0</v>
      </c>
      <c r="K292" s="199" t="s">
        <v>1</v>
      </c>
      <c r="L292" s="204"/>
      <c r="M292" s="205" t="s">
        <v>1</v>
      </c>
      <c r="N292" s="206" t="s">
        <v>40</v>
      </c>
      <c r="O292" s="60"/>
      <c r="P292" s="191">
        <f>O292*H292</f>
        <v>0</v>
      </c>
      <c r="Q292" s="191">
        <v>0</v>
      </c>
      <c r="R292" s="191">
        <f>Q292*H292</f>
        <v>0</v>
      </c>
      <c r="S292" s="191">
        <v>0</v>
      </c>
      <c r="T292" s="192">
        <f>S292*H292</f>
        <v>0</v>
      </c>
      <c r="AR292" s="17" t="s">
        <v>145</v>
      </c>
      <c r="AT292" s="17" t="s">
        <v>141</v>
      </c>
      <c r="AU292" s="17" t="s">
        <v>79</v>
      </c>
      <c r="AY292" s="17" t="s">
        <v>130</v>
      </c>
      <c r="BE292" s="193">
        <f>IF(N292="základní",J292,0)</f>
        <v>0</v>
      </c>
      <c r="BF292" s="193">
        <f>IF(N292="snížená",J292,0)</f>
        <v>0</v>
      </c>
      <c r="BG292" s="193">
        <f>IF(N292="zákl. přenesená",J292,0)</f>
        <v>0</v>
      </c>
      <c r="BH292" s="193">
        <f>IF(N292="sníž. přenesená",J292,0)</f>
        <v>0</v>
      </c>
      <c r="BI292" s="193">
        <f>IF(N292="nulová",J292,0)</f>
        <v>0</v>
      </c>
      <c r="BJ292" s="17" t="s">
        <v>77</v>
      </c>
      <c r="BK292" s="193">
        <f>ROUND(I292*H292,2)</f>
        <v>0</v>
      </c>
      <c r="BL292" s="17" t="s">
        <v>137</v>
      </c>
      <c r="BM292" s="17" t="s">
        <v>609</v>
      </c>
    </row>
    <row r="293" spans="2:65" s="1" customFormat="1">
      <c r="B293" s="34"/>
      <c r="C293" s="35"/>
      <c r="D293" s="194" t="s">
        <v>139</v>
      </c>
      <c r="E293" s="35"/>
      <c r="F293" s="195" t="s">
        <v>828</v>
      </c>
      <c r="G293" s="35"/>
      <c r="H293" s="35"/>
      <c r="I293" s="112"/>
      <c r="J293" s="35"/>
      <c r="K293" s="35"/>
      <c r="L293" s="38"/>
      <c r="M293" s="196"/>
      <c r="N293" s="60"/>
      <c r="O293" s="60"/>
      <c r="P293" s="60"/>
      <c r="Q293" s="60"/>
      <c r="R293" s="60"/>
      <c r="S293" s="60"/>
      <c r="T293" s="61"/>
      <c r="AT293" s="17" t="s">
        <v>139</v>
      </c>
      <c r="AU293" s="17" t="s">
        <v>79</v>
      </c>
    </row>
    <row r="294" spans="2:65" s="13" customFormat="1">
      <c r="B294" s="217"/>
      <c r="C294" s="218"/>
      <c r="D294" s="194" t="s">
        <v>147</v>
      </c>
      <c r="E294" s="219" t="s">
        <v>1</v>
      </c>
      <c r="F294" s="220" t="s">
        <v>785</v>
      </c>
      <c r="G294" s="218"/>
      <c r="H294" s="221">
        <v>1</v>
      </c>
      <c r="I294" s="222"/>
      <c r="J294" s="218"/>
      <c r="K294" s="218"/>
      <c r="L294" s="223"/>
      <c r="M294" s="224"/>
      <c r="N294" s="225"/>
      <c r="O294" s="225"/>
      <c r="P294" s="225"/>
      <c r="Q294" s="225"/>
      <c r="R294" s="225"/>
      <c r="S294" s="225"/>
      <c r="T294" s="226"/>
      <c r="AT294" s="227" t="s">
        <v>147</v>
      </c>
      <c r="AU294" s="227" t="s">
        <v>79</v>
      </c>
      <c r="AV294" s="13" t="s">
        <v>79</v>
      </c>
      <c r="AW294" s="13" t="s">
        <v>32</v>
      </c>
      <c r="AX294" s="13" t="s">
        <v>69</v>
      </c>
      <c r="AY294" s="227" t="s">
        <v>130</v>
      </c>
    </row>
    <row r="295" spans="2:65" s="14" customFormat="1">
      <c r="B295" s="228"/>
      <c r="C295" s="229"/>
      <c r="D295" s="194" t="s">
        <v>147</v>
      </c>
      <c r="E295" s="230" t="s">
        <v>1</v>
      </c>
      <c r="F295" s="231" t="s">
        <v>176</v>
      </c>
      <c r="G295" s="229"/>
      <c r="H295" s="232">
        <v>1</v>
      </c>
      <c r="I295" s="233"/>
      <c r="J295" s="229"/>
      <c r="K295" s="229"/>
      <c r="L295" s="234"/>
      <c r="M295" s="235"/>
      <c r="N295" s="236"/>
      <c r="O295" s="236"/>
      <c r="P295" s="236"/>
      <c r="Q295" s="236"/>
      <c r="R295" s="236"/>
      <c r="S295" s="236"/>
      <c r="T295" s="237"/>
      <c r="AT295" s="238" t="s">
        <v>147</v>
      </c>
      <c r="AU295" s="238" t="s">
        <v>79</v>
      </c>
      <c r="AV295" s="14" t="s">
        <v>137</v>
      </c>
      <c r="AW295" s="14" t="s">
        <v>32</v>
      </c>
      <c r="AX295" s="14" t="s">
        <v>77</v>
      </c>
      <c r="AY295" s="238" t="s">
        <v>130</v>
      </c>
    </row>
    <row r="296" spans="2:65" s="1" customFormat="1" ht="16.5" customHeight="1">
      <c r="B296" s="34"/>
      <c r="C296" s="182" t="s">
        <v>512</v>
      </c>
      <c r="D296" s="182" t="s">
        <v>132</v>
      </c>
      <c r="E296" s="183" t="s">
        <v>829</v>
      </c>
      <c r="F296" s="184" t="s">
        <v>830</v>
      </c>
      <c r="G296" s="185" t="s">
        <v>311</v>
      </c>
      <c r="H296" s="186">
        <v>2</v>
      </c>
      <c r="I296" s="187"/>
      <c r="J296" s="188">
        <f>ROUND(I296*H296,2)</f>
        <v>0</v>
      </c>
      <c r="K296" s="184" t="s">
        <v>406</v>
      </c>
      <c r="L296" s="38"/>
      <c r="M296" s="189" t="s">
        <v>1</v>
      </c>
      <c r="N296" s="190" t="s">
        <v>40</v>
      </c>
      <c r="O296" s="60"/>
      <c r="P296" s="191">
        <f>O296*H296</f>
        <v>0</v>
      </c>
      <c r="Q296" s="191">
        <v>0</v>
      </c>
      <c r="R296" s="191">
        <f>Q296*H296</f>
        <v>0</v>
      </c>
      <c r="S296" s="191">
        <v>0</v>
      </c>
      <c r="T296" s="192">
        <f>S296*H296</f>
        <v>0</v>
      </c>
      <c r="AR296" s="17" t="s">
        <v>137</v>
      </c>
      <c r="AT296" s="17" t="s">
        <v>132</v>
      </c>
      <c r="AU296" s="17" t="s">
        <v>79</v>
      </c>
      <c r="AY296" s="17" t="s">
        <v>130</v>
      </c>
      <c r="BE296" s="193">
        <f>IF(N296="základní",J296,0)</f>
        <v>0</v>
      </c>
      <c r="BF296" s="193">
        <f>IF(N296="snížená",J296,0)</f>
        <v>0</v>
      </c>
      <c r="BG296" s="193">
        <f>IF(N296="zákl. přenesená",J296,0)</f>
        <v>0</v>
      </c>
      <c r="BH296" s="193">
        <f>IF(N296="sníž. přenesená",J296,0)</f>
        <v>0</v>
      </c>
      <c r="BI296" s="193">
        <f>IF(N296="nulová",J296,0)</f>
        <v>0</v>
      </c>
      <c r="BJ296" s="17" t="s">
        <v>77</v>
      </c>
      <c r="BK296" s="193">
        <f>ROUND(I296*H296,2)</f>
        <v>0</v>
      </c>
      <c r="BL296" s="17" t="s">
        <v>137</v>
      </c>
      <c r="BM296" s="17" t="s">
        <v>613</v>
      </c>
    </row>
    <row r="297" spans="2:65" s="1" customFormat="1" ht="19.2">
      <c r="B297" s="34"/>
      <c r="C297" s="35"/>
      <c r="D297" s="194" t="s">
        <v>139</v>
      </c>
      <c r="E297" s="35"/>
      <c r="F297" s="195" t="s">
        <v>831</v>
      </c>
      <c r="G297" s="35"/>
      <c r="H297" s="35"/>
      <c r="I297" s="112"/>
      <c r="J297" s="35"/>
      <c r="K297" s="35"/>
      <c r="L297" s="38"/>
      <c r="M297" s="196"/>
      <c r="N297" s="60"/>
      <c r="O297" s="60"/>
      <c r="P297" s="60"/>
      <c r="Q297" s="60"/>
      <c r="R297" s="60"/>
      <c r="S297" s="60"/>
      <c r="T297" s="61"/>
      <c r="AT297" s="17" t="s">
        <v>139</v>
      </c>
      <c r="AU297" s="17" t="s">
        <v>79</v>
      </c>
    </row>
    <row r="298" spans="2:65" s="1" customFormat="1" ht="16.5" customHeight="1">
      <c r="B298" s="34"/>
      <c r="C298" s="197" t="s">
        <v>617</v>
      </c>
      <c r="D298" s="197" t="s">
        <v>141</v>
      </c>
      <c r="E298" s="198" t="s">
        <v>832</v>
      </c>
      <c r="F298" s="199" t="s">
        <v>833</v>
      </c>
      <c r="G298" s="200" t="s">
        <v>542</v>
      </c>
      <c r="H298" s="201">
        <v>2</v>
      </c>
      <c r="I298" s="202"/>
      <c r="J298" s="203">
        <f>ROUND(I298*H298,2)</f>
        <v>0</v>
      </c>
      <c r="K298" s="199" t="s">
        <v>1</v>
      </c>
      <c r="L298" s="204"/>
      <c r="M298" s="205" t="s">
        <v>1</v>
      </c>
      <c r="N298" s="206" t="s">
        <v>40</v>
      </c>
      <c r="O298" s="60"/>
      <c r="P298" s="191">
        <f>O298*H298</f>
        <v>0</v>
      </c>
      <c r="Q298" s="191">
        <v>0</v>
      </c>
      <c r="R298" s="191">
        <f>Q298*H298</f>
        <v>0</v>
      </c>
      <c r="S298" s="191">
        <v>0</v>
      </c>
      <c r="T298" s="192">
        <f>S298*H298</f>
        <v>0</v>
      </c>
      <c r="AR298" s="17" t="s">
        <v>145</v>
      </c>
      <c r="AT298" s="17" t="s">
        <v>141</v>
      </c>
      <c r="AU298" s="17" t="s">
        <v>79</v>
      </c>
      <c r="AY298" s="17" t="s">
        <v>130</v>
      </c>
      <c r="BE298" s="193">
        <f>IF(N298="základní",J298,0)</f>
        <v>0</v>
      </c>
      <c r="BF298" s="193">
        <f>IF(N298="snížená",J298,0)</f>
        <v>0</v>
      </c>
      <c r="BG298" s="193">
        <f>IF(N298="zákl. přenesená",J298,0)</f>
        <v>0</v>
      </c>
      <c r="BH298" s="193">
        <f>IF(N298="sníž. přenesená",J298,0)</f>
        <v>0</v>
      </c>
      <c r="BI298" s="193">
        <f>IF(N298="nulová",J298,0)</f>
        <v>0</v>
      </c>
      <c r="BJ298" s="17" t="s">
        <v>77</v>
      </c>
      <c r="BK298" s="193">
        <f>ROUND(I298*H298,2)</f>
        <v>0</v>
      </c>
      <c r="BL298" s="17" t="s">
        <v>137</v>
      </c>
      <c r="BM298" s="17" t="s">
        <v>620</v>
      </c>
    </row>
    <row r="299" spans="2:65" s="1" customFormat="1">
      <c r="B299" s="34"/>
      <c r="C299" s="35"/>
      <c r="D299" s="194" t="s">
        <v>139</v>
      </c>
      <c r="E299" s="35"/>
      <c r="F299" s="195" t="s">
        <v>833</v>
      </c>
      <c r="G299" s="35"/>
      <c r="H299" s="35"/>
      <c r="I299" s="112"/>
      <c r="J299" s="35"/>
      <c r="K299" s="35"/>
      <c r="L299" s="38"/>
      <c r="M299" s="196"/>
      <c r="N299" s="60"/>
      <c r="O299" s="60"/>
      <c r="P299" s="60"/>
      <c r="Q299" s="60"/>
      <c r="R299" s="60"/>
      <c r="S299" s="60"/>
      <c r="T299" s="61"/>
      <c r="AT299" s="17" t="s">
        <v>139</v>
      </c>
      <c r="AU299" s="17" t="s">
        <v>79</v>
      </c>
    </row>
    <row r="300" spans="2:65" s="13" customFormat="1">
      <c r="B300" s="217"/>
      <c r="C300" s="218"/>
      <c r="D300" s="194" t="s">
        <v>147</v>
      </c>
      <c r="E300" s="219" t="s">
        <v>1</v>
      </c>
      <c r="F300" s="220" t="s">
        <v>806</v>
      </c>
      <c r="G300" s="218"/>
      <c r="H300" s="221">
        <v>2</v>
      </c>
      <c r="I300" s="222"/>
      <c r="J300" s="218"/>
      <c r="K300" s="218"/>
      <c r="L300" s="223"/>
      <c r="M300" s="224"/>
      <c r="N300" s="225"/>
      <c r="O300" s="225"/>
      <c r="P300" s="225"/>
      <c r="Q300" s="225"/>
      <c r="R300" s="225"/>
      <c r="S300" s="225"/>
      <c r="T300" s="226"/>
      <c r="AT300" s="227" t="s">
        <v>147</v>
      </c>
      <c r="AU300" s="227" t="s">
        <v>79</v>
      </c>
      <c r="AV300" s="13" t="s">
        <v>79</v>
      </c>
      <c r="AW300" s="13" t="s">
        <v>32</v>
      </c>
      <c r="AX300" s="13" t="s">
        <v>69</v>
      </c>
      <c r="AY300" s="227" t="s">
        <v>130</v>
      </c>
    </row>
    <row r="301" spans="2:65" s="14" customFormat="1">
      <c r="B301" s="228"/>
      <c r="C301" s="229"/>
      <c r="D301" s="194" t="s">
        <v>147</v>
      </c>
      <c r="E301" s="230" t="s">
        <v>1</v>
      </c>
      <c r="F301" s="231" t="s">
        <v>176</v>
      </c>
      <c r="G301" s="229"/>
      <c r="H301" s="232">
        <v>2</v>
      </c>
      <c r="I301" s="233"/>
      <c r="J301" s="229"/>
      <c r="K301" s="229"/>
      <c r="L301" s="234"/>
      <c r="M301" s="235"/>
      <c r="N301" s="236"/>
      <c r="O301" s="236"/>
      <c r="P301" s="236"/>
      <c r="Q301" s="236"/>
      <c r="R301" s="236"/>
      <c r="S301" s="236"/>
      <c r="T301" s="237"/>
      <c r="AT301" s="238" t="s">
        <v>147</v>
      </c>
      <c r="AU301" s="238" t="s">
        <v>79</v>
      </c>
      <c r="AV301" s="14" t="s">
        <v>137</v>
      </c>
      <c r="AW301" s="14" t="s">
        <v>32</v>
      </c>
      <c r="AX301" s="14" t="s">
        <v>77</v>
      </c>
      <c r="AY301" s="238" t="s">
        <v>130</v>
      </c>
    </row>
    <row r="302" spans="2:65" s="1" customFormat="1" ht="16.5" customHeight="1">
      <c r="B302" s="34"/>
      <c r="C302" s="182" t="s">
        <v>515</v>
      </c>
      <c r="D302" s="182" t="s">
        <v>132</v>
      </c>
      <c r="E302" s="183" t="s">
        <v>834</v>
      </c>
      <c r="F302" s="184" t="s">
        <v>835</v>
      </c>
      <c r="G302" s="185" t="s">
        <v>311</v>
      </c>
      <c r="H302" s="186">
        <v>1</v>
      </c>
      <c r="I302" s="187"/>
      <c r="J302" s="188">
        <f>ROUND(I302*H302,2)</f>
        <v>0</v>
      </c>
      <c r="K302" s="184" t="s">
        <v>406</v>
      </c>
      <c r="L302" s="38"/>
      <c r="M302" s="189" t="s">
        <v>1</v>
      </c>
      <c r="N302" s="190" t="s">
        <v>40</v>
      </c>
      <c r="O302" s="60"/>
      <c r="P302" s="191">
        <f>O302*H302</f>
        <v>0</v>
      </c>
      <c r="Q302" s="191">
        <v>0</v>
      </c>
      <c r="R302" s="191">
        <f>Q302*H302</f>
        <v>0</v>
      </c>
      <c r="S302" s="191">
        <v>0</v>
      </c>
      <c r="T302" s="192">
        <f>S302*H302</f>
        <v>0</v>
      </c>
      <c r="AR302" s="17" t="s">
        <v>137</v>
      </c>
      <c r="AT302" s="17" t="s">
        <v>132</v>
      </c>
      <c r="AU302" s="17" t="s">
        <v>79</v>
      </c>
      <c r="AY302" s="17" t="s">
        <v>130</v>
      </c>
      <c r="BE302" s="193">
        <f>IF(N302="základní",J302,0)</f>
        <v>0</v>
      </c>
      <c r="BF302" s="193">
        <f>IF(N302="snížená",J302,0)</f>
        <v>0</v>
      </c>
      <c r="BG302" s="193">
        <f>IF(N302="zákl. přenesená",J302,0)</f>
        <v>0</v>
      </c>
      <c r="BH302" s="193">
        <f>IF(N302="sníž. přenesená",J302,0)</f>
        <v>0</v>
      </c>
      <c r="BI302" s="193">
        <f>IF(N302="nulová",J302,0)</f>
        <v>0</v>
      </c>
      <c r="BJ302" s="17" t="s">
        <v>77</v>
      </c>
      <c r="BK302" s="193">
        <f>ROUND(I302*H302,2)</f>
        <v>0</v>
      </c>
      <c r="BL302" s="17" t="s">
        <v>137</v>
      </c>
      <c r="BM302" s="17" t="s">
        <v>732</v>
      </c>
    </row>
    <row r="303" spans="2:65" s="1" customFormat="1" ht="19.2">
      <c r="B303" s="34"/>
      <c r="C303" s="35"/>
      <c r="D303" s="194" t="s">
        <v>139</v>
      </c>
      <c r="E303" s="35"/>
      <c r="F303" s="195" t="s">
        <v>836</v>
      </c>
      <c r="G303" s="35"/>
      <c r="H303" s="35"/>
      <c r="I303" s="112"/>
      <c r="J303" s="35"/>
      <c r="K303" s="35"/>
      <c r="L303" s="38"/>
      <c r="M303" s="196"/>
      <c r="N303" s="60"/>
      <c r="O303" s="60"/>
      <c r="P303" s="60"/>
      <c r="Q303" s="60"/>
      <c r="R303" s="60"/>
      <c r="S303" s="60"/>
      <c r="T303" s="61"/>
      <c r="AT303" s="17" t="s">
        <v>139</v>
      </c>
      <c r="AU303" s="17" t="s">
        <v>79</v>
      </c>
    </row>
    <row r="304" spans="2:65" s="1" customFormat="1" ht="16.5" customHeight="1">
      <c r="B304" s="34"/>
      <c r="C304" s="197" t="s">
        <v>734</v>
      </c>
      <c r="D304" s="197" t="s">
        <v>141</v>
      </c>
      <c r="E304" s="198" t="s">
        <v>837</v>
      </c>
      <c r="F304" s="199" t="s">
        <v>838</v>
      </c>
      <c r="G304" s="200" t="s">
        <v>577</v>
      </c>
      <c r="H304" s="201">
        <v>1</v>
      </c>
      <c r="I304" s="202"/>
      <c r="J304" s="203">
        <f>ROUND(I304*H304,2)</f>
        <v>0</v>
      </c>
      <c r="K304" s="199" t="s">
        <v>1</v>
      </c>
      <c r="L304" s="204"/>
      <c r="M304" s="205" t="s">
        <v>1</v>
      </c>
      <c r="N304" s="206" t="s">
        <v>40</v>
      </c>
      <c r="O304" s="60"/>
      <c r="P304" s="191">
        <f>O304*H304</f>
        <v>0</v>
      </c>
      <c r="Q304" s="191">
        <v>0</v>
      </c>
      <c r="R304" s="191">
        <f>Q304*H304</f>
        <v>0</v>
      </c>
      <c r="S304" s="191">
        <v>0</v>
      </c>
      <c r="T304" s="192">
        <f>S304*H304</f>
        <v>0</v>
      </c>
      <c r="AR304" s="17" t="s">
        <v>145</v>
      </c>
      <c r="AT304" s="17" t="s">
        <v>141</v>
      </c>
      <c r="AU304" s="17" t="s">
        <v>79</v>
      </c>
      <c r="AY304" s="17" t="s">
        <v>130</v>
      </c>
      <c r="BE304" s="193">
        <f>IF(N304="základní",J304,0)</f>
        <v>0</v>
      </c>
      <c r="BF304" s="193">
        <f>IF(N304="snížená",J304,0)</f>
        <v>0</v>
      </c>
      <c r="BG304" s="193">
        <f>IF(N304="zákl. přenesená",J304,0)</f>
        <v>0</v>
      </c>
      <c r="BH304" s="193">
        <f>IF(N304="sníž. přenesená",J304,0)</f>
        <v>0</v>
      </c>
      <c r="BI304" s="193">
        <f>IF(N304="nulová",J304,0)</f>
        <v>0</v>
      </c>
      <c r="BJ304" s="17" t="s">
        <v>77</v>
      </c>
      <c r="BK304" s="193">
        <f>ROUND(I304*H304,2)</f>
        <v>0</v>
      </c>
      <c r="BL304" s="17" t="s">
        <v>137</v>
      </c>
      <c r="BM304" s="17" t="s">
        <v>735</v>
      </c>
    </row>
    <row r="305" spans="2:65" s="1" customFormat="1">
      <c r="B305" s="34"/>
      <c r="C305" s="35"/>
      <c r="D305" s="194" t="s">
        <v>139</v>
      </c>
      <c r="E305" s="35"/>
      <c r="F305" s="195" t="s">
        <v>838</v>
      </c>
      <c r="G305" s="35"/>
      <c r="H305" s="35"/>
      <c r="I305" s="112"/>
      <c r="J305" s="35"/>
      <c r="K305" s="35"/>
      <c r="L305" s="38"/>
      <c r="M305" s="196"/>
      <c r="N305" s="60"/>
      <c r="O305" s="60"/>
      <c r="P305" s="60"/>
      <c r="Q305" s="60"/>
      <c r="R305" s="60"/>
      <c r="S305" s="60"/>
      <c r="T305" s="61"/>
      <c r="AT305" s="17" t="s">
        <v>139</v>
      </c>
      <c r="AU305" s="17" t="s">
        <v>79</v>
      </c>
    </row>
    <row r="306" spans="2:65" s="13" customFormat="1">
      <c r="B306" s="217"/>
      <c r="C306" s="218"/>
      <c r="D306" s="194" t="s">
        <v>147</v>
      </c>
      <c r="E306" s="219" t="s">
        <v>1</v>
      </c>
      <c r="F306" s="220" t="s">
        <v>785</v>
      </c>
      <c r="G306" s="218"/>
      <c r="H306" s="221">
        <v>1</v>
      </c>
      <c r="I306" s="222"/>
      <c r="J306" s="218"/>
      <c r="K306" s="218"/>
      <c r="L306" s="223"/>
      <c r="M306" s="224"/>
      <c r="N306" s="225"/>
      <c r="O306" s="225"/>
      <c r="P306" s="225"/>
      <c r="Q306" s="225"/>
      <c r="R306" s="225"/>
      <c r="S306" s="225"/>
      <c r="T306" s="226"/>
      <c r="AT306" s="227" t="s">
        <v>147</v>
      </c>
      <c r="AU306" s="227" t="s">
        <v>79</v>
      </c>
      <c r="AV306" s="13" t="s">
        <v>79</v>
      </c>
      <c r="AW306" s="13" t="s">
        <v>32</v>
      </c>
      <c r="AX306" s="13" t="s">
        <v>69</v>
      </c>
      <c r="AY306" s="227" t="s">
        <v>130</v>
      </c>
    </row>
    <row r="307" spans="2:65" s="14" customFormat="1">
      <c r="B307" s="228"/>
      <c r="C307" s="229"/>
      <c r="D307" s="194" t="s">
        <v>147</v>
      </c>
      <c r="E307" s="230" t="s">
        <v>1</v>
      </c>
      <c r="F307" s="231" t="s">
        <v>176</v>
      </c>
      <c r="G307" s="229"/>
      <c r="H307" s="232">
        <v>1</v>
      </c>
      <c r="I307" s="233"/>
      <c r="J307" s="229"/>
      <c r="K307" s="229"/>
      <c r="L307" s="234"/>
      <c r="M307" s="235"/>
      <c r="N307" s="236"/>
      <c r="O307" s="236"/>
      <c r="P307" s="236"/>
      <c r="Q307" s="236"/>
      <c r="R307" s="236"/>
      <c r="S307" s="236"/>
      <c r="T307" s="237"/>
      <c r="AT307" s="238" t="s">
        <v>147</v>
      </c>
      <c r="AU307" s="238" t="s">
        <v>79</v>
      </c>
      <c r="AV307" s="14" t="s">
        <v>137</v>
      </c>
      <c r="AW307" s="14" t="s">
        <v>32</v>
      </c>
      <c r="AX307" s="14" t="s">
        <v>77</v>
      </c>
      <c r="AY307" s="238" t="s">
        <v>130</v>
      </c>
    </row>
    <row r="308" spans="2:65" s="1" customFormat="1" ht="16.5" customHeight="1">
      <c r="B308" s="34"/>
      <c r="C308" s="182" t="s">
        <v>519</v>
      </c>
      <c r="D308" s="182" t="s">
        <v>132</v>
      </c>
      <c r="E308" s="183" t="s">
        <v>579</v>
      </c>
      <c r="F308" s="184" t="s">
        <v>580</v>
      </c>
      <c r="G308" s="185" t="s">
        <v>311</v>
      </c>
      <c r="H308" s="186">
        <v>1</v>
      </c>
      <c r="I308" s="187"/>
      <c r="J308" s="188">
        <f>ROUND(I308*H308,2)</f>
        <v>0</v>
      </c>
      <c r="K308" s="184" t="s">
        <v>406</v>
      </c>
      <c r="L308" s="38"/>
      <c r="M308" s="189" t="s">
        <v>1</v>
      </c>
      <c r="N308" s="190" t="s">
        <v>40</v>
      </c>
      <c r="O308" s="60"/>
      <c r="P308" s="191">
        <f>O308*H308</f>
        <v>0</v>
      </c>
      <c r="Q308" s="191">
        <v>0</v>
      </c>
      <c r="R308" s="191">
        <f>Q308*H308</f>
        <v>0</v>
      </c>
      <c r="S308" s="191">
        <v>0</v>
      </c>
      <c r="T308" s="192">
        <f>S308*H308</f>
        <v>0</v>
      </c>
      <c r="AR308" s="17" t="s">
        <v>137</v>
      </c>
      <c r="AT308" s="17" t="s">
        <v>132</v>
      </c>
      <c r="AU308" s="17" t="s">
        <v>79</v>
      </c>
      <c r="AY308" s="17" t="s">
        <v>130</v>
      </c>
      <c r="BE308" s="193">
        <f>IF(N308="základní",J308,0)</f>
        <v>0</v>
      </c>
      <c r="BF308" s="193">
        <f>IF(N308="snížená",J308,0)</f>
        <v>0</v>
      </c>
      <c r="BG308" s="193">
        <f>IF(N308="zákl. přenesená",J308,0)</f>
        <v>0</v>
      </c>
      <c r="BH308" s="193">
        <f>IF(N308="sníž. přenesená",J308,0)</f>
        <v>0</v>
      </c>
      <c r="BI308" s="193">
        <f>IF(N308="nulová",J308,0)</f>
        <v>0</v>
      </c>
      <c r="BJ308" s="17" t="s">
        <v>77</v>
      </c>
      <c r="BK308" s="193">
        <f>ROUND(I308*H308,2)</f>
        <v>0</v>
      </c>
      <c r="BL308" s="17" t="s">
        <v>137</v>
      </c>
      <c r="BM308" s="17" t="s">
        <v>839</v>
      </c>
    </row>
    <row r="309" spans="2:65" s="1" customFormat="1">
      <c r="B309" s="34"/>
      <c r="C309" s="35"/>
      <c r="D309" s="194" t="s">
        <v>139</v>
      </c>
      <c r="E309" s="35"/>
      <c r="F309" s="195" t="s">
        <v>582</v>
      </c>
      <c r="G309" s="35"/>
      <c r="H309" s="35"/>
      <c r="I309" s="112"/>
      <c r="J309" s="35"/>
      <c r="K309" s="35"/>
      <c r="L309" s="38"/>
      <c r="M309" s="196"/>
      <c r="N309" s="60"/>
      <c r="O309" s="60"/>
      <c r="P309" s="60"/>
      <c r="Q309" s="60"/>
      <c r="R309" s="60"/>
      <c r="S309" s="60"/>
      <c r="T309" s="61"/>
      <c r="AT309" s="17" t="s">
        <v>139</v>
      </c>
      <c r="AU309" s="17" t="s">
        <v>79</v>
      </c>
    </row>
    <row r="310" spans="2:65" s="1" customFormat="1" ht="16.5" customHeight="1">
      <c r="B310" s="34"/>
      <c r="C310" s="197" t="s">
        <v>840</v>
      </c>
      <c r="D310" s="197" t="s">
        <v>141</v>
      </c>
      <c r="E310" s="198" t="s">
        <v>841</v>
      </c>
      <c r="F310" s="199" t="s">
        <v>842</v>
      </c>
      <c r="G310" s="200" t="s">
        <v>577</v>
      </c>
      <c r="H310" s="201">
        <v>1</v>
      </c>
      <c r="I310" s="202"/>
      <c r="J310" s="203">
        <f>ROUND(I310*H310,2)</f>
        <v>0</v>
      </c>
      <c r="K310" s="199" t="s">
        <v>1</v>
      </c>
      <c r="L310" s="204"/>
      <c r="M310" s="205" t="s">
        <v>1</v>
      </c>
      <c r="N310" s="206" t="s">
        <v>40</v>
      </c>
      <c r="O310" s="60"/>
      <c r="P310" s="191">
        <f>O310*H310</f>
        <v>0</v>
      </c>
      <c r="Q310" s="191">
        <v>0</v>
      </c>
      <c r="R310" s="191">
        <f>Q310*H310</f>
        <v>0</v>
      </c>
      <c r="S310" s="191">
        <v>0</v>
      </c>
      <c r="T310" s="192">
        <f>S310*H310</f>
        <v>0</v>
      </c>
      <c r="AR310" s="17" t="s">
        <v>145</v>
      </c>
      <c r="AT310" s="17" t="s">
        <v>141</v>
      </c>
      <c r="AU310" s="17" t="s">
        <v>79</v>
      </c>
      <c r="AY310" s="17" t="s">
        <v>130</v>
      </c>
      <c r="BE310" s="193">
        <f>IF(N310="základní",J310,0)</f>
        <v>0</v>
      </c>
      <c r="BF310" s="193">
        <f>IF(N310="snížená",J310,0)</f>
        <v>0</v>
      </c>
      <c r="BG310" s="193">
        <f>IF(N310="zákl. přenesená",J310,0)</f>
        <v>0</v>
      </c>
      <c r="BH310" s="193">
        <f>IF(N310="sníž. přenesená",J310,0)</f>
        <v>0</v>
      </c>
      <c r="BI310" s="193">
        <f>IF(N310="nulová",J310,0)</f>
        <v>0</v>
      </c>
      <c r="BJ310" s="17" t="s">
        <v>77</v>
      </c>
      <c r="BK310" s="193">
        <f>ROUND(I310*H310,2)</f>
        <v>0</v>
      </c>
      <c r="BL310" s="17" t="s">
        <v>137</v>
      </c>
      <c r="BM310" s="17" t="s">
        <v>843</v>
      </c>
    </row>
    <row r="311" spans="2:65" s="1" customFormat="1">
      <c r="B311" s="34"/>
      <c r="C311" s="35"/>
      <c r="D311" s="194" t="s">
        <v>139</v>
      </c>
      <c r="E311" s="35"/>
      <c r="F311" s="195" t="s">
        <v>842</v>
      </c>
      <c r="G311" s="35"/>
      <c r="H311" s="35"/>
      <c r="I311" s="112"/>
      <c r="J311" s="35"/>
      <c r="K311" s="35"/>
      <c r="L311" s="38"/>
      <c r="M311" s="196"/>
      <c r="N311" s="60"/>
      <c r="O311" s="60"/>
      <c r="P311" s="60"/>
      <c r="Q311" s="60"/>
      <c r="R311" s="60"/>
      <c r="S311" s="60"/>
      <c r="T311" s="61"/>
      <c r="AT311" s="17" t="s">
        <v>139</v>
      </c>
      <c r="AU311" s="17" t="s">
        <v>79</v>
      </c>
    </row>
    <row r="312" spans="2:65" s="13" customFormat="1">
      <c r="B312" s="217"/>
      <c r="C312" s="218"/>
      <c r="D312" s="194" t="s">
        <v>147</v>
      </c>
      <c r="E312" s="219" t="s">
        <v>1</v>
      </c>
      <c r="F312" s="220" t="s">
        <v>785</v>
      </c>
      <c r="G312" s="218"/>
      <c r="H312" s="221">
        <v>1</v>
      </c>
      <c r="I312" s="222"/>
      <c r="J312" s="218"/>
      <c r="K312" s="218"/>
      <c r="L312" s="223"/>
      <c r="M312" s="224"/>
      <c r="N312" s="225"/>
      <c r="O312" s="225"/>
      <c r="P312" s="225"/>
      <c r="Q312" s="225"/>
      <c r="R312" s="225"/>
      <c r="S312" s="225"/>
      <c r="T312" s="226"/>
      <c r="AT312" s="227" t="s">
        <v>147</v>
      </c>
      <c r="AU312" s="227" t="s">
        <v>79</v>
      </c>
      <c r="AV312" s="13" t="s">
        <v>79</v>
      </c>
      <c r="AW312" s="13" t="s">
        <v>32</v>
      </c>
      <c r="AX312" s="13" t="s">
        <v>69</v>
      </c>
      <c r="AY312" s="227" t="s">
        <v>130</v>
      </c>
    </row>
    <row r="313" spans="2:65" s="14" customFormat="1">
      <c r="B313" s="228"/>
      <c r="C313" s="229"/>
      <c r="D313" s="194" t="s">
        <v>147</v>
      </c>
      <c r="E313" s="230" t="s">
        <v>1</v>
      </c>
      <c r="F313" s="231" t="s">
        <v>176</v>
      </c>
      <c r="G313" s="229"/>
      <c r="H313" s="232">
        <v>1</v>
      </c>
      <c r="I313" s="233"/>
      <c r="J313" s="229"/>
      <c r="K313" s="229"/>
      <c r="L313" s="234"/>
      <c r="M313" s="235"/>
      <c r="N313" s="236"/>
      <c r="O313" s="236"/>
      <c r="P313" s="236"/>
      <c r="Q313" s="236"/>
      <c r="R313" s="236"/>
      <c r="S313" s="236"/>
      <c r="T313" s="237"/>
      <c r="AT313" s="238" t="s">
        <v>147</v>
      </c>
      <c r="AU313" s="238" t="s">
        <v>79</v>
      </c>
      <c r="AV313" s="14" t="s">
        <v>137</v>
      </c>
      <c r="AW313" s="14" t="s">
        <v>32</v>
      </c>
      <c r="AX313" s="14" t="s">
        <v>77</v>
      </c>
      <c r="AY313" s="238" t="s">
        <v>130</v>
      </c>
    </row>
    <row r="314" spans="2:65" s="1" customFormat="1" ht="16.5" customHeight="1">
      <c r="B314" s="34"/>
      <c r="C314" s="182" t="s">
        <v>524</v>
      </c>
      <c r="D314" s="182" t="s">
        <v>132</v>
      </c>
      <c r="E314" s="183" t="s">
        <v>586</v>
      </c>
      <c r="F314" s="184" t="s">
        <v>587</v>
      </c>
      <c r="G314" s="185" t="s">
        <v>311</v>
      </c>
      <c r="H314" s="186">
        <v>1</v>
      </c>
      <c r="I314" s="187"/>
      <c r="J314" s="188">
        <f>ROUND(I314*H314,2)</f>
        <v>0</v>
      </c>
      <c r="K314" s="184" t="s">
        <v>406</v>
      </c>
      <c r="L314" s="38"/>
      <c r="M314" s="189" t="s">
        <v>1</v>
      </c>
      <c r="N314" s="190" t="s">
        <v>40</v>
      </c>
      <c r="O314" s="60"/>
      <c r="P314" s="191">
        <f>O314*H314</f>
        <v>0</v>
      </c>
      <c r="Q314" s="191">
        <v>0</v>
      </c>
      <c r="R314" s="191">
        <f>Q314*H314</f>
        <v>0</v>
      </c>
      <c r="S314" s="191">
        <v>0</v>
      </c>
      <c r="T314" s="192">
        <f>S314*H314</f>
        <v>0</v>
      </c>
      <c r="AR314" s="17" t="s">
        <v>137</v>
      </c>
      <c r="AT314" s="17" t="s">
        <v>132</v>
      </c>
      <c r="AU314" s="17" t="s">
        <v>79</v>
      </c>
      <c r="AY314" s="17" t="s">
        <v>130</v>
      </c>
      <c r="BE314" s="193">
        <f>IF(N314="základní",J314,0)</f>
        <v>0</v>
      </c>
      <c r="BF314" s="193">
        <f>IF(N314="snížená",J314,0)</f>
        <v>0</v>
      </c>
      <c r="BG314" s="193">
        <f>IF(N314="zákl. přenesená",J314,0)</f>
        <v>0</v>
      </c>
      <c r="BH314" s="193">
        <f>IF(N314="sníž. přenesená",J314,0)</f>
        <v>0</v>
      </c>
      <c r="BI314" s="193">
        <f>IF(N314="nulová",J314,0)</f>
        <v>0</v>
      </c>
      <c r="BJ314" s="17" t="s">
        <v>77</v>
      </c>
      <c r="BK314" s="193">
        <f>ROUND(I314*H314,2)</f>
        <v>0</v>
      </c>
      <c r="BL314" s="17" t="s">
        <v>137</v>
      </c>
      <c r="BM314" s="17" t="s">
        <v>844</v>
      </c>
    </row>
    <row r="315" spans="2:65" s="1" customFormat="1">
      <c r="B315" s="34"/>
      <c r="C315" s="35"/>
      <c r="D315" s="194" t="s">
        <v>139</v>
      </c>
      <c r="E315" s="35"/>
      <c r="F315" s="195" t="s">
        <v>587</v>
      </c>
      <c r="G315" s="35"/>
      <c r="H315" s="35"/>
      <c r="I315" s="112"/>
      <c r="J315" s="35"/>
      <c r="K315" s="35"/>
      <c r="L315" s="38"/>
      <c r="M315" s="196"/>
      <c r="N315" s="60"/>
      <c r="O315" s="60"/>
      <c r="P315" s="60"/>
      <c r="Q315" s="60"/>
      <c r="R315" s="60"/>
      <c r="S315" s="60"/>
      <c r="T315" s="61"/>
      <c r="AT315" s="17" t="s">
        <v>139</v>
      </c>
      <c r="AU315" s="17" t="s">
        <v>79</v>
      </c>
    </row>
    <row r="316" spans="2:65" s="1" customFormat="1" ht="16.5" customHeight="1">
      <c r="B316" s="34"/>
      <c r="C316" s="197" t="s">
        <v>845</v>
      </c>
      <c r="D316" s="197" t="s">
        <v>141</v>
      </c>
      <c r="E316" s="198" t="s">
        <v>590</v>
      </c>
      <c r="F316" s="199" t="s">
        <v>591</v>
      </c>
      <c r="G316" s="200" t="s">
        <v>577</v>
      </c>
      <c r="H316" s="201">
        <v>1</v>
      </c>
      <c r="I316" s="202"/>
      <c r="J316" s="203">
        <f>ROUND(I316*H316,2)</f>
        <v>0</v>
      </c>
      <c r="K316" s="199" t="s">
        <v>1</v>
      </c>
      <c r="L316" s="204"/>
      <c r="M316" s="205" t="s">
        <v>1</v>
      </c>
      <c r="N316" s="206" t="s">
        <v>40</v>
      </c>
      <c r="O316" s="60"/>
      <c r="P316" s="191">
        <f>O316*H316</f>
        <v>0</v>
      </c>
      <c r="Q316" s="191">
        <v>0</v>
      </c>
      <c r="R316" s="191">
        <f>Q316*H316</f>
        <v>0</v>
      </c>
      <c r="S316" s="191">
        <v>0</v>
      </c>
      <c r="T316" s="192">
        <f>S316*H316</f>
        <v>0</v>
      </c>
      <c r="AR316" s="17" t="s">
        <v>145</v>
      </c>
      <c r="AT316" s="17" t="s">
        <v>141</v>
      </c>
      <c r="AU316" s="17" t="s">
        <v>79</v>
      </c>
      <c r="AY316" s="17" t="s">
        <v>130</v>
      </c>
      <c r="BE316" s="193">
        <f>IF(N316="základní",J316,0)</f>
        <v>0</v>
      </c>
      <c r="BF316" s="193">
        <f>IF(N316="snížená",J316,0)</f>
        <v>0</v>
      </c>
      <c r="BG316" s="193">
        <f>IF(N316="zákl. přenesená",J316,0)</f>
        <v>0</v>
      </c>
      <c r="BH316" s="193">
        <f>IF(N316="sníž. přenesená",J316,0)</f>
        <v>0</v>
      </c>
      <c r="BI316" s="193">
        <f>IF(N316="nulová",J316,0)</f>
        <v>0</v>
      </c>
      <c r="BJ316" s="17" t="s">
        <v>77</v>
      </c>
      <c r="BK316" s="193">
        <f>ROUND(I316*H316,2)</f>
        <v>0</v>
      </c>
      <c r="BL316" s="17" t="s">
        <v>137</v>
      </c>
      <c r="BM316" s="17" t="s">
        <v>846</v>
      </c>
    </row>
    <row r="317" spans="2:65" s="1" customFormat="1">
      <c r="B317" s="34"/>
      <c r="C317" s="35"/>
      <c r="D317" s="194" t="s">
        <v>139</v>
      </c>
      <c r="E317" s="35"/>
      <c r="F317" s="195" t="s">
        <v>593</v>
      </c>
      <c r="G317" s="35"/>
      <c r="H317" s="35"/>
      <c r="I317" s="112"/>
      <c r="J317" s="35"/>
      <c r="K317" s="35"/>
      <c r="L317" s="38"/>
      <c r="M317" s="196"/>
      <c r="N317" s="60"/>
      <c r="O317" s="60"/>
      <c r="P317" s="60"/>
      <c r="Q317" s="60"/>
      <c r="R317" s="60"/>
      <c r="S317" s="60"/>
      <c r="T317" s="61"/>
      <c r="AT317" s="17" t="s">
        <v>139</v>
      </c>
      <c r="AU317" s="17" t="s">
        <v>79</v>
      </c>
    </row>
    <row r="318" spans="2:65" s="13" customFormat="1">
      <c r="B318" s="217"/>
      <c r="C318" s="218"/>
      <c r="D318" s="194" t="s">
        <v>147</v>
      </c>
      <c r="E318" s="219" t="s">
        <v>1</v>
      </c>
      <c r="F318" s="220" t="s">
        <v>785</v>
      </c>
      <c r="G318" s="218"/>
      <c r="H318" s="221">
        <v>1</v>
      </c>
      <c r="I318" s="222"/>
      <c r="J318" s="218"/>
      <c r="K318" s="218"/>
      <c r="L318" s="223"/>
      <c r="M318" s="224"/>
      <c r="N318" s="225"/>
      <c r="O318" s="225"/>
      <c r="P318" s="225"/>
      <c r="Q318" s="225"/>
      <c r="R318" s="225"/>
      <c r="S318" s="225"/>
      <c r="T318" s="226"/>
      <c r="AT318" s="227" t="s">
        <v>147</v>
      </c>
      <c r="AU318" s="227" t="s">
        <v>79</v>
      </c>
      <c r="AV318" s="13" t="s">
        <v>79</v>
      </c>
      <c r="AW318" s="13" t="s">
        <v>32</v>
      </c>
      <c r="AX318" s="13" t="s">
        <v>69</v>
      </c>
      <c r="AY318" s="227" t="s">
        <v>130</v>
      </c>
    </row>
    <row r="319" spans="2:65" s="14" customFormat="1">
      <c r="B319" s="228"/>
      <c r="C319" s="229"/>
      <c r="D319" s="194" t="s">
        <v>147</v>
      </c>
      <c r="E319" s="230" t="s">
        <v>1</v>
      </c>
      <c r="F319" s="231" t="s">
        <v>176</v>
      </c>
      <c r="G319" s="229"/>
      <c r="H319" s="232">
        <v>1</v>
      </c>
      <c r="I319" s="233"/>
      <c r="J319" s="229"/>
      <c r="K319" s="229"/>
      <c r="L319" s="234"/>
      <c r="M319" s="235"/>
      <c r="N319" s="236"/>
      <c r="O319" s="236"/>
      <c r="P319" s="236"/>
      <c r="Q319" s="236"/>
      <c r="R319" s="236"/>
      <c r="S319" s="236"/>
      <c r="T319" s="237"/>
      <c r="AT319" s="238" t="s">
        <v>147</v>
      </c>
      <c r="AU319" s="238" t="s">
        <v>79</v>
      </c>
      <c r="AV319" s="14" t="s">
        <v>137</v>
      </c>
      <c r="AW319" s="14" t="s">
        <v>32</v>
      </c>
      <c r="AX319" s="14" t="s">
        <v>77</v>
      </c>
      <c r="AY319" s="238" t="s">
        <v>130</v>
      </c>
    </row>
    <row r="320" spans="2:65" s="1" customFormat="1" ht="16.5" customHeight="1">
      <c r="B320" s="34"/>
      <c r="C320" s="197" t="s">
        <v>529</v>
      </c>
      <c r="D320" s="197" t="s">
        <v>141</v>
      </c>
      <c r="E320" s="198" t="s">
        <v>594</v>
      </c>
      <c r="F320" s="199" t="s">
        <v>595</v>
      </c>
      <c r="G320" s="200" t="s">
        <v>577</v>
      </c>
      <c r="H320" s="201">
        <v>1</v>
      </c>
      <c r="I320" s="202"/>
      <c r="J320" s="203">
        <f>ROUND(I320*H320,2)</f>
        <v>0</v>
      </c>
      <c r="K320" s="199" t="s">
        <v>1</v>
      </c>
      <c r="L320" s="204"/>
      <c r="M320" s="205" t="s">
        <v>1</v>
      </c>
      <c r="N320" s="206" t="s">
        <v>40</v>
      </c>
      <c r="O320" s="60"/>
      <c r="P320" s="191">
        <f>O320*H320</f>
        <v>0</v>
      </c>
      <c r="Q320" s="191">
        <v>0</v>
      </c>
      <c r="R320" s="191">
        <f>Q320*H320</f>
        <v>0</v>
      </c>
      <c r="S320" s="191">
        <v>0</v>
      </c>
      <c r="T320" s="192">
        <f>S320*H320</f>
        <v>0</v>
      </c>
      <c r="AR320" s="17" t="s">
        <v>145</v>
      </c>
      <c r="AT320" s="17" t="s">
        <v>141</v>
      </c>
      <c r="AU320" s="17" t="s">
        <v>79</v>
      </c>
      <c r="AY320" s="17" t="s">
        <v>130</v>
      </c>
      <c r="BE320" s="193">
        <f>IF(N320="základní",J320,0)</f>
        <v>0</v>
      </c>
      <c r="BF320" s="193">
        <f>IF(N320="snížená",J320,0)</f>
        <v>0</v>
      </c>
      <c r="BG320" s="193">
        <f>IF(N320="zákl. přenesená",J320,0)</f>
        <v>0</v>
      </c>
      <c r="BH320" s="193">
        <f>IF(N320="sníž. přenesená",J320,0)</f>
        <v>0</v>
      </c>
      <c r="BI320" s="193">
        <f>IF(N320="nulová",J320,0)</f>
        <v>0</v>
      </c>
      <c r="BJ320" s="17" t="s">
        <v>77</v>
      </c>
      <c r="BK320" s="193">
        <f>ROUND(I320*H320,2)</f>
        <v>0</v>
      </c>
      <c r="BL320" s="17" t="s">
        <v>137</v>
      </c>
      <c r="BM320" s="17" t="s">
        <v>847</v>
      </c>
    </row>
    <row r="321" spans="2:65" s="1" customFormat="1">
      <c r="B321" s="34"/>
      <c r="C321" s="35"/>
      <c r="D321" s="194" t="s">
        <v>139</v>
      </c>
      <c r="E321" s="35"/>
      <c r="F321" s="195" t="s">
        <v>597</v>
      </c>
      <c r="G321" s="35"/>
      <c r="H321" s="35"/>
      <c r="I321" s="112"/>
      <c r="J321" s="35"/>
      <c r="K321" s="35"/>
      <c r="L321" s="38"/>
      <c r="M321" s="196"/>
      <c r="N321" s="60"/>
      <c r="O321" s="60"/>
      <c r="P321" s="60"/>
      <c r="Q321" s="60"/>
      <c r="R321" s="60"/>
      <c r="S321" s="60"/>
      <c r="T321" s="61"/>
      <c r="AT321" s="17" t="s">
        <v>139</v>
      </c>
      <c r="AU321" s="17" t="s">
        <v>79</v>
      </c>
    </row>
    <row r="322" spans="2:65" s="13" customFormat="1">
      <c r="B322" s="217"/>
      <c r="C322" s="218"/>
      <c r="D322" s="194" t="s">
        <v>147</v>
      </c>
      <c r="E322" s="219" t="s">
        <v>1</v>
      </c>
      <c r="F322" s="220" t="s">
        <v>785</v>
      </c>
      <c r="G322" s="218"/>
      <c r="H322" s="221">
        <v>1</v>
      </c>
      <c r="I322" s="222"/>
      <c r="J322" s="218"/>
      <c r="K322" s="218"/>
      <c r="L322" s="223"/>
      <c r="M322" s="224"/>
      <c r="N322" s="225"/>
      <c r="O322" s="225"/>
      <c r="P322" s="225"/>
      <c r="Q322" s="225"/>
      <c r="R322" s="225"/>
      <c r="S322" s="225"/>
      <c r="T322" s="226"/>
      <c r="AT322" s="227" t="s">
        <v>147</v>
      </c>
      <c r="AU322" s="227" t="s">
        <v>79</v>
      </c>
      <c r="AV322" s="13" t="s">
        <v>79</v>
      </c>
      <c r="AW322" s="13" t="s">
        <v>32</v>
      </c>
      <c r="AX322" s="13" t="s">
        <v>69</v>
      </c>
      <c r="AY322" s="227" t="s">
        <v>130</v>
      </c>
    </row>
    <row r="323" spans="2:65" s="14" customFormat="1">
      <c r="B323" s="228"/>
      <c r="C323" s="229"/>
      <c r="D323" s="194" t="s">
        <v>147</v>
      </c>
      <c r="E323" s="230" t="s">
        <v>1</v>
      </c>
      <c r="F323" s="231" t="s">
        <v>176</v>
      </c>
      <c r="G323" s="229"/>
      <c r="H323" s="232">
        <v>1</v>
      </c>
      <c r="I323" s="233"/>
      <c r="J323" s="229"/>
      <c r="K323" s="229"/>
      <c r="L323" s="234"/>
      <c r="M323" s="235"/>
      <c r="N323" s="236"/>
      <c r="O323" s="236"/>
      <c r="P323" s="236"/>
      <c r="Q323" s="236"/>
      <c r="R323" s="236"/>
      <c r="S323" s="236"/>
      <c r="T323" s="237"/>
      <c r="AT323" s="238" t="s">
        <v>147</v>
      </c>
      <c r="AU323" s="238" t="s">
        <v>79</v>
      </c>
      <c r="AV323" s="14" t="s">
        <v>137</v>
      </c>
      <c r="AW323" s="14" t="s">
        <v>32</v>
      </c>
      <c r="AX323" s="14" t="s">
        <v>77</v>
      </c>
      <c r="AY323" s="238" t="s">
        <v>130</v>
      </c>
    </row>
    <row r="324" spans="2:65" s="1" customFormat="1" ht="16.5" customHeight="1">
      <c r="B324" s="34"/>
      <c r="C324" s="182" t="s">
        <v>848</v>
      </c>
      <c r="D324" s="182" t="s">
        <v>132</v>
      </c>
      <c r="E324" s="183" t="s">
        <v>599</v>
      </c>
      <c r="F324" s="184" t="s">
        <v>600</v>
      </c>
      <c r="G324" s="185" t="s">
        <v>311</v>
      </c>
      <c r="H324" s="186">
        <v>1</v>
      </c>
      <c r="I324" s="187"/>
      <c r="J324" s="188">
        <f>ROUND(I324*H324,2)</f>
        <v>0</v>
      </c>
      <c r="K324" s="184" t="s">
        <v>406</v>
      </c>
      <c r="L324" s="38"/>
      <c r="M324" s="189" t="s">
        <v>1</v>
      </c>
      <c r="N324" s="190" t="s">
        <v>40</v>
      </c>
      <c r="O324" s="60"/>
      <c r="P324" s="191">
        <f>O324*H324</f>
        <v>0</v>
      </c>
      <c r="Q324" s="191">
        <v>0</v>
      </c>
      <c r="R324" s="191">
        <f>Q324*H324</f>
        <v>0</v>
      </c>
      <c r="S324" s="191">
        <v>0</v>
      </c>
      <c r="T324" s="192">
        <f>S324*H324</f>
        <v>0</v>
      </c>
      <c r="AR324" s="17" t="s">
        <v>137</v>
      </c>
      <c r="AT324" s="17" t="s">
        <v>132</v>
      </c>
      <c r="AU324" s="17" t="s">
        <v>79</v>
      </c>
      <c r="AY324" s="17" t="s">
        <v>130</v>
      </c>
      <c r="BE324" s="193">
        <f>IF(N324="základní",J324,0)</f>
        <v>0</v>
      </c>
      <c r="BF324" s="193">
        <f>IF(N324="snížená",J324,0)</f>
        <v>0</v>
      </c>
      <c r="BG324" s="193">
        <f>IF(N324="zákl. přenesená",J324,0)</f>
        <v>0</v>
      </c>
      <c r="BH324" s="193">
        <f>IF(N324="sníž. přenesená",J324,0)</f>
        <v>0</v>
      </c>
      <c r="BI324" s="193">
        <f>IF(N324="nulová",J324,0)</f>
        <v>0</v>
      </c>
      <c r="BJ324" s="17" t="s">
        <v>77</v>
      </c>
      <c r="BK324" s="193">
        <f>ROUND(I324*H324,2)</f>
        <v>0</v>
      </c>
      <c r="BL324" s="17" t="s">
        <v>137</v>
      </c>
      <c r="BM324" s="17" t="s">
        <v>849</v>
      </c>
    </row>
    <row r="325" spans="2:65" s="1" customFormat="1">
      <c r="B325" s="34"/>
      <c r="C325" s="35"/>
      <c r="D325" s="194" t="s">
        <v>139</v>
      </c>
      <c r="E325" s="35"/>
      <c r="F325" s="195" t="s">
        <v>600</v>
      </c>
      <c r="G325" s="35"/>
      <c r="H325" s="35"/>
      <c r="I325" s="112"/>
      <c r="J325" s="35"/>
      <c r="K325" s="35"/>
      <c r="L325" s="38"/>
      <c r="M325" s="196"/>
      <c r="N325" s="60"/>
      <c r="O325" s="60"/>
      <c r="P325" s="60"/>
      <c r="Q325" s="60"/>
      <c r="R325" s="60"/>
      <c r="S325" s="60"/>
      <c r="T325" s="61"/>
      <c r="AT325" s="17" t="s">
        <v>139</v>
      </c>
      <c r="AU325" s="17" t="s">
        <v>79</v>
      </c>
    </row>
    <row r="326" spans="2:65" s="1" customFormat="1" ht="16.5" customHeight="1">
      <c r="B326" s="34"/>
      <c r="C326" s="197" t="s">
        <v>533</v>
      </c>
      <c r="D326" s="197" t="s">
        <v>141</v>
      </c>
      <c r="E326" s="198" t="s">
        <v>602</v>
      </c>
      <c r="F326" s="199" t="s">
        <v>603</v>
      </c>
      <c r="G326" s="200" t="s">
        <v>577</v>
      </c>
      <c r="H326" s="201">
        <v>1</v>
      </c>
      <c r="I326" s="202"/>
      <c r="J326" s="203">
        <f>ROUND(I326*H326,2)</f>
        <v>0</v>
      </c>
      <c r="K326" s="199" t="s">
        <v>1</v>
      </c>
      <c r="L326" s="204"/>
      <c r="M326" s="205" t="s">
        <v>1</v>
      </c>
      <c r="N326" s="206" t="s">
        <v>40</v>
      </c>
      <c r="O326" s="60"/>
      <c r="P326" s="191">
        <f>O326*H326</f>
        <v>0</v>
      </c>
      <c r="Q326" s="191">
        <v>0</v>
      </c>
      <c r="R326" s="191">
        <f>Q326*H326</f>
        <v>0</v>
      </c>
      <c r="S326" s="191">
        <v>0</v>
      </c>
      <c r="T326" s="192">
        <f>S326*H326</f>
        <v>0</v>
      </c>
      <c r="AR326" s="17" t="s">
        <v>145</v>
      </c>
      <c r="AT326" s="17" t="s">
        <v>141</v>
      </c>
      <c r="AU326" s="17" t="s">
        <v>79</v>
      </c>
      <c r="AY326" s="17" t="s">
        <v>130</v>
      </c>
      <c r="BE326" s="193">
        <f>IF(N326="základní",J326,0)</f>
        <v>0</v>
      </c>
      <c r="BF326" s="193">
        <f>IF(N326="snížená",J326,0)</f>
        <v>0</v>
      </c>
      <c r="BG326" s="193">
        <f>IF(N326="zákl. přenesená",J326,0)</f>
        <v>0</v>
      </c>
      <c r="BH326" s="193">
        <f>IF(N326="sníž. přenesená",J326,0)</f>
        <v>0</v>
      </c>
      <c r="BI326" s="193">
        <f>IF(N326="nulová",J326,0)</f>
        <v>0</v>
      </c>
      <c r="BJ326" s="17" t="s">
        <v>77</v>
      </c>
      <c r="BK326" s="193">
        <f>ROUND(I326*H326,2)</f>
        <v>0</v>
      </c>
      <c r="BL326" s="17" t="s">
        <v>137</v>
      </c>
      <c r="BM326" s="17" t="s">
        <v>850</v>
      </c>
    </row>
    <row r="327" spans="2:65" s="1" customFormat="1">
      <c r="B327" s="34"/>
      <c r="C327" s="35"/>
      <c r="D327" s="194" t="s">
        <v>139</v>
      </c>
      <c r="E327" s="35"/>
      <c r="F327" s="195" t="s">
        <v>605</v>
      </c>
      <c r="G327" s="35"/>
      <c r="H327" s="35"/>
      <c r="I327" s="112"/>
      <c r="J327" s="35"/>
      <c r="K327" s="35"/>
      <c r="L327" s="38"/>
      <c r="M327" s="196"/>
      <c r="N327" s="60"/>
      <c r="O327" s="60"/>
      <c r="P327" s="60"/>
      <c r="Q327" s="60"/>
      <c r="R327" s="60"/>
      <c r="S327" s="60"/>
      <c r="T327" s="61"/>
      <c r="AT327" s="17" t="s">
        <v>139</v>
      </c>
      <c r="AU327" s="17" t="s">
        <v>79</v>
      </c>
    </row>
    <row r="328" spans="2:65" s="13" customFormat="1">
      <c r="B328" s="217"/>
      <c r="C328" s="218"/>
      <c r="D328" s="194" t="s">
        <v>147</v>
      </c>
      <c r="E328" s="219" t="s">
        <v>1</v>
      </c>
      <c r="F328" s="220" t="s">
        <v>785</v>
      </c>
      <c r="G328" s="218"/>
      <c r="H328" s="221">
        <v>1</v>
      </c>
      <c r="I328" s="222"/>
      <c r="J328" s="218"/>
      <c r="K328" s="218"/>
      <c r="L328" s="223"/>
      <c r="M328" s="224"/>
      <c r="N328" s="225"/>
      <c r="O328" s="225"/>
      <c r="P328" s="225"/>
      <c r="Q328" s="225"/>
      <c r="R328" s="225"/>
      <c r="S328" s="225"/>
      <c r="T328" s="226"/>
      <c r="AT328" s="227" t="s">
        <v>147</v>
      </c>
      <c r="AU328" s="227" t="s">
        <v>79</v>
      </c>
      <c r="AV328" s="13" t="s">
        <v>79</v>
      </c>
      <c r="AW328" s="13" t="s">
        <v>32</v>
      </c>
      <c r="AX328" s="13" t="s">
        <v>69</v>
      </c>
      <c r="AY328" s="227" t="s">
        <v>130</v>
      </c>
    </row>
    <row r="329" spans="2:65" s="14" customFormat="1">
      <c r="B329" s="228"/>
      <c r="C329" s="229"/>
      <c r="D329" s="194" t="s">
        <v>147</v>
      </c>
      <c r="E329" s="230" t="s">
        <v>1</v>
      </c>
      <c r="F329" s="231" t="s">
        <v>176</v>
      </c>
      <c r="G329" s="229"/>
      <c r="H329" s="232">
        <v>1</v>
      </c>
      <c r="I329" s="233"/>
      <c r="J329" s="229"/>
      <c r="K329" s="229"/>
      <c r="L329" s="234"/>
      <c r="M329" s="235"/>
      <c r="N329" s="236"/>
      <c r="O329" s="236"/>
      <c r="P329" s="236"/>
      <c r="Q329" s="236"/>
      <c r="R329" s="236"/>
      <c r="S329" s="236"/>
      <c r="T329" s="237"/>
      <c r="AT329" s="238" t="s">
        <v>147</v>
      </c>
      <c r="AU329" s="238" t="s">
        <v>79</v>
      </c>
      <c r="AV329" s="14" t="s">
        <v>137</v>
      </c>
      <c r="AW329" s="14" t="s">
        <v>32</v>
      </c>
      <c r="AX329" s="14" t="s">
        <v>77</v>
      </c>
      <c r="AY329" s="238" t="s">
        <v>130</v>
      </c>
    </row>
    <row r="330" spans="2:65" s="1" customFormat="1" ht="16.5" customHeight="1">
      <c r="B330" s="34"/>
      <c r="C330" s="197" t="s">
        <v>851</v>
      </c>
      <c r="D330" s="197" t="s">
        <v>141</v>
      </c>
      <c r="E330" s="198" t="s">
        <v>607</v>
      </c>
      <c r="F330" s="199" t="s">
        <v>608</v>
      </c>
      <c r="G330" s="200" t="s">
        <v>577</v>
      </c>
      <c r="H330" s="201">
        <v>1</v>
      </c>
      <c r="I330" s="202"/>
      <c r="J330" s="203">
        <f>ROUND(I330*H330,2)</f>
        <v>0</v>
      </c>
      <c r="K330" s="199" t="s">
        <v>1</v>
      </c>
      <c r="L330" s="204"/>
      <c r="M330" s="205" t="s">
        <v>1</v>
      </c>
      <c r="N330" s="206" t="s">
        <v>40</v>
      </c>
      <c r="O330" s="60"/>
      <c r="P330" s="191">
        <f>O330*H330</f>
        <v>0</v>
      </c>
      <c r="Q330" s="191">
        <v>0</v>
      </c>
      <c r="R330" s="191">
        <f>Q330*H330</f>
        <v>0</v>
      </c>
      <c r="S330" s="191">
        <v>0</v>
      </c>
      <c r="T330" s="192">
        <f>S330*H330</f>
        <v>0</v>
      </c>
      <c r="AR330" s="17" t="s">
        <v>145</v>
      </c>
      <c r="AT330" s="17" t="s">
        <v>141</v>
      </c>
      <c r="AU330" s="17" t="s">
        <v>79</v>
      </c>
      <c r="AY330" s="17" t="s">
        <v>130</v>
      </c>
      <c r="BE330" s="193">
        <f>IF(N330="základní",J330,0)</f>
        <v>0</v>
      </c>
      <c r="BF330" s="193">
        <f>IF(N330="snížená",J330,0)</f>
        <v>0</v>
      </c>
      <c r="BG330" s="193">
        <f>IF(N330="zákl. přenesená",J330,0)</f>
        <v>0</v>
      </c>
      <c r="BH330" s="193">
        <f>IF(N330="sníž. přenesená",J330,0)</f>
        <v>0</v>
      </c>
      <c r="BI330" s="193">
        <f>IF(N330="nulová",J330,0)</f>
        <v>0</v>
      </c>
      <c r="BJ330" s="17" t="s">
        <v>77</v>
      </c>
      <c r="BK330" s="193">
        <f>ROUND(I330*H330,2)</f>
        <v>0</v>
      </c>
      <c r="BL330" s="17" t="s">
        <v>137</v>
      </c>
      <c r="BM330" s="17" t="s">
        <v>852</v>
      </c>
    </row>
    <row r="331" spans="2:65" s="1" customFormat="1">
      <c r="B331" s="34"/>
      <c r="C331" s="35"/>
      <c r="D331" s="194" t="s">
        <v>139</v>
      </c>
      <c r="E331" s="35"/>
      <c r="F331" s="195" t="s">
        <v>610</v>
      </c>
      <c r="G331" s="35"/>
      <c r="H331" s="35"/>
      <c r="I331" s="112"/>
      <c r="J331" s="35"/>
      <c r="K331" s="35"/>
      <c r="L331" s="38"/>
      <c r="M331" s="196"/>
      <c r="N331" s="60"/>
      <c r="O331" s="60"/>
      <c r="P331" s="60"/>
      <c r="Q331" s="60"/>
      <c r="R331" s="60"/>
      <c r="S331" s="60"/>
      <c r="T331" s="61"/>
      <c r="AT331" s="17" t="s">
        <v>139</v>
      </c>
      <c r="AU331" s="17" t="s">
        <v>79</v>
      </c>
    </row>
    <row r="332" spans="2:65" s="13" customFormat="1">
      <c r="B332" s="217"/>
      <c r="C332" s="218"/>
      <c r="D332" s="194" t="s">
        <v>147</v>
      </c>
      <c r="E332" s="219" t="s">
        <v>1</v>
      </c>
      <c r="F332" s="220" t="s">
        <v>785</v>
      </c>
      <c r="G332" s="218"/>
      <c r="H332" s="221">
        <v>1</v>
      </c>
      <c r="I332" s="222"/>
      <c r="J332" s="218"/>
      <c r="K332" s="218"/>
      <c r="L332" s="223"/>
      <c r="M332" s="224"/>
      <c r="N332" s="225"/>
      <c r="O332" s="225"/>
      <c r="P332" s="225"/>
      <c r="Q332" s="225"/>
      <c r="R332" s="225"/>
      <c r="S332" s="225"/>
      <c r="T332" s="226"/>
      <c r="AT332" s="227" t="s">
        <v>147</v>
      </c>
      <c r="AU332" s="227" t="s">
        <v>79</v>
      </c>
      <c r="AV332" s="13" t="s">
        <v>79</v>
      </c>
      <c r="AW332" s="13" t="s">
        <v>32</v>
      </c>
      <c r="AX332" s="13" t="s">
        <v>69</v>
      </c>
      <c r="AY332" s="227" t="s">
        <v>130</v>
      </c>
    </row>
    <row r="333" spans="2:65" s="14" customFormat="1">
      <c r="B333" s="228"/>
      <c r="C333" s="229"/>
      <c r="D333" s="194" t="s">
        <v>147</v>
      </c>
      <c r="E333" s="230" t="s">
        <v>1</v>
      </c>
      <c r="F333" s="231" t="s">
        <v>176</v>
      </c>
      <c r="G333" s="229"/>
      <c r="H333" s="232">
        <v>1</v>
      </c>
      <c r="I333" s="233"/>
      <c r="J333" s="229"/>
      <c r="K333" s="229"/>
      <c r="L333" s="234"/>
      <c r="M333" s="235"/>
      <c r="N333" s="236"/>
      <c r="O333" s="236"/>
      <c r="P333" s="236"/>
      <c r="Q333" s="236"/>
      <c r="R333" s="236"/>
      <c r="S333" s="236"/>
      <c r="T333" s="237"/>
      <c r="AT333" s="238" t="s">
        <v>147</v>
      </c>
      <c r="AU333" s="238" t="s">
        <v>79</v>
      </c>
      <c r="AV333" s="14" t="s">
        <v>137</v>
      </c>
      <c r="AW333" s="14" t="s">
        <v>32</v>
      </c>
      <c r="AX333" s="14" t="s">
        <v>77</v>
      </c>
      <c r="AY333" s="238" t="s">
        <v>130</v>
      </c>
    </row>
    <row r="334" spans="2:65" s="1" customFormat="1" ht="16.5" customHeight="1">
      <c r="B334" s="34"/>
      <c r="C334" s="197" t="s">
        <v>538</v>
      </c>
      <c r="D334" s="197" t="s">
        <v>141</v>
      </c>
      <c r="E334" s="198" t="s">
        <v>611</v>
      </c>
      <c r="F334" s="199" t="s">
        <v>612</v>
      </c>
      <c r="G334" s="200" t="s">
        <v>577</v>
      </c>
      <c r="H334" s="201">
        <v>1</v>
      </c>
      <c r="I334" s="202"/>
      <c r="J334" s="203">
        <f>ROUND(I334*H334,2)</f>
        <v>0</v>
      </c>
      <c r="K334" s="199" t="s">
        <v>1</v>
      </c>
      <c r="L334" s="204"/>
      <c r="M334" s="205" t="s">
        <v>1</v>
      </c>
      <c r="N334" s="206" t="s">
        <v>40</v>
      </c>
      <c r="O334" s="60"/>
      <c r="P334" s="191">
        <f>O334*H334</f>
        <v>0</v>
      </c>
      <c r="Q334" s="191">
        <v>0</v>
      </c>
      <c r="R334" s="191">
        <f>Q334*H334</f>
        <v>0</v>
      </c>
      <c r="S334" s="191">
        <v>0</v>
      </c>
      <c r="T334" s="192">
        <f>S334*H334</f>
        <v>0</v>
      </c>
      <c r="AR334" s="17" t="s">
        <v>145</v>
      </c>
      <c r="AT334" s="17" t="s">
        <v>141</v>
      </c>
      <c r="AU334" s="17" t="s">
        <v>79</v>
      </c>
      <c r="AY334" s="17" t="s">
        <v>130</v>
      </c>
      <c r="BE334" s="193">
        <f>IF(N334="základní",J334,0)</f>
        <v>0</v>
      </c>
      <c r="BF334" s="193">
        <f>IF(N334="snížená",J334,0)</f>
        <v>0</v>
      </c>
      <c r="BG334" s="193">
        <f>IF(N334="zákl. přenesená",J334,0)</f>
        <v>0</v>
      </c>
      <c r="BH334" s="193">
        <f>IF(N334="sníž. přenesená",J334,0)</f>
        <v>0</v>
      </c>
      <c r="BI334" s="193">
        <f>IF(N334="nulová",J334,0)</f>
        <v>0</v>
      </c>
      <c r="BJ334" s="17" t="s">
        <v>77</v>
      </c>
      <c r="BK334" s="193">
        <f>ROUND(I334*H334,2)</f>
        <v>0</v>
      </c>
      <c r="BL334" s="17" t="s">
        <v>137</v>
      </c>
      <c r="BM334" s="17" t="s">
        <v>853</v>
      </c>
    </row>
    <row r="335" spans="2:65" s="1" customFormat="1">
      <c r="B335" s="34"/>
      <c r="C335" s="35"/>
      <c r="D335" s="194" t="s">
        <v>139</v>
      </c>
      <c r="E335" s="35"/>
      <c r="F335" s="195" t="s">
        <v>614</v>
      </c>
      <c r="G335" s="35"/>
      <c r="H335" s="35"/>
      <c r="I335" s="112"/>
      <c r="J335" s="35"/>
      <c r="K335" s="35"/>
      <c r="L335" s="38"/>
      <c r="M335" s="196"/>
      <c r="N335" s="60"/>
      <c r="O335" s="60"/>
      <c r="P335" s="60"/>
      <c r="Q335" s="60"/>
      <c r="R335" s="60"/>
      <c r="S335" s="60"/>
      <c r="T335" s="61"/>
      <c r="AT335" s="17" t="s">
        <v>139</v>
      </c>
      <c r="AU335" s="17" t="s">
        <v>79</v>
      </c>
    </row>
    <row r="336" spans="2:65" s="13" customFormat="1">
      <c r="B336" s="217"/>
      <c r="C336" s="218"/>
      <c r="D336" s="194" t="s">
        <v>147</v>
      </c>
      <c r="E336" s="219" t="s">
        <v>1</v>
      </c>
      <c r="F336" s="220" t="s">
        <v>785</v>
      </c>
      <c r="G336" s="218"/>
      <c r="H336" s="221">
        <v>1</v>
      </c>
      <c r="I336" s="222"/>
      <c r="J336" s="218"/>
      <c r="K336" s="218"/>
      <c r="L336" s="223"/>
      <c r="M336" s="224"/>
      <c r="N336" s="225"/>
      <c r="O336" s="225"/>
      <c r="P336" s="225"/>
      <c r="Q336" s="225"/>
      <c r="R336" s="225"/>
      <c r="S336" s="225"/>
      <c r="T336" s="226"/>
      <c r="AT336" s="227" t="s">
        <v>147</v>
      </c>
      <c r="AU336" s="227" t="s">
        <v>79</v>
      </c>
      <c r="AV336" s="13" t="s">
        <v>79</v>
      </c>
      <c r="AW336" s="13" t="s">
        <v>32</v>
      </c>
      <c r="AX336" s="13" t="s">
        <v>69</v>
      </c>
      <c r="AY336" s="227" t="s">
        <v>130</v>
      </c>
    </row>
    <row r="337" spans="2:65" s="14" customFormat="1">
      <c r="B337" s="228"/>
      <c r="C337" s="229"/>
      <c r="D337" s="194" t="s">
        <v>147</v>
      </c>
      <c r="E337" s="230" t="s">
        <v>1</v>
      </c>
      <c r="F337" s="231" t="s">
        <v>176</v>
      </c>
      <c r="G337" s="229"/>
      <c r="H337" s="232">
        <v>1</v>
      </c>
      <c r="I337" s="233"/>
      <c r="J337" s="229"/>
      <c r="K337" s="229"/>
      <c r="L337" s="234"/>
      <c r="M337" s="235"/>
      <c r="N337" s="236"/>
      <c r="O337" s="236"/>
      <c r="P337" s="236"/>
      <c r="Q337" s="236"/>
      <c r="R337" s="236"/>
      <c r="S337" s="236"/>
      <c r="T337" s="237"/>
      <c r="AT337" s="238" t="s">
        <v>147</v>
      </c>
      <c r="AU337" s="238" t="s">
        <v>79</v>
      </c>
      <c r="AV337" s="14" t="s">
        <v>137</v>
      </c>
      <c r="AW337" s="14" t="s">
        <v>32</v>
      </c>
      <c r="AX337" s="14" t="s">
        <v>77</v>
      </c>
      <c r="AY337" s="238" t="s">
        <v>130</v>
      </c>
    </row>
    <row r="338" spans="2:65" s="11" customFormat="1" ht="22.8" customHeight="1">
      <c r="B338" s="166"/>
      <c r="C338" s="167"/>
      <c r="D338" s="168" t="s">
        <v>68</v>
      </c>
      <c r="E338" s="180" t="s">
        <v>615</v>
      </c>
      <c r="F338" s="180" t="s">
        <v>616</v>
      </c>
      <c r="G338" s="167"/>
      <c r="H338" s="167"/>
      <c r="I338" s="170"/>
      <c r="J338" s="181">
        <f>BK338</f>
        <v>0</v>
      </c>
      <c r="K338" s="167"/>
      <c r="L338" s="172"/>
      <c r="M338" s="173"/>
      <c r="N338" s="174"/>
      <c r="O338" s="174"/>
      <c r="P338" s="175">
        <f>SUM(P339:P340)</f>
        <v>0</v>
      </c>
      <c r="Q338" s="174"/>
      <c r="R338" s="175">
        <f>SUM(R339:R340)</f>
        <v>0</v>
      </c>
      <c r="S338" s="174"/>
      <c r="T338" s="176">
        <f>SUM(T339:T340)</f>
        <v>0</v>
      </c>
      <c r="AR338" s="177" t="s">
        <v>77</v>
      </c>
      <c r="AT338" s="178" t="s">
        <v>68</v>
      </c>
      <c r="AU338" s="178" t="s">
        <v>77</v>
      </c>
      <c r="AY338" s="177" t="s">
        <v>130</v>
      </c>
      <c r="BK338" s="179">
        <f>SUM(BK339:BK340)</f>
        <v>0</v>
      </c>
    </row>
    <row r="339" spans="2:65" s="1" customFormat="1" ht="16.5" customHeight="1">
      <c r="B339" s="34"/>
      <c r="C339" s="182" t="s">
        <v>854</v>
      </c>
      <c r="D339" s="182" t="s">
        <v>132</v>
      </c>
      <c r="E339" s="183" t="s">
        <v>618</v>
      </c>
      <c r="F339" s="184" t="s">
        <v>619</v>
      </c>
      <c r="G339" s="185" t="s">
        <v>144</v>
      </c>
      <c r="H339" s="186">
        <v>8.8699999999999992</v>
      </c>
      <c r="I339" s="187"/>
      <c r="J339" s="188">
        <f>ROUND(I339*H339,2)</f>
        <v>0</v>
      </c>
      <c r="K339" s="184" t="s">
        <v>406</v>
      </c>
      <c r="L339" s="38"/>
      <c r="M339" s="189" t="s">
        <v>1</v>
      </c>
      <c r="N339" s="190" t="s">
        <v>40</v>
      </c>
      <c r="O339" s="60"/>
      <c r="P339" s="191">
        <f>O339*H339</f>
        <v>0</v>
      </c>
      <c r="Q339" s="191">
        <v>0</v>
      </c>
      <c r="R339" s="191">
        <f>Q339*H339</f>
        <v>0</v>
      </c>
      <c r="S339" s="191">
        <v>0</v>
      </c>
      <c r="T339" s="192">
        <f>S339*H339</f>
        <v>0</v>
      </c>
      <c r="AR339" s="17" t="s">
        <v>137</v>
      </c>
      <c r="AT339" s="17" t="s">
        <v>132</v>
      </c>
      <c r="AU339" s="17" t="s">
        <v>79</v>
      </c>
      <c r="AY339" s="17" t="s">
        <v>130</v>
      </c>
      <c r="BE339" s="193">
        <f>IF(N339="základní",J339,0)</f>
        <v>0</v>
      </c>
      <c r="BF339" s="193">
        <f>IF(N339="snížená",J339,0)</f>
        <v>0</v>
      </c>
      <c r="BG339" s="193">
        <f>IF(N339="zákl. přenesená",J339,0)</f>
        <v>0</v>
      </c>
      <c r="BH339" s="193">
        <f>IF(N339="sníž. přenesená",J339,0)</f>
        <v>0</v>
      </c>
      <c r="BI339" s="193">
        <f>IF(N339="nulová",J339,0)</f>
        <v>0</v>
      </c>
      <c r="BJ339" s="17" t="s">
        <v>77</v>
      </c>
      <c r="BK339" s="193">
        <f>ROUND(I339*H339,2)</f>
        <v>0</v>
      </c>
      <c r="BL339" s="17" t="s">
        <v>137</v>
      </c>
      <c r="BM339" s="17" t="s">
        <v>855</v>
      </c>
    </row>
    <row r="340" spans="2:65" s="1" customFormat="1" ht="19.2">
      <c r="B340" s="34"/>
      <c r="C340" s="35"/>
      <c r="D340" s="194" t="s">
        <v>139</v>
      </c>
      <c r="E340" s="35"/>
      <c r="F340" s="195" t="s">
        <v>621</v>
      </c>
      <c r="G340" s="35"/>
      <c r="H340" s="35"/>
      <c r="I340" s="112"/>
      <c r="J340" s="35"/>
      <c r="K340" s="35"/>
      <c r="L340" s="38"/>
      <c r="M340" s="240"/>
      <c r="N340" s="241"/>
      <c r="O340" s="241"/>
      <c r="P340" s="241"/>
      <c r="Q340" s="241"/>
      <c r="R340" s="241"/>
      <c r="S340" s="241"/>
      <c r="T340" s="242"/>
      <c r="AT340" s="17" t="s">
        <v>139</v>
      </c>
      <c r="AU340" s="17" t="s">
        <v>79</v>
      </c>
    </row>
    <row r="341" spans="2:65" s="1" customFormat="1" ht="6.9" customHeight="1">
      <c r="B341" s="46"/>
      <c r="C341" s="47"/>
      <c r="D341" s="47"/>
      <c r="E341" s="47"/>
      <c r="F341" s="47"/>
      <c r="G341" s="47"/>
      <c r="H341" s="47"/>
      <c r="I341" s="134"/>
      <c r="J341" s="47"/>
      <c r="K341" s="47"/>
      <c r="L341" s="38"/>
    </row>
  </sheetData>
  <sheetProtection algorithmName="SHA-512" hashValue="yZ7d2nkiYL7dRsTeaSL9J/cQWAZ/rv1msiJ7jgEVRp9WTsXH7FiUepWueDMeLrj5Vnyh/NljTnK7L4Nhh3IMLQ==" saltValue="+3Je+niNIWNOMMxuFYzm096EhgjPMAcFOzPzFTsEpAut3MD/l7ouOZwOFa7uBNG8zO1jW7dsly4b3z+CHX0OPw==" spinCount="100000" sheet="1" objects="1" scenarios="1" formatColumns="0" formatRows="0" autoFilter="0"/>
  <autoFilter ref="C89:K340" xr:uid="{00000000-0009-0000-0000-000004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24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95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101</v>
      </c>
      <c r="L8" s="20"/>
    </row>
    <row r="9" spans="2:46" s="1" customFormat="1" ht="16.5" customHeight="1">
      <c r="B9" s="38"/>
      <c r="E9" s="300" t="s">
        <v>397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398</v>
      </c>
      <c r="I10" s="112"/>
      <c r="L10" s="38"/>
    </row>
    <row r="11" spans="2:46" s="1" customFormat="1" ht="36.9" customHeight="1">
      <c r="B11" s="38"/>
      <c r="E11" s="302" t="s">
        <v>856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31</v>
      </c>
      <c r="I14" s="113" t="s">
        <v>22</v>
      </c>
      <c r="J14" s="114" t="str">
        <f>'Rekapitulace stavby'!AN8</f>
        <v>vyplň údaj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23</v>
      </c>
      <c r="I16" s="113" t="s">
        <v>24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27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28</v>
      </c>
      <c r="I19" s="113" t="s">
        <v>24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27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30</v>
      </c>
      <c r="I22" s="113" t="s">
        <v>24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27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24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27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35</v>
      </c>
      <c r="I32" s="112"/>
      <c r="J32" s="119">
        <f>ROUND(J92,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37</v>
      </c>
      <c r="I34" s="121" t="s">
        <v>36</v>
      </c>
      <c r="J34" s="120" t="s">
        <v>38</v>
      </c>
      <c r="L34" s="38"/>
    </row>
    <row r="35" spans="2:12" s="1" customFormat="1" ht="14.4" customHeight="1">
      <c r="B35" s="38"/>
      <c r="D35" s="111" t="s">
        <v>39</v>
      </c>
      <c r="E35" s="111" t="s">
        <v>40</v>
      </c>
      <c r="F35" s="122">
        <f>ROUND((SUM(BE92:BE123)),  2)</f>
        <v>0</v>
      </c>
      <c r="I35" s="123">
        <v>0.21</v>
      </c>
      <c r="J35" s="122">
        <f>ROUND(((SUM(BE92:BE123))*I35),  2)</f>
        <v>0</v>
      </c>
      <c r="L35" s="38"/>
    </row>
    <row r="36" spans="2:12" s="1" customFormat="1" ht="14.4" customHeight="1">
      <c r="B36" s="38"/>
      <c r="E36" s="111" t="s">
        <v>41</v>
      </c>
      <c r="F36" s="122">
        <f>ROUND((SUM(BF92:BF123)),  2)</f>
        <v>0</v>
      </c>
      <c r="I36" s="123">
        <v>0.15</v>
      </c>
      <c r="J36" s="122">
        <f>ROUND(((SUM(BF92:BF123))*I36),  2)</f>
        <v>0</v>
      </c>
      <c r="L36" s="38"/>
    </row>
    <row r="37" spans="2:12" s="1" customFormat="1" ht="14.4" hidden="1" customHeight="1">
      <c r="B37" s="38"/>
      <c r="E37" s="111" t="s">
        <v>42</v>
      </c>
      <c r="F37" s="122">
        <f>ROUND((SUM(BG92:BG123)),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43</v>
      </c>
      <c r="F38" s="122">
        <f>ROUND((SUM(BH92:BH123)),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44</v>
      </c>
      <c r="F39" s="122">
        <f>ROUND((SUM(BI92:BI123)),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45</v>
      </c>
      <c r="E41" s="126"/>
      <c r="F41" s="126"/>
      <c r="G41" s="127" t="s">
        <v>46</v>
      </c>
      <c r="H41" s="128" t="s">
        <v>47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103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101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397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398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VON - Vedlejší a ostatní náklady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vyplň údaj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23</v>
      </c>
      <c r="D58" s="35"/>
      <c r="E58" s="35"/>
      <c r="F58" s="27" t="str">
        <f>E17</f>
        <v>Obec Brniště</v>
      </c>
      <c r="G58" s="35"/>
      <c r="H58" s="35"/>
      <c r="I58" s="113" t="s">
        <v>30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28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104</v>
      </c>
      <c r="D61" s="139"/>
      <c r="E61" s="139"/>
      <c r="F61" s="139"/>
      <c r="G61" s="139"/>
      <c r="H61" s="139"/>
      <c r="I61" s="140"/>
      <c r="J61" s="141" t="s">
        <v>105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106</v>
      </c>
      <c r="D63" s="35"/>
      <c r="E63" s="35"/>
      <c r="F63" s="35"/>
      <c r="G63" s="35"/>
      <c r="H63" s="35"/>
      <c r="I63" s="112"/>
      <c r="J63" s="73">
        <f>J92</f>
        <v>0</v>
      </c>
      <c r="K63" s="35"/>
      <c r="L63" s="38"/>
      <c r="AU63" s="17" t="s">
        <v>107</v>
      </c>
    </row>
    <row r="64" spans="2:47" s="8" customFormat="1" ht="24.9" customHeight="1">
      <c r="B64" s="143"/>
      <c r="C64" s="144"/>
      <c r="D64" s="145" t="s">
        <v>857</v>
      </c>
      <c r="E64" s="146"/>
      <c r="F64" s="146"/>
      <c r="G64" s="146"/>
      <c r="H64" s="146"/>
      <c r="I64" s="147"/>
      <c r="J64" s="148">
        <f>J93</f>
        <v>0</v>
      </c>
      <c r="K64" s="144"/>
      <c r="L64" s="149"/>
    </row>
    <row r="65" spans="2:12" s="9" customFormat="1" ht="19.95" customHeight="1">
      <c r="B65" s="150"/>
      <c r="C65" s="94"/>
      <c r="D65" s="151" t="s">
        <v>858</v>
      </c>
      <c r="E65" s="152"/>
      <c r="F65" s="152"/>
      <c r="G65" s="152"/>
      <c r="H65" s="152"/>
      <c r="I65" s="153"/>
      <c r="J65" s="154">
        <f>J94</f>
        <v>0</v>
      </c>
      <c r="K65" s="94"/>
      <c r="L65" s="155"/>
    </row>
    <row r="66" spans="2:12" s="9" customFormat="1" ht="19.95" customHeight="1">
      <c r="B66" s="150"/>
      <c r="C66" s="94"/>
      <c r="D66" s="151" t="s">
        <v>859</v>
      </c>
      <c r="E66" s="152"/>
      <c r="F66" s="152"/>
      <c r="G66" s="152"/>
      <c r="H66" s="152"/>
      <c r="I66" s="153"/>
      <c r="J66" s="154">
        <f>J97</f>
        <v>0</v>
      </c>
      <c r="K66" s="94"/>
      <c r="L66" s="155"/>
    </row>
    <row r="67" spans="2:12" s="9" customFormat="1" ht="19.95" customHeight="1">
      <c r="B67" s="150"/>
      <c r="C67" s="94"/>
      <c r="D67" s="151" t="s">
        <v>860</v>
      </c>
      <c r="E67" s="152"/>
      <c r="F67" s="152"/>
      <c r="G67" s="152"/>
      <c r="H67" s="152"/>
      <c r="I67" s="153"/>
      <c r="J67" s="154">
        <f>J100</f>
        <v>0</v>
      </c>
      <c r="K67" s="94"/>
      <c r="L67" s="155"/>
    </row>
    <row r="68" spans="2:12" s="9" customFormat="1" ht="19.95" customHeight="1">
      <c r="B68" s="150"/>
      <c r="C68" s="94"/>
      <c r="D68" s="151" t="s">
        <v>861</v>
      </c>
      <c r="E68" s="152"/>
      <c r="F68" s="152"/>
      <c r="G68" s="152"/>
      <c r="H68" s="152"/>
      <c r="I68" s="153"/>
      <c r="J68" s="154">
        <f>J103</f>
        <v>0</v>
      </c>
      <c r="K68" s="94"/>
      <c r="L68" s="155"/>
    </row>
    <row r="69" spans="2:12" s="9" customFormat="1" ht="19.95" customHeight="1">
      <c r="B69" s="150"/>
      <c r="C69" s="94"/>
      <c r="D69" s="151" t="s">
        <v>862</v>
      </c>
      <c r="E69" s="152"/>
      <c r="F69" s="152"/>
      <c r="G69" s="152"/>
      <c r="H69" s="152"/>
      <c r="I69" s="153"/>
      <c r="J69" s="154">
        <f>J106</f>
        <v>0</v>
      </c>
      <c r="K69" s="94"/>
      <c r="L69" s="155"/>
    </row>
    <row r="70" spans="2:12" s="9" customFormat="1" ht="19.95" customHeight="1">
      <c r="B70" s="150"/>
      <c r="C70" s="94"/>
      <c r="D70" s="151" t="s">
        <v>863</v>
      </c>
      <c r="E70" s="152"/>
      <c r="F70" s="152"/>
      <c r="G70" s="152"/>
      <c r="H70" s="152"/>
      <c r="I70" s="153"/>
      <c r="J70" s="154">
        <f>J111</f>
        <v>0</v>
      </c>
      <c r="K70" s="94"/>
      <c r="L70" s="155"/>
    </row>
    <row r="71" spans="2:12" s="1" customFormat="1" ht="21.75" customHeight="1">
      <c r="B71" s="34"/>
      <c r="C71" s="35"/>
      <c r="D71" s="35"/>
      <c r="E71" s="35"/>
      <c r="F71" s="35"/>
      <c r="G71" s="35"/>
      <c r="H71" s="35"/>
      <c r="I71" s="112"/>
      <c r="J71" s="35"/>
      <c r="K71" s="35"/>
      <c r="L71" s="38"/>
    </row>
    <row r="72" spans="2:12" s="1" customFormat="1" ht="6.9" customHeight="1">
      <c r="B72" s="46"/>
      <c r="C72" s="47"/>
      <c r="D72" s="47"/>
      <c r="E72" s="47"/>
      <c r="F72" s="47"/>
      <c r="G72" s="47"/>
      <c r="H72" s="47"/>
      <c r="I72" s="134"/>
      <c r="J72" s="47"/>
      <c r="K72" s="47"/>
      <c r="L72" s="38"/>
    </row>
    <row r="76" spans="2:12" s="1" customFormat="1" ht="6.9" customHeight="1">
      <c r="B76" s="48"/>
      <c r="C76" s="49"/>
      <c r="D76" s="49"/>
      <c r="E76" s="49"/>
      <c r="F76" s="49"/>
      <c r="G76" s="49"/>
      <c r="H76" s="49"/>
      <c r="I76" s="137"/>
      <c r="J76" s="49"/>
      <c r="K76" s="49"/>
      <c r="L76" s="38"/>
    </row>
    <row r="77" spans="2:12" s="1" customFormat="1" ht="24.9" customHeight="1">
      <c r="B77" s="34"/>
      <c r="C77" s="23" t="s">
        <v>115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6.9" customHeight="1">
      <c r="B78" s="34"/>
      <c r="C78" s="35"/>
      <c r="D78" s="35"/>
      <c r="E78" s="35"/>
      <c r="F78" s="35"/>
      <c r="G78" s="35"/>
      <c r="H78" s="35"/>
      <c r="I78" s="112"/>
      <c r="J78" s="35"/>
      <c r="K78" s="35"/>
      <c r="L78" s="38"/>
    </row>
    <row r="79" spans="2:12" s="1" customFormat="1" ht="12" customHeight="1">
      <c r="B79" s="34"/>
      <c r="C79" s="29" t="s">
        <v>16</v>
      </c>
      <c r="D79" s="35"/>
      <c r="E79" s="35"/>
      <c r="F79" s="35"/>
      <c r="G79" s="35"/>
      <c r="H79" s="35"/>
      <c r="I79" s="112"/>
      <c r="J79" s="35"/>
      <c r="K79" s="35"/>
      <c r="L79" s="38"/>
    </row>
    <row r="80" spans="2:12" s="1" customFormat="1" ht="16.5" customHeight="1">
      <c r="B80" s="34"/>
      <c r="C80" s="35"/>
      <c r="D80" s="35"/>
      <c r="E80" s="298" t="str">
        <f>E7</f>
        <v>Brniště - účelová komunikace k RD Hlemýždí</v>
      </c>
      <c r="F80" s="299"/>
      <c r="G80" s="299"/>
      <c r="H80" s="299"/>
      <c r="I80" s="112"/>
      <c r="J80" s="35"/>
      <c r="K80" s="35"/>
      <c r="L80" s="38"/>
    </row>
    <row r="81" spans="2:65" ht="12" customHeight="1">
      <c r="B81" s="21"/>
      <c r="C81" s="29" t="s">
        <v>101</v>
      </c>
      <c r="D81" s="22"/>
      <c r="E81" s="22"/>
      <c r="F81" s="22"/>
      <c r="G81" s="22"/>
      <c r="H81" s="22"/>
      <c r="J81" s="22"/>
      <c r="K81" s="22"/>
      <c r="L81" s="20"/>
    </row>
    <row r="82" spans="2:65" s="1" customFormat="1" ht="16.5" customHeight="1">
      <c r="B82" s="34"/>
      <c r="C82" s="35"/>
      <c r="D82" s="35"/>
      <c r="E82" s="298" t="s">
        <v>397</v>
      </c>
      <c r="F82" s="282"/>
      <c r="G82" s="282"/>
      <c r="H82" s="282"/>
      <c r="I82" s="112"/>
      <c r="J82" s="35"/>
      <c r="K82" s="35"/>
      <c r="L82" s="38"/>
    </row>
    <row r="83" spans="2:65" s="1" customFormat="1" ht="12" customHeight="1">
      <c r="B83" s="34"/>
      <c r="C83" s="29" t="s">
        <v>398</v>
      </c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6.5" customHeight="1">
      <c r="B84" s="34"/>
      <c r="C84" s="35"/>
      <c r="D84" s="35"/>
      <c r="E84" s="283" t="str">
        <f>E11</f>
        <v>VON - Vedlejší a ostatní náklady</v>
      </c>
      <c r="F84" s="282"/>
      <c r="G84" s="282"/>
      <c r="H84" s="282"/>
      <c r="I84" s="112"/>
      <c r="J84" s="35"/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2" customHeight="1">
      <c r="B86" s="34"/>
      <c r="C86" s="29" t="s">
        <v>20</v>
      </c>
      <c r="D86" s="35"/>
      <c r="E86" s="35"/>
      <c r="F86" s="27" t="str">
        <f>F14</f>
        <v xml:space="preserve"> </v>
      </c>
      <c r="G86" s="35"/>
      <c r="H86" s="35"/>
      <c r="I86" s="113" t="s">
        <v>22</v>
      </c>
      <c r="J86" s="55" t="str">
        <f>IF(J14="","",J14)</f>
        <v>vyplň údaj</v>
      </c>
      <c r="K86" s="35"/>
      <c r="L86" s="38"/>
    </row>
    <row r="87" spans="2:65" s="1" customFormat="1" ht="6.9" customHeight="1">
      <c r="B87" s="34"/>
      <c r="C87" s="35"/>
      <c r="D87" s="35"/>
      <c r="E87" s="35"/>
      <c r="F87" s="35"/>
      <c r="G87" s="35"/>
      <c r="H87" s="35"/>
      <c r="I87" s="112"/>
      <c r="J87" s="35"/>
      <c r="K87" s="35"/>
      <c r="L87" s="38"/>
    </row>
    <row r="88" spans="2:65" s="1" customFormat="1" ht="13.65" customHeight="1">
      <c r="B88" s="34"/>
      <c r="C88" s="29" t="s">
        <v>23</v>
      </c>
      <c r="D88" s="35"/>
      <c r="E88" s="35"/>
      <c r="F88" s="27" t="str">
        <f>E17</f>
        <v>Obec Brniště</v>
      </c>
      <c r="G88" s="35"/>
      <c r="H88" s="35"/>
      <c r="I88" s="113" t="s">
        <v>30</v>
      </c>
      <c r="J88" s="32" t="str">
        <f>E23</f>
        <v xml:space="preserve"> </v>
      </c>
      <c r="K88" s="35"/>
      <c r="L88" s="38"/>
    </row>
    <row r="89" spans="2:65" s="1" customFormat="1" ht="13.65" customHeight="1">
      <c r="B89" s="34"/>
      <c r="C89" s="29" t="s">
        <v>28</v>
      </c>
      <c r="D89" s="35"/>
      <c r="E89" s="35"/>
      <c r="F89" s="27" t="str">
        <f>IF(E20="","",E20)</f>
        <v>Vyplň údaj</v>
      </c>
      <c r="G89" s="35"/>
      <c r="H89" s="35"/>
      <c r="I89" s="113" t="s">
        <v>33</v>
      </c>
      <c r="J89" s="32" t="str">
        <f>E26</f>
        <v xml:space="preserve"> </v>
      </c>
      <c r="K89" s="35"/>
      <c r="L89" s="38"/>
    </row>
    <row r="90" spans="2:65" s="1" customFormat="1" ht="10.35" customHeight="1">
      <c r="B90" s="34"/>
      <c r="C90" s="35"/>
      <c r="D90" s="35"/>
      <c r="E90" s="35"/>
      <c r="F90" s="35"/>
      <c r="G90" s="35"/>
      <c r="H90" s="35"/>
      <c r="I90" s="112"/>
      <c r="J90" s="35"/>
      <c r="K90" s="35"/>
      <c r="L90" s="38"/>
    </row>
    <row r="91" spans="2:65" s="10" customFormat="1" ht="29.25" customHeight="1">
      <c r="B91" s="156"/>
      <c r="C91" s="157" t="s">
        <v>116</v>
      </c>
      <c r="D91" s="158" t="s">
        <v>54</v>
      </c>
      <c r="E91" s="158" t="s">
        <v>50</v>
      </c>
      <c r="F91" s="158" t="s">
        <v>51</v>
      </c>
      <c r="G91" s="158" t="s">
        <v>117</v>
      </c>
      <c r="H91" s="158" t="s">
        <v>118</v>
      </c>
      <c r="I91" s="159" t="s">
        <v>119</v>
      </c>
      <c r="J91" s="158" t="s">
        <v>105</v>
      </c>
      <c r="K91" s="160" t="s">
        <v>120</v>
      </c>
      <c r="L91" s="161"/>
      <c r="M91" s="64" t="s">
        <v>1</v>
      </c>
      <c r="N91" s="65" t="s">
        <v>39</v>
      </c>
      <c r="O91" s="65" t="s">
        <v>121</v>
      </c>
      <c r="P91" s="65" t="s">
        <v>122</v>
      </c>
      <c r="Q91" s="65" t="s">
        <v>123</v>
      </c>
      <c r="R91" s="65" t="s">
        <v>124</v>
      </c>
      <c r="S91" s="65" t="s">
        <v>125</v>
      </c>
      <c r="T91" s="66" t="s">
        <v>126</v>
      </c>
    </row>
    <row r="92" spans="2:65" s="1" customFormat="1" ht="22.8" customHeight="1">
      <c r="B92" s="34"/>
      <c r="C92" s="71" t="s">
        <v>127</v>
      </c>
      <c r="D92" s="35"/>
      <c r="E92" s="35"/>
      <c r="F92" s="35"/>
      <c r="G92" s="35"/>
      <c r="H92" s="35"/>
      <c r="I92" s="112"/>
      <c r="J92" s="162">
        <f>BK92</f>
        <v>0</v>
      </c>
      <c r="K92" s="35"/>
      <c r="L92" s="38"/>
      <c r="M92" s="67"/>
      <c r="N92" s="68"/>
      <c r="O92" s="68"/>
      <c r="P92" s="163">
        <f>P93</f>
        <v>0</v>
      </c>
      <c r="Q92" s="68"/>
      <c r="R92" s="163">
        <f>R93</f>
        <v>0</v>
      </c>
      <c r="S92" s="68"/>
      <c r="T92" s="164">
        <f>T93</f>
        <v>0</v>
      </c>
      <c r="AT92" s="17" t="s">
        <v>68</v>
      </c>
      <c r="AU92" s="17" t="s">
        <v>107</v>
      </c>
      <c r="BK92" s="165">
        <f>BK93</f>
        <v>0</v>
      </c>
    </row>
    <row r="93" spans="2:65" s="11" customFormat="1" ht="25.95" customHeight="1">
      <c r="B93" s="166"/>
      <c r="C93" s="167"/>
      <c r="D93" s="168" t="s">
        <v>68</v>
      </c>
      <c r="E93" s="169" t="s">
        <v>864</v>
      </c>
      <c r="F93" s="169" t="s">
        <v>865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P94+P97+P100+P103+P106+P111</f>
        <v>0</v>
      </c>
      <c r="Q93" s="174"/>
      <c r="R93" s="175">
        <f>R94+R97+R100+R103+R106+R111</f>
        <v>0</v>
      </c>
      <c r="S93" s="174"/>
      <c r="T93" s="176">
        <f>T94+T97+T100+T103+T106+T111</f>
        <v>0</v>
      </c>
      <c r="AR93" s="177" t="s">
        <v>77</v>
      </c>
      <c r="AT93" s="178" t="s">
        <v>68</v>
      </c>
      <c r="AU93" s="178" t="s">
        <v>69</v>
      </c>
      <c r="AY93" s="177" t="s">
        <v>130</v>
      </c>
      <c r="BK93" s="179">
        <f>BK94+BK97+BK100+BK103+BK106+BK111</f>
        <v>0</v>
      </c>
    </row>
    <row r="94" spans="2:65" s="11" customFormat="1" ht="22.8" customHeight="1">
      <c r="B94" s="166"/>
      <c r="C94" s="167"/>
      <c r="D94" s="168" t="s">
        <v>68</v>
      </c>
      <c r="E94" s="180" t="s">
        <v>866</v>
      </c>
      <c r="F94" s="180" t="s">
        <v>867</v>
      </c>
      <c r="G94" s="167"/>
      <c r="H94" s="167"/>
      <c r="I94" s="170"/>
      <c r="J94" s="181">
        <f>BK94</f>
        <v>0</v>
      </c>
      <c r="K94" s="167"/>
      <c r="L94" s="172"/>
      <c r="M94" s="173"/>
      <c r="N94" s="174"/>
      <c r="O94" s="174"/>
      <c r="P94" s="175">
        <f>SUM(P95:P96)</f>
        <v>0</v>
      </c>
      <c r="Q94" s="174"/>
      <c r="R94" s="175">
        <f>SUM(R95:R96)</f>
        <v>0</v>
      </c>
      <c r="S94" s="174"/>
      <c r="T94" s="176">
        <f>SUM(T95:T96)</f>
        <v>0</v>
      </c>
      <c r="AR94" s="177" t="s">
        <v>77</v>
      </c>
      <c r="AT94" s="178" t="s">
        <v>68</v>
      </c>
      <c r="AU94" s="178" t="s">
        <v>77</v>
      </c>
      <c r="AY94" s="177" t="s">
        <v>130</v>
      </c>
      <c r="BK94" s="179">
        <f>SUM(BK95:BK96)</f>
        <v>0</v>
      </c>
    </row>
    <row r="95" spans="2:65" s="1" customFormat="1" ht="16.5" customHeight="1">
      <c r="B95" s="34"/>
      <c r="C95" s="182" t="s">
        <v>77</v>
      </c>
      <c r="D95" s="182" t="s">
        <v>132</v>
      </c>
      <c r="E95" s="183" t="s">
        <v>868</v>
      </c>
      <c r="F95" s="184" t="s">
        <v>869</v>
      </c>
      <c r="G95" s="185" t="s">
        <v>356</v>
      </c>
      <c r="H95" s="186">
        <v>1</v>
      </c>
      <c r="I95" s="187"/>
      <c r="J95" s="188">
        <f>ROUND(I95*H95,2)</f>
        <v>0</v>
      </c>
      <c r="K95" s="184" t="s">
        <v>1</v>
      </c>
      <c r="L95" s="38"/>
      <c r="M95" s="189" t="s">
        <v>1</v>
      </c>
      <c r="N95" s="190" t="s">
        <v>40</v>
      </c>
      <c r="O95" s="60"/>
      <c r="P95" s="191">
        <f>O95*H95</f>
        <v>0</v>
      </c>
      <c r="Q95" s="191">
        <v>0</v>
      </c>
      <c r="R95" s="191">
        <f>Q95*H95</f>
        <v>0</v>
      </c>
      <c r="S95" s="191">
        <v>0</v>
      </c>
      <c r="T95" s="192">
        <f>S95*H95</f>
        <v>0</v>
      </c>
      <c r="AR95" s="17" t="s">
        <v>137</v>
      </c>
      <c r="AT95" s="17" t="s">
        <v>132</v>
      </c>
      <c r="AU95" s="17" t="s">
        <v>79</v>
      </c>
      <c r="AY95" s="17" t="s">
        <v>130</v>
      </c>
      <c r="BE95" s="193">
        <f>IF(N95="základní",J95,0)</f>
        <v>0</v>
      </c>
      <c r="BF95" s="193">
        <f>IF(N95="snížená",J95,0)</f>
        <v>0</v>
      </c>
      <c r="BG95" s="193">
        <f>IF(N95="zákl. přenesená",J95,0)</f>
        <v>0</v>
      </c>
      <c r="BH95" s="193">
        <f>IF(N95="sníž. přenesená",J95,0)</f>
        <v>0</v>
      </c>
      <c r="BI95" s="193">
        <f>IF(N95="nulová",J95,0)</f>
        <v>0</v>
      </c>
      <c r="BJ95" s="17" t="s">
        <v>77</v>
      </c>
      <c r="BK95" s="193">
        <f>ROUND(I95*H95,2)</f>
        <v>0</v>
      </c>
      <c r="BL95" s="17" t="s">
        <v>137</v>
      </c>
      <c r="BM95" s="17" t="s">
        <v>79</v>
      </c>
    </row>
    <row r="96" spans="2:65" s="1" customFormat="1">
      <c r="B96" s="34"/>
      <c r="C96" s="35"/>
      <c r="D96" s="194" t="s">
        <v>139</v>
      </c>
      <c r="E96" s="35"/>
      <c r="F96" s="195" t="s">
        <v>869</v>
      </c>
      <c r="G96" s="35"/>
      <c r="H96" s="35"/>
      <c r="I96" s="112"/>
      <c r="J96" s="35"/>
      <c r="K96" s="35"/>
      <c r="L96" s="38"/>
      <c r="M96" s="196"/>
      <c r="N96" s="60"/>
      <c r="O96" s="60"/>
      <c r="P96" s="60"/>
      <c r="Q96" s="60"/>
      <c r="R96" s="60"/>
      <c r="S96" s="60"/>
      <c r="T96" s="61"/>
      <c r="AT96" s="17" t="s">
        <v>139</v>
      </c>
      <c r="AU96" s="17" t="s">
        <v>79</v>
      </c>
    </row>
    <row r="97" spans="2:65" s="11" customFormat="1" ht="22.8" customHeight="1">
      <c r="B97" s="166"/>
      <c r="C97" s="167"/>
      <c r="D97" s="168" t="s">
        <v>68</v>
      </c>
      <c r="E97" s="180" t="s">
        <v>870</v>
      </c>
      <c r="F97" s="180" t="s">
        <v>871</v>
      </c>
      <c r="G97" s="167"/>
      <c r="H97" s="167"/>
      <c r="I97" s="170"/>
      <c r="J97" s="181">
        <f>BK97</f>
        <v>0</v>
      </c>
      <c r="K97" s="167"/>
      <c r="L97" s="172"/>
      <c r="M97" s="173"/>
      <c r="N97" s="174"/>
      <c r="O97" s="174"/>
      <c r="P97" s="175">
        <f>SUM(P98:P99)</f>
        <v>0</v>
      </c>
      <c r="Q97" s="174"/>
      <c r="R97" s="175">
        <f>SUM(R98:R99)</f>
        <v>0</v>
      </c>
      <c r="S97" s="174"/>
      <c r="T97" s="176">
        <f>SUM(T98:T99)</f>
        <v>0</v>
      </c>
      <c r="AR97" s="177" t="s">
        <v>77</v>
      </c>
      <c r="AT97" s="178" t="s">
        <v>68</v>
      </c>
      <c r="AU97" s="178" t="s">
        <v>77</v>
      </c>
      <c r="AY97" s="177" t="s">
        <v>130</v>
      </c>
      <c r="BK97" s="179">
        <f>SUM(BK98:BK99)</f>
        <v>0</v>
      </c>
    </row>
    <row r="98" spans="2:65" s="1" customFormat="1" ht="16.5" customHeight="1">
      <c r="B98" s="34"/>
      <c r="C98" s="182" t="s">
        <v>79</v>
      </c>
      <c r="D98" s="182" t="s">
        <v>132</v>
      </c>
      <c r="E98" s="183" t="s">
        <v>872</v>
      </c>
      <c r="F98" s="184" t="s">
        <v>873</v>
      </c>
      <c r="G98" s="185" t="s">
        <v>356</v>
      </c>
      <c r="H98" s="186">
        <v>1</v>
      </c>
      <c r="I98" s="187"/>
      <c r="J98" s="188">
        <f>ROUND(I98*H98,2)</f>
        <v>0</v>
      </c>
      <c r="K98" s="184" t="s">
        <v>1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79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137</v>
      </c>
    </row>
    <row r="99" spans="2:65" s="1" customFormat="1">
      <c r="B99" s="34"/>
      <c r="C99" s="35"/>
      <c r="D99" s="194" t="s">
        <v>139</v>
      </c>
      <c r="E99" s="35"/>
      <c r="F99" s="195" t="s">
        <v>873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79</v>
      </c>
    </row>
    <row r="100" spans="2:65" s="11" customFormat="1" ht="22.8" customHeight="1">
      <c r="B100" s="166"/>
      <c r="C100" s="167"/>
      <c r="D100" s="168" t="s">
        <v>68</v>
      </c>
      <c r="E100" s="180" t="s">
        <v>874</v>
      </c>
      <c r="F100" s="180" t="s">
        <v>374</v>
      </c>
      <c r="G100" s="167"/>
      <c r="H100" s="167"/>
      <c r="I100" s="170"/>
      <c r="J100" s="181">
        <f>BK100</f>
        <v>0</v>
      </c>
      <c r="K100" s="167"/>
      <c r="L100" s="172"/>
      <c r="M100" s="173"/>
      <c r="N100" s="174"/>
      <c r="O100" s="174"/>
      <c r="P100" s="175">
        <f>SUM(P101:P102)</f>
        <v>0</v>
      </c>
      <c r="Q100" s="174"/>
      <c r="R100" s="175">
        <f>SUM(R101:R102)</f>
        <v>0</v>
      </c>
      <c r="S100" s="174"/>
      <c r="T100" s="176">
        <f>SUM(T101:T102)</f>
        <v>0</v>
      </c>
      <c r="AR100" s="177" t="s">
        <v>77</v>
      </c>
      <c r="AT100" s="178" t="s">
        <v>68</v>
      </c>
      <c r="AU100" s="178" t="s">
        <v>77</v>
      </c>
      <c r="AY100" s="177" t="s">
        <v>130</v>
      </c>
      <c r="BK100" s="179">
        <f>SUM(BK101:BK102)</f>
        <v>0</v>
      </c>
    </row>
    <row r="101" spans="2:65" s="1" customFormat="1" ht="16.5" customHeight="1">
      <c r="B101" s="34"/>
      <c r="C101" s="182" t="s">
        <v>150</v>
      </c>
      <c r="D101" s="182" t="s">
        <v>132</v>
      </c>
      <c r="E101" s="183" t="s">
        <v>875</v>
      </c>
      <c r="F101" s="184" t="s">
        <v>374</v>
      </c>
      <c r="G101" s="185" t="s">
        <v>356</v>
      </c>
      <c r="H101" s="186">
        <v>1</v>
      </c>
      <c r="I101" s="187"/>
      <c r="J101" s="188">
        <f>ROUND(I101*H101,2)</f>
        <v>0</v>
      </c>
      <c r="K101" s="184" t="s">
        <v>1</v>
      </c>
      <c r="L101" s="38"/>
      <c r="M101" s="189" t="s">
        <v>1</v>
      </c>
      <c r="N101" s="190" t="s">
        <v>40</v>
      </c>
      <c r="O101" s="60"/>
      <c r="P101" s="191">
        <f>O101*H101</f>
        <v>0</v>
      </c>
      <c r="Q101" s="191">
        <v>0</v>
      </c>
      <c r="R101" s="191">
        <f>Q101*H101</f>
        <v>0</v>
      </c>
      <c r="S101" s="191">
        <v>0</v>
      </c>
      <c r="T101" s="192">
        <f>S101*H101</f>
        <v>0</v>
      </c>
      <c r="AR101" s="17" t="s">
        <v>137</v>
      </c>
      <c r="AT101" s="17" t="s">
        <v>132</v>
      </c>
      <c r="AU101" s="17" t="s">
        <v>79</v>
      </c>
      <c r="AY101" s="17" t="s">
        <v>130</v>
      </c>
      <c r="BE101" s="193">
        <f>IF(N101="základní",J101,0)</f>
        <v>0</v>
      </c>
      <c r="BF101" s="193">
        <f>IF(N101="snížená",J101,0)</f>
        <v>0</v>
      </c>
      <c r="BG101" s="193">
        <f>IF(N101="zákl. přenesená",J101,0)</f>
        <v>0</v>
      </c>
      <c r="BH101" s="193">
        <f>IF(N101="sníž. přenesená",J101,0)</f>
        <v>0</v>
      </c>
      <c r="BI101" s="193">
        <f>IF(N101="nulová",J101,0)</f>
        <v>0</v>
      </c>
      <c r="BJ101" s="17" t="s">
        <v>77</v>
      </c>
      <c r="BK101" s="193">
        <f>ROUND(I101*H101,2)</f>
        <v>0</v>
      </c>
      <c r="BL101" s="17" t="s">
        <v>137</v>
      </c>
      <c r="BM101" s="17" t="s">
        <v>169</v>
      </c>
    </row>
    <row r="102" spans="2:65" s="1" customFormat="1">
      <c r="B102" s="34"/>
      <c r="C102" s="35"/>
      <c r="D102" s="194" t="s">
        <v>139</v>
      </c>
      <c r="E102" s="35"/>
      <c r="F102" s="195" t="s">
        <v>374</v>
      </c>
      <c r="G102" s="35"/>
      <c r="H102" s="35"/>
      <c r="I102" s="112"/>
      <c r="J102" s="35"/>
      <c r="K102" s="35"/>
      <c r="L102" s="38"/>
      <c r="M102" s="196"/>
      <c r="N102" s="60"/>
      <c r="O102" s="60"/>
      <c r="P102" s="60"/>
      <c r="Q102" s="60"/>
      <c r="R102" s="60"/>
      <c r="S102" s="60"/>
      <c r="T102" s="61"/>
      <c r="AT102" s="17" t="s">
        <v>139</v>
      </c>
      <c r="AU102" s="17" t="s">
        <v>79</v>
      </c>
    </row>
    <row r="103" spans="2:65" s="11" customFormat="1" ht="22.8" customHeight="1">
      <c r="B103" s="166"/>
      <c r="C103" s="167"/>
      <c r="D103" s="168" t="s">
        <v>68</v>
      </c>
      <c r="E103" s="180" t="s">
        <v>876</v>
      </c>
      <c r="F103" s="180" t="s">
        <v>877</v>
      </c>
      <c r="G103" s="167"/>
      <c r="H103" s="167"/>
      <c r="I103" s="170"/>
      <c r="J103" s="181">
        <f>BK103</f>
        <v>0</v>
      </c>
      <c r="K103" s="167"/>
      <c r="L103" s="172"/>
      <c r="M103" s="173"/>
      <c r="N103" s="174"/>
      <c r="O103" s="174"/>
      <c r="P103" s="175">
        <f>SUM(P104:P105)</f>
        <v>0</v>
      </c>
      <c r="Q103" s="174"/>
      <c r="R103" s="175">
        <f>SUM(R104:R105)</f>
        <v>0</v>
      </c>
      <c r="S103" s="174"/>
      <c r="T103" s="176">
        <f>SUM(T104:T105)</f>
        <v>0</v>
      </c>
      <c r="AR103" s="177" t="s">
        <v>77</v>
      </c>
      <c r="AT103" s="178" t="s">
        <v>68</v>
      </c>
      <c r="AU103" s="178" t="s">
        <v>77</v>
      </c>
      <c r="AY103" s="177" t="s">
        <v>130</v>
      </c>
      <c r="BK103" s="179">
        <f>SUM(BK104:BK105)</f>
        <v>0</v>
      </c>
    </row>
    <row r="104" spans="2:65" s="1" customFormat="1" ht="16.5" customHeight="1">
      <c r="B104" s="34"/>
      <c r="C104" s="182" t="s">
        <v>137</v>
      </c>
      <c r="D104" s="182" t="s">
        <v>132</v>
      </c>
      <c r="E104" s="183" t="s">
        <v>878</v>
      </c>
      <c r="F104" s="184" t="s">
        <v>879</v>
      </c>
      <c r="G104" s="185" t="s">
        <v>356</v>
      </c>
      <c r="H104" s="186">
        <v>1</v>
      </c>
      <c r="I104" s="187"/>
      <c r="J104" s="188">
        <f>ROUND(I104*H104,2)</f>
        <v>0</v>
      </c>
      <c r="K104" s="184" t="s">
        <v>1</v>
      </c>
      <c r="L104" s="38"/>
      <c r="M104" s="189" t="s">
        <v>1</v>
      </c>
      <c r="N104" s="190" t="s">
        <v>40</v>
      </c>
      <c r="O104" s="60"/>
      <c r="P104" s="191">
        <f>O104*H104</f>
        <v>0</v>
      </c>
      <c r="Q104" s="191">
        <v>0</v>
      </c>
      <c r="R104" s="191">
        <f>Q104*H104</f>
        <v>0</v>
      </c>
      <c r="S104" s="191">
        <v>0</v>
      </c>
      <c r="T104" s="192">
        <f>S104*H104</f>
        <v>0</v>
      </c>
      <c r="AR104" s="17" t="s">
        <v>137</v>
      </c>
      <c r="AT104" s="17" t="s">
        <v>132</v>
      </c>
      <c r="AU104" s="17" t="s">
        <v>79</v>
      </c>
      <c r="AY104" s="17" t="s">
        <v>130</v>
      </c>
      <c r="BE104" s="193">
        <f>IF(N104="základní",J104,0)</f>
        <v>0</v>
      </c>
      <c r="BF104" s="193">
        <f>IF(N104="snížená",J104,0)</f>
        <v>0</v>
      </c>
      <c r="BG104" s="193">
        <f>IF(N104="zákl. přenesená",J104,0)</f>
        <v>0</v>
      </c>
      <c r="BH104" s="193">
        <f>IF(N104="sníž. přenesená",J104,0)</f>
        <v>0</v>
      </c>
      <c r="BI104" s="193">
        <f>IF(N104="nulová",J104,0)</f>
        <v>0</v>
      </c>
      <c r="BJ104" s="17" t="s">
        <v>77</v>
      </c>
      <c r="BK104" s="193">
        <f>ROUND(I104*H104,2)</f>
        <v>0</v>
      </c>
      <c r="BL104" s="17" t="s">
        <v>137</v>
      </c>
      <c r="BM104" s="17" t="s">
        <v>145</v>
      </c>
    </row>
    <row r="105" spans="2:65" s="1" customFormat="1">
      <c r="B105" s="34"/>
      <c r="C105" s="35"/>
      <c r="D105" s="194" t="s">
        <v>139</v>
      </c>
      <c r="E105" s="35"/>
      <c r="F105" s="195" t="s">
        <v>879</v>
      </c>
      <c r="G105" s="35"/>
      <c r="H105" s="35"/>
      <c r="I105" s="112"/>
      <c r="J105" s="35"/>
      <c r="K105" s="35"/>
      <c r="L105" s="38"/>
      <c r="M105" s="196"/>
      <c r="N105" s="60"/>
      <c r="O105" s="60"/>
      <c r="P105" s="60"/>
      <c r="Q105" s="60"/>
      <c r="R105" s="60"/>
      <c r="S105" s="60"/>
      <c r="T105" s="61"/>
      <c r="AT105" s="17" t="s">
        <v>139</v>
      </c>
      <c r="AU105" s="17" t="s">
        <v>79</v>
      </c>
    </row>
    <row r="106" spans="2:65" s="11" customFormat="1" ht="22.8" customHeight="1">
      <c r="B106" s="166"/>
      <c r="C106" s="167"/>
      <c r="D106" s="168" t="s">
        <v>68</v>
      </c>
      <c r="E106" s="180" t="s">
        <v>880</v>
      </c>
      <c r="F106" s="180" t="s">
        <v>881</v>
      </c>
      <c r="G106" s="167"/>
      <c r="H106" s="167"/>
      <c r="I106" s="170"/>
      <c r="J106" s="181">
        <f>BK106</f>
        <v>0</v>
      </c>
      <c r="K106" s="167"/>
      <c r="L106" s="172"/>
      <c r="M106" s="173"/>
      <c r="N106" s="174"/>
      <c r="O106" s="174"/>
      <c r="P106" s="175">
        <f>SUM(P107:P110)</f>
        <v>0</v>
      </c>
      <c r="Q106" s="174"/>
      <c r="R106" s="175">
        <f>SUM(R107:R110)</f>
        <v>0</v>
      </c>
      <c r="S106" s="174"/>
      <c r="T106" s="176">
        <f>SUM(T107:T110)</f>
        <v>0</v>
      </c>
      <c r="AR106" s="177" t="s">
        <v>77</v>
      </c>
      <c r="AT106" s="178" t="s">
        <v>68</v>
      </c>
      <c r="AU106" s="178" t="s">
        <v>77</v>
      </c>
      <c r="AY106" s="177" t="s">
        <v>130</v>
      </c>
      <c r="BK106" s="179">
        <f>SUM(BK107:BK110)</f>
        <v>0</v>
      </c>
    </row>
    <row r="107" spans="2:65" s="1" customFormat="1" ht="16.5" customHeight="1">
      <c r="B107" s="34"/>
      <c r="C107" s="182" t="s">
        <v>162</v>
      </c>
      <c r="D107" s="182" t="s">
        <v>132</v>
      </c>
      <c r="E107" s="183" t="s">
        <v>882</v>
      </c>
      <c r="F107" s="184" t="s">
        <v>883</v>
      </c>
      <c r="G107" s="185" t="s">
        <v>356</v>
      </c>
      <c r="H107" s="186">
        <v>1</v>
      </c>
      <c r="I107" s="187"/>
      <c r="J107" s="188">
        <f>ROUND(I107*H107,2)</f>
        <v>0</v>
      </c>
      <c r="K107" s="184" t="s">
        <v>1</v>
      </c>
      <c r="L107" s="38"/>
      <c r="M107" s="189" t="s">
        <v>1</v>
      </c>
      <c r="N107" s="190" t="s">
        <v>40</v>
      </c>
      <c r="O107" s="60"/>
      <c r="P107" s="191">
        <f>O107*H107</f>
        <v>0</v>
      </c>
      <c r="Q107" s="191">
        <v>0</v>
      </c>
      <c r="R107" s="191">
        <f>Q107*H107</f>
        <v>0</v>
      </c>
      <c r="S107" s="191">
        <v>0</v>
      </c>
      <c r="T107" s="192">
        <f>S107*H107</f>
        <v>0</v>
      </c>
      <c r="AR107" s="17" t="s">
        <v>137</v>
      </c>
      <c r="AT107" s="17" t="s">
        <v>132</v>
      </c>
      <c r="AU107" s="17" t="s">
        <v>79</v>
      </c>
      <c r="AY107" s="17" t="s">
        <v>130</v>
      </c>
      <c r="BE107" s="193">
        <f>IF(N107="základní",J107,0)</f>
        <v>0</v>
      </c>
      <c r="BF107" s="193">
        <f>IF(N107="snížená",J107,0)</f>
        <v>0</v>
      </c>
      <c r="BG107" s="193">
        <f>IF(N107="zákl. přenesená",J107,0)</f>
        <v>0</v>
      </c>
      <c r="BH107" s="193">
        <f>IF(N107="sníž. přenesená",J107,0)</f>
        <v>0</v>
      </c>
      <c r="BI107" s="193">
        <f>IF(N107="nulová",J107,0)</f>
        <v>0</v>
      </c>
      <c r="BJ107" s="17" t="s">
        <v>77</v>
      </c>
      <c r="BK107" s="193">
        <f>ROUND(I107*H107,2)</f>
        <v>0</v>
      </c>
      <c r="BL107" s="17" t="s">
        <v>137</v>
      </c>
      <c r="BM107" s="17" t="s">
        <v>194</v>
      </c>
    </row>
    <row r="108" spans="2:65" s="1" customFormat="1">
      <c r="B108" s="34"/>
      <c r="C108" s="35"/>
      <c r="D108" s="194" t="s">
        <v>139</v>
      </c>
      <c r="E108" s="35"/>
      <c r="F108" s="195" t="s">
        <v>883</v>
      </c>
      <c r="G108" s="35"/>
      <c r="H108" s="35"/>
      <c r="I108" s="112"/>
      <c r="J108" s="35"/>
      <c r="K108" s="35"/>
      <c r="L108" s="38"/>
      <c r="M108" s="196"/>
      <c r="N108" s="60"/>
      <c r="O108" s="60"/>
      <c r="P108" s="60"/>
      <c r="Q108" s="60"/>
      <c r="R108" s="60"/>
      <c r="S108" s="60"/>
      <c r="T108" s="61"/>
      <c r="AT108" s="17" t="s">
        <v>139</v>
      </c>
      <c r="AU108" s="17" t="s">
        <v>79</v>
      </c>
    </row>
    <row r="109" spans="2:65" s="1" customFormat="1" ht="16.5" customHeight="1">
      <c r="B109" s="34"/>
      <c r="C109" s="182" t="s">
        <v>169</v>
      </c>
      <c r="D109" s="182" t="s">
        <v>132</v>
      </c>
      <c r="E109" s="183" t="s">
        <v>884</v>
      </c>
      <c r="F109" s="184" t="s">
        <v>885</v>
      </c>
      <c r="G109" s="185" t="s">
        <v>356</v>
      </c>
      <c r="H109" s="186">
        <v>1</v>
      </c>
      <c r="I109" s="187"/>
      <c r="J109" s="188">
        <f>ROUND(I109*H109,2)</f>
        <v>0</v>
      </c>
      <c r="K109" s="184" t="s">
        <v>1</v>
      </c>
      <c r="L109" s="38"/>
      <c r="M109" s="189" t="s">
        <v>1</v>
      </c>
      <c r="N109" s="190" t="s">
        <v>40</v>
      </c>
      <c r="O109" s="60"/>
      <c r="P109" s="191">
        <f>O109*H109</f>
        <v>0</v>
      </c>
      <c r="Q109" s="191">
        <v>0</v>
      </c>
      <c r="R109" s="191">
        <f>Q109*H109</f>
        <v>0</v>
      </c>
      <c r="S109" s="191">
        <v>0</v>
      </c>
      <c r="T109" s="192">
        <f>S109*H109</f>
        <v>0</v>
      </c>
      <c r="AR109" s="17" t="s">
        <v>137</v>
      </c>
      <c r="AT109" s="17" t="s">
        <v>132</v>
      </c>
      <c r="AU109" s="17" t="s">
        <v>79</v>
      </c>
      <c r="AY109" s="17" t="s">
        <v>130</v>
      </c>
      <c r="BE109" s="193">
        <f>IF(N109="základní",J109,0)</f>
        <v>0</v>
      </c>
      <c r="BF109" s="193">
        <f>IF(N109="snížená",J109,0)</f>
        <v>0</v>
      </c>
      <c r="BG109" s="193">
        <f>IF(N109="zákl. přenesená",J109,0)</f>
        <v>0</v>
      </c>
      <c r="BH109" s="193">
        <f>IF(N109="sníž. přenesená",J109,0)</f>
        <v>0</v>
      </c>
      <c r="BI109" s="193">
        <f>IF(N109="nulová",J109,0)</f>
        <v>0</v>
      </c>
      <c r="BJ109" s="17" t="s">
        <v>77</v>
      </c>
      <c r="BK109" s="193">
        <f>ROUND(I109*H109,2)</f>
        <v>0</v>
      </c>
      <c r="BL109" s="17" t="s">
        <v>137</v>
      </c>
      <c r="BM109" s="17" t="s">
        <v>211</v>
      </c>
    </row>
    <row r="110" spans="2:65" s="1" customFormat="1">
      <c r="B110" s="34"/>
      <c r="C110" s="35"/>
      <c r="D110" s="194" t="s">
        <v>139</v>
      </c>
      <c r="E110" s="35"/>
      <c r="F110" s="195" t="s">
        <v>885</v>
      </c>
      <c r="G110" s="35"/>
      <c r="H110" s="35"/>
      <c r="I110" s="112"/>
      <c r="J110" s="35"/>
      <c r="K110" s="35"/>
      <c r="L110" s="38"/>
      <c r="M110" s="196"/>
      <c r="N110" s="60"/>
      <c r="O110" s="60"/>
      <c r="P110" s="60"/>
      <c r="Q110" s="60"/>
      <c r="R110" s="60"/>
      <c r="S110" s="60"/>
      <c r="T110" s="61"/>
      <c r="AT110" s="17" t="s">
        <v>139</v>
      </c>
      <c r="AU110" s="17" t="s">
        <v>79</v>
      </c>
    </row>
    <row r="111" spans="2:65" s="11" customFormat="1" ht="22.8" customHeight="1">
      <c r="B111" s="166"/>
      <c r="C111" s="167"/>
      <c r="D111" s="168" t="s">
        <v>68</v>
      </c>
      <c r="E111" s="180" t="s">
        <v>886</v>
      </c>
      <c r="F111" s="180" t="s">
        <v>887</v>
      </c>
      <c r="G111" s="167"/>
      <c r="H111" s="167"/>
      <c r="I111" s="170"/>
      <c r="J111" s="181">
        <f>BK111</f>
        <v>0</v>
      </c>
      <c r="K111" s="167"/>
      <c r="L111" s="172"/>
      <c r="M111" s="173"/>
      <c r="N111" s="174"/>
      <c r="O111" s="174"/>
      <c r="P111" s="175">
        <f>SUM(P112:P123)</f>
        <v>0</v>
      </c>
      <c r="Q111" s="174"/>
      <c r="R111" s="175">
        <f>SUM(R112:R123)</f>
        <v>0</v>
      </c>
      <c r="S111" s="174"/>
      <c r="T111" s="176">
        <f>SUM(T112:T123)</f>
        <v>0</v>
      </c>
      <c r="AR111" s="177" t="s">
        <v>77</v>
      </c>
      <c r="AT111" s="178" t="s">
        <v>68</v>
      </c>
      <c r="AU111" s="178" t="s">
        <v>77</v>
      </c>
      <c r="AY111" s="177" t="s">
        <v>130</v>
      </c>
      <c r="BK111" s="179">
        <f>SUM(BK112:BK123)</f>
        <v>0</v>
      </c>
    </row>
    <row r="112" spans="2:65" s="1" customFormat="1" ht="16.5" customHeight="1">
      <c r="B112" s="34"/>
      <c r="C112" s="182" t="s">
        <v>177</v>
      </c>
      <c r="D112" s="182" t="s">
        <v>132</v>
      </c>
      <c r="E112" s="183" t="s">
        <v>888</v>
      </c>
      <c r="F112" s="184" t="s">
        <v>889</v>
      </c>
      <c r="G112" s="185" t="s">
        <v>356</v>
      </c>
      <c r="H112" s="186">
        <v>1</v>
      </c>
      <c r="I112" s="187"/>
      <c r="J112" s="188">
        <f>ROUND(I112*H112,2)</f>
        <v>0</v>
      </c>
      <c r="K112" s="184" t="s">
        <v>1</v>
      </c>
      <c r="L112" s="38"/>
      <c r="M112" s="189" t="s">
        <v>1</v>
      </c>
      <c r="N112" s="190" t="s">
        <v>40</v>
      </c>
      <c r="O112" s="60"/>
      <c r="P112" s="191">
        <f>O112*H112</f>
        <v>0</v>
      </c>
      <c r="Q112" s="191">
        <v>0</v>
      </c>
      <c r="R112" s="191">
        <f>Q112*H112</f>
        <v>0</v>
      </c>
      <c r="S112" s="191">
        <v>0</v>
      </c>
      <c r="T112" s="192">
        <f>S112*H112</f>
        <v>0</v>
      </c>
      <c r="AR112" s="17" t="s">
        <v>137</v>
      </c>
      <c r="AT112" s="17" t="s">
        <v>132</v>
      </c>
      <c r="AU112" s="17" t="s">
        <v>79</v>
      </c>
      <c r="AY112" s="17" t="s">
        <v>130</v>
      </c>
      <c r="BE112" s="193">
        <f>IF(N112="základní",J112,0)</f>
        <v>0</v>
      </c>
      <c r="BF112" s="193">
        <f>IF(N112="snížená",J112,0)</f>
        <v>0</v>
      </c>
      <c r="BG112" s="193">
        <f>IF(N112="zákl. přenesená",J112,0)</f>
        <v>0</v>
      </c>
      <c r="BH112" s="193">
        <f>IF(N112="sníž. přenesená",J112,0)</f>
        <v>0</v>
      </c>
      <c r="BI112" s="193">
        <f>IF(N112="nulová",J112,0)</f>
        <v>0</v>
      </c>
      <c r="BJ112" s="17" t="s">
        <v>77</v>
      </c>
      <c r="BK112" s="193">
        <f>ROUND(I112*H112,2)</f>
        <v>0</v>
      </c>
      <c r="BL112" s="17" t="s">
        <v>137</v>
      </c>
      <c r="BM112" s="17" t="s">
        <v>220</v>
      </c>
    </row>
    <row r="113" spans="2:65" s="1" customFormat="1">
      <c r="B113" s="34"/>
      <c r="C113" s="35"/>
      <c r="D113" s="194" t="s">
        <v>139</v>
      </c>
      <c r="E113" s="35"/>
      <c r="F113" s="195" t="s">
        <v>889</v>
      </c>
      <c r="G113" s="35"/>
      <c r="H113" s="35"/>
      <c r="I113" s="112"/>
      <c r="J113" s="35"/>
      <c r="K113" s="35"/>
      <c r="L113" s="38"/>
      <c r="M113" s="196"/>
      <c r="N113" s="60"/>
      <c r="O113" s="60"/>
      <c r="P113" s="60"/>
      <c r="Q113" s="60"/>
      <c r="R113" s="60"/>
      <c r="S113" s="60"/>
      <c r="T113" s="61"/>
      <c r="AT113" s="17" t="s">
        <v>139</v>
      </c>
      <c r="AU113" s="17" t="s">
        <v>79</v>
      </c>
    </row>
    <row r="114" spans="2:65" s="1" customFormat="1" ht="16.5" customHeight="1">
      <c r="B114" s="34"/>
      <c r="C114" s="182" t="s">
        <v>145</v>
      </c>
      <c r="D114" s="182" t="s">
        <v>132</v>
      </c>
      <c r="E114" s="183" t="s">
        <v>890</v>
      </c>
      <c r="F114" s="184" t="s">
        <v>891</v>
      </c>
      <c r="G114" s="185" t="s">
        <v>356</v>
      </c>
      <c r="H114" s="186">
        <v>1</v>
      </c>
      <c r="I114" s="187"/>
      <c r="J114" s="188">
        <f>ROUND(I114*H114,2)</f>
        <v>0</v>
      </c>
      <c r="K114" s="184" t="s">
        <v>1</v>
      </c>
      <c r="L114" s="38"/>
      <c r="M114" s="189" t="s">
        <v>1</v>
      </c>
      <c r="N114" s="190" t="s">
        <v>40</v>
      </c>
      <c r="O114" s="60"/>
      <c r="P114" s="191">
        <f>O114*H114</f>
        <v>0</v>
      </c>
      <c r="Q114" s="191">
        <v>0</v>
      </c>
      <c r="R114" s="191">
        <f>Q114*H114</f>
        <v>0</v>
      </c>
      <c r="S114" s="191">
        <v>0</v>
      </c>
      <c r="T114" s="192">
        <f>S114*H114</f>
        <v>0</v>
      </c>
      <c r="AR114" s="17" t="s">
        <v>137</v>
      </c>
      <c r="AT114" s="17" t="s">
        <v>132</v>
      </c>
      <c r="AU114" s="17" t="s">
        <v>79</v>
      </c>
      <c r="AY114" s="17" t="s">
        <v>130</v>
      </c>
      <c r="BE114" s="193">
        <f>IF(N114="základní",J114,0)</f>
        <v>0</v>
      </c>
      <c r="BF114" s="193">
        <f>IF(N114="snížená",J114,0)</f>
        <v>0</v>
      </c>
      <c r="BG114" s="193">
        <f>IF(N114="zákl. přenesená",J114,0)</f>
        <v>0</v>
      </c>
      <c r="BH114" s="193">
        <f>IF(N114="sníž. přenesená",J114,0)</f>
        <v>0</v>
      </c>
      <c r="BI114" s="193">
        <f>IF(N114="nulová",J114,0)</f>
        <v>0</v>
      </c>
      <c r="BJ114" s="17" t="s">
        <v>77</v>
      </c>
      <c r="BK114" s="193">
        <f>ROUND(I114*H114,2)</f>
        <v>0</v>
      </c>
      <c r="BL114" s="17" t="s">
        <v>137</v>
      </c>
      <c r="BM114" s="17" t="s">
        <v>233</v>
      </c>
    </row>
    <row r="115" spans="2:65" s="1" customFormat="1">
      <c r="B115" s="34"/>
      <c r="C115" s="35"/>
      <c r="D115" s="194" t="s">
        <v>139</v>
      </c>
      <c r="E115" s="35"/>
      <c r="F115" s="195" t="s">
        <v>891</v>
      </c>
      <c r="G115" s="35"/>
      <c r="H115" s="35"/>
      <c r="I115" s="112"/>
      <c r="J115" s="35"/>
      <c r="K115" s="35"/>
      <c r="L115" s="38"/>
      <c r="M115" s="196"/>
      <c r="N115" s="60"/>
      <c r="O115" s="60"/>
      <c r="P115" s="60"/>
      <c r="Q115" s="60"/>
      <c r="R115" s="60"/>
      <c r="S115" s="60"/>
      <c r="T115" s="61"/>
      <c r="AT115" s="17" t="s">
        <v>139</v>
      </c>
      <c r="AU115" s="17" t="s">
        <v>79</v>
      </c>
    </row>
    <row r="116" spans="2:65" s="1" customFormat="1" ht="16.5" customHeight="1">
      <c r="B116" s="34"/>
      <c r="C116" s="182" t="s">
        <v>189</v>
      </c>
      <c r="D116" s="182" t="s">
        <v>132</v>
      </c>
      <c r="E116" s="183" t="s">
        <v>892</v>
      </c>
      <c r="F116" s="184" t="s">
        <v>893</v>
      </c>
      <c r="G116" s="185" t="s">
        <v>356</v>
      </c>
      <c r="H116" s="186">
        <v>1</v>
      </c>
      <c r="I116" s="187"/>
      <c r="J116" s="188">
        <f>ROUND(I116*H116,2)</f>
        <v>0</v>
      </c>
      <c r="K116" s="184" t="s">
        <v>1</v>
      </c>
      <c r="L116" s="38"/>
      <c r="M116" s="189" t="s">
        <v>1</v>
      </c>
      <c r="N116" s="190" t="s">
        <v>40</v>
      </c>
      <c r="O116" s="60"/>
      <c r="P116" s="191">
        <f>O116*H116</f>
        <v>0</v>
      </c>
      <c r="Q116" s="191">
        <v>0</v>
      </c>
      <c r="R116" s="191">
        <f>Q116*H116</f>
        <v>0</v>
      </c>
      <c r="S116" s="191">
        <v>0</v>
      </c>
      <c r="T116" s="192">
        <f>S116*H116</f>
        <v>0</v>
      </c>
      <c r="AR116" s="17" t="s">
        <v>137</v>
      </c>
      <c r="AT116" s="17" t="s">
        <v>132</v>
      </c>
      <c r="AU116" s="17" t="s">
        <v>79</v>
      </c>
      <c r="AY116" s="17" t="s">
        <v>130</v>
      </c>
      <c r="BE116" s="193">
        <f>IF(N116="základní",J116,0)</f>
        <v>0</v>
      </c>
      <c r="BF116" s="193">
        <f>IF(N116="snížená",J116,0)</f>
        <v>0</v>
      </c>
      <c r="BG116" s="193">
        <f>IF(N116="zákl. přenesená",J116,0)</f>
        <v>0</v>
      </c>
      <c r="BH116" s="193">
        <f>IF(N116="sníž. přenesená",J116,0)</f>
        <v>0</v>
      </c>
      <c r="BI116" s="193">
        <f>IF(N116="nulová",J116,0)</f>
        <v>0</v>
      </c>
      <c r="BJ116" s="17" t="s">
        <v>77</v>
      </c>
      <c r="BK116" s="193">
        <f>ROUND(I116*H116,2)</f>
        <v>0</v>
      </c>
      <c r="BL116" s="17" t="s">
        <v>137</v>
      </c>
      <c r="BM116" s="17" t="s">
        <v>247</v>
      </c>
    </row>
    <row r="117" spans="2:65" s="1" customFormat="1">
      <c r="B117" s="34"/>
      <c r="C117" s="35"/>
      <c r="D117" s="194" t="s">
        <v>139</v>
      </c>
      <c r="E117" s="35"/>
      <c r="F117" s="195" t="s">
        <v>893</v>
      </c>
      <c r="G117" s="35"/>
      <c r="H117" s="35"/>
      <c r="I117" s="112"/>
      <c r="J117" s="35"/>
      <c r="K117" s="35"/>
      <c r="L117" s="38"/>
      <c r="M117" s="196"/>
      <c r="N117" s="60"/>
      <c r="O117" s="60"/>
      <c r="P117" s="60"/>
      <c r="Q117" s="60"/>
      <c r="R117" s="60"/>
      <c r="S117" s="60"/>
      <c r="T117" s="61"/>
      <c r="AT117" s="17" t="s">
        <v>139</v>
      </c>
      <c r="AU117" s="17" t="s">
        <v>79</v>
      </c>
    </row>
    <row r="118" spans="2:65" s="1" customFormat="1" ht="16.5" customHeight="1">
      <c r="B118" s="34"/>
      <c r="C118" s="182" t="s">
        <v>194</v>
      </c>
      <c r="D118" s="182" t="s">
        <v>132</v>
      </c>
      <c r="E118" s="183" t="s">
        <v>894</v>
      </c>
      <c r="F118" s="184" t="s">
        <v>895</v>
      </c>
      <c r="G118" s="185" t="s">
        <v>356</v>
      </c>
      <c r="H118" s="186">
        <v>1</v>
      </c>
      <c r="I118" s="187"/>
      <c r="J118" s="188">
        <f>ROUND(I118*H118,2)</f>
        <v>0</v>
      </c>
      <c r="K118" s="184" t="s">
        <v>1</v>
      </c>
      <c r="L118" s="38"/>
      <c r="M118" s="189" t="s">
        <v>1</v>
      </c>
      <c r="N118" s="190" t="s">
        <v>40</v>
      </c>
      <c r="O118" s="60"/>
      <c r="P118" s="191">
        <f>O118*H118</f>
        <v>0</v>
      </c>
      <c r="Q118" s="191">
        <v>0</v>
      </c>
      <c r="R118" s="191">
        <f>Q118*H118</f>
        <v>0</v>
      </c>
      <c r="S118" s="191">
        <v>0</v>
      </c>
      <c r="T118" s="192">
        <f>S118*H118</f>
        <v>0</v>
      </c>
      <c r="AR118" s="17" t="s">
        <v>137</v>
      </c>
      <c r="AT118" s="17" t="s">
        <v>132</v>
      </c>
      <c r="AU118" s="17" t="s">
        <v>79</v>
      </c>
      <c r="AY118" s="17" t="s">
        <v>130</v>
      </c>
      <c r="BE118" s="193">
        <f>IF(N118="základní",J118,0)</f>
        <v>0</v>
      </c>
      <c r="BF118" s="193">
        <f>IF(N118="snížená",J118,0)</f>
        <v>0</v>
      </c>
      <c r="BG118" s="193">
        <f>IF(N118="zákl. přenesená",J118,0)</f>
        <v>0</v>
      </c>
      <c r="BH118" s="193">
        <f>IF(N118="sníž. přenesená",J118,0)</f>
        <v>0</v>
      </c>
      <c r="BI118" s="193">
        <f>IF(N118="nulová",J118,0)</f>
        <v>0</v>
      </c>
      <c r="BJ118" s="17" t="s">
        <v>77</v>
      </c>
      <c r="BK118" s="193">
        <f>ROUND(I118*H118,2)</f>
        <v>0</v>
      </c>
      <c r="BL118" s="17" t="s">
        <v>137</v>
      </c>
      <c r="BM118" s="17" t="s">
        <v>258</v>
      </c>
    </row>
    <row r="119" spans="2:65" s="1" customFormat="1">
      <c r="B119" s="34"/>
      <c r="C119" s="35"/>
      <c r="D119" s="194" t="s">
        <v>139</v>
      </c>
      <c r="E119" s="35"/>
      <c r="F119" s="195" t="s">
        <v>895</v>
      </c>
      <c r="G119" s="35"/>
      <c r="H119" s="35"/>
      <c r="I119" s="112"/>
      <c r="J119" s="35"/>
      <c r="K119" s="35"/>
      <c r="L119" s="38"/>
      <c r="M119" s="196"/>
      <c r="N119" s="60"/>
      <c r="O119" s="60"/>
      <c r="P119" s="60"/>
      <c r="Q119" s="60"/>
      <c r="R119" s="60"/>
      <c r="S119" s="60"/>
      <c r="T119" s="61"/>
      <c r="AT119" s="17" t="s">
        <v>139</v>
      </c>
      <c r="AU119" s="17" t="s">
        <v>79</v>
      </c>
    </row>
    <row r="120" spans="2:65" s="1" customFormat="1" ht="16.5" customHeight="1">
      <c r="B120" s="34"/>
      <c r="C120" s="182" t="s">
        <v>204</v>
      </c>
      <c r="D120" s="182" t="s">
        <v>132</v>
      </c>
      <c r="E120" s="183" t="s">
        <v>896</v>
      </c>
      <c r="F120" s="184" t="s">
        <v>897</v>
      </c>
      <c r="G120" s="185" t="s">
        <v>356</v>
      </c>
      <c r="H120" s="186">
        <v>1</v>
      </c>
      <c r="I120" s="187"/>
      <c r="J120" s="188">
        <f>ROUND(I120*H120,2)</f>
        <v>0</v>
      </c>
      <c r="K120" s="184" t="s">
        <v>1</v>
      </c>
      <c r="L120" s="38"/>
      <c r="M120" s="189" t="s">
        <v>1</v>
      </c>
      <c r="N120" s="190" t="s">
        <v>40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137</v>
      </c>
      <c r="AT120" s="17" t="s">
        <v>132</v>
      </c>
      <c r="AU120" s="17" t="s">
        <v>79</v>
      </c>
      <c r="AY120" s="17" t="s">
        <v>130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77</v>
      </c>
      <c r="BK120" s="193">
        <f>ROUND(I120*H120,2)</f>
        <v>0</v>
      </c>
      <c r="BL120" s="17" t="s">
        <v>137</v>
      </c>
      <c r="BM120" s="17" t="s">
        <v>268</v>
      </c>
    </row>
    <row r="121" spans="2:65" s="1" customFormat="1">
      <c r="B121" s="34"/>
      <c r="C121" s="35"/>
      <c r="D121" s="194" t="s">
        <v>139</v>
      </c>
      <c r="E121" s="35"/>
      <c r="F121" s="195" t="s">
        <v>897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139</v>
      </c>
      <c r="AU121" s="17" t="s">
        <v>79</v>
      </c>
    </row>
    <row r="122" spans="2:65" s="1" customFormat="1" ht="16.5" customHeight="1">
      <c r="B122" s="34"/>
      <c r="C122" s="182" t="s">
        <v>211</v>
      </c>
      <c r="D122" s="182" t="s">
        <v>132</v>
      </c>
      <c r="E122" s="183" t="s">
        <v>898</v>
      </c>
      <c r="F122" s="184" t="s">
        <v>899</v>
      </c>
      <c r="G122" s="185" t="s">
        <v>356</v>
      </c>
      <c r="H122" s="186">
        <v>1</v>
      </c>
      <c r="I122" s="187"/>
      <c r="J122" s="188">
        <f>ROUND(I122*H122,2)</f>
        <v>0</v>
      </c>
      <c r="K122" s="184" t="s">
        <v>1</v>
      </c>
      <c r="L122" s="38"/>
      <c r="M122" s="189" t="s">
        <v>1</v>
      </c>
      <c r="N122" s="190" t="s">
        <v>40</v>
      </c>
      <c r="O122" s="60"/>
      <c r="P122" s="191">
        <f>O122*H122</f>
        <v>0</v>
      </c>
      <c r="Q122" s="191">
        <v>0</v>
      </c>
      <c r="R122" s="191">
        <f>Q122*H122</f>
        <v>0</v>
      </c>
      <c r="S122" s="191">
        <v>0</v>
      </c>
      <c r="T122" s="192">
        <f>S122*H122</f>
        <v>0</v>
      </c>
      <c r="AR122" s="17" t="s">
        <v>137</v>
      </c>
      <c r="AT122" s="17" t="s">
        <v>132</v>
      </c>
      <c r="AU122" s="17" t="s">
        <v>79</v>
      </c>
      <c r="AY122" s="17" t="s">
        <v>130</v>
      </c>
      <c r="BE122" s="193">
        <f>IF(N122="základní",J122,0)</f>
        <v>0</v>
      </c>
      <c r="BF122" s="193">
        <f>IF(N122="snížená",J122,0)</f>
        <v>0</v>
      </c>
      <c r="BG122" s="193">
        <f>IF(N122="zákl. přenesená",J122,0)</f>
        <v>0</v>
      </c>
      <c r="BH122" s="193">
        <f>IF(N122="sníž. přenesená",J122,0)</f>
        <v>0</v>
      </c>
      <c r="BI122" s="193">
        <f>IF(N122="nulová",J122,0)</f>
        <v>0</v>
      </c>
      <c r="BJ122" s="17" t="s">
        <v>77</v>
      </c>
      <c r="BK122" s="193">
        <f>ROUND(I122*H122,2)</f>
        <v>0</v>
      </c>
      <c r="BL122" s="17" t="s">
        <v>137</v>
      </c>
      <c r="BM122" s="17" t="s">
        <v>278</v>
      </c>
    </row>
    <row r="123" spans="2:65" s="1" customFormat="1">
      <c r="B123" s="34"/>
      <c r="C123" s="35"/>
      <c r="D123" s="194" t="s">
        <v>139</v>
      </c>
      <c r="E123" s="35"/>
      <c r="F123" s="195" t="s">
        <v>899</v>
      </c>
      <c r="G123" s="35"/>
      <c r="H123" s="35"/>
      <c r="I123" s="112"/>
      <c r="J123" s="35"/>
      <c r="K123" s="35"/>
      <c r="L123" s="38"/>
      <c r="M123" s="240"/>
      <c r="N123" s="241"/>
      <c r="O123" s="241"/>
      <c r="P123" s="241"/>
      <c r="Q123" s="241"/>
      <c r="R123" s="241"/>
      <c r="S123" s="241"/>
      <c r="T123" s="242"/>
      <c r="AT123" s="17" t="s">
        <v>139</v>
      </c>
      <c r="AU123" s="17" t="s">
        <v>79</v>
      </c>
    </row>
    <row r="124" spans="2:65" s="1" customFormat="1" ht="6.9" customHeight="1">
      <c r="B124" s="46"/>
      <c r="C124" s="47"/>
      <c r="D124" s="47"/>
      <c r="E124" s="47"/>
      <c r="F124" s="47"/>
      <c r="G124" s="47"/>
      <c r="H124" s="47"/>
      <c r="I124" s="134"/>
      <c r="J124" s="47"/>
      <c r="K124" s="47"/>
      <c r="L124" s="38"/>
    </row>
  </sheetData>
  <sheetProtection algorithmName="SHA-512" hashValue="TB6I14dolDy7USGJnxSrweQn5/xLxeWIrljt6hlZr+usiQxhnvZJJ3pl6g+N+rOr+iugo6F9j8i+1bsEB+lGwA==" saltValue="JwMNGcGV3/dZw0lf5bZc5nPej8+8AWaqkOi8Jj2vUcYruAT52F7QYtW/N5lKuXdXqP8axZXrxuuRqmg1yHxHew==" spinCount="100000" sheet="1" objects="1" scenarios="1" formatColumns="0" formatRows="0" autoFilter="0"/>
  <autoFilter ref="C91:K123" xr:uid="{00000000-0009-0000-0000-000005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60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99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79</v>
      </c>
    </row>
    <row r="4" spans="2:46" ht="24.9" customHeight="1">
      <c r="B4" s="20"/>
      <c r="D4" s="110" t="s">
        <v>100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s="1" customFormat="1" ht="12" customHeight="1">
      <c r="B8" s="38"/>
      <c r="D8" s="111" t="s">
        <v>101</v>
      </c>
      <c r="I8" s="112"/>
      <c r="L8" s="38"/>
    </row>
    <row r="9" spans="2:46" s="1" customFormat="1" ht="36.9" customHeight="1">
      <c r="B9" s="38"/>
      <c r="E9" s="302" t="s">
        <v>900</v>
      </c>
      <c r="F9" s="303"/>
      <c r="G9" s="303"/>
      <c r="H9" s="303"/>
      <c r="I9" s="112"/>
      <c r="L9" s="38"/>
    </row>
    <row r="10" spans="2:46" s="1" customFormat="1">
      <c r="B10" s="38"/>
      <c r="I10" s="112"/>
      <c r="L10" s="38"/>
    </row>
    <row r="11" spans="2:46" s="1" customFormat="1" ht="12" customHeight="1">
      <c r="B11" s="38"/>
      <c r="D11" s="111" t="s">
        <v>18</v>
      </c>
      <c r="F11" s="17" t="s">
        <v>1</v>
      </c>
      <c r="I11" s="113" t="s">
        <v>19</v>
      </c>
      <c r="J11" s="17" t="s">
        <v>1</v>
      </c>
      <c r="L11" s="38"/>
    </row>
    <row r="12" spans="2:46" s="1" customFormat="1" ht="12" customHeight="1">
      <c r="B12" s="38"/>
      <c r="D12" s="111" t="s">
        <v>20</v>
      </c>
      <c r="F12" s="17" t="s">
        <v>21</v>
      </c>
      <c r="I12" s="113" t="s">
        <v>22</v>
      </c>
      <c r="J12" s="114" t="str">
        <f>'Rekapitulace stavby'!AN8</f>
        <v>vyplň údaj</v>
      </c>
      <c r="L12" s="38"/>
    </row>
    <row r="13" spans="2:46" s="1" customFormat="1" ht="10.8" customHeight="1">
      <c r="B13" s="38"/>
      <c r="I13" s="112"/>
      <c r="L13" s="38"/>
    </row>
    <row r="14" spans="2:46" s="1" customFormat="1" ht="12" customHeight="1">
      <c r="B14" s="38"/>
      <c r="D14" s="111" t="s">
        <v>23</v>
      </c>
      <c r="I14" s="113" t="s">
        <v>24</v>
      </c>
      <c r="J14" s="17" t="s">
        <v>25</v>
      </c>
      <c r="L14" s="38"/>
    </row>
    <row r="15" spans="2:46" s="1" customFormat="1" ht="18" customHeight="1">
      <c r="B15" s="38"/>
      <c r="E15" s="17" t="s">
        <v>26</v>
      </c>
      <c r="I15" s="113" t="s">
        <v>27</v>
      </c>
      <c r="J15" s="17" t="s">
        <v>1</v>
      </c>
      <c r="L15" s="38"/>
    </row>
    <row r="16" spans="2:46" s="1" customFormat="1" ht="6.9" customHeight="1">
      <c r="B16" s="38"/>
      <c r="I16" s="112"/>
      <c r="L16" s="38"/>
    </row>
    <row r="17" spans="2:12" s="1" customFormat="1" ht="12" customHeight="1">
      <c r="B17" s="38"/>
      <c r="D17" s="111" t="s">
        <v>28</v>
      </c>
      <c r="I17" s="113" t="s">
        <v>24</v>
      </c>
      <c r="J17" s="30" t="str">
        <f>'Rekapitulace stavby'!AN13</f>
        <v>Vyplň údaj</v>
      </c>
      <c r="L17" s="38"/>
    </row>
    <row r="18" spans="2:12" s="1" customFormat="1" ht="18" customHeight="1">
      <c r="B18" s="38"/>
      <c r="E18" s="304" t="str">
        <f>'Rekapitulace stavby'!E14</f>
        <v>Vyplň údaj</v>
      </c>
      <c r="F18" s="305"/>
      <c r="G18" s="305"/>
      <c r="H18" s="305"/>
      <c r="I18" s="113" t="s">
        <v>27</v>
      </c>
      <c r="J18" s="30" t="str">
        <f>'Rekapitulace stavby'!AN14</f>
        <v>Vyplň údaj</v>
      </c>
      <c r="L18" s="38"/>
    </row>
    <row r="19" spans="2:12" s="1" customFormat="1" ht="6.9" customHeight="1">
      <c r="B19" s="38"/>
      <c r="I19" s="112"/>
      <c r="L19" s="38"/>
    </row>
    <row r="20" spans="2:12" s="1" customFormat="1" ht="12" customHeight="1">
      <c r="B20" s="38"/>
      <c r="D20" s="111" t="s">
        <v>30</v>
      </c>
      <c r="I20" s="113" t="s">
        <v>24</v>
      </c>
      <c r="J20" s="17" t="str">
        <f>IF('Rekapitulace stavby'!AN16="","",'Rekapitulace stavby'!AN16)</f>
        <v/>
      </c>
      <c r="L20" s="38"/>
    </row>
    <row r="21" spans="2:12" s="1" customFormat="1" ht="18" customHeight="1">
      <c r="B21" s="38"/>
      <c r="E21" s="17" t="str">
        <f>IF('Rekapitulace stavby'!E17="","",'Rekapitulace stavby'!E17)</f>
        <v xml:space="preserve"> </v>
      </c>
      <c r="I21" s="113" t="s">
        <v>27</v>
      </c>
      <c r="J21" s="17" t="str">
        <f>IF('Rekapitulace stavby'!AN17="","",'Rekapitulace stavby'!AN17)</f>
        <v/>
      </c>
      <c r="L21" s="38"/>
    </row>
    <row r="22" spans="2:12" s="1" customFormat="1" ht="6.9" customHeight="1">
      <c r="B22" s="38"/>
      <c r="I22" s="112"/>
      <c r="L22" s="38"/>
    </row>
    <row r="23" spans="2:12" s="1" customFormat="1" ht="12" customHeight="1">
      <c r="B23" s="38"/>
      <c r="D23" s="111" t="s">
        <v>33</v>
      </c>
      <c r="I23" s="113" t="s">
        <v>24</v>
      </c>
      <c r="J23" s="17" t="str">
        <f>IF('Rekapitulace stavby'!AN19="","",'Rekapitulace stavby'!AN19)</f>
        <v/>
      </c>
      <c r="L23" s="38"/>
    </row>
    <row r="24" spans="2:12" s="1" customFormat="1" ht="18" customHeight="1">
      <c r="B24" s="38"/>
      <c r="E24" s="17" t="str">
        <f>IF('Rekapitulace stavby'!E20="","",'Rekapitulace stavby'!E20)</f>
        <v xml:space="preserve"> </v>
      </c>
      <c r="I24" s="113" t="s">
        <v>27</v>
      </c>
      <c r="J24" s="17" t="str">
        <f>IF('Rekapitulace stavby'!AN20="","",'Rekapitulace stavby'!AN20)</f>
        <v/>
      </c>
      <c r="L24" s="38"/>
    </row>
    <row r="25" spans="2:12" s="1" customFormat="1" ht="6.9" customHeight="1">
      <c r="B25" s="38"/>
      <c r="I25" s="112"/>
      <c r="L25" s="38"/>
    </row>
    <row r="26" spans="2:12" s="1" customFormat="1" ht="12" customHeight="1">
      <c r="B26" s="38"/>
      <c r="D26" s="111" t="s">
        <v>34</v>
      </c>
      <c r="I26" s="112"/>
      <c r="L26" s="38"/>
    </row>
    <row r="27" spans="2:12" s="7" customFormat="1" ht="16.5" customHeight="1">
      <c r="B27" s="115"/>
      <c r="E27" s="306" t="s">
        <v>1</v>
      </c>
      <c r="F27" s="306"/>
      <c r="G27" s="306"/>
      <c r="H27" s="306"/>
      <c r="I27" s="116"/>
      <c r="L27" s="115"/>
    </row>
    <row r="28" spans="2:12" s="1" customFormat="1" ht="6.9" customHeight="1">
      <c r="B28" s="38"/>
      <c r="I28" s="112"/>
      <c r="L28" s="38"/>
    </row>
    <row r="29" spans="2:12" s="1" customFormat="1" ht="6.9" customHeight="1">
      <c r="B29" s="38"/>
      <c r="D29" s="56"/>
      <c r="E29" s="56"/>
      <c r="F29" s="56"/>
      <c r="G29" s="56"/>
      <c r="H29" s="56"/>
      <c r="I29" s="117"/>
      <c r="J29" s="56"/>
      <c r="K29" s="56"/>
      <c r="L29" s="38"/>
    </row>
    <row r="30" spans="2:12" s="1" customFormat="1" ht="25.35" customHeight="1">
      <c r="B30" s="38"/>
      <c r="D30" s="118" t="s">
        <v>35</v>
      </c>
      <c r="I30" s="112"/>
      <c r="J30" s="119">
        <f>ROUND(J82, 2)</f>
        <v>0</v>
      </c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14.4" customHeight="1">
      <c r="B32" s="38"/>
      <c r="F32" s="120" t="s">
        <v>37</v>
      </c>
      <c r="I32" s="121" t="s">
        <v>36</v>
      </c>
      <c r="J32" s="120" t="s">
        <v>38</v>
      </c>
      <c r="L32" s="38"/>
    </row>
    <row r="33" spans="2:12" s="1" customFormat="1" ht="14.4" customHeight="1">
      <c r="B33" s="38"/>
      <c r="D33" s="111" t="s">
        <v>39</v>
      </c>
      <c r="E33" s="111" t="s">
        <v>40</v>
      </c>
      <c r="F33" s="122">
        <f>ROUND((SUM(BE82:BE159)),  2)</f>
        <v>0</v>
      </c>
      <c r="I33" s="123">
        <v>0.21</v>
      </c>
      <c r="J33" s="122">
        <f>ROUND(((SUM(BE82:BE159))*I33),  2)</f>
        <v>0</v>
      </c>
      <c r="L33" s="38"/>
    </row>
    <row r="34" spans="2:12" s="1" customFormat="1" ht="14.4" customHeight="1">
      <c r="B34" s="38"/>
      <c r="E34" s="111" t="s">
        <v>41</v>
      </c>
      <c r="F34" s="122">
        <f>ROUND((SUM(BF82:BF159)),  2)</f>
        <v>0</v>
      </c>
      <c r="I34" s="123">
        <v>0.15</v>
      </c>
      <c r="J34" s="122">
        <f>ROUND(((SUM(BF82:BF159))*I34),  2)</f>
        <v>0</v>
      </c>
      <c r="L34" s="38"/>
    </row>
    <row r="35" spans="2:12" s="1" customFormat="1" ht="14.4" hidden="1" customHeight="1">
      <c r="B35" s="38"/>
      <c r="E35" s="111" t="s">
        <v>42</v>
      </c>
      <c r="F35" s="122">
        <f>ROUND((SUM(BG82:BG159)),  2)</f>
        <v>0</v>
      </c>
      <c r="I35" s="123">
        <v>0.21</v>
      </c>
      <c r="J35" s="122">
        <f>0</f>
        <v>0</v>
      </c>
      <c r="L35" s="38"/>
    </row>
    <row r="36" spans="2:12" s="1" customFormat="1" ht="14.4" hidden="1" customHeight="1">
      <c r="B36" s="38"/>
      <c r="E36" s="111" t="s">
        <v>43</v>
      </c>
      <c r="F36" s="122">
        <f>ROUND((SUM(BH82:BH159)),  2)</f>
        <v>0</v>
      </c>
      <c r="I36" s="123">
        <v>0.15</v>
      </c>
      <c r="J36" s="122">
        <f>0</f>
        <v>0</v>
      </c>
      <c r="L36" s="38"/>
    </row>
    <row r="37" spans="2:12" s="1" customFormat="1" ht="14.4" hidden="1" customHeight="1">
      <c r="B37" s="38"/>
      <c r="E37" s="111" t="s">
        <v>44</v>
      </c>
      <c r="F37" s="122">
        <f>ROUND((SUM(BI82:BI159)),  2)</f>
        <v>0</v>
      </c>
      <c r="I37" s="123">
        <v>0</v>
      </c>
      <c r="J37" s="122">
        <f>0</f>
        <v>0</v>
      </c>
      <c r="L37" s="38"/>
    </row>
    <row r="38" spans="2:12" s="1" customFormat="1" ht="6.9" customHeight="1">
      <c r="B38" s="38"/>
      <c r="I38" s="112"/>
      <c r="L38" s="38"/>
    </row>
    <row r="39" spans="2:12" s="1" customFormat="1" ht="25.35" customHeight="1">
      <c r="B39" s="38"/>
      <c r="C39" s="124"/>
      <c r="D39" s="125" t="s">
        <v>45</v>
      </c>
      <c r="E39" s="126"/>
      <c r="F39" s="126"/>
      <c r="G39" s="127" t="s">
        <v>46</v>
      </c>
      <c r="H39" s="128" t="s">
        <v>47</v>
      </c>
      <c r="I39" s="129"/>
      <c r="J39" s="130">
        <f>SUM(J30:J37)</f>
        <v>0</v>
      </c>
      <c r="K39" s="131"/>
      <c r="L39" s="38"/>
    </row>
    <row r="40" spans="2:12" s="1" customFormat="1" ht="14.4" customHeight="1">
      <c r="B40" s="132"/>
      <c r="C40" s="133"/>
      <c r="D40" s="133"/>
      <c r="E40" s="133"/>
      <c r="F40" s="133"/>
      <c r="G40" s="133"/>
      <c r="H40" s="133"/>
      <c r="I40" s="134"/>
      <c r="J40" s="133"/>
      <c r="K40" s="133"/>
      <c r="L40" s="38"/>
    </row>
    <row r="44" spans="2:12" s="1" customFormat="1" ht="6.9" customHeight="1">
      <c r="B44" s="135"/>
      <c r="C44" s="136"/>
      <c r="D44" s="136"/>
      <c r="E44" s="136"/>
      <c r="F44" s="136"/>
      <c r="G44" s="136"/>
      <c r="H44" s="136"/>
      <c r="I44" s="137"/>
      <c r="J44" s="136"/>
      <c r="K44" s="136"/>
      <c r="L44" s="38"/>
    </row>
    <row r="45" spans="2:12" s="1" customFormat="1" ht="24.9" customHeight="1">
      <c r="B45" s="34"/>
      <c r="C45" s="23" t="s">
        <v>103</v>
      </c>
      <c r="D45" s="35"/>
      <c r="E45" s="35"/>
      <c r="F45" s="35"/>
      <c r="G45" s="35"/>
      <c r="H45" s="35"/>
      <c r="I45" s="112"/>
      <c r="J45" s="35"/>
      <c r="K45" s="35"/>
      <c r="L45" s="38"/>
    </row>
    <row r="46" spans="2:12" s="1" customFormat="1" ht="6.9" customHeight="1">
      <c r="B46" s="34"/>
      <c r="C46" s="35"/>
      <c r="D46" s="35"/>
      <c r="E46" s="35"/>
      <c r="F46" s="35"/>
      <c r="G46" s="35"/>
      <c r="H46" s="35"/>
      <c r="I46" s="112"/>
      <c r="J46" s="35"/>
      <c r="K46" s="35"/>
      <c r="L46" s="38"/>
    </row>
    <row r="47" spans="2:12" s="1" customFormat="1" ht="12" customHeight="1">
      <c r="B47" s="34"/>
      <c r="C47" s="29" t="s">
        <v>16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16.5" customHeight="1">
      <c r="B48" s="34"/>
      <c r="C48" s="35"/>
      <c r="D48" s="35"/>
      <c r="E48" s="298" t="str">
        <f>E7</f>
        <v>Brniště - účelová komunikace k RD Hlemýždí</v>
      </c>
      <c r="F48" s="299"/>
      <c r="G48" s="299"/>
      <c r="H48" s="299"/>
      <c r="I48" s="112"/>
      <c r="J48" s="35"/>
      <c r="K48" s="35"/>
      <c r="L48" s="38"/>
    </row>
    <row r="49" spans="2:47" s="1" customFormat="1" ht="12" customHeight="1">
      <c r="B49" s="34"/>
      <c r="C49" s="29" t="s">
        <v>101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83" t="str">
        <f>E9</f>
        <v>SO 401 - Veřejné osvětlení</v>
      </c>
      <c r="F50" s="282"/>
      <c r="G50" s="282"/>
      <c r="H50" s="282"/>
      <c r="I50" s="112"/>
      <c r="J50" s="35"/>
      <c r="K50" s="35"/>
      <c r="L50" s="38"/>
    </row>
    <row r="51" spans="2:47" s="1" customFormat="1" ht="6.9" customHeight="1">
      <c r="B51" s="34"/>
      <c r="C51" s="35"/>
      <c r="D51" s="35"/>
      <c r="E51" s="35"/>
      <c r="F51" s="35"/>
      <c r="G51" s="35"/>
      <c r="H51" s="35"/>
      <c r="I51" s="112"/>
      <c r="J51" s="35"/>
      <c r="K51" s="35"/>
      <c r="L51" s="38"/>
    </row>
    <row r="52" spans="2:47" s="1" customFormat="1" ht="12" customHeight="1">
      <c r="B52" s="34"/>
      <c r="C52" s="29" t="s">
        <v>20</v>
      </c>
      <c r="D52" s="35"/>
      <c r="E52" s="35"/>
      <c r="F52" s="27" t="str">
        <f>F12</f>
        <v>Hlemýždí</v>
      </c>
      <c r="G52" s="35"/>
      <c r="H52" s="35"/>
      <c r="I52" s="113" t="s">
        <v>22</v>
      </c>
      <c r="J52" s="55" t="str">
        <f>IF(J12="","",J12)</f>
        <v>vyplň údaj</v>
      </c>
      <c r="K52" s="35"/>
      <c r="L52" s="38"/>
    </row>
    <row r="53" spans="2:47" s="1" customFormat="1" ht="6.9" customHeight="1">
      <c r="B53" s="34"/>
      <c r="C53" s="35"/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3.65" customHeight="1">
      <c r="B54" s="34"/>
      <c r="C54" s="29" t="s">
        <v>23</v>
      </c>
      <c r="D54" s="35"/>
      <c r="E54" s="35"/>
      <c r="F54" s="27" t="str">
        <f>E15</f>
        <v>Obec Brniště</v>
      </c>
      <c r="G54" s="35"/>
      <c r="H54" s="35"/>
      <c r="I54" s="113" t="s">
        <v>30</v>
      </c>
      <c r="J54" s="32" t="str">
        <f>E21</f>
        <v xml:space="preserve"> </v>
      </c>
      <c r="K54" s="35"/>
      <c r="L54" s="38"/>
    </row>
    <row r="55" spans="2:47" s="1" customFormat="1" ht="13.65" customHeight="1">
      <c r="B55" s="34"/>
      <c r="C55" s="29" t="s">
        <v>28</v>
      </c>
      <c r="D55" s="35"/>
      <c r="E55" s="35"/>
      <c r="F55" s="27" t="str">
        <f>IF(E18="","",E18)</f>
        <v>Vyplň údaj</v>
      </c>
      <c r="G55" s="35"/>
      <c r="H55" s="35"/>
      <c r="I55" s="113" t="s">
        <v>33</v>
      </c>
      <c r="J55" s="32" t="str">
        <f>E24</f>
        <v xml:space="preserve"> </v>
      </c>
      <c r="K55" s="35"/>
      <c r="L55" s="38"/>
    </row>
    <row r="56" spans="2:47" s="1" customFormat="1" ht="10.35" customHeight="1">
      <c r="B56" s="34"/>
      <c r="C56" s="35"/>
      <c r="D56" s="35"/>
      <c r="E56" s="35"/>
      <c r="F56" s="35"/>
      <c r="G56" s="35"/>
      <c r="H56" s="35"/>
      <c r="I56" s="112"/>
      <c r="J56" s="35"/>
      <c r="K56" s="35"/>
      <c r="L56" s="38"/>
    </row>
    <row r="57" spans="2:47" s="1" customFormat="1" ht="29.25" customHeight="1">
      <c r="B57" s="34"/>
      <c r="C57" s="138" t="s">
        <v>104</v>
      </c>
      <c r="D57" s="139"/>
      <c r="E57" s="139"/>
      <c r="F57" s="139"/>
      <c r="G57" s="139"/>
      <c r="H57" s="139"/>
      <c r="I57" s="140"/>
      <c r="J57" s="141" t="s">
        <v>105</v>
      </c>
      <c r="K57" s="139"/>
      <c r="L57" s="38"/>
    </row>
    <row r="58" spans="2:47" s="1" customFormat="1" ht="10.35" customHeight="1">
      <c r="B58" s="34"/>
      <c r="C58" s="35"/>
      <c r="D58" s="35"/>
      <c r="E58" s="35"/>
      <c r="F58" s="35"/>
      <c r="G58" s="35"/>
      <c r="H58" s="35"/>
      <c r="I58" s="112"/>
      <c r="J58" s="35"/>
      <c r="K58" s="35"/>
      <c r="L58" s="38"/>
    </row>
    <row r="59" spans="2:47" s="1" customFormat="1" ht="22.8" customHeight="1">
      <c r="B59" s="34"/>
      <c r="C59" s="142" t="s">
        <v>106</v>
      </c>
      <c r="D59" s="35"/>
      <c r="E59" s="35"/>
      <c r="F59" s="35"/>
      <c r="G59" s="35"/>
      <c r="H59" s="35"/>
      <c r="I59" s="112"/>
      <c r="J59" s="73">
        <f>J82</f>
        <v>0</v>
      </c>
      <c r="K59" s="35"/>
      <c r="L59" s="38"/>
      <c r="AU59" s="17" t="s">
        <v>107</v>
      </c>
    </row>
    <row r="60" spans="2:47" s="8" customFormat="1" ht="24.9" customHeight="1">
      <c r="B60" s="143"/>
      <c r="C60" s="144"/>
      <c r="D60" s="145" t="s">
        <v>901</v>
      </c>
      <c r="E60" s="146"/>
      <c r="F60" s="146"/>
      <c r="G60" s="146"/>
      <c r="H60" s="146"/>
      <c r="I60" s="147"/>
      <c r="J60" s="148">
        <f>J83</f>
        <v>0</v>
      </c>
      <c r="K60" s="144"/>
      <c r="L60" s="149"/>
    </row>
    <row r="61" spans="2:47" s="8" customFormat="1" ht="24.9" customHeight="1">
      <c r="B61" s="143"/>
      <c r="C61" s="144"/>
      <c r="D61" s="145" t="s">
        <v>902</v>
      </c>
      <c r="E61" s="146"/>
      <c r="F61" s="146"/>
      <c r="G61" s="146"/>
      <c r="H61" s="146"/>
      <c r="I61" s="147"/>
      <c r="J61" s="148">
        <f>J126</f>
        <v>0</v>
      </c>
      <c r="K61" s="144"/>
      <c r="L61" s="149"/>
    </row>
    <row r="62" spans="2:47" s="8" customFormat="1" ht="24.9" customHeight="1">
      <c r="B62" s="143"/>
      <c r="C62" s="144"/>
      <c r="D62" s="145" t="s">
        <v>903</v>
      </c>
      <c r="E62" s="146"/>
      <c r="F62" s="146"/>
      <c r="G62" s="146"/>
      <c r="H62" s="146"/>
      <c r="I62" s="147"/>
      <c r="J62" s="148">
        <f>J147</f>
        <v>0</v>
      </c>
      <c r="K62" s="144"/>
      <c r="L62" s="149"/>
    </row>
    <row r="63" spans="2:47" s="1" customFormat="1" ht="21.75" customHeight="1">
      <c r="B63" s="34"/>
      <c r="C63" s="35"/>
      <c r="D63" s="35"/>
      <c r="E63" s="35"/>
      <c r="F63" s="35"/>
      <c r="G63" s="35"/>
      <c r="H63" s="35"/>
      <c r="I63" s="112"/>
      <c r="J63" s="35"/>
      <c r="K63" s="35"/>
      <c r="L63" s="38"/>
    </row>
    <row r="64" spans="2:47" s="1" customFormat="1" ht="6.9" customHeight="1">
      <c r="B64" s="46"/>
      <c r="C64" s="47"/>
      <c r="D64" s="47"/>
      <c r="E64" s="47"/>
      <c r="F64" s="47"/>
      <c r="G64" s="47"/>
      <c r="H64" s="47"/>
      <c r="I64" s="134"/>
      <c r="J64" s="47"/>
      <c r="K64" s="47"/>
      <c r="L64" s="38"/>
    </row>
    <row r="68" spans="2:12" s="1" customFormat="1" ht="6.9" customHeight="1">
      <c r="B68" s="48"/>
      <c r="C68" s="49"/>
      <c r="D68" s="49"/>
      <c r="E68" s="49"/>
      <c r="F68" s="49"/>
      <c r="G68" s="49"/>
      <c r="H68" s="49"/>
      <c r="I68" s="137"/>
      <c r="J68" s="49"/>
      <c r="K68" s="49"/>
      <c r="L68" s="38"/>
    </row>
    <row r="69" spans="2:12" s="1" customFormat="1" ht="24.9" customHeight="1">
      <c r="B69" s="34"/>
      <c r="C69" s="23" t="s">
        <v>115</v>
      </c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34"/>
      <c r="C70" s="35"/>
      <c r="D70" s="35"/>
      <c r="E70" s="35"/>
      <c r="F70" s="35"/>
      <c r="G70" s="35"/>
      <c r="H70" s="35"/>
      <c r="I70" s="112"/>
      <c r="J70" s="35"/>
      <c r="K70" s="35"/>
      <c r="L70" s="38"/>
    </row>
    <row r="71" spans="2:12" s="1" customFormat="1" ht="12" customHeight="1">
      <c r="B71" s="34"/>
      <c r="C71" s="29" t="s">
        <v>16</v>
      </c>
      <c r="D71" s="35"/>
      <c r="E71" s="35"/>
      <c r="F71" s="35"/>
      <c r="G71" s="35"/>
      <c r="H71" s="35"/>
      <c r="I71" s="112"/>
      <c r="J71" s="35"/>
      <c r="K71" s="35"/>
      <c r="L71" s="38"/>
    </row>
    <row r="72" spans="2:12" s="1" customFormat="1" ht="16.5" customHeight="1">
      <c r="B72" s="34"/>
      <c r="C72" s="35"/>
      <c r="D72" s="35"/>
      <c r="E72" s="298" t="str">
        <f>E7</f>
        <v>Brniště - účelová komunikace k RD Hlemýždí</v>
      </c>
      <c r="F72" s="299"/>
      <c r="G72" s="299"/>
      <c r="H72" s="299"/>
      <c r="I72" s="112"/>
      <c r="J72" s="35"/>
      <c r="K72" s="35"/>
      <c r="L72" s="38"/>
    </row>
    <row r="73" spans="2:12" s="1" customFormat="1" ht="12" customHeight="1">
      <c r="B73" s="34"/>
      <c r="C73" s="29" t="s">
        <v>101</v>
      </c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16.5" customHeight="1">
      <c r="B74" s="34"/>
      <c r="C74" s="35"/>
      <c r="D74" s="35"/>
      <c r="E74" s="283" t="str">
        <f>E9</f>
        <v>SO 401 - Veřejné osvětlení</v>
      </c>
      <c r="F74" s="282"/>
      <c r="G74" s="282"/>
      <c r="H74" s="282"/>
      <c r="I74" s="112"/>
      <c r="J74" s="35"/>
      <c r="K74" s="35"/>
      <c r="L74" s="38"/>
    </row>
    <row r="75" spans="2:12" s="1" customFormat="1" ht="6.9" customHeight="1">
      <c r="B75" s="34"/>
      <c r="C75" s="35"/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12" customHeight="1">
      <c r="B76" s="34"/>
      <c r="C76" s="29" t="s">
        <v>20</v>
      </c>
      <c r="D76" s="35"/>
      <c r="E76" s="35"/>
      <c r="F76" s="27" t="str">
        <f>F12</f>
        <v>Hlemýždí</v>
      </c>
      <c r="G76" s="35"/>
      <c r="H76" s="35"/>
      <c r="I76" s="113" t="s">
        <v>22</v>
      </c>
      <c r="J76" s="55" t="str">
        <f>IF(J12="","",J12)</f>
        <v>vyplň údaj</v>
      </c>
      <c r="K76" s="35"/>
      <c r="L76" s="38"/>
    </row>
    <row r="77" spans="2:12" s="1" customFormat="1" ht="6.9" customHeight="1">
      <c r="B77" s="34"/>
      <c r="C77" s="35"/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3.65" customHeight="1">
      <c r="B78" s="34"/>
      <c r="C78" s="29" t="s">
        <v>23</v>
      </c>
      <c r="D78" s="35"/>
      <c r="E78" s="35"/>
      <c r="F78" s="27" t="str">
        <f>E15</f>
        <v>Obec Brniště</v>
      </c>
      <c r="G78" s="35"/>
      <c r="H78" s="35"/>
      <c r="I78" s="113" t="s">
        <v>30</v>
      </c>
      <c r="J78" s="32" t="str">
        <f>E21</f>
        <v xml:space="preserve"> </v>
      </c>
      <c r="K78" s="35"/>
      <c r="L78" s="38"/>
    </row>
    <row r="79" spans="2:12" s="1" customFormat="1" ht="13.65" customHeight="1">
      <c r="B79" s="34"/>
      <c r="C79" s="29" t="s">
        <v>28</v>
      </c>
      <c r="D79" s="35"/>
      <c r="E79" s="35"/>
      <c r="F79" s="27" t="str">
        <f>IF(E18="","",E18)</f>
        <v>Vyplň údaj</v>
      </c>
      <c r="G79" s="35"/>
      <c r="H79" s="35"/>
      <c r="I79" s="113" t="s">
        <v>33</v>
      </c>
      <c r="J79" s="32" t="str">
        <f>E24</f>
        <v xml:space="preserve"> </v>
      </c>
      <c r="K79" s="35"/>
      <c r="L79" s="38"/>
    </row>
    <row r="80" spans="2:12" s="1" customFormat="1" ht="10.35" customHeight="1">
      <c r="B80" s="34"/>
      <c r="C80" s="35"/>
      <c r="D80" s="35"/>
      <c r="E80" s="35"/>
      <c r="F80" s="35"/>
      <c r="G80" s="35"/>
      <c r="H80" s="35"/>
      <c r="I80" s="112"/>
      <c r="J80" s="35"/>
      <c r="K80" s="35"/>
      <c r="L80" s="38"/>
    </row>
    <row r="81" spans="2:65" s="10" customFormat="1" ht="29.25" customHeight="1">
      <c r="B81" s="156"/>
      <c r="C81" s="157" t="s">
        <v>116</v>
      </c>
      <c r="D81" s="158" t="s">
        <v>54</v>
      </c>
      <c r="E81" s="158" t="s">
        <v>50</v>
      </c>
      <c r="F81" s="158" t="s">
        <v>51</v>
      </c>
      <c r="G81" s="158" t="s">
        <v>117</v>
      </c>
      <c r="H81" s="158" t="s">
        <v>118</v>
      </c>
      <c r="I81" s="159" t="s">
        <v>119</v>
      </c>
      <c r="J81" s="158" t="s">
        <v>105</v>
      </c>
      <c r="K81" s="160" t="s">
        <v>120</v>
      </c>
      <c r="L81" s="161"/>
      <c r="M81" s="64" t="s">
        <v>1</v>
      </c>
      <c r="N81" s="65" t="s">
        <v>39</v>
      </c>
      <c r="O81" s="65" t="s">
        <v>121</v>
      </c>
      <c r="P81" s="65" t="s">
        <v>122</v>
      </c>
      <c r="Q81" s="65" t="s">
        <v>123</v>
      </c>
      <c r="R81" s="65" t="s">
        <v>124</v>
      </c>
      <c r="S81" s="65" t="s">
        <v>125</v>
      </c>
      <c r="T81" s="66" t="s">
        <v>126</v>
      </c>
    </row>
    <row r="82" spans="2:65" s="1" customFormat="1" ht="22.8" customHeight="1">
      <c r="B82" s="34"/>
      <c r="C82" s="71" t="s">
        <v>127</v>
      </c>
      <c r="D82" s="35"/>
      <c r="E82" s="35"/>
      <c r="F82" s="35"/>
      <c r="G82" s="35"/>
      <c r="H82" s="35"/>
      <c r="I82" s="112"/>
      <c r="J82" s="162">
        <f>BK82</f>
        <v>0</v>
      </c>
      <c r="K82" s="35"/>
      <c r="L82" s="38"/>
      <c r="M82" s="67"/>
      <c r="N82" s="68"/>
      <c r="O82" s="68"/>
      <c r="P82" s="163">
        <f>P83+P126+P147</f>
        <v>0</v>
      </c>
      <c r="Q82" s="68"/>
      <c r="R82" s="163">
        <f>R83+R126+R147</f>
        <v>0</v>
      </c>
      <c r="S82" s="68"/>
      <c r="T82" s="164">
        <f>T83+T126+T147</f>
        <v>0</v>
      </c>
      <c r="AT82" s="17" t="s">
        <v>68</v>
      </c>
      <c r="AU82" s="17" t="s">
        <v>107</v>
      </c>
      <c r="BK82" s="165">
        <f>BK83+BK126+BK147</f>
        <v>0</v>
      </c>
    </row>
    <row r="83" spans="2:65" s="11" customFormat="1" ht="25.95" customHeight="1">
      <c r="B83" s="166"/>
      <c r="C83" s="167"/>
      <c r="D83" s="168" t="s">
        <v>68</v>
      </c>
      <c r="E83" s="169" t="s">
        <v>904</v>
      </c>
      <c r="F83" s="169" t="s">
        <v>905</v>
      </c>
      <c r="G83" s="167"/>
      <c r="H83" s="167"/>
      <c r="I83" s="170"/>
      <c r="J83" s="171">
        <f>BK83</f>
        <v>0</v>
      </c>
      <c r="K83" s="167"/>
      <c r="L83" s="172"/>
      <c r="M83" s="173"/>
      <c r="N83" s="174"/>
      <c r="O83" s="174"/>
      <c r="P83" s="175">
        <f>SUM(P84:P125)</f>
        <v>0</v>
      </c>
      <c r="Q83" s="174"/>
      <c r="R83" s="175">
        <f>SUM(R84:R125)</f>
        <v>0</v>
      </c>
      <c r="S83" s="174"/>
      <c r="T83" s="176">
        <f>SUM(T84:T125)</f>
        <v>0</v>
      </c>
      <c r="AR83" s="177" t="s">
        <v>77</v>
      </c>
      <c r="AT83" s="178" t="s">
        <v>68</v>
      </c>
      <c r="AU83" s="178" t="s">
        <v>69</v>
      </c>
      <c r="AY83" s="177" t="s">
        <v>130</v>
      </c>
      <c r="BK83" s="179">
        <f>SUM(BK84:BK125)</f>
        <v>0</v>
      </c>
    </row>
    <row r="84" spans="2:65" s="1" customFormat="1" ht="16.5" customHeight="1">
      <c r="B84" s="34"/>
      <c r="C84" s="182" t="s">
        <v>77</v>
      </c>
      <c r="D84" s="182" t="s">
        <v>132</v>
      </c>
      <c r="E84" s="183" t="s">
        <v>77</v>
      </c>
      <c r="F84" s="184" t="s">
        <v>906</v>
      </c>
      <c r="G84" s="185" t="s">
        <v>331</v>
      </c>
      <c r="H84" s="186">
        <v>50</v>
      </c>
      <c r="I84" s="187"/>
      <c r="J84" s="188">
        <f>ROUND(I84*H84,2)</f>
        <v>0</v>
      </c>
      <c r="K84" s="184" t="s">
        <v>1</v>
      </c>
      <c r="L84" s="38"/>
      <c r="M84" s="189" t="s">
        <v>1</v>
      </c>
      <c r="N84" s="190" t="s">
        <v>40</v>
      </c>
      <c r="O84" s="60"/>
      <c r="P84" s="191">
        <f>O84*H84</f>
        <v>0</v>
      </c>
      <c r="Q84" s="191">
        <v>0</v>
      </c>
      <c r="R84" s="191">
        <f>Q84*H84</f>
        <v>0</v>
      </c>
      <c r="S84" s="191">
        <v>0</v>
      </c>
      <c r="T84" s="192">
        <f>S84*H84</f>
        <v>0</v>
      </c>
      <c r="AR84" s="17" t="s">
        <v>137</v>
      </c>
      <c r="AT84" s="17" t="s">
        <v>132</v>
      </c>
      <c r="AU84" s="17" t="s">
        <v>77</v>
      </c>
      <c r="AY84" s="17" t="s">
        <v>130</v>
      </c>
      <c r="BE84" s="193">
        <f>IF(N84="základní",J84,0)</f>
        <v>0</v>
      </c>
      <c r="BF84" s="193">
        <f>IF(N84="snížená",J84,0)</f>
        <v>0</v>
      </c>
      <c r="BG84" s="193">
        <f>IF(N84="zákl. přenesená",J84,0)</f>
        <v>0</v>
      </c>
      <c r="BH84" s="193">
        <f>IF(N84="sníž. přenesená",J84,0)</f>
        <v>0</v>
      </c>
      <c r="BI84" s="193">
        <f>IF(N84="nulová",J84,0)</f>
        <v>0</v>
      </c>
      <c r="BJ84" s="17" t="s">
        <v>77</v>
      </c>
      <c r="BK84" s="193">
        <f>ROUND(I84*H84,2)</f>
        <v>0</v>
      </c>
      <c r="BL84" s="17" t="s">
        <v>137</v>
      </c>
      <c r="BM84" s="17" t="s">
        <v>907</v>
      </c>
    </row>
    <row r="85" spans="2:65" s="1" customFormat="1">
      <c r="B85" s="34"/>
      <c r="C85" s="35"/>
      <c r="D85" s="194" t="s">
        <v>139</v>
      </c>
      <c r="E85" s="35"/>
      <c r="F85" s="195" t="s">
        <v>906</v>
      </c>
      <c r="G85" s="35"/>
      <c r="H85" s="35"/>
      <c r="I85" s="112"/>
      <c r="J85" s="35"/>
      <c r="K85" s="35"/>
      <c r="L85" s="38"/>
      <c r="M85" s="196"/>
      <c r="N85" s="60"/>
      <c r="O85" s="60"/>
      <c r="P85" s="60"/>
      <c r="Q85" s="60"/>
      <c r="R85" s="60"/>
      <c r="S85" s="60"/>
      <c r="T85" s="61"/>
      <c r="AT85" s="17" t="s">
        <v>139</v>
      </c>
      <c r="AU85" s="17" t="s">
        <v>77</v>
      </c>
    </row>
    <row r="86" spans="2:65" s="1" customFormat="1" ht="16.5" customHeight="1">
      <c r="B86" s="34"/>
      <c r="C86" s="182" t="s">
        <v>79</v>
      </c>
      <c r="D86" s="182" t="s">
        <v>132</v>
      </c>
      <c r="E86" s="183" t="s">
        <v>79</v>
      </c>
      <c r="F86" s="184" t="s">
        <v>908</v>
      </c>
      <c r="G86" s="185" t="s">
        <v>331</v>
      </c>
      <c r="H86" s="186">
        <v>190</v>
      </c>
      <c r="I86" s="187"/>
      <c r="J86" s="188">
        <f>ROUND(I86*H86,2)</f>
        <v>0</v>
      </c>
      <c r="K86" s="184" t="s">
        <v>1</v>
      </c>
      <c r="L86" s="38"/>
      <c r="M86" s="189" t="s">
        <v>1</v>
      </c>
      <c r="N86" s="190" t="s">
        <v>40</v>
      </c>
      <c r="O86" s="60"/>
      <c r="P86" s="191">
        <f>O86*H86</f>
        <v>0</v>
      </c>
      <c r="Q86" s="191">
        <v>0</v>
      </c>
      <c r="R86" s="191">
        <f>Q86*H86</f>
        <v>0</v>
      </c>
      <c r="S86" s="191">
        <v>0</v>
      </c>
      <c r="T86" s="192">
        <f>S86*H86</f>
        <v>0</v>
      </c>
      <c r="AR86" s="17" t="s">
        <v>137</v>
      </c>
      <c r="AT86" s="17" t="s">
        <v>132</v>
      </c>
      <c r="AU86" s="17" t="s">
        <v>77</v>
      </c>
      <c r="AY86" s="17" t="s">
        <v>130</v>
      </c>
      <c r="BE86" s="193">
        <f>IF(N86="základní",J86,0)</f>
        <v>0</v>
      </c>
      <c r="BF86" s="193">
        <f>IF(N86="snížená",J86,0)</f>
        <v>0</v>
      </c>
      <c r="BG86" s="193">
        <f>IF(N86="zákl. přenesená",J86,0)</f>
        <v>0</v>
      </c>
      <c r="BH86" s="193">
        <f>IF(N86="sníž. přenesená",J86,0)</f>
        <v>0</v>
      </c>
      <c r="BI86" s="193">
        <f>IF(N86="nulová",J86,0)</f>
        <v>0</v>
      </c>
      <c r="BJ86" s="17" t="s">
        <v>77</v>
      </c>
      <c r="BK86" s="193">
        <f>ROUND(I86*H86,2)</f>
        <v>0</v>
      </c>
      <c r="BL86" s="17" t="s">
        <v>137</v>
      </c>
      <c r="BM86" s="17" t="s">
        <v>909</v>
      </c>
    </row>
    <row r="87" spans="2:65" s="1" customFormat="1">
      <c r="B87" s="34"/>
      <c r="C87" s="35"/>
      <c r="D87" s="194" t="s">
        <v>139</v>
      </c>
      <c r="E87" s="35"/>
      <c r="F87" s="195" t="s">
        <v>908</v>
      </c>
      <c r="G87" s="35"/>
      <c r="H87" s="35"/>
      <c r="I87" s="112"/>
      <c r="J87" s="35"/>
      <c r="K87" s="35"/>
      <c r="L87" s="38"/>
      <c r="M87" s="196"/>
      <c r="N87" s="60"/>
      <c r="O87" s="60"/>
      <c r="P87" s="60"/>
      <c r="Q87" s="60"/>
      <c r="R87" s="60"/>
      <c r="S87" s="60"/>
      <c r="T87" s="61"/>
      <c r="AT87" s="17" t="s">
        <v>139</v>
      </c>
      <c r="AU87" s="17" t="s">
        <v>77</v>
      </c>
    </row>
    <row r="88" spans="2:65" s="1" customFormat="1" ht="16.5" customHeight="1">
      <c r="B88" s="34"/>
      <c r="C88" s="182" t="s">
        <v>150</v>
      </c>
      <c r="D88" s="182" t="s">
        <v>132</v>
      </c>
      <c r="E88" s="183" t="s">
        <v>150</v>
      </c>
      <c r="F88" s="184" t="s">
        <v>910</v>
      </c>
      <c r="G88" s="185" t="s">
        <v>542</v>
      </c>
      <c r="H88" s="186">
        <v>18</v>
      </c>
      <c r="I88" s="187"/>
      <c r="J88" s="188">
        <f>ROUND(I88*H88,2)</f>
        <v>0</v>
      </c>
      <c r="K88" s="184" t="s">
        <v>1</v>
      </c>
      <c r="L88" s="38"/>
      <c r="M88" s="189" t="s">
        <v>1</v>
      </c>
      <c r="N88" s="190" t="s">
        <v>40</v>
      </c>
      <c r="O88" s="60"/>
      <c r="P88" s="191">
        <f>O88*H88</f>
        <v>0</v>
      </c>
      <c r="Q88" s="191">
        <v>0</v>
      </c>
      <c r="R88" s="191">
        <f>Q88*H88</f>
        <v>0</v>
      </c>
      <c r="S88" s="191">
        <v>0</v>
      </c>
      <c r="T88" s="192">
        <f>S88*H88</f>
        <v>0</v>
      </c>
      <c r="AR88" s="17" t="s">
        <v>137</v>
      </c>
      <c r="AT88" s="17" t="s">
        <v>132</v>
      </c>
      <c r="AU88" s="17" t="s">
        <v>77</v>
      </c>
      <c r="AY88" s="17" t="s">
        <v>130</v>
      </c>
      <c r="BE88" s="193">
        <f>IF(N88="základní",J88,0)</f>
        <v>0</v>
      </c>
      <c r="BF88" s="193">
        <f>IF(N88="snížená",J88,0)</f>
        <v>0</v>
      </c>
      <c r="BG88" s="193">
        <f>IF(N88="zákl. přenesená",J88,0)</f>
        <v>0</v>
      </c>
      <c r="BH88" s="193">
        <f>IF(N88="sníž. přenesená",J88,0)</f>
        <v>0</v>
      </c>
      <c r="BI88" s="193">
        <f>IF(N88="nulová",J88,0)</f>
        <v>0</v>
      </c>
      <c r="BJ88" s="17" t="s">
        <v>77</v>
      </c>
      <c r="BK88" s="193">
        <f>ROUND(I88*H88,2)</f>
        <v>0</v>
      </c>
      <c r="BL88" s="17" t="s">
        <v>137</v>
      </c>
      <c r="BM88" s="17" t="s">
        <v>911</v>
      </c>
    </row>
    <row r="89" spans="2:65" s="1" customFormat="1">
      <c r="B89" s="34"/>
      <c r="C89" s="35"/>
      <c r="D89" s="194" t="s">
        <v>139</v>
      </c>
      <c r="E89" s="35"/>
      <c r="F89" s="195" t="s">
        <v>910</v>
      </c>
      <c r="G89" s="35"/>
      <c r="H89" s="35"/>
      <c r="I89" s="112"/>
      <c r="J89" s="35"/>
      <c r="K89" s="35"/>
      <c r="L89" s="38"/>
      <c r="M89" s="196"/>
      <c r="N89" s="60"/>
      <c r="O89" s="60"/>
      <c r="P89" s="60"/>
      <c r="Q89" s="60"/>
      <c r="R89" s="60"/>
      <c r="S89" s="60"/>
      <c r="T89" s="61"/>
      <c r="AT89" s="17" t="s">
        <v>139</v>
      </c>
      <c r="AU89" s="17" t="s">
        <v>77</v>
      </c>
    </row>
    <row r="90" spans="2:65" s="1" customFormat="1" ht="16.5" customHeight="1">
      <c r="B90" s="34"/>
      <c r="C90" s="182" t="s">
        <v>137</v>
      </c>
      <c r="D90" s="182" t="s">
        <v>132</v>
      </c>
      <c r="E90" s="183" t="s">
        <v>137</v>
      </c>
      <c r="F90" s="184" t="s">
        <v>912</v>
      </c>
      <c r="G90" s="185" t="s">
        <v>542</v>
      </c>
      <c r="H90" s="186">
        <v>54</v>
      </c>
      <c r="I90" s="187"/>
      <c r="J90" s="188">
        <f>ROUND(I90*H90,2)</f>
        <v>0</v>
      </c>
      <c r="K90" s="184" t="s">
        <v>1</v>
      </c>
      <c r="L90" s="38"/>
      <c r="M90" s="189" t="s">
        <v>1</v>
      </c>
      <c r="N90" s="190" t="s">
        <v>40</v>
      </c>
      <c r="O90" s="60"/>
      <c r="P90" s="191">
        <f>O90*H90</f>
        <v>0</v>
      </c>
      <c r="Q90" s="191">
        <v>0</v>
      </c>
      <c r="R90" s="191">
        <f>Q90*H90</f>
        <v>0</v>
      </c>
      <c r="S90" s="191">
        <v>0</v>
      </c>
      <c r="T90" s="192">
        <f>S90*H90</f>
        <v>0</v>
      </c>
      <c r="AR90" s="17" t="s">
        <v>137</v>
      </c>
      <c r="AT90" s="17" t="s">
        <v>132</v>
      </c>
      <c r="AU90" s="17" t="s">
        <v>77</v>
      </c>
      <c r="AY90" s="17" t="s">
        <v>130</v>
      </c>
      <c r="BE90" s="193">
        <f>IF(N90="základní",J90,0)</f>
        <v>0</v>
      </c>
      <c r="BF90" s="193">
        <f>IF(N90="snížená",J90,0)</f>
        <v>0</v>
      </c>
      <c r="BG90" s="193">
        <f>IF(N90="zákl. přenesená",J90,0)</f>
        <v>0</v>
      </c>
      <c r="BH90" s="193">
        <f>IF(N90="sníž. přenesená",J90,0)</f>
        <v>0</v>
      </c>
      <c r="BI90" s="193">
        <f>IF(N90="nulová",J90,0)</f>
        <v>0</v>
      </c>
      <c r="BJ90" s="17" t="s">
        <v>77</v>
      </c>
      <c r="BK90" s="193">
        <f>ROUND(I90*H90,2)</f>
        <v>0</v>
      </c>
      <c r="BL90" s="17" t="s">
        <v>137</v>
      </c>
      <c r="BM90" s="17" t="s">
        <v>913</v>
      </c>
    </row>
    <row r="91" spans="2:65" s="1" customFormat="1">
      <c r="B91" s="34"/>
      <c r="C91" s="35"/>
      <c r="D91" s="194" t="s">
        <v>139</v>
      </c>
      <c r="E91" s="35"/>
      <c r="F91" s="195" t="s">
        <v>912</v>
      </c>
      <c r="G91" s="35"/>
      <c r="H91" s="35"/>
      <c r="I91" s="112"/>
      <c r="J91" s="35"/>
      <c r="K91" s="35"/>
      <c r="L91" s="38"/>
      <c r="M91" s="196"/>
      <c r="N91" s="60"/>
      <c r="O91" s="60"/>
      <c r="P91" s="60"/>
      <c r="Q91" s="60"/>
      <c r="R91" s="60"/>
      <c r="S91" s="60"/>
      <c r="T91" s="61"/>
      <c r="AT91" s="17" t="s">
        <v>139</v>
      </c>
      <c r="AU91" s="17" t="s">
        <v>77</v>
      </c>
    </row>
    <row r="92" spans="2:65" s="1" customFormat="1" ht="16.5" customHeight="1">
      <c r="B92" s="34"/>
      <c r="C92" s="182" t="s">
        <v>162</v>
      </c>
      <c r="D92" s="182" t="s">
        <v>132</v>
      </c>
      <c r="E92" s="183" t="s">
        <v>162</v>
      </c>
      <c r="F92" s="184" t="s">
        <v>914</v>
      </c>
      <c r="G92" s="185" t="s">
        <v>542</v>
      </c>
      <c r="H92" s="186">
        <v>6</v>
      </c>
      <c r="I92" s="187"/>
      <c r="J92" s="188">
        <f>ROUND(I92*H92,2)</f>
        <v>0</v>
      </c>
      <c r="K92" s="184" t="s">
        <v>1</v>
      </c>
      <c r="L92" s="38"/>
      <c r="M92" s="189" t="s">
        <v>1</v>
      </c>
      <c r="N92" s="190" t="s">
        <v>40</v>
      </c>
      <c r="O92" s="60"/>
      <c r="P92" s="191">
        <f>O92*H92</f>
        <v>0</v>
      </c>
      <c r="Q92" s="191">
        <v>0</v>
      </c>
      <c r="R92" s="191">
        <f>Q92*H92</f>
        <v>0</v>
      </c>
      <c r="S92" s="191">
        <v>0</v>
      </c>
      <c r="T92" s="192">
        <f>S92*H92</f>
        <v>0</v>
      </c>
      <c r="AR92" s="17" t="s">
        <v>137</v>
      </c>
      <c r="AT92" s="17" t="s">
        <v>132</v>
      </c>
      <c r="AU92" s="17" t="s">
        <v>77</v>
      </c>
      <c r="AY92" s="17" t="s">
        <v>130</v>
      </c>
      <c r="BE92" s="193">
        <f>IF(N92="základní",J92,0)</f>
        <v>0</v>
      </c>
      <c r="BF92" s="193">
        <f>IF(N92="snížená",J92,0)</f>
        <v>0</v>
      </c>
      <c r="BG92" s="193">
        <f>IF(N92="zákl. přenesená",J92,0)</f>
        <v>0</v>
      </c>
      <c r="BH92" s="193">
        <f>IF(N92="sníž. přenesená",J92,0)</f>
        <v>0</v>
      </c>
      <c r="BI92" s="193">
        <f>IF(N92="nulová",J92,0)</f>
        <v>0</v>
      </c>
      <c r="BJ92" s="17" t="s">
        <v>77</v>
      </c>
      <c r="BK92" s="193">
        <f>ROUND(I92*H92,2)</f>
        <v>0</v>
      </c>
      <c r="BL92" s="17" t="s">
        <v>137</v>
      </c>
      <c r="BM92" s="17" t="s">
        <v>915</v>
      </c>
    </row>
    <row r="93" spans="2:65" s="1" customFormat="1">
      <c r="B93" s="34"/>
      <c r="C93" s="35"/>
      <c r="D93" s="194" t="s">
        <v>139</v>
      </c>
      <c r="E93" s="35"/>
      <c r="F93" s="195" t="s">
        <v>916</v>
      </c>
      <c r="G93" s="35"/>
      <c r="H93" s="35"/>
      <c r="I93" s="112"/>
      <c r="J93" s="35"/>
      <c r="K93" s="35"/>
      <c r="L93" s="38"/>
      <c r="M93" s="196"/>
      <c r="N93" s="60"/>
      <c r="O93" s="60"/>
      <c r="P93" s="60"/>
      <c r="Q93" s="60"/>
      <c r="R93" s="60"/>
      <c r="S93" s="60"/>
      <c r="T93" s="61"/>
      <c r="AT93" s="17" t="s">
        <v>139</v>
      </c>
      <c r="AU93" s="17" t="s">
        <v>77</v>
      </c>
    </row>
    <row r="94" spans="2:65" s="1" customFormat="1" ht="16.5" customHeight="1">
      <c r="B94" s="34"/>
      <c r="C94" s="182" t="s">
        <v>169</v>
      </c>
      <c r="D94" s="182" t="s">
        <v>132</v>
      </c>
      <c r="E94" s="183" t="s">
        <v>169</v>
      </c>
      <c r="F94" s="184" t="s">
        <v>917</v>
      </c>
      <c r="G94" s="185" t="s">
        <v>542</v>
      </c>
      <c r="H94" s="186">
        <v>6</v>
      </c>
      <c r="I94" s="187"/>
      <c r="J94" s="188">
        <f>ROUND(I94*H94,2)</f>
        <v>0</v>
      </c>
      <c r="K94" s="184" t="s">
        <v>1</v>
      </c>
      <c r="L94" s="38"/>
      <c r="M94" s="189" t="s">
        <v>1</v>
      </c>
      <c r="N94" s="190" t="s">
        <v>40</v>
      </c>
      <c r="O94" s="60"/>
      <c r="P94" s="191">
        <f>O94*H94</f>
        <v>0</v>
      </c>
      <c r="Q94" s="191">
        <v>0</v>
      </c>
      <c r="R94" s="191">
        <f>Q94*H94</f>
        <v>0</v>
      </c>
      <c r="S94" s="191">
        <v>0</v>
      </c>
      <c r="T94" s="192">
        <f>S94*H94</f>
        <v>0</v>
      </c>
      <c r="AR94" s="17" t="s">
        <v>137</v>
      </c>
      <c r="AT94" s="17" t="s">
        <v>132</v>
      </c>
      <c r="AU94" s="17" t="s">
        <v>77</v>
      </c>
      <c r="AY94" s="17" t="s">
        <v>130</v>
      </c>
      <c r="BE94" s="193">
        <f>IF(N94="základní",J94,0)</f>
        <v>0</v>
      </c>
      <c r="BF94" s="193">
        <f>IF(N94="snížená",J94,0)</f>
        <v>0</v>
      </c>
      <c r="BG94" s="193">
        <f>IF(N94="zákl. přenesená",J94,0)</f>
        <v>0</v>
      </c>
      <c r="BH94" s="193">
        <f>IF(N94="sníž. přenesená",J94,0)</f>
        <v>0</v>
      </c>
      <c r="BI94" s="193">
        <f>IF(N94="nulová",J94,0)</f>
        <v>0</v>
      </c>
      <c r="BJ94" s="17" t="s">
        <v>77</v>
      </c>
      <c r="BK94" s="193">
        <f>ROUND(I94*H94,2)</f>
        <v>0</v>
      </c>
      <c r="BL94" s="17" t="s">
        <v>137</v>
      </c>
      <c r="BM94" s="17" t="s">
        <v>918</v>
      </c>
    </row>
    <row r="95" spans="2:65" s="1" customFormat="1">
      <c r="B95" s="34"/>
      <c r="C95" s="35"/>
      <c r="D95" s="194" t="s">
        <v>139</v>
      </c>
      <c r="E95" s="35"/>
      <c r="F95" s="195" t="s">
        <v>919</v>
      </c>
      <c r="G95" s="35"/>
      <c r="H95" s="35"/>
      <c r="I95" s="112"/>
      <c r="J95" s="35"/>
      <c r="K95" s="35"/>
      <c r="L95" s="38"/>
      <c r="M95" s="196"/>
      <c r="N95" s="60"/>
      <c r="O95" s="60"/>
      <c r="P95" s="60"/>
      <c r="Q95" s="60"/>
      <c r="R95" s="60"/>
      <c r="S95" s="60"/>
      <c r="T95" s="61"/>
      <c r="AT95" s="17" t="s">
        <v>139</v>
      </c>
      <c r="AU95" s="17" t="s">
        <v>77</v>
      </c>
    </row>
    <row r="96" spans="2:65" s="1" customFormat="1" ht="16.5" customHeight="1">
      <c r="B96" s="34"/>
      <c r="C96" s="182" t="s">
        <v>177</v>
      </c>
      <c r="D96" s="182" t="s">
        <v>132</v>
      </c>
      <c r="E96" s="183" t="s">
        <v>177</v>
      </c>
      <c r="F96" s="184" t="s">
        <v>920</v>
      </c>
      <c r="G96" s="185" t="s">
        <v>542</v>
      </c>
      <c r="H96" s="186">
        <v>2</v>
      </c>
      <c r="I96" s="187"/>
      <c r="J96" s="188">
        <f>ROUND(I96*H96,2)</f>
        <v>0</v>
      </c>
      <c r="K96" s="184" t="s">
        <v>1</v>
      </c>
      <c r="L96" s="38"/>
      <c r="M96" s="189" t="s">
        <v>1</v>
      </c>
      <c r="N96" s="190" t="s">
        <v>40</v>
      </c>
      <c r="O96" s="60"/>
      <c r="P96" s="191">
        <f>O96*H96</f>
        <v>0</v>
      </c>
      <c r="Q96" s="191">
        <v>0</v>
      </c>
      <c r="R96" s="191">
        <f>Q96*H96</f>
        <v>0</v>
      </c>
      <c r="S96" s="191">
        <v>0</v>
      </c>
      <c r="T96" s="192">
        <f>S96*H96</f>
        <v>0</v>
      </c>
      <c r="AR96" s="17" t="s">
        <v>137</v>
      </c>
      <c r="AT96" s="17" t="s">
        <v>132</v>
      </c>
      <c r="AU96" s="17" t="s">
        <v>77</v>
      </c>
      <c r="AY96" s="17" t="s">
        <v>130</v>
      </c>
      <c r="BE96" s="193">
        <f>IF(N96="základní",J96,0)</f>
        <v>0</v>
      </c>
      <c r="BF96" s="193">
        <f>IF(N96="snížená",J96,0)</f>
        <v>0</v>
      </c>
      <c r="BG96" s="193">
        <f>IF(N96="zákl. přenesená",J96,0)</f>
        <v>0</v>
      </c>
      <c r="BH96" s="193">
        <f>IF(N96="sníž. přenesená",J96,0)</f>
        <v>0</v>
      </c>
      <c r="BI96" s="193">
        <f>IF(N96="nulová",J96,0)</f>
        <v>0</v>
      </c>
      <c r="BJ96" s="17" t="s">
        <v>77</v>
      </c>
      <c r="BK96" s="193">
        <f>ROUND(I96*H96,2)</f>
        <v>0</v>
      </c>
      <c r="BL96" s="17" t="s">
        <v>137</v>
      </c>
      <c r="BM96" s="17" t="s">
        <v>921</v>
      </c>
    </row>
    <row r="97" spans="2:65" s="1" customFormat="1">
      <c r="B97" s="34"/>
      <c r="C97" s="35"/>
      <c r="D97" s="194" t="s">
        <v>139</v>
      </c>
      <c r="E97" s="35"/>
      <c r="F97" s="195" t="s">
        <v>922</v>
      </c>
      <c r="G97" s="35"/>
      <c r="H97" s="35"/>
      <c r="I97" s="112"/>
      <c r="J97" s="35"/>
      <c r="K97" s="35"/>
      <c r="L97" s="38"/>
      <c r="M97" s="196"/>
      <c r="N97" s="60"/>
      <c r="O97" s="60"/>
      <c r="P97" s="60"/>
      <c r="Q97" s="60"/>
      <c r="R97" s="60"/>
      <c r="S97" s="60"/>
      <c r="T97" s="61"/>
      <c r="AT97" s="17" t="s">
        <v>139</v>
      </c>
      <c r="AU97" s="17" t="s">
        <v>77</v>
      </c>
    </row>
    <row r="98" spans="2:65" s="1" customFormat="1" ht="16.5" customHeight="1">
      <c r="B98" s="34"/>
      <c r="C98" s="182" t="s">
        <v>145</v>
      </c>
      <c r="D98" s="182" t="s">
        <v>132</v>
      </c>
      <c r="E98" s="183" t="s">
        <v>923</v>
      </c>
      <c r="F98" s="184" t="s">
        <v>924</v>
      </c>
      <c r="G98" s="185" t="s">
        <v>542</v>
      </c>
      <c r="H98" s="186">
        <v>4</v>
      </c>
      <c r="I98" s="187"/>
      <c r="J98" s="188">
        <f>ROUND(I98*H98,2)</f>
        <v>0</v>
      </c>
      <c r="K98" s="184" t="s">
        <v>1</v>
      </c>
      <c r="L98" s="38"/>
      <c r="M98" s="189" t="s">
        <v>1</v>
      </c>
      <c r="N98" s="190" t="s">
        <v>40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137</v>
      </c>
      <c r="AT98" s="17" t="s">
        <v>132</v>
      </c>
      <c r="AU98" s="17" t="s">
        <v>77</v>
      </c>
      <c r="AY98" s="17" t="s">
        <v>130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77</v>
      </c>
      <c r="BK98" s="193">
        <f>ROUND(I98*H98,2)</f>
        <v>0</v>
      </c>
      <c r="BL98" s="17" t="s">
        <v>137</v>
      </c>
      <c r="BM98" s="17" t="s">
        <v>925</v>
      </c>
    </row>
    <row r="99" spans="2:65" s="1" customFormat="1">
      <c r="B99" s="34"/>
      <c r="C99" s="35"/>
      <c r="D99" s="194" t="s">
        <v>139</v>
      </c>
      <c r="E99" s="35"/>
      <c r="F99" s="195" t="s">
        <v>924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139</v>
      </c>
      <c r="AU99" s="17" t="s">
        <v>77</v>
      </c>
    </row>
    <row r="100" spans="2:65" s="1" customFormat="1" ht="16.5" customHeight="1">
      <c r="B100" s="34"/>
      <c r="C100" s="182" t="s">
        <v>189</v>
      </c>
      <c r="D100" s="182" t="s">
        <v>132</v>
      </c>
      <c r="E100" s="183" t="s">
        <v>145</v>
      </c>
      <c r="F100" s="184" t="s">
        <v>926</v>
      </c>
      <c r="G100" s="185" t="s">
        <v>542</v>
      </c>
      <c r="H100" s="186">
        <v>6</v>
      </c>
      <c r="I100" s="187"/>
      <c r="J100" s="188">
        <f>ROUND(I100*H100,2)</f>
        <v>0</v>
      </c>
      <c r="K100" s="184" t="s">
        <v>1</v>
      </c>
      <c r="L100" s="38"/>
      <c r="M100" s="189" t="s">
        <v>1</v>
      </c>
      <c r="N100" s="190" t="s">
        <v>40</v>
      </c>
      <c r="O100" s="60"/>
      <c r="P100" s="191">
        <f>O100*H100</f>
        <v>0</v>
      </c>
      <c r="Q100" s="191">
        <v>0</v>
      </c>
      <c r="R100" s="191">
        <f>Q100*H100</f>
        <v>0</v>
      </c>
      <c r="S100" s="191">
        <v>0</v>
      </c>
      <c r="T100" s="192">
        <f>S100*H100</f>
        <v>0</v>
      </c>
      <c r="AR100" s="17" t="s">
        <v>137</v>
      </c>
      <c r="AT100" s="17" t="s">
        <v>132</v>
      </c>
      <c r="AU100" s="17" t="s">
        <v>77</v>
      </c>
      <c r="AY100" s="17" t="s">
        <v>130</v>
      </c>
      <c r="BE100" s="193">
        <f>IF(N100="základní",J100,0)</f>
        <v>0</v>
      </c>
      <c r="BF100" s="193">
        <f>IF(N100="snížená",J100,0)</f>
        <v>0</v>
      </c>
      <c r="BG100" s="193">
        <f>IF(N100="zákl. přenesená",J100,0)</f>
        <v>0</v>
      </c>
      <c r="BH100" s="193">
        <f>IF(N100="sníž. přenesená",J100,0)</f>
        <v>0</v>
      </c>
      <c r="BI100" s="193">
        <f>IF(N100="nulová",J100,0)</f>
        <v>0</v>
      </c>
      <c r="BJ100" s="17" t="s">
        <v>77</v>
      </c>
      <c r="BK100" s="193">
        <f>ROUND(I100*H100,2)</f>
        <v>0</v>
      </c>
      <c r="BL100" s="17" t="s">
        <v>137</v>
      </c>
      <c r="BM100" s="17" t="s">
        <v>927</v>
      </c>
    </row>
    <row r="101" spans="2:65" s="1" customFormat="1">
      <c r="B101" s="34"/>
      <c r="C101" s="35"/>
      <c r="D101" s="194" t="s">
        <v>139</v>
      </c>
      <c r="E101" s="35"/>
      <c r="F101" s="195" t="s">
        <v>926</v>
      </c>
      <c r="G101" s="35"/>
      <c r="H101" s="35"/>
      <c r="I101" s="112"/>
      <c r="J101" s="35"/>
      <c r="K101" s="35"/>
      <c r="L101" s="38"/>
      <c r="M101" s="196"/>
      <c r="N101" s="60"/>
      <c r="O101" s="60"/>
      <c r="P101" s="60"/>
      <c r="Q101" s="60"/>
      <c r="R101" s="60"/>
      <c r="S101" s="60"/>
      <c r="T101" s="61"/>
      <c r="AT101" s="17" t="s">
        <v>139</v>
      </c>
      <c r="AU101" s="17" t="s">
        <v>77</v>
      </c>
    </row>
    <row r="102" spans="2:65" s="1" customFormat="1" ht="16.5" customHeight="1">
      <c r="B102" s="34"/>
      <c r="C102" s="182" t="s">
        <v>194</v>
      </c>
      <c r="D102" s="182" t="s">
        <v>132</v>
      </c>
      <c r="E102" s="183" t="s">
        <v>928</v>
      </c>
      <c r="F102" s="184" t="s">
        <v>929</v>
      </c>
      <c r="G102" s="185" t="s">
        <v>331</v>
      </c>
      <c r="H102" s="186">
        <v>190</v>
      </c>
      <c r="I102" s="187"/>
      <c r="J102" s="188">
        <f>ROUND(I102*H102,2)</f>
        <v>0</v>
      </c>
      <c r="K102" s="184" t="s">
        <v>1</v>
      </c>
      <c r="L102" s="38"/>
      <c r="M102" s="189" t="s">
        <v>1</v>
      </c>
      <c r="N102" s="190" t="s">
        <v>40</v>
      </c>
      <c r="O102" s="60"/>
      <c r="P102" s="191">
        <f>O102*H102</f>
        <v>0</v>
      </c>
      <c r="Q102" s="191">
        <v>0</v>
      </c>
      <c r="R102" s="191">
        <f>Q102*H102</f>
        <v>0</v>
      </c>
      <c r="S102" s="191">
        <v>0</v>
      </c>
      <c r="T102" s="192">
        <f>S102*H102</f>
        <v>0</v>
      </c>
      <c r="AR102" s="17" t="s">
        <v>137</v>
      </c>
      <c r="AT102" s="17" t="s">
        <v>132</v>
      </c>
      <c r="AU102" s="17" t="s">
        <v>77</v>
      </c>
      <c r="AY102" s="17" t="s">
        <v>130</v>
      </c>
      <c r="BE102" s="193">
        <f>IF(N102="základní",J102,0)</f>
        <v>0</v>
      </c>
      <c r="BF102" s="193">
        <f>IF(N102="snížená",J102,0)</f>
        <v>0</v>
      </c>
      <c r="BG102" s="193">
        <f>IF(N102="zákl. přenesená",J102,0)</f>
        <v>0</v>
      </c>
      <c r="BH102" s="193">
        <f>IF(N102="sníž. přenesená",J102,0)</f>
        <v>0</v>
      </c>
      <c r="BI102" s="193">
        <f>IF(N102="nulová",J102,0)</f>
        <v>0</v>
      </c>
      <c r="BJ102" s="17" t="s">
        <v>77</v>
      </c>
      <c r="BK102" s="193">
        <f>ROUND(I102*H102,2)</f>
        <v>0</v>
      </c>
      <c r="BL102" s="17" t="s">
        <v>137</v>
      </c>
      <c r="BM102" s="17" t="s">
        <v>930</v>
      </c>
    </row>
    <row r="103" spans="2:65" s="1" customFormat="1">
      <c r="B103" s="34"/>
      <c r="C103" s="35"/>
      <c r="D103" s="194" t="s">
        <v>139</v>
      </c>
      <c r="E103" s="35"/>
      <c r="F103" s="195" t="s">
        <v>929</v>
      </c>
      <c r="G103" s="35"/>
      <c r="H103" s="35"/>
      <c r="I103" s="112"/>
      <c r="J103" s="35"/>
      <c r="K103" s="35"/>
      <c r="L103" s="38"/>
      <c r="M103" s="196"/>
      <c r="N103" s="60"/>
      <c r="O103" s="60"/>
      <c r="P103" s="60"/>
      <c r="Q103" s="60"/>
      <c r="R103" s="60"/>
      <c r="S103" s="60"/>
      <c r="T103" s="61"/>
      <c r="AT103" s="17" t="s">
        <v>139</v>
      </c>
      <c r="AU103" s="17" t="s">
        <v>77</v>
      </c>
    </row>
    <row r="104" spans="2:65" s="1" customFormat="1" ht="16.5" customHeight="1">
      <c r="B104" s="34"/>
      <c r="C104" s="182" t="s">
        <v>204</v>
      </c>
      <c r="D104" s="182" t="s">
        <v>132</v>
      </c>
      <c r="E104" s="183" t="s">
        <v>931</v>
      </c>
      <c r="F104" s="184" t="s">
        <v>932</v>
      </c>
      <c r="G104" s="185" t="s">
        <v>331</v>
      </c>
      <c r="H104" s="186">
        <v>15</v>
      </c>
      <c r="I104" s="187"/>
      <c r="J104" s="188">
        <f>ROUND(I104*H104,2)</f>
        <v>0</v>
      </c>
      <c r="K104" s="184" t="s">
        <v>1</v>
      </c>
      <c r="L104" s="38"/>
      <c r="M104" s="189" t="s">
        <v>1</v>
      </c>
      <c r="N104" s="190" t="s">
        <v>40</v>
      </c>
      <c r="O104" s="60"/>
      <c r="P104" s="191">
        <f>O104*H104</f>
        <v>0</v>
      </c>
      <c r="Q104" s="191">
        <v>0</v>
      </c>
      <c r="R104" s="191">
        <f>Q104*H104</f>
        <v>0</v>
      </c>
      <c r="S104" s="191">
        <v>0</v>
      </c>
      <c r="T104" s="192">
        <f>S104*H104</f>
        <v>0</v>
      </c>
      <c r="AR104" s="17" t="s">
        <v>137</v>
      </c>
      <c r="AT104" s="17" t="s">
        <v>132</v>
      </c>
      <c r="AU104" s="17" t="s">
        <v>77</v>
      </c>
      <c r="AY104" s="17" t="s">
        <v>130</v>
      </c>
      <c r="BE104" s="193">
        <f>IF(N104="základní",J104,0)</f>
        <v>0</v>
      </c>
      <c r="BF104" s="193">
        <f>IF(N104="snížená",J104,0)</f>
        <v>0</v>
      </c>
      <c r="BG104" s="193">
        <f>IF(N104="zákl. přenesená",J104,0)</f>
        <v>0</v>
      </c>
      <c r="BH104" s="193">
        <f>IF(N104="sníž. přenesená",J104,0)</f>
        <v>0</v>
      </c>
      <c r="BI104" s="193">
        <f>IF(N104="nulová",J104,0)</f>
        <v>0</v>
      </c>
      <c r="BJ104" s="17" t="s">
        <v>77</v>
      </c>
      <c r="BK104" s="193">
        <f>ROUND(I104*H104,2)</f>
        <v>0</v>
      </c>
      <c r="BL104" s="17" t="s">
        <v>137</v>
      </c>
      <c r="BM104" s="17" t="s">
        <v>933</v>
      </c>
    </row>
    <row r="105" spans="2:65" s="1" customFormat="1">
      <c r="B105" s="34"/>
      <c r="C105" s="35"/>
      <c r="D105" s="194" t="s">
        <v>139</v>
      </c>
      <c r="E105" s="35"/>
      <c r="F105" s="195" t="s">
        <v>932</v>
      </c>
      <c r="G105" s="35"/>
      <c r="H105" s="35"/>
      <c r="I105" s="112"/>
      <c r="J105" s="35"/>
      <c r="K105" s="35"/>
      <c r="L105" s="38"/>
      <c r="M105" s="196"/>
      <c r="N105" s="60"/>
      <c r="O105" s="60"/>
      <c r="P105" s="60"/>
      <c r="Q105" s="60"/>
      <c r="R105" s="60"/>
      <c r="S105" s="60"/>
      <c r="T105" s="61"/>
      <c r="AT105" s="17" t="s">
        <v>139</v>
      </c>
      <c r="AU105" s="17" t="s">
        <v>77</v>
      </c>
    </row>
    <row r="106" spans="2:65" s="1" customFormat="1" ht="16.5" customHeight="1">
      <c r="B106" s="34"/>
      <c r="C106" s="182" t="s">
        <v>211</v>
      </c>
      <c r="D106" s="182" t="s">
        <v>132</v>
      </c>
      <c r="E106" s="183" t="s">
        <v>194</v>
      </c>
      <c r="F106" s="184" t="s">
        <v>934</v>
      </c>
      <c r="G106" s="185" t="s">
        <v>331</v>
      </c>
      <c r="H106" s="186">
        <v>160</v>
      </c>
      <c r="I106" s="187"/>
      <c r="J106" s="188">
        <f>ROUND(I106*H106,2)</f>
        <v>0</v>
      </c>
      <c r="K106" s="184" t="s">
        <v>1</v>
      </c>
      <c r="L106" s="38"/>
      <c r="M106" s="189" t="s">
        <v>1</v>
      </c>
      <c r="N106" s="190" t="s">
        <v>40</v>
      </c>
      <c r="O106" s="60"/>
      <c r="P106" s="191">
        <f>O106*H106</f>
        <v>0</v>
      </c>
      <c r="Q106" s="191">
        <v>0</v>
      </c>
      <c r="R106" s="191">
        <f>Q106*H106</f>
        <v>0</v>
      </c>
      <c r="S106" s="191">
        <v>0</v>
      </c>
      <c r="T106" s="192">
        <f>S106*H106</f>
        <v>0</v>
      </c>
      <c r="AR106" s="17" t="s">
        <v>137</v>
      </c>
      <c r="AT106" s="17" t="s">
        <v>132</v>
      </c>
      <c r="AU106" s="17" t="s">
        <v>77</v>
      </c>
      <c r="AY106" s="17" t="s">
        <v>130</v>
      </c>
      <c r="BE106" s="193">
        <f>IF(N106="základní",J106,0)</f>
        <v>0</v>
      </c>
      <c r="BF106" s="193">
        <f>IF(N106="snížená",J106,0)</f>
        <v>0</v>
      </c>
      <c r="BG106" s="193">
        <f>IF(N106="zákl. přenesená",J106,0)</f>
        <v>0</v>
      </c>
      <c r="BH106" s="193">
        <f>IF(N106="sníž. přenesená",J106,0)</f>
        <v>0</v>
      </c>
      <c r="BI106" s="193">
        <f>IF(N106="nulová",J106,0)</f>
        <v>0</v>
      </c>
      <c r="BJ106" s="17" t="s">
        <v>77</v>
      </c>
      <c r="BK106" s="193">
        <f>ROUND(I106*H106,2)</f>
        <v>0</v>
      </c>
      <c r="BL106" s="17" t="s">
        <v>137</v>
      </c>
      <c r="BM106" s="17" t="s">
        <v>935</v>
      </c>
    </row>
    <row r="107" spans="2:65" s="1" customFormat="1">
      <c r="B107" s="34"/>
      <c r="C107" s="35"/>
      <c r="D107" s="194" t="s">
        <v>139</v>
      </c>
      <c r="E107" s="35"/>
      <c r="F107" s="195" t="s">
        <v>934</v>
      </c>
      <c r="G107" s="35"/>
      <c r="H107" s="35"/>
      <c r="I107" s="112"/>
      <c r="J107" s="35"/>
      <c r="K107" s="35"/>
      <c r="L107" s="38"/>
      <c r="M107" s="196"/>
      <c r="N107" s="60"/>
      <c r="O107" s="60"/>
      <c r="P107" s="60"/>
      <c r="Q107" s="60"/>
      <c r="R107" s="60"/>
      <c r="S107" s="60"/>
      <c r="T107" s="61"/>
      <c r="AT107" s="17" t="s">
        <v>139</v>
      </c>
      <c r="AU107" s="17" t="s">
        <v>77</v>
      </c>
    </row>
    <row r="108" spans="2:65" s="1" customFormat="1" ht="16.5" customHeight="1">
      <c r="B108" s="34"/>
      <c r="C108" s="182" t="s">
        <v>215</v>
      </c>
      <c r="D108" s="182" t="s">
        <v>132</v>
      </c>
      <c r="E108" s="183" t="s">
        <v>204</v>
      </c>
      <c r="F108" s="184" t="s">
        <v>936</v>
      </c>
      <c r="G108" s="185" t="s">
        <v>331</v>
      </c>
      <c r="H108" s="186">
        <v>10</v>
      </c>
      <c r="I108" s="187"/>
      <c r="J108" s="188">
        <f>ROUND(I108*H108,2)</f>
        <v>0</v>
      </c>
      <c r="K108" s="184" t="s">
        <v>1</v>
      </c>
      <c r="L108" s="38"/>
      <c r="M108" s="189" t="s">
        <v>1</v>
      </c>
      <c r="N108" s="190" t="s">
        <v>40</v>
      </c>
      <c r="O108" s="60"/>
      <c r="P108" s="191">
        <f>O108*H108</f>
        <v>0</v>
      </c>
      <c r="Q108" s="191">
        <v>0</v>
      </c>
      <c r="R108" s="191">
        <f>Q108*H108</f>
        <v>0</v>
      </c>
      <c r="S108" s="191">
        <v>0</v>
      </c>
      <c r="T108" s="192">
        <f>S108*H108</f>
        <v>0</v>
      </c>
      <c r="AR108" s="17" t="s">
        <v>137</v>
      </c>
      <c r="AT108" s="17" t="s">
        <v>132</v>
      </c>
      <c r="AU108" s="17" t="s">
        <v>77</v>
      </c>
      <c r="AY108" s="17" t="s">
        <v>130</v>
      </c>
      <c r="BE108" s="193">
        <f>IF(N108="základní",J108,0)</f>
        <v>0</v>
      </c>
      <c r="BF108" s="193">
        <f>IF(N108="snížená",J108,0)</f>
        <v>0</v>
      </c>
      <c r="BG108" s="193">
        <f>IF(N108="zákl. přenesená",J108,0)</f>
        <v>0</v>
      </c>
      <c r="BH108" s="193">
        <f>IF(N108="sníž. přenesená",J108,0)</f>
        <v>0</v>
      </c>
      <c r="BI108" s="193">
        <f>IF(N108="nulová",J108,0)</f>
        <v>0</v>
      </c>
      <c r="BJ108" s="17" t="s">
        <v>77</v>
      </c>
      <c r="BK108" s="193">
        <f>ROUND(I108*H108,2)</f>
        <v>0</v>
      </c>
      <c r="BL108" s="17" t="s">
        <v>137</v>
      </c>
      <c r="BM108" s="17" t="s">
        <v>937</v>
      </c>
    </row>
    <row r="109" spans="2:65" s="1" customFormat="1">
      <c r="B109" s="34"/>
      <c r="C109" s="35"/>
      <c r="D109" s="194" t="s">
        <v>139</v>
      </c>
      <c r="E109" s="35"/>
      <c r="F109" s="195" t="s">
        <v>936</v>
      </c>
      <c r="G109" s="35"/>
      <c r="H109" s="35"/>
      <c r="I109" s="112"/>
      <c r="J109" s="35"/>
      <c r="K109" s="35"/>
      <c r="L109" s="38"/>
      <c r="M109" s="196"/>
      <c r="N109" s="60"/>
      <c r="O109" s="60"/>
      <c r="P109" s="60"/>
      <c r="Q109" s="60"/>
      <c r="R109" s="60"/>
      <c r="S109" s="60"/>
      <c r="T109" s="61"/>
      <c r="AT109" s="17" t="s">
        <v>139</v>
      </c>
      <c r="AU109" s="17" t="s">
        <v>77</v>
      </c>
    </row>
    <row r="110" spans="2:65" s="1" customFormat="1" ht="16.5" customHeight="1">
      <c r="B110" s="34"/>
      <c r="C110" s="182" t="s">
        <v>220</v>
      </c>
      <c r="D110" s="182" t="s">
        <v>132</v>
      </c>
      <c r="E110" s="183" t="s">
        <v>211</v>
      </c>
      <c r="F110" s="184" t="s">
        <v>938</v>
      </c>
      <c r="G110" s="185" t="s">
        <v>331</v>
      </c>
      <c r="H110" s="186">
        <v>50</v>
      </c>
      <c r="I110" s="187"/>
      <c r="J110" s="188">
        <f>ROUND(I110*H110,2)</f>
        <v>0</v>
      </c>
      <c r="K110" s="184" t="s">
        <v>1</v>
      </c>
      <c r="L110" s="38"/>
      <c r="M110" s="189" t="s">
        <v>1</v>
      </c>
      <c r="N110" s="190" t="s">
        <v>40</v>
      </c>
      <c r="O110" s="60"/>
      <c r="P110" s="191">
        <f>O110*H110</f>
        <v>0</v>
      </c>
      <c r="Q110" s="191">
        <v>0</v>
      </c>
      <c r="R110" s="191">
        <f>Q110*H110</f>
        <v>0</v>
      </c>
      <c r="S110" s="191">
        <v>0</v>
      </c>
      <c r="T110" s="192">
        <f>S110*H110</f>
        <v>0</v>
      </c>
      <c r="AR110" s="17" t="s">
        <v>137</v>
      </c>
      <c r="AT110" s="17" t="s">
        <v>132</v>
      </c>
      <c r="AU110" s="17" t="s">
        <v>77</v>
      </c>
      <c r="AY110" s="17" t="s">
        <v>130</v>
      </c>
      <c r="BE110" s="193">
        <f>IF(N110="základní",J110,0)</f>
        <v>0</v>
      </c>
      <c r="BF110" s="193">
        <f>IF(N110="snížená",J110,0)</f>
        <v>0</v>
      </c>
      <c r="BG110" s="193">
        <f>IF(N110="zákl. přenesená",J110,0)</f>
        <v>0</v>
      </c>
      <c r="BH110" s="193">
        <f>IF(N110="sníž. přenesená",J110,0)</f>
        <v>0</v>
      </c>
      <c r="BI110" s="193">
        <f>IF(N110="nulová",J110,0)</f>
        <v>0</v>
      </c>
      <c r="BJ110" s="17" t="s">
        <v>77</v>
      </c>
      <c r="BK110" s="193">
        <f>ROUND(I110*H110,2)</f>
        <v>0</v>
      </c>
      <c r="BL110" s="17" t="s">
        <v>137</v>
      </c>
      <c r="BM110" s="17" t="s">
        <v>939</v>
      </c>
    </row>
    <row r="111" spans="2:65" s="1" customFormat="1">
      <c r="B111" s="34"/>
      <c r="C111" s="35"/>
      <c r="D111" s="194" t="s">
        <v>139</v>
      </c>
      <c r="E111" s="35"/>
      <c r="F111" s="195" t="s">
        <v>938</v>
      </c>
      <c r="G111" s="35"/>
      <c r="H111" s="35"/>
      <c r="I111" s="112"/>
      <c r="J111" s="35"/>
      <c r="K111" s="35"/>
      <c r="L111" s="38"/>
      <c r="M111" s="196"/>
      <c r="N111" s="60"/>
      <c r="O111" s="60"/>
      <c r="P111" s="60"/>
      <c r="Q111" s="60"/>
      <c r="R111" s="60"/>
      <c r="S111" s="60"/>
      <c r="T111" s="61"/>
      <c r="AT111" s="17" t="s">
        <v>139</v>
      </c>
      <c r="AU111" s="17" t="s">
        <v>77</v>
      </c>
    </row>
    <row r="112" spans="2:65" s="1" customFormat="1" ht="16.5" customHeight="1">
      <c r="B112" s="34"/>
      <c r="C112" s="182" t="s">
        <v>8</v>
      </c>
      <c r="D112" s="182" t="s">
        <v>132</v>
      </c>
      <c r="E112" s="183" t="s">
        <v>215</v>
      </c>
      <c r="F112" s="184" t="s">
        <v>940</v>
      </c>
      <c r="G112" s="185" t="s">
        <v>331</v>
      </c>
      <c r="H112" s="186">
        <v>195</v>
      </c>
      <c r="I112" s="187"/>
      <c r="J112" s="188">
        <f>ROUND(I112*H112,2)</f>
        <v>0</v>
      </c>
      <c r="K112" s="184" t="s">
        <v>1</v>
      </c>
      <c r="L112" s="38"/>
      <c r="M112" s="189" t="s">
        <v>1</v>
      </c>
      <c r="N112" s="190" t="s">
        <v>40</v>
      </c>
      <c r="O112" s="60"/>
      <c r="P112" s="191">
        <f>O112*H112</f>
        <v>0</v>
      </c>
      <c r="Q112" s="191">
        <v>0</v>
      </c>
      <c r="R112" s="191">
        <f>Q112*H112</f>
        <v>0</v>
      </c>
      <c r="S112" s="191">
        <v>0</v>
      </c>
      <c r="T112" s="192">
        <f>S112*H112</f>
        <v>0</v>
      </c>
      <c r="AR112" s="17" t="s">
        <v>137</v>
      </c>
      <c r="AT112" s="17" t="s">
        <v>132</v>
      </c>
      <c r="AU112" s="17" t="s">
        <v>77</v>
      </c>
      <c r="AY112" s="17" t="s">
        <v>130</v>
      </c>
      <c r="BE112" s="193">
        <f>IF(N112="základní",J112,0)</f>
        <v>0</v>
      </c>
      <c r="BF112" s="193">
        <f>IF(N112="snížená",J112,0)</f>
        <v>0</v>
      </c>
      <c r="BG112" s="193">
        <f>IF(N112="zákl. přenesená",J112,0)</f>
        <v>0</v>
      </c>
      <c r="BH112" s="193">
        <f>IF(N112="sníž. přenesená",J112,0)</f>
        <v>0</v>
      </c>
      <c r="BI112" s="193">
        <f>IF(N112="nulová",J112,0)</f>
        <v>0</v>
      </c>
      <c r="BJ112" s="17" t="s">
        <v>77</v>
      </c>
      <c r="BK112" s="193">
        <f>ROUND(I112*H112,2)</f>
        <v>0</v>
      </c>
      <c r="BL112" s="17" t="s">
        <v>137</v>
      </c>
      <c r="BM112" s="17" t="s">
        <v>941</v>
      </c>
    </row>
    <row r="113" spans="2:65" s="1" customFormat="1">
      <c r="B113" s="34"/>
      <c r="C113" s="35"/>
      <c r="D113" s="194" t="s">
        <v>139</v>
      </c>
      <c r="E113" s="35"/>
      <c r="F113" s="195" t="s">
        <v>940</v>
      </c>
      <c r="G113" s="35"/>
      <c r="H113" s="35"/>
      <c r="I113" s="112"/>
      <c r="J113" s="35"/>
      <c r="K113" s="35"/>
      <c r="L113" s="38"/>
      <c r="M113" s="196"/>
      <c r="N113" s="60"/>
      <c r="O113" s="60"/>
      <c r="P113" s="60"/>
      <c r="Q113" s="60"/>
      <c r="R113" s="60"/>
      <c r="S113" s="60"/>
      <c r="T113" s="61"/>
      <c r="AT113" s="17" t="s">
        <v>139</v>
      </c>
      <c r="AU113" s="17" t="s">
        <v>77</v>
      </c>
    </row>
    <row r="114" spans="2:65" s="1" customFormat="1" ht="16.5" customHeight="1">
      <c r="B114" s="34"/>
      <c r="C114" s="182" t="s">
        <v>233</v>
      </c>
      <c r="D114" s="182" t="s">
        <v>132</v>
      </c>
      <c r="E114" s="183" t="s">
        <v>220</v>
      </c>
      <c r="F114" s="184" t="s">
        <v>942</v>
      </c>
      <c r="G114" s="185" t="s">
        <v>542</v>
      </c>
      <c r="H114" s="186">
        <v>6</v>
      </c>
      <c r="I114" s="187"/>
      <c r="J114" s="188">
        <f>ROUND(I114*H114,2)</f>
        <v>0</v>
      </c>
      <c r="K114" s="184" t="s">
        <v>1</v>
      </c>
      <c r="L114" s="38"/>
      <c r="M114" s="189" t="s">
        <v>1</v>
      </c>
      <c r="N114" s="190" t="s">
        <v>40</v>
      </c>
      <c r="O114" s="60"/>
      <c r="P114" s="191">
        <f>O114*H114</f>
        <v>0</v>
      </c>
      <c r="Q114" s="191">
        <v>0</v>
      </c>
      <c r="R114" s="191">
        <f>Q114*H114</f>
        <v>0</v>
      </c>
      <c r="S114" s="191">
        <v>0</v>
      </c>
      <c r="T114" s="192">
        <f>S114*H114</f>
        <v>0</v>
      </c>
      <c r="AR114" s="17" t="s">
        <v>137</v>
      </c>
      <c r="AT114" s="17" t="s">
        <v>132</v>
      </c>
      <c r="AU114" s="17" t="s">
        <v>77</v>
      </c>
      <c r="AY114" s="17" t="s">
        <v>130</v>
      </c>
      <c r="BE114" s="193">
        <f>IF(N114="základní",J114,0)</f>
        <v>0</v>
      </c>
      <c r="BF114" s="193">
        <f>IF(N114="snížená",J114,0)</f>
        <v>0</v>
      </c>
      <c r="BG114" s="193">
        <f>IF(N114="zákl. přenesená",J114,0)</f>
        <v>0</v>
      </c>
      <c r="BH114" s="193">
        <f>IF(N114="sníž. přenesená",J114,0)</f>
        <v>0</v>
      </c>
      <c r="BI114" s="193">
        <f>IF(N114="nulová",J114,0)</f>
        <v>0</v>
      </c>
      <c r="BJ114" s="17" t="s">
        <v>77</v>
      </c>
      <c r="BK114" s="193">
        <f>ROUND(I114*H114,2)</f>
        <v>0</v>
      </c>
      <c r="BL114" s="17" t="s">
        <v>137</v>
      </c>
      <c r="BM114" s="17" t="s">
        <v>943</v>
      </c>
    </row>
    <row r="115" spans="2:65" s="1" customFormat="1">
      <c r="B115" s="34"/>
      <c r="C115" s="35"/>
      <c r="D115" s="194" t="s">
        <v>139</v>
      </c>
      <c r="E115" s="35"/>
      <c r="F115" s="195" t="s">
        <v>942</v>
      </c>
      <c r="G115" s="35"/>
      <c r="H115" s="35"/>
      <c r="I115" s="112"/>
      <c r="J115" s="35"/>
      <c r="K115" s="35"/>
      <c r="L115" s="38"/>
      <c r="M115" s="196"/>
      <c r="N115" s="60"/>
      <c r="O115" s="60"/>
      <c r="P115" s="60"/>
      <c r="Q115" s="60"/>
      <c r="R115" s="60"/>
      <c r="S115" s="60"/>
      <c r="T115" s="61"/>
      <c r="AT115" s="17" t="s">
        <v>139</v>
      </c>
      <c r="AU115" s="17" t="s">
        <v>77</v>
      </c>
    </row>
    <row r="116" spans="2:65" s="1" customFormat="1" ht="16.5" customHeight="1">
      <c r="B116" s="34"/>
      <c r="C116" s="182" t="s">
        <v>239</v>
      </c>
      <c r="D116" s="182" t="s">
        <v>132</v>
      </c>
      <c r="E116" s="183" t="s">
        <v>8</v>
      </c>
      <c r="F116" s="184" t="s">
        <v>944</v>
      </c>
      <c r="G116" s="185" t="s">
        <v>135</v>
      </c>
      <c r="H116" s="186">
        <v>2.4</v>
      </c>
      <c r="I116" s="187"/>
      <c r="J116" s="188">
        <f>ROUND(I116*H116,2)</f>
        <v>0</v>
      </c>
      <c r="K116" s="184" t="s">
        <v>1</v>
      </c>
      <c r="L116" s="38"/>
      <c r="M116" s="189" t="s">
        <v>1</v>
      </c>
      <c r="N116" s="190" t="s">
        <v>40</v>
      </c>
      <c r="O116" s="60"/>
      <c r="P116" s="191">
        <f>O116*H116</f>
        <v>0</v>
      </c>
      <c r="Q116" s="191">
        <v>0</v>
      </c>
      <c r="R116" s="191">
        <f>Q116*H116</f>
        <v>0</v>
      </c>
      <c r="S116" s="191">
        <v>0</v>
      </c>
      <c r="T116" s="192">
        <f>S116*H116</f>
        <v>0</v>
      </c>
      <c r="AR116" s="17" t="s">
        <v>137</v>
      </c>
      <c r="AT116" s="17" t="s">
        <v>132</v>
      </c>
      <c r="AU116" s="17" t="s">
        <v>77</v>
      </c>
      <c r="AY116" s="17" t="s">
        <v>130</v>
      </c>
      <c r="BE116" s="193">
        <f>IF(N116="základní",J116,0)</f>
        <v>0</v>
      </c>
      <c r="BF116" s="193">
        <f>IF(N116="snížená",J116,0)</f>
        <v>0</v>
      </c>
      <c r="BG116" s="193">
        <f>IF(N116="zákl. přenesená",J116,0)</f>
        <v>0</v>
      </c>
      <c r="BH116" s="193">
        <f>IF(N116="sníž. přenesená",J116,0)</f>
        <v>0</v>
      </c>
      <c r="BI116" s="193">
        <f>IF(N116="nulová",J116,0)</f>
        <v>0</v>
      </c>
      <c r="BJ116" s="17" t="s">
        <v>77</v>
      </c>
      <c r="BK116" s="193">
        <f>ROUND(I116*H116,2)</f>
        <v>0</v>
      </c>
      <c r="BL116" s="17" t="s">
        <v>137</v>
      </c>
      <c r="BM116" s="17" t="s">
        <v>945</v>
      </c>
    </row>
    <row r="117" spans="2:65" s="1" customFormat="1">
      <c r="B117" s="34"/>
      <c r="C117" s="35"/>
      <c r="D117" s="194" t="s">
        <v>139</v>
      </c>
      <c r="E117" s="35"/>
      <c r="F117" s="195" t="s">
        <v>944</v>
      </c>
      <c r="G117" s="35"/>
      <c r="H117" s="35"/>
      <c r="I117" s="112"/>
      <c r="J117" s="35"/>
      <c r="K117" s="35"/>
      <c r="L117" s="38"/>
      <c r="M117" s="196"/>
      <c r="N117" s="60"/>
      <c r="O117" s="60"/>
      <c r="P117" s="60"/>
      <c r="Q117" s="60"/>
      <c r="R117" s="60"/>
      <c r="S117" s="60"/>
      <c r="T117" s="61"/>
      <c r="AT117" s="17" t="s">
        <v>139</v>
      </c>
      <c r="AU117" s="17" t="s">
        <v>77</v>
      </c>
    </row>
    <row r="118" spans="2:65" s="1" customFormat="1" ht="16.5" customHeight="1">
      <c r="B118" s="34"/>
      <c r="C118" s="182" t="s">
        <v>247</v>
      </c>
      <c r="D118" s="182" t="s">
        <v>132</v>
      </c>
      <c r="E118" s="183" t="s">
        <v>233</v>
      </c>
      <c r="F118" s="184" t="s">
        <v>946</v>
      </c>
      <c r="G118" s="185" t="s">
        <v>542</v>
      </c>
      <c r="H118" s="186">
        <v>6</v>
      </c>
      <c r="I118" s="187"/>
      <c r="J118" s="188">
        <f>ROUND(I118*H118,2)</f>
        <v>0</v>
      </c>
      <c r="K118" s="184" t="s">
        <v>1</v>
      </c>
      <c r="L118" s="38"/>
      <c r="M118" s="189" t="s">
        <v>1</v>
      </c>
      <c r="N118" s="190" t="s">
        <v>40</v>
      </c>
      <c r="O118" s="60"/>
      <c r="P118" s="191">
        <f>O118*H118</f>
        <v>0</v>
      </c>
      <c r="Q118" s="191">
        <v>0</v>
      </c>
      <c r="R118" s="191">
        <f>Q118*H118</f>
        <v>0</v>
      </c>
      <c r="S118" s="191">
        <v>0</v>
      </c>
      <c r="T118" s="192">
        <f>S118*H118</f>
        <v>0</v>
      </c>
      <c r="AR118" s="17" t="s">
        <v>137</v>
      </c>
      <c r="AT118" s="17" t="s">
        <v>132</v>
      </c>
      <c r="AU118" s="17" t="s">
        <v>77</v>
      </c>
      <c r="AY118" s="17" t="s">
        <v>130</v>
      </c>
      <c r="BE118" s="193">
        <f>IF(N118="základní",J118,0)</f>
        <v>0</v>
      </c>
      <c r="BF118" s="193">
        <f>IF(N118="snížená",J118,0)</f>
        <v>0</v>
      </c>
      <c r="BG118" s="193">
        <f>IF(N118="zákl. přenesená",J118,0)</f>
        <v>0</v>
      </c>
      <c r="BH118" s="193">
        <f>IF(N118="sníž. přenesená",J118,0)</f>
        <v>0</v>
      </c>
      <c r="BI118" s="193">
        <f>IF(N118="nulová",J118,0)</f>
        <v>0</v>
      </c>
      <c r="BJ118" s="17" t="s">
        <v>77</v>
      </c>
      <c r="BK118" s="193">
        <f>ROUND(I118*H118,2)</f>
        <v>0</v>
      </c>
      <c r="BL118" s="17" t="s">
        <v>137</v>
      </c>
      <c r="BM118" s="17" t="s">
        <v>947</v>
      </c>
    </row>
    <row r="119" spans="2:65" s="1" customFormat="1">
      <c r="B119" s="34"/>
      <c r="C119" s="35"/>
      <c r="D119" s="194" t="s">
        <v>139</v>
      </c>
      <c r="E119" s="35"/>
      <c r="F119" s="195" t="s">
        <v>946</v>
      </c>
      <c r="G119" s="35"/>
      <c r="H119" s="35"/>
      <c r="I119" s="112"/>
      <c r="J119" s="35"/>
      <c r="K119" s="35"/>
      <c r="L119" s="38"/>
      <c r="M119" s="196"/>
      <c r="N119" s="60"/>
      <c r="O119" s="60"/>
      <c r="P119" s="60"/>
      <c r="Q119" s="60"/>
      <c r="R119" s="60"/>
      <c r="S119" s="60"/>
      <c r="T119" s="61"/>
      <c r="AT119" s="17" t="s">
        <v>139</v>
      </c>
      <c r="AU119" s="17" t="s">
        <v>77</v>
      </c>
    </row>
    <row r="120" spans="2:65" s="1" customFormat="1" ht="16.5" customHeight="1">
      <c r="B120" s="34"/>
      <c r="C120" s="182" t="s">
        <v>252</v>
      </c>
      <c r="D120" s="182" t="s">
        <v>132</v>
      </c>
      <c r="E120" s="183" t="s">
        <v>239</v>
      </c>
      <c r="F120" s="184" t="s">
        <v>948</v>
      </c>
      <c r="G120" s="185" t="s">
        <v>542</v>
      </c>
      <c r="H120" s="186">
        <v>6</v>
      </c>
      <c r="I120" s="187"/>
      <c r="J120" s="188">
        <f>ROUND(I120*H120,2)</f>
        <v>0</v>
      </c>
      <c r="K120" s="184" t="s">
        <v>1</v>
      </c>
      <c r="L120" s="38"/>
      <c r="M120" s="189" t="s">
        <v>1</v>
      </c>
      <c r="N120" s="190" t="s">
        <v>40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137</v>
      </c>
      <c r="AT120" s="17" t="s">
        <v>132</v>
      </c>
      <c r="AU120" s="17" t="s">
        <v>77</v>
      </c>
      <c r="AY120" s="17" t="s">
        <v>130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77</v>
      </c>
      <c r="BK120" s="193">
        <f>ROUND(I120*H120,2)</f>
        <v>0</v>
      </c>
      <c r="BL120" s="17" t="s">
        <v>137</v>
      </c>
      <c r="BM120" s="17" t="s">
        <v>949</v>
      </c>
    </row>
    <row r="121" spans="2:65" s="1" customFormat="1">
      <c r="B121" s="34"/>
      <c r="C121" s="35"/>
      <c r="D121" s="194" t="s">
        <v>139</v>
      </c>
      <c r="E121" s="35"/>
      <c r="F121" s="195" t="s">
        <v>948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139</v>
      </c>
      <c r="AU121" s="17" t="s">
        <v>77</v>
      </c>
    </row>
    <row r="122" spans="2:65" s="1" customFormat="1" ht="16.5" customHeight="1">
      <c r="B122" s="34"/>
      <c r="C122" s="182" t="s">
        <v>258</v>
      </c>
      <c r="D122" s="182" t="s">
        <v>132</v>
      </c>
      <c r="E122" s="183" t="s">
        <v>247</v>
      </c>
      <c r="F122" s="184" t="s">
        <v>950</v>
      </c>
      <c r="G122" s="185" t="s">
        <v>135</v>
      </c>
      <c r="H122" s="186">
        <v>15</v>
      </c>
      <c r="I122" s="187"/>
      <c r="J122" s="188">
        <f>ROUND(I122*H122,2)</f>
        <v>0</v>
      </c>
      <c r="K122" s="184" t="s">
        <v>1</v>
      </c>
      <c r="L122" s="38"/>
      <c r="M122" s="189" t="s">
        <v>1</v>
      </c>
      <c r="N122" s="190" t="s">
        <v>40</v>
      </c>
      <c r="O122" s="60"/>
      <c r="P122" s="191">
        <f>O122*H122</f>
        <v>0</v>
      </c>
      <c r="Q122" s="191">
        <v>0</v>
      </c>
      <c r="R122" s="191">
        <f>Q122*H122</f>
        <v>0</v>
      </c>
      <c r="S122" s="191">
        <v>0</v>
      </c>
      <c r="T122" s="192">
        <f>S122*H122</f>
        <v>0</v>
      </c>
      <c r="AR122" s="17" t="s">
        <v>137</v>
      </c>
      <c r="AT122" s="17" t="s">
        <v>132</v>
      </c>
      <c r="AU122" s="17" t="s">
        <v>77</v>
      </c>
      <c r="AY122" s="17" t="s">
        <v>130</v>
      </c>
      <c r="BE122" s="193">
        <f>IF(N122="základní",J122,0)</f>
        <v>0</v>
      </c>
      <c r="BF122" s="193">
        <f>IF(N122="snížená",J122,0)</f>
        <v>0</v>
      </c>
      <c r="BG122" s="193">
        <f>IF(N122="zákl. přenesená",J122,0)</f>
        <v>0</v>
      </c>
      <c r="BH122" s="193">
        <f>IF(N122="sníž. přenesená",J122,0)</f>
        <v>0</v>
      </c>
      <c r="BI122" s="193">
        <f>IF(N122="nulová",J122,0)</f>
        <v>0</v>
      </c>
      <c r="BJ122" s="17" t="s">
        <v>77</v>
      </c>
      <c r="BK122" s="193">
        <f>ROUND(I122*H122,2)</f>
        <v>0</v>
      </c>
      <c r="BL122" s="17" t="s">
        <v>137</v>
      </c>
      <c r="BM122" s="17" t="s">
        <v>951</v>
      </c>
    </row>
    <row r="123" spans="2:65" s="1" customFormat="1">
      <c r="B123" s="34"/>
      <c r="C123" s="35"/>
      <c r="D123" s="194" t="s">
        <v>139</v>
      </c>
      <c r="E123" s="35"/>
      <c r="F123" s="195" t="s">
        <v>950</v>
      </c>
      <c r="G123" s="35"/>
      <c r="H123" s="35"/>
      <c r="I123" s="112"/>
      <c r="J123" s="35"/>
      <c r="K123" s="35"/>
      <c r="L123" s="38"/>
      <c r="M123" s="196"/>
      <c r="N123" s="60"/>
      <c r="O123" s="60"/>
      <c r="P123" s="60"/>
      <c r="Q123" s="60"/>
      <c r="R123" s="60"/>
      <c r="S123" s="60"/>
      <c r="T123" s="61"/>
      <c r="AT123" s="17" t="s">
        <v>139</v>
      </c>
      <c r="AU123" s="17" t="s">
        <v>77</v>
      </c>
    </row>
    <row r="124" spans="2:65" s="1" customFormat="1" ht="16.5" customHeight="1">
      <c r="B124" s="34"/>
      <c r="C124" s="182" t="s">
        <v>7</v>
      </c>
      <c r="D124" s="182" t="s">
        <v>132</v>
      </c>
      <c r="E124" s="183" t="s">
        <v>258</v>
      </c>
      <c r="F124" s="184" t="s">
        <v>952</v>
      </c>
      <c r="G124" s="185" t="s">
        <v>542</v>
      </c>
      <c r="H124" s="186">
        <v>1</v>
      </c>
      <c r="I124" s="187"/>
      <c r="J124" s="188">
        <f>ROUND(I124*H124,2)</f>
        <v>0</v>
      </c>
      <c r="K124" s="184" t="s">
        <v>1</v>
      </c>
      <c r="L124" s="38"/>
      <c r="M124" s="189" t="s">
        <v>1</v>
      </c>
      <c r="N124" s="190" t="s">
        <v>40</v>
      </c>
      <c r="O124" s="60"/>
      <c r="P124" s="191">
        <f>O124*H124</f>
        <v>0</v>
      </c>
      <c r="Q124" s="191">
        <v>0</v>
      </c>
      <c r="R124" s="191">
        <f>Q124*H124</f>
        <v>0</v>
      </c>
      <c r="S124" s="191">
        <v>0</v>
      </c>
      <c r="T124" s="192">
        <f>S124*H124</f>
        <v>0</v>
      </c>
      <c r="AR124" s="17" t="s">
        <v>137</v>
      </c>
      <c r="AT124" s="17" t="s">
        <v>132</v>
      </c>
      <c r="AU124" s="17" t="s">
        <v>77</v>
      </c>
      <c r="AY124" s="17" t="s">
        <v>130</v>
      </c>
      <c r="BE124" s="193">
        <f>IF(N124="základní",J124,0)</f>
        <v>0</v>
      </c>
      <c r="BF124" s="193">
        <f>IF(N124="snížená",J124,0)</f>
        <v>0</v>
      </c>
      <c r="BG124" s="193">
        <f>IF(N124="zákl. přenesená",J124,0)</f>
        <v>0</v>
      </c>
      <c r="BH124" s="193">
        <f>IF(N124="sníž. přenesená",J124,0)</f>
        <v>0</v>
      </c>
      <c r="BI124" s="193">
        <f>IF(N124="nulová",J124,0)</f>
        <v>0</v>
      </c>
      <c r="BJ124" s="17" t="s">
        <v>77</v>
      </c>
      <c r="BK124" s="193">
        <f>ROUND(I124*H124,2)</f>
        <v>0</v>
      </c>
      <c r="BL124" s="17" t="s">
        <v>137</v>
      </c>
      <c r="BM124" s="17" t="s">
        <v>953</v>
      </c>
    </row>
    <row r="125" spans="2:65" s="1" customFormat="1">
      <c r="B125" s="34"/>
      <c r="C125" s="35"/>
      <c r="D125" s="194" t="s">
        <v>139</v>
      </c>
      <c r="E125" s="35"/>
      <c r="F125" s="195" t="s">
        <v>952</v>
      </c>
      <c r="G125" s="35"/>
      <c r="H125" s="35"/>
      <c r="I125" s="112"/>
      <c r="J125" s="35"/>
      <c r="K125" s="35"/>
      <c r="L125" s="38"/>
      <c r="M125" s="196"/>
      <c r="N125" s="60"/>
      <c r="O125" s="60"/>
      <c r="P125" s="60"/>
      <c r="Q125" s="60"/>
      <c r="R125" s="60"/>
      <c r="S125" s="60"/>
      <c r="T125" s="61"/>
      <c r="AT125" s="17" t="s">
        <v>139</v>
      </c>
      <c r="AU125" s="17" t="s">
        <v>77</v>
      </c>
    </row>
    <row r="126" spans="2:65" s="11" customFormat="1" ht="25.95" customHeight="1">
      <c r="B126" s="166"/>
      <c r="C126" s="167"/>
      <c r="D126" s="168" t="s">
        <v>68</v>
      </c>
      <c r="E126" s="169" t="s">
        <v>954</v>
      </c>
      <c r="F126" s="169" t="s">
        <v>955</v>
      </c>
      <c r="G126" s="167"/>
      <c r="H126" s="167"/>
      <c r="I126" s="170"/>
      <c r="J126" s="171">
        <f>BK126</f>
        <v>0</v>
      </c>
      <c r="K126" s="167"/>
      <c r="L126" s="172"/>
      <c r="M126" s="173"/>
      <c r="N126" s="174"/>
      <c r="O126" s="174"/>
      <c r="P126" s="175">
        <f>SUM(P127:P146)</f>
        <v>0</v>
      </c>
      <c r="Q126" s="174"/>
      <c r="R126" s="175">
        <f>SUM(R127:R146)</f>
        <v>0</v>
      </c>
      <c r="S126" s="174"/>
      <c r="T126" s="176">
        <f>SUM(T127:T146)</f>
        <v>0</v>
      </c>
      <c r="AR126" s="177" t="s">
        <v>77</v>
      </c>
      <c r="AT126" s="178" t="s">
        <v>68</v>
      </c>
      <c r="AU126" s="178" t="s">
        <v>69</v>
      </c>
      <c r="AY126" s="177" t="s">
        <v>130</v>
      </c>
      <c r="BK126" s="179">
        <f>SUM(BK127:BK146)</f>
        <v>0</v>
      </c>
    </row>
    <row r="127" spans="2:65" s="1" customFormat="1" ht="16.5" customHeight="1">
      <c r="B127" s="34"/>
      <c r="C127" s="182" t="s">
        <v>268</v>
      </c>
      <c r="D127" s="182" t="s">
        <v>132</v>
      </c>
      <c r="E127" s="183" t="s">
        <v>7</v>
      </c>
      <c r="F127" s="184" t="s">
        <v>956</v>
      </c>
      <c r="G127" s="185" t="s">
        <v>957</v>
      </c>
      <c r="H127" s="186">
        <v>0.15</v>
      </c>
      <c r="I127" s="187"/>
      <c r="J127" s="188">
        <f>ROUND(I127*H127,2)</f>
        <v>0</v>
      </c>
      <c r="K127" s="184" t="s">
        <v>1</v>
      </c>
      <c r="L127" s="38"/>
      <c r="M127" s="189" t="s">
        <v>1</v>
      </c>
      <c r="N127" s="190" t="s">
        <v>40</v>
      </c>
      <c r="O127" s="60"/>
      <c r="P127" s="191">
        <f>O127*H127</f>
        <v>0</v>
      </c>
      <c r="Q127" s="191">
        <v>0</v>
      </c>
      <c r="R127" s="191">
        <f>Q127*H127</f>
        <v>0</v>
      </c>
      <c r="S127" s="191">
        <v>0</v>
      </c>
      <c r="T127" s="192">
        <f>S127*H127</f>
        <v>0</v>
      </c>
      <c r="AR127" s="17" t="s">
        <v>137</v>
      </c>
      <c r="AT127" s="17" t="s">
        <v>132</v>
      </c>
      <c r="AU127" s="17" t="s">
        <v>77</v>
      </c>
      <c r="AY127" s="17" t="s">
        <v>130</v>
      </c>
      <c r="BE127" s="193">
        <f>IF(N127="základní",J127,0)</f>
        <v>0</v>
      </c>
      <c r="BF127" s="193">
        <f>IF(N127="snížená",J127,0)</f>
        <v>0</v>
      </c>
      <c r="BG127" s="193">
        <f>IF(N127="zákl. přenesená",J127,0)</f>
        <v>0</v>
      </c>
      <c r="BH127" s="193">
        <f>IF(N127="sníž. přenesená",J127,0)</f>
        <v>0</v>
      </c>
      <c r="BI127" s="193">
        <f>IF(N127="nulová",J127,0)</f>
        <v>0</v>
      </c>
      <c r="BJ127" s="17" t="s">
        <v>77</v>
      </c>
      <c r="BK127" s="193">
        <f>ROUND(I127*H127,2)</f>
        <v>0</v>
      </c>
      <c r="BL127" s="17" t="s">
        <v>137</v>
      </c>
      <c r="BM127" s="17" t="s">
        <v>958</v>
      </c>
    </row>
    <row r="128" spans="2:65" s="1" customFormat="1">
      <c r="B128" s="34"/>
      <c r="C128" s="35"/>
      <c r="D128" s="194" t="s">
        <v>139</v>
      </c>
      <c r="E128" s="35"/>
      <c r="F128" s="195" t="s">
        <v>956</v>
      </c>
      <c r="G128" s="35"/>
      <c r="H128" s="35"/>
      <c r="I128" s="112"/>
      <c r="J128" s="35"/>
      <c r="K128" s="35"/>
      <c r="L128" s="38"/>
      <c r="M128" s="196"/>
      <c r="N128" s="60"/>
      <c r="O128" s="60"/>
      <c r="P128" s="60"/>
      <c r="Q128" s="60"/>
      <c r="R128" s="60"/>
      <c r="S128" s="60"/>
      <c r="T128" s="61"/>
      <c r="AT128" s="17" t="s">
        <v>139</v>
      </c>
      <c r="AU128" s="17" t="s">
        <v>77</v>
      </c>
    </row>
    <row r="129" spans="2:65" s="1" customFormat="1" ht="16.5" customHeight="1">
      <c r="B129" s="34"/>
      <c r="C129" s="182" t="s">
        <v>273</v>
      </c>
      <c r="D129" s="182" t="s">
        <v>132</v>
      </c>
      <c r="E129" s="183" t="s">
        <v>268</v>
      </c>
      <c r="F129" s="184" t="s">
        <v>959</v>
      </c>
      <c r="G129" s="185" t="s">
        <v>331</v>
      </c>
      <c r="H129" s="186">
        <v>140</v>
      </c>
      <c r="I129" s="187"/>
      <c r="J129" s="188">
        <f>ROUND(I129*H129,2)</f>
        <v>0</v>
      </c>
      <c r="K129" s="184" t="s">
        <v>1</v>
      </c>
      <c r="L129" s="38"/>
      <c r="M129" s="189" t="s">
        <v>1</v>
      </c>
      <c r="N129" s="190" t="s">
        <v>40</v>
      </c>
      <c r="O129" s="60"/>
      <c r="P129" s="191">
        <f>O129*H129</f>
        <v>0</v>
      </c>
      <c r="Q129" s="191">
        <v>0</v>
      </c>
      <c r="R129" s="191">
        <f>Q129*H129</f>
        <v>0</v>
      </c>
      <c r="S129" s="191">
        <v>0</v>
      </c>
      <c r="T129" s="192">
        <f>S129*H129</f>
        <v>0</v>
      </c>
      <c r="AR129" s="17" t="s">
        <v>137</v>
      </c>
      <c r="AT129" s="17" t="s">
        <v>132</v>
      </c>
      <c r="AU129" s="17" t="s">
        <v>77</v>
      </c>
      <c r="AY129" s="17" t="s">
        <v>130</v>
      </c>
      <c r="BE129" s="193">
        <f>IF(N129="základní",J129,0)</f>
        <v>0</v>
      </c>
      <c r="BF129" s="193">
        <f>IF(N129="snížená",J129,0)</f>
        <v>0</v>
      </c>
      <c r="BG129" s="193">
        <f>IF(N129="zákl. přenesená",J129,0)</f>
        <v>0</v>
      </c>
      <c r="BH129" s="193">
        <f>IF(N129="sníž. přenesená",J129,0)</f>
        <v>0</v>
      </c>
      <c r="BI129" s="193">
        <f>IF(N129="nulová",J129,0)</f>
        <v>0</v>
      </c>
      <c r="BJ129" s="17" t="s">
        <v>77</v>
      </c>
      <c r="BK129" s="193">
        <f>ROUND(I129*H129,2)</f>
        <v>0</v>
      </c>
      <c r="BL129" s="17" t="s">
        <v>137</v>
      </c>
      <c r="BM129" s="17" t="s">
        <v>960</v>
      </c>
    </row>
    <row r="130" spans="2:65" s="1" customFormat="1">
      <c r="B130" s="34"/>
      <c r="C130" s="35"/>
      <c r="D130" s="194" t="s">
        <v>139</v>
      </c>
      <c r="E130" s="35"/>
      <c r="F130" s="195" t="s">
        <v>959</v>
      </c>
      <c r="G130" s="35"/>
      <c r="H130" s="35"/>
      <c r="I130" s="112"/>
      <c r="J130" s="35"/>
      <c r="K130" s="35"/>
      <c r="L130" s="38"/>
      <c r="M130" s="196"/>
      <c r="N130" s="60"/>
      <c r="O130" s="60"/>
      <c r="P130" s="60"/>
      <c r="Q130" s="60"/>
      <c r="R130" s="60"/>
      <c r="S130" s="60"/>
      <c r="T130" s="61"/>
      <c r="AT130" s="17" t="s">
        <v>139</v>
      </c>
      <c r="AU130" s="17" t="s">
        <v>77</v>
      </c>
    </row>
    <row r="131" spans="2:65" s="1" customFormat="1" ht="16.5" customHeight="1">
      <c r="B131" s="34"/>
      <c r="C131" s="182" t="s">
        <v>278</v>
      </c>
      <c r="D131" s="182" t="s">
        <v>132</v>
      </c>
      <c r="E131" s="183" t="s">
        <v>273</v>
      </c>
      <c r="F131" s="184" t="s">
        <v>961</v>
      </c>
      <c r="G131" s="185" t="s">
        <v>331</v>
      </c>
      <c r="H131" s="186">
        <v>140</v>
      </c>
      <c r="I131" s="187"/>
      <c r="J131" s="188">
        <f>ROUND(I131*H131,2)</f>
        <v>0</v>
      </c>
      <c r="K131" s="184" t="s">
        <v>1</v>
      </c>
      <c r="L131" s="38"/>
      <c r="M131" s="189" t="s">
        <v>1</v>
      </c>
      <c r="N131" s="190" t="s">
        <v>40</v>
      </c>
      <c r="O131" s="60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AR131" s="17" t="s">
        <v>137</v>
      </c>
      <c r="AT131" s="17" t="s">
        <v>132</v>
      </c>
      <c r="AU131" s="17" t="s">
        <v>77</v>
      </c>
      <c r="AY131" s="17" t="s">
        <v>130</v>
      </c>
      <c r="BE131" s="193">
        <f>IF(N131="základní",J131,0)</f>
        <v>0</v>
      </c>
      <c r="BF131" s="193">
        <f>IF(N131="snížená",J131,0)</f>
        <v>0</v>
      </c>
      <c r="BG131" s="193">
        <f>IF(N131="zákl. přenesená",J131,0)</f>
        <v>0</v>
      </c>
      <c r="BH131" s="193">
        <f>IF(N131="sníž. přenesená",J131,0)</f>
        <v>0</v>
      </c>
      <c r="BI131" s="193">
        <f>IF(N131="nulová",J131,0)</f>
        <v>0</v>
      </c>
      <c r="BJ131" s="17" t="s">
        <v>77</v>
      </c>
      <c r="BK131" s="193">
        <f>ROUND(I131*H131,2)</f>
        <v>0</v>
      </c>
      <c r="BL131" s="17" t="s">
        <v>137</v>
      </c>
      <c r="BM131" s="17" t="s">
        <v>962</v>
      </c>
    </row>
    <row r="132" spans="2:65" s="1" customFormat="1">
      <c r="B132" s="34"/>
      <c r="C132" s="35"/>
      <c r="D132" s="194" t="s">
        <v>139</v>
      </c>
      <c r="E132" s="35"/>
      <c r="F132" s="195" t="s">
        <v>961</v>
      </c>
      <c r="G132" s="35"/>
      <c r="H132" s="35"/>
      <c r="I132" s="112"/>
      <c r="J132" s="35"/>
      <c r="K132" s="35"/>
      <c r="L132" s="38"/>
      <c r="M132" s="196"/>
      <c r="N132" s="60"/>
      <c r="O132" s="60"/>
      <c r="P132" s="60"/>
      <c r="Q132" s="60"/>
      <c r="R132" s="60"/>
      <c r="S132" s="60"/>
      <c r="T132" s="61"/>
      <c r="AT132" s="17" t="s">
        <v>139</v>
      </c>
      <c r="AU132" s="17" t="s">
        <v>77</v>
      </c>
    </row>
    <row r="133" spans="2:65" s="1" customFormat="1" ht="16.5" customHeight="1">
      <c r="B133" s="34"/>
      <c r="C133" s="182" t="s">
        <v>291</v>
      </c>
      <c r="D133" s="182" t="s">
        <v>132</v>
      </c>
      <c r="E133" s="183" t="s">
        <v>278</v>
      </c>
      <c r="F133" s="184" t="s">
        <v>963</v>
      </c>
      <c r="G133" s="185" t="s">
        <v>331</v>
      </c>
      <c r="H133" s="186">
        <v>10</v>
      </c>
      <c r="I133" s="187"/>
      <c r="J133" s="188">
        <f>ROUND(I133*H133,2)</f>
        <v>0</v>
      </c>
      <c r="K133" s="184" t="s">
        <v>1</v>
      </c>
      <c r="L133" s="38"/>
      <c r="M133" s="189" t="s">
        <v>1</v>
      </c>
      <c r="N133" s="190" t="s">
        <v>40</v>
      </c>
      <c r="O133" s="60"/>
      <c r="P133" s="191">
        <f>O133*H133</f>
        <v>0</v>
      </c>
      <c r="Q133" s="191">
        <v>0</v>
      </c>
      <c r="R133" s="191">
        <f>Q133*H133</f>
        <v>0</v>
      </c>
      <c r="S133" s="191">
        <v>0</v>
      </c>
      <c r="T133" s="192">
        <f>S133*H133</f>
        <v>0</v>
      </c>
      <c r="AR133" s="17" t="s">
        <v>137</v>
      </c>
      <c r="AT133" s="17" t="s">
        <v>132</v>
      </c>
      <c r="AU133" s="17" t="s">
        <v>77</v>
      </c>
      <c r="AY133" s="17" t="s">
        <v>130</v>
      </c>
      <c r="BE133" s="193">
        <f>IF(N133="základní",J133,0)</f>
        <v>0</v>
      </c>
      <c r="BF133" s="193">
        <f>IF(N133="snížená",J133,0)</f>
        <v>0</v>
      </c>
      <c r="BG133" s="193">
        <f>IF(N133="zákl. přenesená",J133,0)</f>
        <v>0</v>
      </c>
      <c r="BH133" s="193">
        <f>IF(N133="sníž. přenesená",J133,0)</f>
        <v>0</v>
      </c>
      <c r="BI133" s="193">
        <f>IF(N133="nulová",J133,0)</f>
        <v>0</v>
      </c>
      <c r="BJ133" s="17" t="s">
        <v>77</v>
      </c>
      <c r="BK133" s="193">
        <f>ROUND(I133*H133,2)</f>
        <v>0</v>
      </c>
      <c r="BL133" s="17" t="s">
        <v>137</v>
      </c>
      <c r="BM133" s="17" t="s">
        <v>964</v>
      </c>
    </row>
    <row r="134" spans="2:65" s="1" customFormat="1">
      <c r="B134" s="34"/>
      <c r="C134" s="35"/>
      <c r="D134" s="194" t="s">
        <v>139</v>
      </c>
      <c r="E134" s="35"/>
      <c r="F134" s="195" t="s">
        <v>963</v>
      </c>
      <c r="G134" s="35"/>
      <c r="H134" s="35"/>
      <c r="I134" s="112"/>
      <c r="J134" s="35"/>
      <c r="K134" s="35"/>
      <c r="L134" s="38"/>
      <c r="M134" s="196"/>
      <c r="N134" s="60"/>
      <c r="O134" s="60"/>
      <c r="P134" s="60"/>
      <c r="Q134" s="60"/>
      <c r="R134" s="60"/>
      <c r="S134" s="60"/>
      <c r="T134" s="61"/>
      <c r="AT134" s="17" t="s">
        <v>139</v>
      </c>
      <c r="AU134" s="17" t="s">
        <v>77</v>
      </c>
    </row>
    <row r="135" spans="2:65" s="1" customFormat="1" ht="16.5" customHeight="1">
      <c r="B135" s="34"/>
      <c r="C135" s="182" t="s">
        <v>296</v>
      </c>
      <c r="D135" s="182" t="s">
        <v>132</v>
      </c>
      <c r="E135" s="183" t="s">
        <v>291</v>
      </c>
      <c r="F135" s="184" t="s">
        <v>965</v>
      </c>
      <c r="G135" s="185" t="s">
        <v>331</v>
      </c>
      <c r="H135" s="186">
        <v>10</v>
      </c>
      <c r="I135" s="187"/>
      <c r="J135" s="188">
        <f>ROUND(I135*H135,2)</f>
        <v>0</v>
      </c>
      <c r="K135" s="184" t="s">
        <v>1</v>
      </c>
      <c r="L135" s="38"/>
      <c r="M135" s="189" t="s">
        <v>1</v>
      </c>
      <c r="N135" s="190" t="s">
        <v>40</v>
      </c>
      <c r="O135" s="60"/>
      <c r="P135" s="191">
        <f>O135*H135</f>
        <v>0</v>
      </c>
      <c r="Q135" s="191">
        <v>0</v>
      </c>
      <c r="R135" s="191">
        <f>Q135*H135</f>
        <v>0</v>
      </c>
      <c r="S135" s="191">
        <v>0</v>
      </c>
      <c r="T135" s="192">
        <f>S135*H135</f>
        <v>0</v>
      </c>
      <c r="AR135" s="17" t="s">
        <v>137</v>
      </c>
      <c r="AT135" s="17" t="s">
        <v>132</v>
      </c>
      <c r="AU135" s="17" t="s">
        <v>77</v>
      </c>
      <c r="AY135" s="17" t="s">
        <v>130</v>
      </c>
      <c r="BE135" s="193">
        <f>IF(N135="základní",J135,0)</f>
        <v>0</v>
      </c>
      <c r="BF135" s="193">
        <f>IF(N135="snížená",J135,0)</f>
        <v>0</v>
      </c>
      <c r="BG135" s="193">
        <f>IF(N135="zákl. přenesená",J135,0)</f>
        <v>0</v>
      </c>
      <c r="BH135" s="193">
        <f>IF(N135="sníž. přenesená",J135,0)</f>
        <v>0</v>
      </c>
      <c r="BI135" s="193">
        <f>IF(N135="nulová",J135,0)</f>
        <v>0</v>
      </c>
      <c r="BJ135" s="17" t="s">
        <v>77</v>
      </c>
      <c r="BK135" s="193">
        <f>ROUND(I135*H135,2)</f>
        <v>0</v>
      </c>
      <c r="BL135" s="17" t="s">
        <v>137</v>
      </c>
      <c r="BM135" s="17" t="s">
        <v>966</v>
      </c>
    </row>
    <row r="136" spans="2:65" s="1" customFormat="1">
      <c r="B136" s="34"/>
      <c r="C136" s="35"/>
      <c r="D136" s="194" t="s">
        <v>139</v>
      </c>
      <c r="E136" s="35"/>
      <c r="F136" s="195" t="s">
        <v>965</v>
      </c>
      <c r="G136" s="35"/>
      <c r="H136" s="35"/>
      <c r="I136" s="112"/>
      <c r="J136" s="35"/>
      <c r="K136" s="35"/>
      <c r="L136" s="38"/>
      <c r="M136" s="196"/>
      <c r="N136" s="60"/>
      <c r="O136" s="60"/>
      <c r="P136" s="60"/>
      <c r="Q136" s="60"/>
      <c r="R136" s="60"/>
      <c r="S136" s="60"/>
      <c r="T136" s="61"/>
      <c r="AT136" s="17" t="s">
        <v>139</v>
      </c>
      <c r="AU136" s="17" t="s">
        <v>77</v>
      </c>
    </row>
    <row r="137" spans="2:65" s="1" customFormat="1" ht="16.5" customHeight="1">
      <c r="B137" s="34"/>
      <c r="C137" s="182" t="s">
        <v>302</v>
      </c>
      <c r="D137" s="182" t="s">
        <v>132</v>
      </c>
      <c r="E137" s="183" t="s">
        <v>296</v>
      </c>
      <c r="F137" s="184" t="s">
        <v>967</v>
      </c>
      <c r="G137" s="185" t="s">
        <v>135</v>
      </c>
      <c r="H137" s="186">
        <v>4.5999999999999996</v>
      </c>
      <c r="I137" s="187"/>
      <c r="J137" s="188">
        <f>ROUND(I137*H137,2)</f>
        <v>0</v>
      </c>
      <c r="K137" s="184" t="s">
        <v>1</v>
      </c>
      <c r="L137" s="38"/>
      <c r="M137" s="189" t="s">
        <v>1</v>
      </c>
      <c r="N137" s="190" t="s">
        <v>40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137</v>
      </c>
      <c r="AT137" s="17" t="s">
        <v>132</v>
      </c>
      <c r="AU137" s="17" t="s">
        <v>77</v>
      </c>
      <c r="AY137" s="17" t="s">
        <v>130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77</v>
      </c>
      <c r="BK137" s="193">
        <f>ROUND(I137*H137,2)</f>
        <v>0</v>
      </c>
      <c r="BL137" s="17" t="s">
        <v>137</v>
      </c>
      <c r="BM137" s="17" t="s">
        <v>968</v>
      </c>
    </row>
    <row r="138" spans="2:65" s="1" customFormat="1">
      <c r="B138" s="34"/>
      <c r="C138" s="35"/>
      <c r="D138" s="194" t="s">
        <v>139</v>
      </c>
      <c r="E138" s="35"/>
      <c r="F138" s="195" t="s">
        <v>967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139</v>
      </c>
      <c r="AU138" s="17" t="s">
        <v>77</v>
      </c>
    </row>
    <row r="139" spans="2:65" s="1" customFormat="1" ht="16.5" customHeight="1">
      <c r="B139" s="34"/>
      <c r="C139" s="182" t="s">
        <v>308</v>
      </c>
      <c r="D139" s="182" t="s">
        <v>132</v>
      </c>
      <c r="E139" s="183" t="s">
        <v>302</v>
      </c>
      <c r="F139" s="184" t="s">
        <v>969</v>
      </c>
      <c r="G139" s="185" t="s">
        <v>135</v>
      </c>
      <c r="H139" s="186">
        <v>4.5999999999999996</v>
      </c>
      <c r="I139" s="187"/>
      <c r="J139" s="188">
        <f>ROUND(I139*H139,2)</f>
        <v>0</v>
      </c>
      <c r="K139" s="184" t="s">
        <v>1</v>
      </c>
      <c r="L139" s="38"/>
      <c r="M139" s="189" t="s">
        <v>1</v>
      </c>
      <c r="N139" s="190" t="s">
        <v>40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137</v>
      </c>
      <c r="AT139" s="17" t="s">
        <v>132</v>
      </c>
      <c r="AU139" s="17" t="s">
        <v>77</v>
      </c>
      <c r="AY139" s="17" t="s">
        <v>130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77</v>
      </c>
      <c r="BK139" s="193">
        <f>ROUND(I139*H139,2)</f>
        <v>0</v>
      </c>
      <c r="BL139" s="17" t="s">
        <v>137</v>
      </c>
      <c r="BM139" s="17" t="s">
        <v>970</v>
      </c>
    </row>
    <row r="140" spans="2:65" s="1" customFormat="1">
      <c r="B140" s="34"/>
      <c r="C140" s="35"/>
      <c r="D140" s="194" t="s">
        <v>139</v>
      </c>
      <c r="E140" s="35"/>
      <c r="F140" s="195" t="s">
        <v>969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139</v>
      </c>
      <c r="AU140" s="17" t="s">
        <v>77</v>
      </c>
    </row>
    <row r="141" spans="2:65" s="1" customFormat="1" ht="16.5" customHeight="1">
      <c r="B141" s="34"/>
      <c r="C141" s="182" t="s">
        <v>315</v>
      </c>
      <c r="D141" s="182" t="s">
        <v>132</v>
      </c>
      <c r="E141" s="183" t="s">
        <v>308</v>
      </c>
      <c r="F141" s="184" t="s">
        <v>971</v>
      </c>
      <c r="G141" s="185" t="s">
        <v>135</v>
      </c>
      <c r="H141" s="186">
        <v>62</v>
      </c>
      <c r="I141" s="187"/>
      <c r="J141" s="188">
        <f>ROUND(I141*H141,2)</f>
        <v>0</v>
      </c>
      <c r="K141" s="184" t="s">
        <v>1</v>
      </c>
      <c r="L141" s="38"/>
      <c r="M141" s="189" t="s">
        <v>1</v>
      </c>
      <c r="N141" s="190" t="s">
        <v>40</v>
      </c>
      <c r="O141" s="60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AR141" s="17" t="s">
        <v>137</v>
      </c>
      <c r="AT141" s="17" t="s">
        <v>132</v>
      </c>
      <c r="AU141" s="17" t="s">
        <v>77</v>
      </c>
      <c r="AY141" s="17" t="s">
        <v>130</v>
      </c>
      <c r="BE141" s="193">
        <f>IF(N141="základní",J141,0)</f>
        <v>0</v>
      </c>
      <c r="BF141" s="193">
        <f>IF(N141="snížená",J141,0)</f>
        <v>0</v>
      </c>
      <c r="BG141" s="193">
        <f>IF(N141="zákl. přenesená",J141,0)</f>
        <v>0</v>
      </c>
      <c r="BH141" s="193">
        <f>IF(N141="sníž. přenesená",J141,0)</f>
        <v>0</v>
      </c>
      <c r="BI141" s="193">
        <f>IF(N141="nulová",J141,0)</f>
        <v>0</v>
      </c>
      <c r="BJ141" s="17" t="s">
        <v>77</v>
      </c>
      <c r="BK141" s="193">
        <f>ROUND(I141*H141,2)</f>
        <v>0</v>
      </c>
      <c r="BL141" s="17" t="s">
        <v>137</v>
      </c>
      <c r="BM141" s="17" t="s">
        <v>972</v>
      </c>
    </row>
    <row r="142" spans="2:65" s="1" customFormat="1">
      <c r="B142" s="34"/>
      <c r="C142" s="35"/>
      <c r="D142" s="194" t="s">
        <v>139</v>
      </c>
      <c r="E142" s="35"/>
      <c r="F142" s="195" t="s">
        <v>971</v>
      </c>
      <c r="G142" s="35"/>
      <c r="H142" s="35"/>
      <c r="I142" s="112"/>
      <c r="J142" s="35"/>
      <c r="K142" s="35"/>
      <c r="L142" s="38"/>
      <c r="M142" s="196"/>
      <c r="N142" s="60"/>
      <c r="O142" s="60"/>
      <c r="P142" s="60"/>
      <c r="Q142" s="60"/>
      <c r="R142" s="60"/>
      <c r="S142" s="60"/>
      <c r="T142" s="61"/>
      <c r="AT142" s="17" t="s">
        <v>139</v>
      </c>
      <c r="AU142" s="17" t="s">
        <v>77</v>
      </c>
    </row>
    <row r="143" spans="2:65" s="1" customFormat="1" ht="16.5" customHeight="1">
      <c r="B143" s="34"/>
      <c r="C143" s="182" t="s">
        <v>319</v>
      </c>
      <c r="D143" s="182" t="s">
        <v>132</v>
      </c>
      <c r="E143" s="183" t="s">
        <v>315</v>
      </c>
      <c r="F143" s="184" t="s">
        <v>973</v>
      </c>
      <c r="G143" s="185" t="s">
        <v>331</v>
      </c>
      <c r="H143" s="186">
        <v>150</v>
      </c>
      <c r="I143" s="187"/>
      <c r="J143" s="188">
        <f>ROUND(I143*H143,2)</f>
        <v>0</v>
      </c>
      <c r="K143" s="184" t="s">
        <v>1</v>
      </c>
      <c r="L143" s="38"/>
      <c r="M143" s="189" t="s">
        <v>1</v>
      </c>
      <c r="N143" s="190" t="s">
        <v>40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137</v>
      </c>
      <c r="AT143" s="17" t="s">
        <v>132</v>
      </c>
      <c r="AU143" s="17" t="s">
        <v>77</v>
      </c>
      <c r="AY143" s="17" t="s">
        <v>130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77</v>
      </c>
      <c r="BK143" s="193">
        <f>ROUND(I143*H143,2)</f>
        <v>0</v>
      </c>
      <c r="BL143" s="17" t="s">
        <v>137</v>
      </c>
      <c r="BM143" s="17" t="s">
        <v>974</v>
      </c>
    </row>
    <row r="144" spans="2:65" s="1" customFormat="1">
      <c r="B144" s="34"/>
      <c r="C144" s="35"/>
      <c r="D144" s="194" t="s">
        <v>139</v>
      </c>
      <c r="E144" s="35"/>
      <c r="F144" s="195" t="s">
        <v>973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139</v>
      </c>
      <c r="AU144" s="17" t="s">
        <v>77</v>
      </c>
    </row>
    <row r="145" spans="2:65" s="1" customFormat="1" ht="16.5" customHeight="1">
      <c r="B145" s="34"/>
      <c r="C145" s="182" t="s">
        <v>324</v>
      </c>
      <c r="D145" s="182" t="s">
        <v>132</v>
      </c>
      <c r="E145" s="183" t="s">
        <v>319</v>
      </c>
      <c r="F145" s="184" t="s">
        <v>975</v>
      </c>
      <c r="G145" s="185" t="s">
        <v>135</v>
      </c>
      <c r="H145" s="186">
        <v>2.4</v>
      </c>
      <c r="I145" s="187"/>
      <c r="J145" s="188">
        <f>ROUND(I145*H145,2)</f>
        <v>0</v>
      </c>
      <c r="K145" s="184" t="s">
        <v>1</v>
      </c>
      <c r="L145" s="38"/>
      <c r="M145" s="189" t="s">
        <v>1</v>
      </c>
      <c r="N145" s="190" t="s">
        <v>40</v>
      </c>
      <c r="O145" s="60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AR145" s="17" t="s">
        <v>137</v>
      </c>
      <c r="AT145" s="17" t="s">
        <v>132</v>
      </c>
      <c r="AU145" s="17" t="s">
        <v>77</v>
      </c>
      <c r="AY145" s="17" t="s">
        <v>130</v>
      </c>
      <c r="BE145" s="193">
        <f>IF(N145="základní",J145,0)</f>
        <v>0</v>
      </c>
      <c r="BF145" s="193">
        <f>IF(N145="snížená",J145,0)</f>
        <v>0</v>
      </c>
      <c r="BG145" s="193">
        <f>IF(N145="zákl. přenesená",J145,0)</f>
        <v>0</v>
      </c>
      <c r="BH145" s="193">
        <f>IF(N145="sníž. přenesená",J145,0)</f>
        <v>0</v>
      </c>
      <c r="BI145" s="193">
        <f>IF(N145="nulová",J145,0)</f>
        <v>0</v>
      </c>
      <c r="BJ145" s="17" t="s">
        <v>77</v>
      </c>
      <c r="BK145" s="193">
        <f>ROUND(I145*H145,2)</f>
        <v>0</v>
      </c>
      <c r="BL145" s="17" t="s">
        <v>137</v>
      </c>
      <c r="BM145" s="17" t="s">
        <v>976</v>
      </c>
    </row>
    <row r="146" spans="2:65" s="1" customFormat="1">
      <c r="B146" s="34"/>
      <c r="C146" s="35"/>
      <c r="D146" s="194" t="s">
        <v>139</v>
      </c>
      <c r="E146" s="35"/>
      <c r="F146" s="195" t="s">
        <v>975</v>
      </c>
      <c r="G146" s="35"/>
      <c r="H146" s="35"/>
      <c r="I146" s="112"/>
      <c r="J146" s="35"/>
      <c r="K146" s="35"/>
      <c r="L146" s="38"/>
      <c r="M146" s="196"/>
      <c r="N146" s="60"/>
      <c r="O146" s="60"/>
      <c r="P146" s="60"/>
      <c r="Q146" s="60"/>
      <c r="R146" s="60"/>
      <c r="S146" s="60"/>
      <c r="T146" s="61"/>
      <c r="AT146" s="17" t="s">
        <v>139</v>
      </c>
      <c r="AU146" s="17" t="s">
        <v>77</v>
      </c>
    </row>
    <row r="147" spans="2:65" s="11" customFormat="1" ht="25.95" customHeight="1">
      <c r="B147" s="166"/>
      <c r="C147" s="167"/>
      <c r="D147" s="168" t="s">
        <v>68</v>
      </c>
      <c r="E147" s="169" t="s">
        <v>977</v>
      </c>
      <c r="F147" s="169" t="s">
        <v>978</v>
      </c>
      <c r="G147" s="167"/>
      <c r="H147" s="167"/>
      <c r="I147" s="170"/>
      <c r="J147" s="171">
        <f>BK147</f>
        <v>0</v>
      </c>
      <c r="K147" s="167"/>
      <c r="L147" s="172"/>
      <c r="M147" s="173"/>
      <c r="N147" s="174"/>
      <c r="O147" s="174"/>
      <c r="P147" s="175">
        <f>SUM(P148:P159)</f>
        <v>0</v>
      </c>
      <c r="Q147" s="174"/>
      <c r="R147" s="175">
        <f>SUM(R148:R159)</f>
        <v>0</v>
      </c>
      <c r="S147" s="174"/>
      <c r="T147" s="176">
        <f>SUM(T148:T159)</f>
        <v>0</v>
      </c>
      <c r="AR147" s="177" t="s">
        <v>77</v>
      </c>
      <c r="AT147" s="178" t="s">
        <v>68</v>
      </c>
      <c r="AU147" s="178" t="s">
        <v>69</v>
      </c>
      <c r="AY147" s="177" t="s">
        <v>130</v>
      </c>
      <c r="BK147" s="179">
        <f>SUM(BK148:BK159)</f>
        <v>0</v>
      </c>
    </row>
    <row r="148" spans="2:65" s="1" customFormat="1" ht="16.5" customHeight="1">
      <c r="B148" s="34"/>
      <c r="C148" s="182" t="s">
        <v>328</v>
      </c>
      <c r="D148" s="182" t="s">
        <v>132</v>
      </c>
      <c r="E148" s="183" t="s">
        <v>324</v>
      </c>
      <c r="F148" s="184" t="s">
        <v>979</v>
      </c>
      <c r="G148" s="185" t="s">
        <v>542</v>
      </c>
      <c r="H148" s="186">
        <v>1</v>
      </c>
      <c r="I148" s="187"/>
      <c r="J148" s="188">
        <f>ROUND(I148*H148,2)</f>
        <v>0</v>
      </c>
      <c r="K148" s="184" t="s">
        <v>1</v>
      </c>
      <c r="L148" s="38"/>
      <c r="M148" s="189" t="s">
        <v>1</v>
      </c>
      <c r="N148" s="190" t="s">
        <v>40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137</v>
      </c>
      <c r="AT148" s="17" t="s">
        <v>132</v>
      </c>
      <c r="AU148" s="17" t="s">
        <v>77</v>
      </c>
      <c r="AY148" s="17" t="s">
        <v>130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77</v>
      </c>
      <c r="BK148" s="193">
        <f>ROUND(I148*H148,2)</f>
        <v>0</v>
      </c>
      <c r="BL148" s="17" t="s">
        <v>137</v>
      </c>
      <c r="BM148" s="17" t="s">
        <v>980</v>
      </c>
    </row>
    <row r="149" spans="2:65" s="1" customFormat="1">
      <c r="B149" s="34"/>
      <c r="C149" s="35"/>
      <c r="D149" s="194" t="s">
        <v>139</v>
      </c>
      <c r="E149" s="35"/>
      <c r="F149" s="195" t="s">
        <v>979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139</v>
      </c>
      <c r="AU149" s="17" t="s">
        <v>77</v>
      </c>
    </row>
    <row r="150" spans="2:65" s="1" customFormat="1" ht="16.5" customHeight="1">
      <c r="B150" s="34"/>
      <c r="C150" s="182" t="s">
        <v>335</v>
      </c>
      <c r="D150" s="182" t="s">
        <v>132</v>
      </c>
      <c r="E150" s="183" t="s">
        <v>328</v>
      </c>
      <c r="F150" s="184" t="s">
        <v>981</v>
      </c>
      <c r="G150" s="185" t="s">
        <v>542</v>
      </c>
      <c r="H150" s="186">
        <v>1</v>
      </c>
      <c r="I150" s="187"/>
      <c r="J150" s="188">
        <f>ROUND(I150*H150,2)</f>
        <v>0</v>
      </c>
      <c r="K150" s="184" t="s">
        <v>1</v>
      </c>
      <c r="L150" s="38"/>
      <c r="M150" s="189" t="s">
        <v>1</v>
      </c>
      <c r="N150" s="190" t="s">
        <v>40</v>
      </c>
      <c r="O150" s="60"/>
      <c r="P150" s="191">
        <f>O150*H150</f>
        <v>0</v>
      </c>
      <c r="Q150" s="191">
        <v>0</v>
      </c>
      <c r="R150" s="191">
        <f>Q150*H150</f>
        <v>0</v>
      </c>
      <c r="S150" s="191">
        <v>0</v>
      </c>
      <c r="T150" s="192">
        <f>S150*H150</f>
        <v>0</v>
      </c>
      <c r="AR150" s="17" t="s">
        <v>137</v>
      </c>
      <c r="AT150" s="17" t="s">
        <v>132</v>
      </c>
      <c r="AU150" s="17" t="s">
        <v>77</v>
      </c>
      <c r="AY150" s="17" t="s">
        <v>130</v>
      </c>
      <c r="BE150" s="193">
        <f>IF(N150="základní",J150,0)</f>
        <v>0</v>
      </c>
      <c r="BF150" s="193">
        <f>IF(N150="snížená",J150,0)</f>
        <v>0</v>
      </c>
      <c r="BG150" s="193">
        <f>IF(N150="zákl. přenesená",J150,0)</f>
        <v>0</v>
      </c>
      <c r="BH150" s="193">
        <f>IF(N150="sníž. přenesená",J150,0)</f>
        <v>0</v>
      </c>
      <c r="BI150" s="193">
        <f>IF(N150="nulová",J150,0)</f>
        <v>0</v>
      </c>
      <c r="BJ150" s="17" t="s">
        <v>77</v>
      </c>
      <c r="BK150" s="193">
        <f>ROUND(I150*H150,2)</f>
        <v>0</v>
      </c>
      <c r="BL150" s="17" t="s">
        <v>137</v>
      </c>
      <c r="BM150" s="17" t="s">
        <v>982</v>
      </c>
    </row>
    <row r="151" spans="2:65" s="1" customFormat="1">
      <c r="B151" s="34"/>
      <c r="C151" s="35"/>
      <c r="D151" s="194" t="s">
        <v>139</v>
      </c>
      <c r="E151" s="35"/>
      <c r="F151" s="195" t="s">
        <v>981</v>
      </c>
      <c r="G151" s="35"/>
      <c r="H151" s="35"/>
      <c r="I151" s="112"/>
      <c r="J151" s="35"/>
      <c r="K151" s="35"/>
      <c r="L151" s="38"/>
      <c r="M151" s="196"/>
      <c r="N151" s="60"/>
      <c r="O151" s="60"/>
      <c r="P151" s="60"/>
      <c r="Q151" s="60"/>
      <c r="R151" s="60"/>
      <c r="S151" s="60"/>
      <c r="T151" s="61"/>
      <c r="AT151" s="17" t="s">
        <v>139</v>
      </c>
      <c r="AU151" s="17" t="s">
        <v>77</v>
      </c>
    </row>
    <row r="152" spans="2:65" s="1" customFormat="1" ht="16.5" customHeight="1">
      <c r="B152" s="34"/>
      <c r="C152" s="182" t="s">
        <v>340</v>
      </c>
      <c r="D152" s="182" t="s">
        <v>132</v>
      </c>
      <c r="E152" s="183" t="s">
        <v>335</v>
      </c>
      <c r="F152" s="184" t="s">
        <v>374</v>
      </c>
      <c r="G152" s="185" t="s">
        <v>542</v>
      </c>
      <c r="H152" s="186">
        <v>1</v>
      </c>
      <c r="I152" s="187"/>
      <c r="J152" s="188">
        <f>ROUND(I152*H152,2)</f>
        <v>0</v>
      </c>
      <c r="K152" s="184" t="s">
        <v>1</v>
      </c>
      <c r="L152" s="38"/>
      <c r="M152" s="189" t="s">
        <v>1</v>
      </c>
      <c r="N152" s="190" t="s">
        <v>40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137</v>
      </c>
      <c r="AT152" s="17" t="s">
        <v>132</v>
      </c>
      <c r="AU152" s="17" t="s">
        <v>77</v>
      </c>
      <c r="AY152" s="17" t="s">
        <v>130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77</v>
      </c>
      <c r="BK152" s="193">
        <f>ROUND(I152*H152,2)</f>
        <v>0</v>
      </c>
      <c r="BL152" s="17" t="s">
        <v>137</v>
      </c>
      <c r="BM152" s="17" t="s">
        <v>983</v>
      </c>
    </row>
    <row r="153" spans="2:65" s="1" customFormat="1">
      <c r="B153" s="34"/>
      <c r="C153" s="35"/>
      <c r="D153" s="194" t="s">
        <v>139</v>
      </c>
      <c r="E153" s="35"/>
      <c r="F153" s="195" t="s">
        <v>374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139</v>
      </c>
      <c r="AU153" s="17" t="s">
        <v>77</v>
      </c>
    </row>
    <row r="154" spans="2:65" s="1" customFormat="1" ht="16.5" customHeight="1">
      <c r="B154" s="34"/>
      <c r="C154" s="182" t="s">
        <v>347</v>
      </c>
      <c r="D154" s="182" t="s">
        <v>132</v>
      </c>
      <c r="E154" s="183" t="s">
        <v>340</v>
      </c>
      <c r="F154" s="184" t="s">
        <v>984</v>
      </c>
      <c r="G154" s="185" t="s">
        <v>542</v>
      </c>
      <c r="H154" s="186">
        <v>1</v>
      </c>
      <c r="I154" s="187"/>
      <c r="J154" s="188">
        <f>ROUND(I154*H154,2)</f>
        <v>0</v>
      </c>
      <c r="K154" s="184" t="s">
        <v>1</v>
      </c>
      <c r="L154" s="38"/>
      <c r="M154" s="189" t="s">
        <v>1</v>
      </c>
      <c r="N154" s="190" t="s">
        <v>40</v>
      </c>
      <c r="O154" s="60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AR154" s="17" t="s">
        <v>137</v>
      </c>
      <c r="AT154" s="17" t="s">
        <v>132</v>
      </c>
      <c r="AU154" s="17" t="s">
        <v>77</v>
      </c>
      <c r="AY154" s="17" t="s">
        <v>130</v>
      </c>
      <c r="BE154" s="193">
        <f>IF(N154="základní",J154,0)</f>
        <v>0</v>
      </c>
      <c r="BF154" s="193">
        <f>IF(N154="snížená",J154,0)</f>
        <v>0</v>
      </c>
      <c r="BG154" s="193">
        <f>IF(N154="zákl. přenesená",J154,0)</f>
        <v>0</v>
      </c>
      <c r="BH154" s="193">
        <f>IF(N154="sníž. přenesená",J154,0)</f>
        <v>0</v>
      </c>
      <c r="BI154" s="193">
        <f>IF(N154="nulová",J154,0)</f>
        <v>0</v>
      </c>
      <c r="BJ154" s="17" t="s">
        <v>77</v>
      </c>
      <c r="BK154" s="193">
        <f>ROUND(I154*H154,2)</f>
        <v>0</v>
      </c>
      <c r="BL154" s="17" t="s">
        <v>137</v>
      </c>
      <c r="BM154" s="17" t="s">
        <v>985</v>
      </c>
    </row>
    <row r="155" spans="2:65" s="1" customFormat="1">
      <c r="B155" s="34"/>
      <c r="C155" s="35"/>
      <c r="D155" s="194" t="s">
        <v>139</v>
      </c>
      <c r="E155" s="35"/>
      <c r="F155" s="195" t="s">
        <v>984</v>
      </c>
      <c r="G155" s="35"/>
      <c r="H155" s="35"/>
      <c r="I155" s="112"/>
      <c r="J155" s="35"/>
      <c r="K155" s="35"/>
      <c r="L155" s="38"/>
      <c r="M155" s="196"/>
      <c r="N155" s="60"/>
      <c r="O155" s="60"/>
      <c r="P155" s="60"/>
      <c r="Q155" s="60"/>
      <c r="R155" s="60"/>
      <c r="S155" s="60"/>
      <c r="T155" s="61"/>
      <c r="AT155" s="17" t="s">
        <v>139</v>
      </c>
      <c r="AU155" s="17" t="s">
        <v>77</v>
      </c>
    </row>
    <row r="156" spans="2:65" s="1" customFormat="1" ht="16.5" customHeight="1">
      <c r="B156" s="34"/>
      <c r="C156" s="182" t="s">
        <v>353</v>
      </c>
      <c r="D156" s="182" t="s">
        <v>132</v>
      </c>
      <c r="E156" s="183" t="s">
        <v>347</v>
      </c>
      <c r="F156" s="184" t="s">
        <v>986</v>
      </c>
      <c r="G156" s="185" t="s">
        <v>542</v>
      </c>
      <c r="H156" s="186">
        <v>1</v>
      </c>
      <c r="I156" s="187"/>
      <c r="J156" s="188">
        <f>ROUND(I156*H156,2)</f>
        <v>0</v>
      </c>
      <c r="K156" s="184" t="s">
        <v>1</v>
      </c>
      <c r="L156" s="38"/>
      <c r="M156" s="189" t="s">
        <v>1</v>
      </c>
      <c r="N156" s="190" t="s">
        <v>40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137</v>
      </c>
      <c r="AT156" s="17" t="s">
        <v>132</v>
      </c>
      <c r="AU156" s="17" t="s">
        <v>77</v>
      </c>
      <c r="AY156" s="17" t="s">
        <v>130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77</v>
      </c>
      <c r="BK156" s="193">
        <f>ROUND(I156*H156,2)</f>
        <v>0</v>
      </c>
      <c r="BL156" s="17" t="s">
        <v>137</v>
      </c>
      <c r="BM156" s="17" t="s">
        <v>987</v>
      </c>
    </row>
    <row r="157" spans="2:65" s="1" customFormat="1">
      <c r="B157" s="34"/>
      <c r="C157" s="35"/>
      <c r="D157" s="194" t="s">
        <v>139</v>
      </c>
      <c r="E157" s="35"/>
      <c r="F157" s="195" t="s">
        <v>986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139</v>
      </c>
      <c r="AU157" s="17" t="s">
        <v>77</v>
      </c>
    </row>
    <row r="158" spans="2:65" s="1" customFormat="1" ht="16.5" customHeight="1">
      <c r="B158" s="34"/>
      <c r="C158" s="182" t="s">
        <v>360</v>
      </c>
      <c r="D158" s="182" t="s">
        <v>132</v>
      </c>
      <c r="E158" s="183" t="s">
        <v>353</v>
      </c>
      <c r="F158" s="184" t="s">
        <v>988</v>
      </c>
      <c r="G158" s="185" t="s">
        <v>542</v>
      </c>
      <c r="H158" s="186">
        <v>1</v>
      </c>
      <c r="I158" s="187"/>
      <c r="J158" s="188">
        <f>ROUND(I158*H158,2)</f>
        <v>0</v>
      </c>
      <c r="K158" s="184" t="s">
        <v>1</v>
      </c>
      <c r="L158" s="38"/>
      <c r="M158" s="189" t="s">
        <v>1</v>
      </c>
      <c r="N158" s="190" t="s">
        <v>40</v>
      </c>
      <c r="O158" s="60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AR158" s="17" t="s">
        <v>137</v>
      </c>
      <c r="AT158" s="17" t="s">
        <v>132</v>
      </c>
      <c r="AU158" s="17" t="s">
        <v>77</v>
      </c>
      <c r="AY158" s="17" t="s">
        <v>130</v>
      </c>
      <c r="BE158" s="193">
        <f>IF(N158="základní",J158,0)</f>
        <v>0</v>
      </c>
      <c r="BF158" s="193">
        <f>IF(N158="snížená",J158,0)</f>
        <v>0</v>
      </c>
      <c r="BG158" s="193">
        <f>IF(N158="zákl. přenesená",J158,0)</f>
        <v>0</v>
      </c>
      <c r="BH158" s="193">
        <f>IF(N158="sníž. přenesená",J158,0)</f>
        <v>0</v>
      </c>
      <c r="BI158" s="193">
        <f>IF(N158="nulová",J158,0)</f>
        <v>0</v>
      </c>
      <c r="BJ158" s="17" t="s">
        <v>77</v>
      </c>
      <c r="BK158" s="193">
        <f>ROUND(I158*H158,2)</f>
        <v>0</v>
      </c>
      <c r="BL158" s="17" t="s">
        <v>137</v>
      </c>
      <c r="BM158" s="17" t="s">
        <v>989</v>
      </c>
    </row>
    <row r="159" spans="2:65" s="1" customFormat="1">
      <c r="B159" s="34"/>
      <c r="C159" s="35"/>
      <c r="D159" s="194" t="s">
        <v>139</v>
      </c>
      <c r="E159" s="35"/>
      <c r="F159" s="195" t="s">
        <v>988</v>
      </c>
      <c r="G159" s="35"/>
      <c r="H159" s="35"/>
      <c r="I159" s="112"/>
      <c r="J159" s="35"/>
      <c r="K159" s="35"/>
      <c r="L159" s="38"/>
      <c r="M159" s="240"/>
      <c r="N159" s="241"/>
      <c r="O159" s="241"/>
      <c r="P159" s="241"/>
      <c r="Q159" s="241"/>
      <c r="R159" s="241"/>
      <c r="S159" s="241"/>
      <c r="T159" s="242"/>
      <c r="AT159" s="17" t="s">
        <v>139</v>
      </c>
      <c r="AU159" s="17" t="s">
        <v>77</v>
      </c>
    </row>
    <row r="160" spans="2:65" s="1" customFormat="1" ht="6.9" customHeight="1">
      <c r="B160" s="46"/>
      <c r="C160" s="47"/>
      <c r="D160" s="47"/>
      <c r="E160" s="47"/>
      <c r="F160" s="47"/>
      <c r="G160" s="47"/>
      <c r="H160" s="47"/>
      <c r="I160" s="134"/>
      <c r="J160" s="47"/>
      <c r="K160" s="47"/>
      <c r="L160" s="38"/>
    </row>
  </sheetData>
  <sheetProtection algorithmName="SHA-512" hashValue="puJ809FO2B0g+08wnAfH7d4BFXv8rofVA87XKm13o2qkSUubWVynGNP/tf4/LRCOu0xss1fL/K/JUTe4yCEz9w==" saltValue="MITr88eLY2fJKU7XUSrzZ0eAblWnAqKtS1X9uGghIl4cP6W8tjnx0dSzdFBMr0NDzwzWN0xre0JMuGMsd6+CmQ==" spinCount="100000" sheet="1" objects="1" scenarios="1" formatColumns="0" formatRows="0" autoFilter="0"/>
  <autoFilter ref="C81:K159" xr:uid="{00000000-0009-0000-0000-000006000000}"/>
  <mergeCells count="9">
    <mergeCell ref="E50:H50"/>
    <mergeCell ref="E72:H72"/>
    <mergeCell ref="E74:H74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14</vt:i4>
      </vt:variant>
    </vt:vector>
  </HeadingPairs>
  <TitlesOfParts>
    <vt:vector size="21" baseType="lpstr">
      <vt:lpstr>Rekapitulace stavby</vt:lpstr>
      <vt:lpstr>SO 101 - Místní komunikace </vt:lpstr>
      <vt:lpstr>SO 301.1 - Vodovodní řad</vt:lpstr>
      <vt:lpstr>SO 301.2 - Vodovodní příp...</vt:lpstr>
      <vt:lpstr>SO 301.3 - Přeložka vodovodu</vt:lpstr>
      <vt:lpstr>VON - Vedlejší a ostatní ...</vt:lpstr>
      <vt:lpstr>SO 401 - Veřejné osvětlení</vt:lpstr>
      <vt:lpstr>'Rekapitulace stavby'!Názvy_tisku</vt:lpstr>
      <vt:lpstr>'SO 101 - Místní komunikace '!Názvy_tisku</vt:lpstr>
      <vt:lpstr>'SO 301.1 - Vodovodní řad'!Názvy_tisku</vt:lpstr>
      <vt:lpstr>'SO 301.2 - Vodovodní příp...'!Názvy_tisku</vt:lpstr>
      <vt:lpstr>'SO 301.3 - Přeložka vodovodu'!Názvy_tisku</vt:lpstr>
      <vt:lpstr>'SO 401 - Veřejné osvětlení'!Názvy_tisku</vt:lpstr>
      <vt:lpstr>'VON - Vedlejší a ostatní ...'!Názvy_tisku</vt:lpstr>
      <vt:lpstr>'Rekapitulace stavby'!Oblast_tisku</vt:lpstr>
      <vt:lpstr>'SO 101 - Místní komunikace '!Oblast_tisku</vt:lpstr>
      <vt:lpstr>'SO 301.1 - Vodovodní řad'!Oblast_tisku</vt:lpstr>
      <vt:lpstr>'SO 301.2 - Vodovodní příp...'!Oblast_tisku</vt:lpstr>
      <vt:lpstr>'SO 301.3 - Přeložka vodovodu'!Oblast_tisku</vt:lpstr>
      <vt:lpstr>'SO 401 - Veřejné osvětlení'!Oblast_tisku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DESKTOP-9CP0SEB\Alena</dc:creator>
  <cp:lastModifiedBy>Kateřina Kabešová</cp:lastModifiedBy>
  <dcterms:created xsi:type="dcterms:W3CDTF">2019-01-22T20:25:30Z</dcterms:created>
  <dcterms:modified xsi:type="dcterms:W3CDTF">2020-03-05T07:15:18Z</dcterms:modified>
</cp:coreProperties>
</file>