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P:\Production\Production Grants\3 - CLIENTS\MĚSTO RALSKO\OPŽP_Rybník Hradčany_opakovaná výzva\VŘ\Zadávací dokumentace\"/>
    </mc:Choice>
  </mc:AlternateContent>
  <bookViews>
    <workbookView xWindow="0" yWindow="0" windowWidth="19200" windowHeight="7416" firstSheet="3" activeTab="6"/>
  </bookViews>
  <sheets>
    <sheet name="Rekapitulace stavby" sheetId="1" r:id="rId1"/>
    <sheet name="SO 01a - Bezpečnostní přeliv" sheetId="2" r:id="rId2"/>
    <sheet name="SO 01b - Lávka" sheetId="3" r:id="rId3"/>
    <sheet name="SO 03 - Hráz" sheetId="4" r:id="rId4"/>
    <sheet name="SO 04 - Chodník" sheetId="5" r:id="rId5"/>
    <sheet name="SO 05 - Objekty podhrází,..." sheetId="6" r:id="rId6"/>
    <sheet name="SO 06 - Biotechnická opat..." sheetId="7" r:id="rId7"/>
    <sheet name="SO 07 - Nádrž sediment, pláž" sheetId="8" r:id="rId8"/>
    <sheet name="SO 08 - Bourací práce" sheetId="9" r:id="rId9"/>
    <sheet name="VON - Vedlejší a ostatní ..." sheetId="10" r:id="rId10"/>
    <sheet name="Pokyny pro vyplnění" sheetId="11" r:id="rId11"/>
  </sheets>
  <definedNames>
    <definedName name="_xlnm._FilterDatabase" localSheetId="1" hidden="1">'SO 01a - Bezpečnostní přeliv'!$C$89:$K$361</definedName>
    <definedName name="_xlnm._FilterDatabase" localSheetId="2" hidden="1">'SO 01b - Lávka'!$C$82:$K$179</definedName>
    <definedName name="_xlnm._FilterDatabase" localSheetId="3" hidden="1">'SO 03 - Hráz'!$C$83:$K$215</definedName>
    <definedName name="_xlnm._FilterDatabase" localSheetId="4" hidden="1">'SO 04 - Chodník'!$C$81:$K$124</definedName>
    <definedName name="_xlnm._FilterDatabase" localSheetId="5" hidden="1">'SO 05 - Objekty podhrází,...'!$C$88:$K$361</definedName>
    <definedName name="_xlnm._FilterDatabase" localSheetId="6" hidden="1">'SO 06 - Biotechnická opat...'!$C$77:$K$97</definedName>
    <definedName name="_xlnm._FilterDatabase" localSheetId="7" hidden="1">'SO 07 - Nádrž sediment, pláž'!$C$78:$K$165</definedName>
    <definedName name="_xlnm._FilterDatabase" localSheetId="8" hidden="1">'SO 08 - Bourací práce'!$C$82:$K$169</definedName>
    <definedName name="_xlnm._FilterDatabase" localSheetId="9" hidden="1">'VON - Vedlejší a ostatní ...'!$C$80:$K$111</definedName>
    <definedName name="_xlnm.Print_Titles" localSheetId="0">'Rekapitulace stavby'!$49:$49</definedName>
    <definedName name="_xlnm.Print_Titles" localSheetId="1">'SO 01a - Bezpečnostní přeliv'!$89:$89</definedName>
    <definedName name="_xlnm.Print_Titles" localSheetId="2">'SO 01b - Lávka'!$82:$82</definedName>
    <definedName name="_xlnm.Print_Titles" localSheetId="3">'SO 03 - Hráz'!$83:$83</definedName>
    <definedName name="_xlnm.Print_Titles" localSheetId="4">'SO 04 - Chodník'!$81:$81</definedName>
    <definedName name="_xlnm.Print_Titles" localSheetId="5">'SO 05 - Objekty podhrází,...'!$88:$88</definedName>
    <definedName name="_xlnm.Print_Titles" localSheetId="6">'SO 06 - Biotechnická opat...'!$77:$77</definedName>
    <definedName name="_xlnm.Print_Titles" localSheetId="7">'SO 07 - Nádrž sediment, pláž'!$78:$78</definedName>
    <definedName name="_xlnm.Print_Titles" localSheetId="8">'SO 08 - Bourací práce'!$82:$82</definedName>
    <definedName name="_xlnm.Print_Titles" localSheetId="9">'VON - Vedlejší a ostatní ...'!$80:$80</definedName>
    <definedName name="_xlnm.Print_Area" localSheetId="10">'Pokyny pro vyplnění'!$B$2:$K$69,'Pokyny pro vyplnění'!$B$72:$K$116,'Pokyny pro vyplnění'!$B$119:$K$188,'Pokyny pro vyplnění'!$B$196:$K$216</definedName>
    <definedName name="_xlnm.Print_Area" localSheetId="0">'Rekapitulace stavby'!$D$4:$AO$33,'Rekapitulace stavby'!$C$39:$AQ$61</definedName>
    <definedName name="_xlnm.Print_Area" localSheetId="1">'SO 01a - Bezpečnostní přeliv'!$C$4:$J$36,'SO 01a - Bezpečnostní přeliv'!$C$42:$J$71,'SO 01a - Bezpečnostní přeliv'!$C$77:$K$361</definedName>
    <definedName name="_xlnm.Print_Area" localSheetId="2">'SO 01b - Lávka'!$C$4:$J$36,'SO 01b - Lávka'!$C$42:$J$64,'SO 01b - Lávka'!$C$70:$K$179</definedName>
    <definedName name="_xlnm.Print_Area" localSheetId="3">'SO 03 - Hráz'!$C$4:$J$36,'SO 03 - Hráz'!$C$42:$J$65,'SO 03 - Hráz'!$C$71:$K$215</definedName>
    <definedName name="_xlnm.Print_Area" localSheetId="4">'SO 04 - Chodník'!$C$4:$J$36,'SO 04 - Chodník'!$C$42:$J$63,'SO 04 - Chodník'!$C$69:$K$124</definedName>
    <definedName name="_xlnm.Print_Area" localSheetId="5">'SO 05 - Objekty podhrází,...'!$C$4:$J$36,'SO 05 - Objekty podhrází,...'!$C$42:$J$70,'SO 05 - Objekty podhrází,...'!$C$76:$K$361</definedName>
    <definedName name="_xlnm.Print_Area" localSheetId="6">'SO 06 - Biotechnická opat...'!$C$4:$J$36,'SO 06 - Biotechnická opat...'!$C$42:$J$59,'SO 06 - Biotechnická opat...'!$C$65:$K$97</definedName>
    <definedName name="_xlnm.Print_Area" localSheetId="7">'SO 07 - Nádrž sediment, pláž'!$C$4:$J$36,'SO 07 - Nádrž sediment, pláž'!$C$42:$J$60,'SO 07 - Nádrž sediment, pláž'!$C$66:$K$165</definedName>
    <definedName name="_xlnm.Print_Area" localSheetId="8">'SO 08 - Bourací práce'!$C$4:$J$36,'SO 08 - Bourací práce'!$C$42:$J$64,'SO 08 - Bourací práce'!$C$70:$K$169</definedName>
    <definedName name="_xlnm.Print_Area" localSheetId="9">'VON - Vedlejší a ostatní ...'!$C$4:$J$36,'VON - Vedlejší a ostatní ...'!$C$42:$J$62,'VON - Vedlejší a ostatní ...'!$C$68:$K$111</definedName>
  </definedNames>
  <calcPr calcId="152511"/>
</workbook>
</file>

<file path=xl/calcChain.xml><?xml version="1.0" encoding="utf-8"?>
<calcChain xmlns="http://schemas.openxmlformats.org/spreadsheetml/2006/main">
  <c r="AY60" i="1" l="1"/>
  <c r="AX60" i="1"/>
  <c r="BI111" i="10"/>
  <c r="BH111" i="10"/>
  <c r="BG111" i="10"/>
  <c r="BF111" i="10"/>
  <c r="T111" i="10"/>
  <c r="T110" i="10"/>
  <c r="R111" i="10"/>
  <c r="R110" i="10" s="1"/>
  <c r="P111" i="10"/>
  <c r="P110" i="10"/>
  <c r="BK111" i="10"/>
  <c r="BK110" i="10" s="1"/>
  <c r="J110" i="10" s="1"/>
  <c r="J61" i="10" s="1"/>
  <c r="J111" i="10"/>
  <c r="BE111" i="10" s="1"/>
  <c r="BI109" i="10"/>
  <c r="BH109" i="10"/>
  <c r="BG109" i="10"/>
  <c r="BF109" i="10"/>
  <c r="T109" i="10"/>
  <c r="R109" i="10"/>
  <c r="P109" i="10"/>
  <c r="BK109" i="10"/>
  <c r="J109" i="10"/>
  <c r="BE109" i="10"/>
  <c r="BI108" i="10"/>
  <c r="BH108" i="10"/>
  <c r="BG108" i="10"/>
  <c r="BF108" i="10"/>
  <c r="T108" i="10"/>
  <c r="R108" i="10"/>
  <c r="P108" i="10"/>
  <c r="BK108" i="10"/>
  <c r="J108" i="10"/>
  <c r="BE108" i="10" s="1"/>
  <c r="BI106" i="10"/>
  <c r="BH106" i="10"/>
  <c r="BG106" i="10"/>
  <c r="BF106" i="10"/>
  <c r="T106" i="10"/>
  <c r="R106" i="10"/>
  <c r="P106" i="10"/>
  <c r="BK106" i="10"/>
  <c r="J106" i="10"/>
  <c r="BE106" i="10"/>
  <c r="BI104" i="10"/>
  <c r="BH104" i="10"/>
  <c r="BG104" i="10"/>
  <c r="BF104" i="10"/>
  <c r="T104" i="10"/>
  <c r="R104" i="10"/>
  <c r="P104" i="10"/>
  <c r="BK104" i="10"/>
  <c r="J104" i="10"/>
  <c r="BE104" i="10" s="1"/>
  <c r="BI102" i="10"/>
  <c r="BH102" i="10"/>
  <c r="BG102" i="10"/>
  <c r="BF102" i="10"/>
  <c r="T102" i="10"/>
  <c r="R102" i="10"/>
  <c r="P102" i="10"/>
  <c r="BK102" i="10"/>
  <c r="J102" i="10"/>
  <c r="BE102" i="10" s="1"/>
  <c r="BI100" i="10"/>
  <c r="BH100" i="10"/>
  <c r="BG100" i="10"/>
  <c r="BF100" i="10"/>
  <c r="T100" i="10"/>
  <c r="R100" i="10"/>
  <c r="P100" i="10"/>
  <c r="BK100" i="10"/>
  <c r="J100" i="10"/>
  <c r="BE100" i="10" s="1"/>
  <c r="BI98" i="10"/>
  <c r="BH98" i="10"/>
  <c r="BG98" i="10"/>
  <c r="BF98" i="10"/>
  <c r="T98" i="10"/>
  <c r="R98" i="10"/>
  <c r="P98" i="10"/>
  <c r="BK98" i="10"/>
  <c r="J98" i="10"/>
  <c r="BE98" i="10"/>
  <c r="BI96" i="10"/>
  <c r="BH96" i="10"/>
  <c r="BG96" i="10"/>
  <c r="BF96" i="10"/>
  <c r="T96" i="10"/>
  <c r="R96" i="10"/>
  <c r="P96" i="10"/>
  <c r="BK96" i="10"/>
  <c r="J96" i="10"/>
  <c r="BE96" i="10" s="1"/>
  <c r="BI94" i="10"/>
  <c r="BH94" i="10"/>
  <c r="BG94" i="10"/>
  <c r="BF94" i="10"/>
  <c r="T94" i="10"/>
  <c r="T93" i="10"/>
  <c r="R94" i="10"/>
  <c r="P94" i="10"/>
  <c r="P93" i="10"/>
  <c r="BK94" i="10"/>
  <c r="J94" i="10"/>
  <c r="BE94" i="10" s="1"/>
  <c r="BI92" i="10"/>
  <c r="BH92" i="10"/>
  <c r="BG92" i="10"/>
  <c r="BF92" i="10"/>
  <c r="T92" i="10"/>
  <c r="T91" i="10"/>
  <c r="R92" i="10"/>
  <c r="R91" i="10" s="1"/>
  <c r="P92" i="10"/>
  <c r="P91" i="10"/>
  <c r="BK92" i="10"/>
  <c r="BK91" i="10" s="1"/>
  <c r="J91" i="10" s="1"/>
  <c r="J59" i="10" s="1"/>
  <c r="J92" i="10"/>
  <c r="BE92" i="10" s="1"/>
  <c r="BI90" i="10"/>
  <c r="BH90" i="10"/>
  <c r="BG90" i="10"/>
  <c r="BF90" i="10"/>
  <c r="T90" i="10"/>
  <c r="R90" i="10"/>
  <c r="P90" i="10"/>
  <c r="BK90" i="10"/>
  <c r="J90" i="10"/>
  <c r="BE90" i="10" s="1"/>
  <c r="BI89" i="10"/>
  <c r="BH89" i="10"/>
  <c r="BG89" i="10"/>
  <c r="BF89" i="10"/>
  <c r="T89" i="10"/>
  <c r="R89" i="10"/>
  <c r="P89" i="10"/>
  <c r="BK89" i="10"/>
  <c r="J89" i="10"/>
  <c r="BE89" i="10" s="1"/>
  <c r="BI88" i="10"/>
  <c r="BH88" i="10"/>
  <c r="BG88" i="10"/>
  <c r="BF88" i="10"/>
  <c r="T88" i="10"/>
  <c r="R88" i="10"/>
  <c r="P88" i="10"/>
  <c r="BK88" i="10"/>
  <c r="J88" i="10"/>
  <c r="BE88" i="10" s="1"/>
  <c r="BI87" i="10"/>
  <c r="BH87" i="10"/>
  <c r="BG87" i="10"/>
  <c r="BF87" i="10"/>
  <c r="T87" i="10"/>
  <c r="R87" i="10"/>
  <c r="P87" i="10"/>
  <c r="BK87" i="10"/>
  <c r="J87" i="10"/>
  <c r="BE87" i="10" s="1"/>
  <c r="BI86" i="10"/>
  <c r="BH86" i="10"/>
  <c r="BG86" i="10"/>
  <c r="BF86" i="10"/>
  <c r="T86" i="10"/>
  <c r="R86" i="10"/>
  <c r="P86" i="10"/>
  <c r="BK86" i="10"/>
  <c r="J86" i="10"/>
  <c r="BE86" i="10"/>
  <c r="BI85" i="10"/>
  <c r="BH85" i="10"/>
  <c r="BG85" i="10"/>
  <c r="BF85" i="10"/>
  <c r="T85" i="10"/>
  <c r="R85" i="10"/>
  <c r="P85" i="10"/>
  <c r="BK85" i="10"/>
  <c r="BK83" i="10" s="1"/>
  <c r="J85" i="10"/>
  <c r="BE85" i="10" s="1"/>
  <c r="BI84" i="10"/>
  <c r="BH84" i="10"/>
  <c r="BG84" i="10"/>
  <c r="BF84" i="10"/>
  <c r="T84" i="10"/>
  <c r="T83" i="10" s="1"/>
  <c r="R84" i="10"/>
  <c r="P84" i="10"/>
  <c r="P83" i="10" s="1"/>
  <c r="BK84" i="10"/>
  <c r="J84" i="10"/>
  <c r="BE84" i="10" s="1"/>
  <c r="F77" i="10"/>
  <c r="F75" i="10"/>
  <c r="E73" i="10"/>
  <c r="F51" i="10"/>
  <c r="F49" i="10"/>
  <c r="E47" i="10"/>
  <c r="J18" i="10"/>
  <c r="E18" i="10"/>
  <c r="F78" i="10"/>
  <c r="F52" i="10"/>
  <c r="J17" i="10"/>
  <c r="J75" i="10"/>
  <c r="J49" i="10"/>
  <c r="E7" i="10"/>
  <c r="E71" i="10" s="1"/>
  <c r="E45" i="10"/>
  <c r="AY59" i="1"/>
  <c r="AX59" i="1"/>
  <c r="BI168" i="9"/>
  <c r="BH168" i="9"/>
  <c r="BG168" i="9"/>
  <c r="BF168" i="9"/>
  <c r="T168" i="9"/>
  <c r="T167" i="9"/>
  <c r="R168" i="9"/>
  <c r="R167" i="9" s="1"/>
  <c r="P168" i="9"/>
  <c r="P167" i="9"/>
  <c r="BK168" i="9"/>
  <c r="BK167" i="9" s="1"/>
  <c r="J167" i="9" s="1"/>
  <c r="J63" i="9" s="1"/>
  <c r="J168" i="9"/>
  <c r="BE168" i="9"/>
  <c r="BI164" i="9"/>
  <c r="BH164" i="9"/>
  <c r="BG164" i="9"/>
  <c r="BF164" i="9"/>
  <c r="T164" i="9"/>
  <c r="R164" i="9"/>
  <c r="P164" i="9"/>
  <c r="BK164" i="9"/>
  <c r="J164" i="9"/>
  <c r="BE164" i="9"/>
  <c r="BI161" i="9"/>
  <c r="BH161" i="9"/>
  <c r="BG161" i="9"/>
  <c r="BF161" i="9"/>
  <c r="T161" i="9"/>
  <c r="T160" i="9" s="1"/>
  <c r="R161" i="9"/>
  <c r="R160" i="9"/>
  <c r="P161" i="9"/>
  <c r="P160" i="9" s="1"/>
  <c r="BK161" i="9"/>
  <c r="BK160" i="9"/>
  <c r="J160" i="9"/>
  <c r="J62" i="9" s="1"/>
  <c r="J161" i="9"/>
  <c r="BE161" i="9" s="1"/>
  <c r="BI155" i="9"/>
  <c r="BH155" i="9"/>
  <c r="BG155" i="9"/>
  <c r="BF155" i="9"/>
  <c r="T155" i="9"/>
  <c r="T150" i="9" s="1"/>
  <c r="R155" i="9"/>
  <c r="P155" i="9"/>
  <c r="BK155" i="9"/>
  <c r="J155" i="9"/>
  <c r="BE155" i="9" s="1"/>
  <c r="BI151" i="9"/>
  <c r="BH151" i="9"/>
  <c r="BG151" i="9"/>
  <c r="BF151" i="9"/>
  <c r="T151" i="9"/>
  <c r="R151" i="9"/>
  <c r="R150" i="9" s="1"/>
  <c r="P151" i="9"/>
  <c r="P150" i="9"/>
  <c r="BK151" i="9"/>
  <c r="BK150" i="9" s="1"/>
  <c r="J150" i="9" s="1"/>
  <c r="J61" i="9" s="1"/>
  <c r="J151" i="9"/>
  <c r="BE151" i="9" s="1"/>
  <c r="BI145" i="9"/>
  <c r="BH145" i="9"/>
  <c r="BG145" i="9"/>
  <c r="BF145" i="9"/>
  <c r="T145" i="9"/>
  <c r="R145" i="9"/>
  <c r="P145" i="9"/>
  <c r="BK145" i="9"/>
  <c r="J145" i="9"/>
  <c r="BE145" i="9"/>
  <c r="BI143" i="9"/>
  <c r="BH143" i="9"/>
  <c r="BG143" i="9"/>
  <c r="BF143" i="9"/>
  <c r="T143" i="9"/>
  <c r="R143" i="9"/>
  <c r="P143" i="9"/>
  <c r="BK143" i="9"/>
  <c r="J143" i="9"/>
  <c r="BE143" i="9" s="1"/>
  <c r="BI139" i="9"/>
  <c r="BH139" i="9"/>
  <c r="BG139" i="9"/>
  <c r="BF139" i="9"/>
  <c r="T139" i="9"/>
  <c r="R139" i="9"/>
  <c r="P139" i="9"/>
  <c r="P116" i="9" s="1"/>
  <c r="BK139" i="9"/>
  <c r="J139" i="9"/>
  <c r="BE139" i="9"/>
  <c r="BI130" i="9"/>
  <c r="BH130" i="9"/>
  <c r="BG130" i="9"/>
  <c r="BF130" i="9"/>
  <c r="T130" i="9"/>
  <c r="R130" i="9"/>
  <c r="P130" i="9"/>
  <c r="BK130" i="9"/>
  <c r="J130" i="9"/>
  <c r="BE130" i="9" s="1"/>
  <c r="BI117" i="9"/>
  <c r="BH117" i="9"/>
  <c r="BG117" i="9"/>
  <c r="BF117" i="9"/>
  <c r="T117" i="9"/>
  <c r="R117" i="9"/>
  <c r="R116" i="9" s="1"/>
  <c r="P117" i="9"/>
  <c r="BK117" i="9"/>
  <c r="J117" i="9"/>
  <c r="BE117" i="9" s="1"/>
  <c r="BI108" i="9"/>
  <c r="BH108" i="9"/>
  <c r="BG108" i="9"/>
  <c r="BF108" i="9"/>
  <c r="T108" i="9"/>
  <c r="T107" i="9"/>
  <c r="R108" i="9"/>
  <c r="R107" i="9" s="1"/>
  <c r="P108" i="9"/>
  <c r="P107" i="9"/>
  <c r="BK108" i="9"/>
  <c r="BK107" i="9" s="1"/>
  <c r="J107" i="9" s="1"/>
  <c r="J59" i="9" s="1"/>
  <c r="J108" i="9"/>
  <c r="BE108" i="9"/>
  <c r="BI98" i="9"/>
  <c r="BH98" i="9"/>
  <c r="BG98" i="9"/>
  <c r="BF98" i="9"/>
  <c r="T98" i="9"/>
  <c r="R98" i="9"/>
  <c r="P98" i="9"/>
  <c r="BK98" i="9"/>
  <c r="J98" i="9"/>
  <c r="BE98" i="9"/>
  <c r="BI94" i="9"/>
  <c r="BH94" i="9"/>
  <c r="BG94" i="9"/>
  <c r="BF94" i="9"/>
  <c r="T94" i="9"/>
  <c r="T85" i="9" s="1"/>
  <c r="R94" i="9"/>
  <c r="P94" i="9"/>
  <c r="BK94" i="9"/>
  <c r="J94" i="9"/>
  <c r="BE94" i="9" s="1"/>
  <c r="BI90" i="9"/>
  <c r="BH90" i="9"/>
  <c r="BG90" i="9"/>
  <c r="BF90" i="9"/>
  <c r="T90" i="9"/>
  <c r="R90" i="9"/>
  <c r="P90" i="9"/>
  <c r="P85" i="9" s="1"/>
  <c r="P84" i="9" s="1"/>
  <c r="P83" i="9" s="1"/>
  <c r="AU59" i="1" s="1"/>
  <c r="BK90" i="9"/>
  <c r="BK85" i="9" s="1"/>
  <c r="J90" i="9"/>
  <c r="BE90" i="9"/>
  <c r="BI86" i="9"/>
  <c r="BH86" i="9"/>
  <c r="BG86" i="9"/>
  <c r="BF86" i="9"/>
  <c r="T86" i="9"/>
  <c r="R86" i="9"/>
  <c r="R85" i="9"/>
  <c r="R84" i="9"/>
  <c r="R83" i="9" s="1"/>
  <c r="P86" i="9"/>
  <c r="BK86" i="9"/>
  <c r="J86" i="9"/>
  <c r="BE86" i="9" s="1"/>
  <c r="F79" i="9"/>
  <c r="F77" i="9"/>
  <c r="E75" i="9"/>
  <c r="F51" i="9"/>
  <c r="F49" i="9"/>
  <c r="E47" i="9"/>
  <c r="J18" i="9"/>
  <c r="E18" i="9"/>
  <c r="F52" i="9" s="1"/>
  <c r="F80" i="9"/>
  <c r="J17" i="9"/>
  <c r="J49" i="9"/>
  <c r="J77" i="9"/>
  <c r="E7" i="9"/>
  <c r="E73" i="9"/>
  <c r="E45" i="9"/>
  <c r="AY58" i="1"/>
  <c r="AX58" i="1"/>
  <c r="BI158" i="8"/>
  <c r="BH158" i="8"/>
  <c r="BG158" i="8"/>
  <c r="BF158" i="8"/>
  <c r="T158" i="8"/>
  <c r="R158" i="8"/>
  <c r="P158" i="8"/>
  <c r="BK158" i="8"/>
  <c r="J158" i="8"/>
  <c r="BE158" i="8"/>
  <c r="BI152" i="8"/>
  <c r="BH152" i="8"/>
  <c r="BG152" i="8"/>
  <c r="BF152" i="8"/>
  <c r="T152" i="8"/>
  <c r="R152" i="8"/>
  <c r="P152" i="8"/>
  <c r="BK152" i="8"/>
  <c r="J152" i="8"/>
  <c r="BE152" i="8"/>
  <c r="BI146" i="8"/>
  <c r="BH146" i="8"/>
  <c r="BG146" i="8"/>
  <c r="BF146" i="8"/>
  <c r="T146" i="8"/>
  <c r="R146" i="8"/>
  <c r="P146" i="8"/>
  <c r="BK146" i="8"/>
  <c r="J146" i="8"/>
  <c r="BE146" i="8"/>
  <c r="BI134" i="8"/>
  <c r="BH134" i="8"/>
  <c r="BG134" i="8"/>
  <c r="BF134" i="8"/>
  <c r="T134" i="8"/>
  <c r="R134" i="8"/>
  <c r="P134" i="8"/>
  <c r="P118" i="8" s="1"/>
  <c r="BK134" i="8"/>
  <c r="J134" i="8"/>
  <c r="BE134" i="8" s="1"/>
  <c r="BI126" i="8"/>
  <c r="BH126" i="8"/>
  <c r="BG126" i="8"/>
  <c r="BF126" i="8"/>
  <c r="T126" i="8"/>
  <c r="T118" i="8" s="1"/>
  <c r="R126" i="8"/>
  <c r="R118" i="8" s="1"/>
  <c r="P126" i="8"/>
  <c r="BK126" i="8"/>
  <c r="J126" i="8"/>
  <c r="BE126" i="8"/>
  <c r="BI119" i="8"/>
  <c r="BH119" i="8"/>
  <c r="BG119" i="8"/>
  <c r="BF119" i="8"/>
  <c r="T119" i="8"/>
  <c r="R119" i="8"/>
  <c r="P119" i="8"/>
  <c r="BK119" i="8"/>
  <c r="J119" i="8"/>
  <c r="BE119" i="8" s="1"/>
  <c r="BI111" i="8"/>
  <c r="BH111" i="8"/>
  <c r="BG111" i="8"/>
  <c r="BF111" i="8"/>
  <c r="T111" i="8"/>
  <c r="R111" i="8"/>
  <c r="P111" i="8"/>
  <c r="BK111" i="8"/>
  <c r="J111" i="8"/>
  <c r="BE111" i="8"/>
  <c r="BI105" i="8"/>
  <c r="BH105" i="8"/>
  <c r="BG105" i="8"/>
  <c r="BF105" i="8"/>
  <c r="T105" i="8"/>
  <c r="R105" i="8"/>
  <c r="P105" i="8"/>
  <c r="BK105" i="8"/>
  <c r="J105" i="8"/>
  <c r="BE105" i="8"/>
  <c r="BI99" i="8"/>
  <c r="BH99" i="8"/>
  <c r="BG99" i="8"/>
  <c r="BF99" i="8"/>
  <c r="T99" i="8"/>
  <c r="R99" i="8"/>
  <c r="P99" i="8"/>
  <c r="BK99" i="8"/>
  <c r="J99" i="8"/>
  <c r="BE99" i="8"/>
  <c r="BI94" i="8"/>
  <c r="BH94" i="8"/>
  <c r="BG94" i="8"/>
  <c r="BF94" i="8"/>
  <c r="T94" i="8"/>
  <c r="T81" i="8" s="1"/>
  <c r="T80" i="8" s="1"/>
  <c r="R94" i="8"/>
  <c r="R81" i="8" s="1"/>
  <c r="R80" i="8" s="1"/>
  <c r="R79" i="8" s="1"/>
  <c r="P94" i="8"/>
  <c r="BK94" i="8"/>
  <c r="J94" i="8"/>
  <c r="BE94" i="8"/>
  <c r="BI88" i="8"/>
  <c r="BH88" i="8"/>
  <c r="BG88" i="8"/>
  <c r="BF88" i="8"/>
  <c r="T88" i="8"/>
  <c r="R88" i="8"/>
  <c r="P88" i="8"/>
  <c r="P81" i="8" s="1"/>
  <c r="P80" i="8" s="1"/>
  <c r="BK88" i="8"/>
  <c r="J88" i="8"/>
  <c r="BE88" i="8"/>
  <c r="BI82" i="8"/>
  <c r="BH82" i="8"/>
  <c r="BG82" i="8"/>
  <c r="BF82" i="8"/>
  <c r="T82" i="8"/>
  <c r="T79" i="8"/>
  <c r="R82" i="8"/>
  <c r="P82" i="8"/>
  <c r="P79" i="8"/>
  <c r="AU58" i="1" s="1"/>
  <c r="BK82" i="8"/>
  <c r="J82" i="8"/>
  <c r="BE82" i="8" s="1"/>
  <c r="F75" i="8"/>
  <c r="F73" i="8"/>
  <c r="E71" i="8"/>
  <c r="F51" i="8"/>
  <c r="F49" i="8"/>
  <c r="E47" i="8"/>
  <c r="J18" i="8"/>
  <c r="E18" i="8"/>
  <c r="F76" i="8"/>
  <c r="F52" i="8"/>
  <c r="J17" i="8"/>
  <c r="J73" i="8"/>
  <c r="J49" i="8"/>
  <c r="E7" i="8"/>
  <c r="E69" i="8"/>
  <c r="E45" i="8"/>
  <c r="AY57" i="1"/>
  <c r="AX57" i="1"/>
  <c r="BI91" i="7"/>
  <c r="BH91" i="7"/>
  <c r="BG91" i="7"/>
  <c r="F32" i="7" s="1"/>
  <c r="BB57" i="1" s="1"/>
  <c r="BF91" i="7"/>
  <c r="J31" i="7" s="1"/>
  <c r="AW57" i="1" s="1"/>
  <c r="T91" i="7"/>
  <c r="R91" i="7"/>
  <c r="P91" i="7"/>
  <c r="P80" i="7" s="1"/>
  <c r="BK91" i="7"/>
  <c r="J91" i="7"/>
  <c r="BE91" i="7"/>
  <c r="BI81" i="7"/>
  <c r="F34" i="7" s="1"/>
  <c r="BD57" i="1" s="1"/>
  <c r="BH81" i="7"/>
  <c r="BG81" i="7"/>
  <c r="BF81" i="7"/>
  <c r="T81" i="7"/>
  <c r="T80" i="7"/>
  <c r="T79" i="7"/>
  <c r="T78" i="7" s="1"/>
  <c r="R81" i="7"/>
  <c r="R80" i="7"/>
  <c r="R79" i="7"/>
  <c r="R78" i="7" s="1"/>
  <c r="P81" i="7"/>
  <c r="P79" i="7"/>
  <c r="P78" i="7" s="1"/>
  <c r="AU57" i="1" s="1"/>
  <c r="BK81" i="7"/>
  <c r="J81" i="7"/>
  <c r="BE81" i="7"/>
  <c r="F74" i="7"/>
  <c r="F72" i="7"/>
  <c r="E70" i="7"/>
  <c r="F51" i="7"/>
  <c r="F49" i="7"/>
  <c r="E47" i="7"/>
  <c r="J18" i="7"/>
  <c r="E18" i="7"/>
  <c r="F52" i="7" s="1"/>
  <c r="F75" i="7"/>
  <c r="J17" i="7"/>
  <c r="J49" i="7"/>
  <c r="J72" i="7"/>
  <c r="E7" i="7"/>
  <c r="E68" i="7"/>
  <c r="E45" i="7"/>
  <c r="AY56" i="1"/>
  <c r="AX56" i="1"/>
  <c r="BI360" i="6"/>
  <c r="BH360" i="6"/>
  <c r="BG360" i="6"/>
  <c r="BF360" i="6"/>
  <c r="T360" i="6"/>
  <c r="T355" i="6" s="1"/>
  <c r="T354" i="6" s="1"/>
  <c r="R360" i="6"/>
  <c r="P360" i="6"/>
  <c r="BK360" i="6"/>
  <c r="J360" i="6"/>
  <c r="BE360" i="6"/>
  <c r="BI356" i="6"/>
  <c r="BH356" i="6"/>
  <c r="BG356" i="6"/>
  <c r="BF356" i="6"/>
  <c r="T356" i="6"/>
  <c r="R356" i="6"/>
  <c r="R355" i="6" s="1"/>
  <c r="R354" i="6" s="1"/>
  <c r="P356" i="6"/>
  <c r="P355" i="6"/>
  <c r="P354" i="6" s="1"/>
  <c r="BK356" i="6"/>
  <c r="BK355" i="6" s="1"/>
  <c r="J356" i="6"/>
  <c r="BE356" i="6"/>
  <c r="BI351" i="6"/>
  <c r="BH351" i="6"/>
  <c r="BG351" i="6"/>
  <c r="BF351" i="6"/>
  <c r="T351" i="6"/>
  <c r="R351" i="6"/>
  <c r="R347" i="6" s="1"/>
  <c r="P351" i="6"/>
  <c r="BK351" i="6"/>
  <c r="J351" i="6"/>
  <c r="BE351" i="6" s="1"/>
  <c r="BI350" i="6"/>
  <c r="BH350" i="6"/>
  <c r="BG350" i="6"/>
  <c r="BF350" i="6"/>
  <c r="T350" i="6"/>
  <c r="R350" i="6"/>
  <c r="P350" i="6"/>
  <c r="P347" i="6" s="1"/>
  <c r="P346" i="6" s="1"/>
  <c r="BK350" i="6"/>
  <c r="J350" i="6"/>
  <c r="BE350" i="6"/>
  <c r="BI348" i="6"/>
  <c r="BH348" i="6"/>
  <c r="BG348" i="6"/>
  <c r="BF348" i="6"/>
  <c r="T348" i="6"/>
  <c r="T347" i="6"/>
  <c r="T346" i="6" s="1"/>
  <c r="R348" i="6"/>
  <c r="R346" i="6"/>
  <c r="P348" i="6"/>
  <c r="BK348" i="6"/>
  <c r="J348" i="6"/>
  <c r="BE348" i="6"/>
  <c r="BI343" i="6"/>
  <c r="BH343" i="6"/>
  <c r="BG343" i="6"/>
  <c r="BF343" i="6"/>
  <c r="T343" i="6"/>
  <c r="T342" i="6"/>
  <c r="R343" i="6"/>
  <c r="R342" i="6"/>
  <c r="P343" i="6"/>
  <c r="P342" i="6"/>
  <c r="BK343" i="6"/>
  <c r="BK342" i="6"/>
  <c r="J342" i="6" s="1"/>
  <c r="J65" i="6" s="1"/>
  <c r="J343" i="6"/>
  <c r="BE343" i="6" s="1"/>
  <c r="BI339" i="6"/>
  <c r="BH339" i="6"/>
  <c r="BG339" i="6"/>
  <c r="BF339" i="6"/>
  <c r="T339" i="6"/>
  <c r="R339" i="6"/>
  <c r="P339" i="6"/>
  <c r="P326" i="6" s="1"/>
  <c r="BK339" i="6"/>
  <c r="J339" i="6"/>
  <c r="BE339" i="6"/>
  <c r="BI333" i="6"/>
  <c r="BH333" i="6"/>
  <c r="BG333" i="6"/>
  <c r="BF333" i="6"/>
  <c r="T333" i="6"/>
  <c r="T326" i="6" s="1"/>
  <c r="R333" i="6"/>
  <c r="P333" i="6"/>
  <c r="BK333" i="6"/>
  <c r="J333" i="6"/>
  <c r="BE333" i="6"/>
  <c r="BI327" i="6"/>
  <c r="BH327" i="6"/>
  <c r="BG327" i="6"/>
  <c r="BF327" i="6"/>
  <c r="T327" i="6"/>
  <c r="R327" i="6"/>
  <c r="R326" i="6"/>
  <c r="P327" i="6"/>
  <c r="BK327" i="6"/>
  <c r="J327" i="6"/>
  <c r="BE327" i="6"/>
  <c r="BI325" i="6"/>
  <c r="BH325" i="6"/>
  <c r="BG325" i="6"/>
  <c r="BF325" i="6"/>
  <c r="T325" i="6"/>
  <c r="R325" i="6"/>
  <c r="P325" i="6"/>
  <c r="BK325" i="6"/>
  <c r="J325" i="6"/>
  <c r="BE325" i="6"/>
  <c r="BI322" i="6"/>
  <c r="BH322" i="6"/>
  <c r="BG322" i="6"/>
  <c r="BF322" i="6"/>
  <c r="T322" i="6"/>
  <c r="T321" i="6"/>
  <c r="R322" i="6"/>
  <c r="R321" i="6"/>
  <c r="P322" i="6"/>
  <c r="P321" i="6"/>
  <c r="BK322" i="6"/>
  <c r="J322" i="6"/>
  <c r="BE322" i="6" s="1"/>
  <c r="BI308" i="6"/>
  <c r="BH308" i="6"/>
  <c r="BG308" i="6"/>
  <c r="BF308" i="6"/>
  <c r="T308" i="6"/>
  <c r="R308" i="6"/>
  <c r="P308" i="6"/>
  <c r="BK308" i="6"/>
  <c r="J308" i="6"/>
  <c r="BE308" i="6" s="1"/>
  <c r="BI305" i="6"/>
  <c r="BH305" i="6"/>
  <c r="BG305" i="6"/>
  <c r="BF305" i="6"/>
  <c r="T305" i="6"/>
  <c r="R305" i="6"/>
  <c r="P305" i="6"/>
  <c r="BK305" i="6"/>
  <c r="J305" i="6"/>
  <c r="BE305" i="6"/>
  <c r="BI300" i="6"/>
  <c r="BH300" i="6"/>
  <c r="BG300" i="6"/>
  <c r="BF300" i="6"/>
  <c r="T300" i="6"/>
  <c r="R300" i="6"/>
  <c r="P300" i="6"/>
  <c r="BK300" i="6"/>
  <c r="J300" i="6"/>
  <c r="BE300" i="6" s="1"/>
  <c r="BI289" i="6"/>
  <c r="BH289" i="6"/>
  <c r="BG289" i="6"/>
  <c r="BF289" i="6"/>
  <c r="T289" i="6"/>
  <c r="R289" i="6"/>
  <c r="P289" i="6"/>
  <c r="BK289" i="6"/>
  <c r="J289" i="6"/>
  <c r="BE289" i="6"/>
  <c r="BI282" i="6"/>
  <c r="BH282" i="6"/>
  <c r="BG282" i="6"/>
  <c r="BF282" i="6"/>
  <c r="T282" i="6"/>
  <c r="R282" i="6"/>
  <c r="P282" i="6"/>
  <c r="BK282" i="6"/>
  <c r="J282" i="6"/>
  <c r="BE282" i="6"/>
  <c r="BI276" i="6"/>
  <c r="BH276" i="6"/>
  <c r="BG276" i="6"/>
  <c r="BF276" i="6"/>
  <c r="T276" i="6"/>
  <c r="R276" i="6"/>
  <c r="P276" i="6"/>
  <c r="P250" i="6" s="1"/>
  <c r="BK276" i="6"/>
  <c r="J276" i="6"/>
  <c r="BE276" i="6"/>
  <c r="BI264" i="6"/>
  <c r="BH264" i="6"/>
  <c r="BG264" i="6"/>
  <c r="BF264" i="6"/>
  <c r="T264" i="6"/>
  <c r="T250" i="6" s="1"/>
  <c r="R264" i="6"/>
  <c r="P264" i="6"/>
  <c r="BK264" i="6"/>
  <c r="J264" i="6"/>
  <c r="BE264" i="6"/>
  <c r="BI251" i="6"/>
  <c r="BH251" i="6"/>
  <c r="BG251" i="6"/>
  <c r="BF251" i="6"/>
  <c r="T251" i="6"/>
  <c r="R251" i="6"/>
  <c r="R250" i="6"/>
  <c r="P251" i="6"/>
  <c r="BK251" i="6"/>
  <c r="BK250" i="6"/>
  <c r="J250" i="6" s="1"/>
  <c r="J62" i="6" s="1"/>
  <c r="J251" i="6"/>
  <c r="BE251" i="6" s="1"/>
  <c r="BI243" i="6"/>
  <c r="BH243" i="6"/>
  <c r="BG243" i="6"/>
  <c r="BF243" i="6"/>
  <c r="T243" i="6"/>
  <c r="R243" i="6"/>
  <c r="P243" i="6"/>
  <c r="BK243" i="6"/>
  <c r="J243" i="6"/>
  <c r="BE243" i="6"/>
  <c r="BI231" i="6"/>
  <c r="BH231" i="6"/>
  <c r="BG231" i="6"/>
  <c r="BF231" i="6"/>
  <c r="T231" i="6"/>
  <c r="T230" i="6"/>
  <c r="R231" i="6"/>
  <c r="R230" i="6"/>
  <c r="P231" i="6"/>
  <c r="P230" i="6"/>
  <c r="BK231" i="6"/>
  <c r="J231" i="6"/>
  <c r="BE231" i="6" s="1"/>
  <c r="BI228" i="6"/>
  <c r="BH228" i="6"/>
  <c r="BG228" i="6"/>
  <c r="BF228" i="6"/>
  <c r="T228" i="6"/>
  <c r="R228" i="6"/>
  <c r="R216" i="6" s="1"/>
  <c r="P228" i="6"/>
  <c r="BK228" i="6"/>
  <c r="J228" i="6"/>
  <c r="BE228" i="6"/>
  <c r="BI223" i="6"/>
  <c r="BH223" i="6"/>
  <c r="BG223" i="6"/>
  <c r="BF223" i="6"/>
  <c r="T223" i="6"/>
  <c r="R223" i="6"/>
  <c r="P223" i="6"/>
  <c r="BK223" i="6"/>
  <c r="J223" i="6"/>
  <c r="BE223" i="6" s="1"/>
  <c r="BI217" i="6"/>
  <c r="BH217" i="6"/>
  <c r="BG217" i="6"/>
  <c r="BF217" i="6"/>
  <c r="T217" i="6"/>
  <c r="T216" i="6"/>
  <c r="R217" i="6"/>
  <c r="P217" i="6"/>
  <c r="P216" i="6"/>
  <c r="BK217" i="6"/>
  <c r="J217" i="6"/>
  <c r="BE217" i="6" s="1"/>
  <c r="BI210" i="6"/>
  <c r="BH210" i="6"/>
  <c r="BG210" i="6"/>
  <c r="BF210" i="6"/>
  <c r="T210" i="6"/>
  <c r="T209" i="6"/>
  <c r="R210" i="6"/>
  <c r="R209" i="6"/>
  <c r="P210" i="6"/>
  <c r="P209" i="6"/>
  <c r="BK210" i="6"/>
  <c r="BK209" i="6"/>
  <c r="J209" i="6"/>
  <c r="J59" i="6" s="1"/>
  <c r="J210" i="6"/>
  <c r="BE210" i="6" s="1"/>
  <c r="BI203" i="6"/>
  <c r="BH203" i="6"/>
  <c r="BG203" i="6"/>
  <c r="BF203" i="6"/>
  <c r="T203" i="6"/>
  <c r="R203" i="6"/>
  <c r="P203" i="6"/>
  <c r="BK203" i="6"/>
  <c r="J203" i="6"/>
  <c r="BE203" i="6"/>
  <c r="BI197" i="6"/>
  <c r="BH197" i="6"/>
  <c r="BG197" i="6"/>
  <c r="BF197" i="6"/>
  <c r="T197" i="6"/>
  <c r="R197" i="6"/>
  <c r="P197" i="6"/>
  <c r="BK197" i="6"/>
  <c r="J197" i="6"/>
  <c r="BE197" i="6" s="1"/>
  <c r="BI194" i="6"/>
  <c r="BH194" i="6"/>
  <c r="BG194" i="6"/>
  <c r="BF194" i="6"/>
  <c r="T194" i="6"/>
  <c r="R194" i="6"/>
  <c r="P194" i="6"/>
  <c r="BK194" i="6"/>
  <c r="J194" i="6"/>
  <c r="BE194" i="6"/>
  <c r="BI188" i="6"/>
  <c r="BH188" i="6"/>
  <c r="BG188" i="6"/>
  <c r="BF188" i="6"/>
  <c r="T188" i="6"/>
  <c r="R188" i="6"/>
  <c r="P188" i="6"/>
  <c r="BK188" i="6"/>
  <c r="J188" i="6"/>
  <c r="BE188" i="6"/>
  <c r="BI186" i="6"/>
  <c r="BH186" i="6"/>
  <c r="BG186" i="6"/>
  <c r="BF186" i="6"/>
  <c r="T186" i="6"/>
  <c r="R186" i="6"/>
  <c r="P186" i="6"/>
  <c r="BK186" i="6"/>
  <c r="J186" i="6"/>
  <c r="BE186" i="6"/>
  <c r="BI180" i="6"/>
  <c r="BH180" i="6"/>
  <c r="BG180" i="6"/>
  <c r="BF180" i="6"/>
  <c r="T180" i="6"/>
  <c r="R180" i="6"/>
  <c r="P180" i="6"/>
  <c r="BK180" i="6"/>
  <c r="J180" i="6"/>
  <c r="BE180" i="6"/>
  <c r="BI169" i="6"/>
  <c r="BH169" i="6"/>
  <c r="BG169" i="6"/>
  <c r="BF169" i="6"/>
  <c r="T169" i="6"/>
  <c r="R169" i="6"/>
  <c r="P169" i="6"/>
  <c r="BK169" i="6"/>
  <c r="J169" i="6"/>
  <c r="BE169" i="6"/>
  <c r="BI164" i="6"/>
  <c r="BH164" i="6"/>
  <c r="BG164" i="6"/>
  <c r="BF164" i="6"/>
  <c r="T164" i="6"/>
  <c r="R164" i="6"/>
  <c r="P164" i="6"/>
  <c r="BK164" i="6"/>
  <c r="J164" i="6"/>
  <c r="BE164" i="6" s="1"/>
  <c r="BI158" i="6"/>
  <c r="BH158" i="6"/>
  <c r="BG158" i="6"/>
  <c r="BF158" i="6"/>
  <c r="T158" i="6"/>
  <c r="R158" i="6"/>
  <c r="P158" i="6"/>
  <c r="BK158" i="6"/>
  <c r="J158" i="6"/>
  <c r="BE158" i="6"/>
  <c r="BI152" i="6"/>
  <c r="BH152" i="6"/>
  <c r="BG152" i="6"/>
  <c r="BF152" i="6"/>
  <c r="T152" i="6"/>
  <c r="R152" i="6"/>
  <c r="P152" i="6"/>
  <c r="BK152" i="6"/>
  <c r="J152" i="6"/>
  <c r="BE152" i="6" s="1"/>
  <c r="BI146" i="6"/>
  <c r="BH146" i="6"/>
  <c r="BG146" i="6"/>
  <c r="BF146" i="6"/>
  <c r="T146" i="6"/>
  <c r="R146" i="6"/>
  <c r="P146" i="6"/>
  <c r="BK146" i="6"/>
  <c r="J146" i="6"/>
  <c r="BE146" i="6"/>
  <c r="BI141" i="6"/>
  <c r="BH141" i="6"/>
  <c r="BG141" i="6"/>
  <c r="BF141" i="6"/>
  <c r="T141" i="6"/>
  <c r="R141" i="6"/>
  <c r="P141" i="6"/>
  <c r="BK141" i="6"/>
  <c r="J141" i="6"/>
  <c r="BE141" i="6" s="1"/>
  <c r="BI140" i="6"/>
  <c r="BH140" i="6"/>
  <c r="BG140" i="6"/>
  <c r="BF140" i="6"/>
  <c r="T140" i="6"/>
  <c r="R140" i="6"/>
  <c r="P140" i="6"/>
  <c r="BK140" i="6"/>
  <c r="J140" i="6"/>
  <c r="BE140" i="6"/>
  <c r="BI139" i="6"/>
  <c r="BH139" i="6"/>
  <c r="BG139" i="6"/>
  <c r="BF139" i="6"/>
  <c r="T139" i="6"/>
  <c r="R139" i="6"/>
  <c r="P139" i="6"/>
  <c r="BK139" i="6"/>
  <c r="J139" i="6"/>
  <c r="BE139" i="6" s="1"/>
  <c r="BI133" i="6"/>
  <c r="BH133" i="6"/>
  <c r="BG133" i="6"/>
  <c r="BF133" i="6"/>
  <c r="T133" i="6"/>
  <c r="R133" i="6"/>
  <c r="P133" i="6"/>
  <c r="BK133" i="6"/>
  <c r="J133" i="6"/>
  <c r="BE133" i="6"/>
  <c r="BI127" i="6"/>
  <c r="BH127" i="6"/>
  <c r="BG127" i="6"/>
  <c r="BF127" i="6"/>
  <c r="T127" i="6"/>
  <c r="R127" i="6"/>
  <c r="P127" i="6"/>
  <c r="BK127" i="6"/>
  <c r="J127" i="6"/>
  <c r="BE127" i="6" s="1"/>
  <c r="BI112" i="6"/>
  <c r="BH112" i="6"/>
  <c r="BG112" i="6"/>
  <c r="BF112" i="6"/>
  <c r="T112" i="6"/>
  <c r="R112" i="6"/>
  <c r="P112" i="6"/>
  <c r="BK112" i="6"/>
  <c r="J112" i="6"/>
  <c r="BE112" i="6"/>
  <c r="BI102" i="6"/>
  <c r="BH102" i="6"/>
  <c r="BG102" i="6"/>
  <c r="BF102" i="6"/>
  <c r="T102" i="6"/>
  <c r="R102" i="6"/>
  <c r="P102" i="6"/>
  <c r="BK102" i="6"/>
  <c r="J102" i="6"/>
  <c r="BE102" i="6"/>
  <c r="BI100" i="6"/>
  <c r="BH100" i="6"/>
  <c r="BG100" i="6"/>
  <c r="BF100" i="6"/>
  <c r="T100" i="6"/>
  <c r="R100" i="6"/>
  <c r="P100" i="6"/>
  <c r="BK100" i="6"/>
  <c r="J100" i="6"/>
  <c r="BE100" i="6"/>
  <c r="BI92" i="6"/>
  <c r="BH92" i="6"/>
  <c r="BG92" i="6"/>
  <c r="BF92" i="6"/>
  <c r="T92" i="6"/>
  <c r="T91" i="6" s="1"/>
  <c r="T90" i="6" s="1"/>
  <c r="T89" i="6" s="1"/>
  <c r="R92" i="6"/>
  <c r="R91" i="6"/>
  <c r="R90" i="6" s="1"/>
  <c r="R89" i="6" s="1"/>
  <c r="P92" i="6"/>
  <c r="P91" i="6"/>
  <c r="BK92" i="6"/>
  <c r="J92" i="6"/>
  <c r="BE92" i="6" s="1"/>
  <c r="F85" i="6"/>
  <c r="F83" i="6"/>
  <c r="E81" i="6"/>
  <c r="F51" i="6"/>
  <c r="F49" i="6"/>
  <c r="E47" i="6"/>
  <c r="J18" i="6"/>
  <c r="E18" i="6"/>
  <c r="F86" i="6" s="1"/>
  <c r="J17" i="6"/>
  <c r="E7" i="6"/>
  <c r="E79" i="6"/>
  <c r="E45" i="6"/>
  <c r="AY55" i="1"/>
  <c r="AX55" i="1"/>
  <c r="BI122" i="5"/>
  <c r="BH122" i="5"/>
  <c r="BG122" i="5"/>
  <c r="BF122" i="5"/>
  <c r="T122" i="5"/>
  <c r="T121" i="5" s="1"/>
  <c r="R122" i="5"/>
  <c r="R121" i="5"/>
  <c r="P122" i="5"/>
  <c r="P121" i="5" s="1"/>
  <c r="BK122" i="5"/>
  <c r="BK121" i="5"/>
  <c r="J121" i="5" s="1"/>
  <c r="J62" i="5" s="1"/>
  <c r="J122" i="5"/>
  <c r="BE122" i="5" s="1"/>
  <c r="BI120" i="5"/>
  <c r="BH120" i="5"/>
  <c r="BG120" i="5"/>
  <c r="BF120" i="5"/>
  <c r="T120" i="5"/>
  <c r="R120" i="5"/>
  <c r="P120" i="5"/>
  <c r="BK120" i="5"/>
  <c r="J120" i="5"/>
  <c r="BE120" i="5" s="1"/>
  <c r="BI117" i="5"/>
  <c r="BH117" i="5"/>
  <c r="BG117" i="5"/>
  <c r="BF117" i="5"/>
  <c r="T117" i="5"/>
  <c r="R117" i="5"/>
  <c r="P117" i="5"/>
  <c r="P111" i="5" s="1"/>
  <c r="BK117" i="5"/>
  <c r="J117" i="5"/>
  <c r="BE117" i="5" s="1"/>
  <c r="BI115" i="5"/>
  <c r="BH115" i="5"/>
  <c r="BG115" i="5"/>
  <c r="BF115" i="5"/>
  <c r="T115" i="5"/>
  <c r="R115" i="5"/>
  <c r="P115" i="5"/>
  <c r="BK115" i="5"/>
  <c r="J115" i="5"/>
  <c r="BE115" i="5" s="1"/>
  <c r="BI112" i="5"/>
  <c r="BH112" i="5"/>
  <c r="BG112" i="5"/>
  <c r="BF112" i="5"/>
  <c r="T112" i="5"/>
  <c r="R112" i="5"/>
  <c r="R111" i="5" s="1"/>
  <c r="P112" i="5"/>
  <c r="BK112" i="5"/>
  <c r="J112" i="5"/>
  <c r="BE112" i="5"/>
  <c r="BI109" i="5"/>
  <c r="BH109" i="5"/>
  <c r="BG109" i="5"/>
  <c r="BF109" i="5"/>
  <c r="T109" i="5"/>
  <c r="R109" i="5"/>
  <c r="P109" i="5"/>
  <c r="P95" i="5" s="1"/>
  <c r="BK109" i="5"/>
  <c r="J109" i="5"/>
  <c r="BE109" i="5"/>
  <c r="BI107" i="5"/>
  <c r="BH107" i="5"/>
  <c r="BG107" i="5"/>
  <c r="BF107" i="5"/>
  <c r="J31" i="5" s="1"/>
  <c r="AW55" i="1" s="1"/>
  <c r="T107" i="5"/>
  <c r="T95" i="5" s="1"/>
  <c r="R107" i="5"/>
  <c r="P107" i="5"/>
  <c r="BK107" i="5"/>
  <c r="J107" i="5"/>
  <c r="BE107" i="5" s="1"/>
  <c r="BI96" i="5"/>
  <c r="BH96" i="5"/>
  <c r="BG96" i="5"/>
  <c r="BF96" i="5"/>
  <c r="T96" i="5"/>
  <c r="R96" i="5"/>
  <c r="R95" i="5" s="1"/>
  <c r="P96" i="5"/>
  <c r="BK96" i="5"/>
  <c r="J96" i="5"/>
  <c r="BE96" i="5"/>
  <c r="BI89" i="5"/>
  <c r="BH89" i="5"/>
  <c r="BG89" i="5"/>
  <c r="BF89" i="5"/>
  <c r="T89" i="5"/>
  <c r="T88" i="5"/>
  <c r="R89" i="5"/>
  <c r="R88" i="5" s="1"/>
  <c r="P89" i="5"/>
  <c r="P88" i="5"/>
  <c r="BK89" i="5"/>
  <c r="BK88" i="5" s="1"/>
  <c r="J88" i="5" s="1"/>
  <c r="J59" i="5" s="1"/>
  <c r="J89" i="5"/>
  <c r="BE89" i="5" s="1"/>
  <c r="BI85" i="5"/>
  <c r="BH85" i="5"/>
  <c r="BG85" i="5"/>
  <c r="BF85" i="5"/>
  <c r="F31" i="5" s="1"/>
  <c r="BA55" i="1" s="1"/>
  <c r="T85" i="5"/>
  <c r="T84" i="5" s="1"/>
  <c r="R85" i="5"/>
  <c r="R84" i="5" s="1"/>
  <c r="R83" i="5" s="1"/>
  <c r="R82" i="5" s="1"/>
  <c r="P85" i="5"/>
  <c r="P84" i="5" s="1"/>
  <c r="BK85" i="5"/>
  <c r="BK84" i="5" s="1"/>
  <c r="J84" i="5" s="1"/>
  <c r="J58" i="5" s="1"/>
  <c r="J85" i="5"/>
  <c r="BE85" i="5"/>
  <c r="F78" i="5"/>
  <c r="F76" i="5"/>
  <c r="E74" i="5"/>
  <c r="F51" i="5"/>
  <c r="F49" i="5"/>
  <c r="E47" i="5"/>
  <c r="J18" i="5"/>
  <c r="E18" i="5"/>
  <c r="F79" i="5" s="1"/>
  <c r="J17" i="5"/>
  <c r="J76" i="5"/>
  <c r="E7" i="5"/>
  <c r="AY54" i="1"/>
  <c r="AX54" i="1"/>
  <c r="BI213" i="4"/>
  <c r="BH213" i="4"/>
  <c r="BG213" i="4"/>
  <c r="BF213" i="4"/>
  <c r="T213" i="4"/>
  <c r="R213" i="4"/>
  <c r="P213" i="4"/>
  <c r="BK213" i="4"/>
  <c r="J213" i="4"/>
  <c r="BE213" i="4" s="1"/>
  <c r="BI206" i="4"/>
  <c r="BH206" i="4"/>
  <c r="BG206" i="4"/>
  <c r="BF206" i="4"/>
  <c r="T206" i="4"/>
  <c r="R206" i="4"/>
  <c r="P206" i="4"/>
  <c r="BK206" i="4"/>
  <c r="J206" i="4"/>
  <c r="BE206" i="4"/>
  <c r="BI205" i="4"/>
  <c r="BH205" i="4"/>
  <c r="BG205" i="4"/>
  <c r="BF205" i="4"/>
  <c r="T205" i="4"/>
  <c r="R205" i="4"/>
  <c r="P205" i="4"/>
  <c r="BK205" i="4"/>
  <c r="J205" i="4"/>
  <c r="BE205" i="4" s="1"/>
  <c r="BI204" i="4"/>
  <c r="BH204" i="4"/>
  <c r="BG204" i="4"/>
  <c r="BF204" i="4"/>
  <c r="T204" i="4"/>
  <c r="R204" i="4"/>
  <c r="P204" i="4"/>
  <c r="BK204" i="4"/>
  <c r="J204" i="4"/>
  <c r="BE204" i="4" s="1"/>
  <c r="BI196" i="4"/>
  <c r="BH196" i="4"/>
  <c r="BG196" i="4"/>
  <c r="BF196" i="4"/>
  <c r="T196" i="4"/>
  <c r="T195" i="4" s="1"/>
  <c r="T194" i="4" s="1"/>
  <c r="R196" i="4"/>
  <c r="P196" i="4"/>
  <c r="P195" i="4"/>
  <c r="P194" i="4" s="1"/>
  <c r="BK196" i="4"/>
  <c r="J196" i="4"/>
  <c r="BE196" i="4"/>
  <c r="BI191" i="4"/>
  <c r="BH191" i="4"/>
  <c r="BG191" i="4"/>
  <c r="BF191" i="4"/>
  <c r="T191" i="4"/>
  <c r="T190" i="4"/>
  <c r="R191" i="4"/>
  <c r="R190" i="4" s="1"/>
  <c r="P191" i="4"/>
  <c r="P190" i="4"/>
  <c r="BK191" i="4"/>
  <c r="BK190" i="4" s="1"/>
  <c r="J190" i="4" s="1"/>
  <c r="J62" i="4" s="1"/>
  <c r="J191" i="4"/>
  <c r="BE191" i="4" s="1"/>
  <c r="BI185" i="4"/>
  <c r="BH185" i="4"/>
  <c r="BG185" i="4"/>
  <c r="BF185" i="4"/>
  <c r="T185" i="4"/>
  <c r="T184" i="4"/>
  <c r="R185" i="4"/>
  <c r="R184" i="4" s="1"/>
  <c r="P185" i="4"/>
  <c r="P184" i="4"/>
  <c r="BK185" i="4"/>
  <c r="BK184" i="4" s="1"/>
  <c r="J184" i="4" s="1"/>
  <c r="J61" i="4" s="1"/>
  <c r="J185" i="4"/>
  <c r="BE185" i="4" s="1"/>
  <c r="BI178" i="4"/>
  <c r="BH178" i="4"/>
  <c r="BG178" i="4"/>
  <c r="BF178" i="4"/>
  <c r="T178" i="4"/>
  <c r="R178" i="4"/>
  <c r="P178" i="4"/>
  <c r="BK178" i="4"/>
  <c r="J178" i="4"/>
  <c r="BE178" i="4"/>
  <c r="BI172" i="4"/>
  <c r="BH172" i="4"/>
  <c r="BG172" i="4"/>
  <c r="BF172" i="4"/>
  <c r="T172" i="4"/>
  <c r="R172" i="4"/>
  <c r="P172" i="4"/>
  <c r="BK172" i="4"/>
  <c r="J172" i="4"/>
  <c r="BE172" i="4" s="1"/>
  <c r="BI166" i="4"/>
  <c r="BH166" i="4"/>
  <c r="BG166" i="4"/>
  <c r="BF166" i="4"/>
  <c r="T166" i="4"/>
  <c r="R166" i="4"/>
  <c r="R159" i="4" s="1"/>
  <c r="P166" i="4"/>
  <c r="BK166" i="4"/>
  <c r="J166" i="4"/>
  <c r="BE166" i="4"/>
  <c r="BI160" i="4"/>
  <c r="BH160" i="4"/>
  <c r="BG160" i="4"/>
  <c r="BF160" i="4"/>
  <c r="T160" i="4"/>
  <c r="T159" i="4" s="1"/>
  <c r="R160" i="4"/>
  <c r="P160" i="4"/>
  <c r="P159" i="4" s="1"/>
  <c r="BK160" i="4"/>
  <c r="BK159" i="4"/>
  <c r="J159" i="4" s="1"/>
  <c r="J60" i="4" s="1"/>
  <c r="J160" i="4"/>
  <c r="BE160" i="4"/>
  <c r="BI157" i="4"/>
  <c r="BH157" i="4"/>
  <c r="BG157" i="4"/>
  <c r="BF157" i="4"/>
  <c r="T157" i="4"/>
  <c r="R157" i="4"/>
  <c r="P157" i="4"/>
  <c r="BK157" i="4"/>
  <c r="J157" i="4"/>
  <c r="BE157" i="4" s="1"/>
  <c r="BI149" i="4"/>
  <c r="BH149" i="4"/>
  <c r="BG149" i="4"/>
  <c r="BF149" i="4"/>
  <c r="T149" i="4"/>
  <c r="T148" i="4"/>
  <c r="R149" i="4"/>
  <c r="R148" i="4" s="1"/>
  <c r="P149" i="4"/>
  <c r="P148" i="4"/>
  <c r="BK149" i="4"/>
  <c r="BK148" i="4" s="1"/>
  <c r="J148" i="4" s="1"/>
  <c r="J59" i="4" s="1"/>
  <c r="J149" i="4"/>
  <c r="BE149" i="4" s="1"/>
  <c r="BI143" i="4"/>
  <c r="BH143" i="4"/>
  <c r="BG143" i="4"/>
  <c r="BF143" i="4"/>
  <c r="T143" i="4"/>
  <c r="R143" i="4"/>
  <c r="P143" i="4"/>
  <c r="BK143" i="4"/>
  <c r="J143" i="4"/>
  <c r="BE143" i="4"/>
  <c r="BI137" i="4"/>
  <c r="BH137" i="4"/>
  <c r="BG137" i="4"/>
  <c r="BF137" i="4"/>
  <c r="T137" i="4"/>
  <c r="R137" i="4"/>
  <c r="P137" i="4"/>
  <c r="BK137" i="4"/>
  <c r="J137" i="4"/>
  <c r="BE137" i="4" s="1"/>
  <c r="BI132" i="4"/>
  <c r="BH132" i="4"/>
  <c r="BG132" i="4"/>
  <c r="BF132" i="4"/>
  <c r="T132" i="4"/>
  <c r="R132" i="4"/>
  <c r="P132" i="4"/>
  <c r="BK132" i="4"/>
  <c r="J132" i="4"/>
  <c r="BE132" i="4"/>
  <c r="BI126" i="4"/>
  <c r="BH126" i="4"/>
  <c r="BG126" i="4"/>
  <c r="BF126" i="4"/>
  <c r="T126" i="4"/>
  <c r="R126" i="4"/>
  <c r="P126" i="4"/>
  <c r="BK126" i="4"/>
  <c r="J126" i="4"/>
  <c r="BE126" i="4" s="1"/>
  <c r="BI123" i="4"/>
  <c r="BH123" i="4"/>
  <c r="BG123" i="4"/>
  <c r="BF123" i="4"/>
  <c r="T123" i="4"/>
  <c r="R123" i="4"/>
  <c r="P123" i="4"/>
  <c r="BK123" i="4"/>
  <c r="J123" i="4"/>
  <c r="BE123" i="4"/>
  <c r="BI120" i="4"/>
  <c r="BH120" i="4"/>
  <c r="BG120" i="4"/>
  <c r="BF120" i="4"/>
  <c r="T120" i="4"/>
  <c r="R120" i="4"/>
  <c r="P120" i="4"/>
  <c r="BK120" i="4"/>
  <c r="J120" i="4"/>
  <c r="BE120" i="4" s="1"/>
  <c r="BI116" i="4"/>
  <c r="BH116" i="4"/>
  <c r="BG116" i="4"/>
  <c r="BF116" i="4"/>
  <c r="T116" i="4"/>
  <c r="R116" i="4"/>
  <c r="P116" i="4"/>
  <c r="BK116" i="4"/>
  <c r="J116" i="4"/>
  <c r="BE116" i="4" s="1"/>
  <c r="BI112" i="4"/>
  <c r="BH112" i="4"/>
  <c r="BG112" i="4"/>
  <c r="BF112" i="4"/>
  <c r="T112" i="4"/>
  <c r="R112" i="4"/>
  <c r="P112" i="4"/>
  <c r="BK112" i="4"/>
  <c r="J112" i="4"/>
  <c r="BE112" i="4" s="1"/>
  <c r="BI109" i="4"/>
  <c r="BH109" i="4"/>
  <c r="BG109" i="4"/>
  <c r="BF109" i="4"/>
  <c r="T109" i="4"/>
  <c r="R109" i="4"/>
  <c r="P109" i="4"/>
  <c r="BK109" i="4"/>
  <c r="J109" i="4"/>
  <c r="BE109" i="4"/>
  <c r="BI103" i="4"/>
  <c r="BH103" i="4"/>
  <c r="BG103" i="4"/>
  <c r="BF103" i="4"/>
  <c r="T103" i="4"/>
  <c r="R103" i="4"/>
  <c r="P103" i="4"/>
  <c r="BK103" i="4"/>
  <c r="J103" i="4"/>
  <c r="BE103" i="4" s="1"/>
  <c r="BI99" i="4"/>
  <c r="BH99" i="4"/>
  <c r="BG99" i="4"/>
  <c r="BF99" i="4"/>
  <c r="T99" i="4"/>
  <c r="R99" i="4"/>
  <c r="P99" i="4"/>
  <c r="BK99" i="4"/>
  <c r="J99" i="4"/>
  <c r="BE99" i="4"/>
  <c r="BI93" i="4"/>
  <c r="BH93" i="4"/>
  <c r="BG93" i="4"/>
  <c r="BF93" i="4"/>
  <c r="T93" i="4"/>
  <c r="R93" i="4"/>
  <c r="P93" i="4"/>
  <c r="BK93" i="4"/>
  <c r="J93" i="4"/>
  <c r="BE93" i="4" s="1"/>
  <c r="BI87" i="4"/>
  <c r="BH87" i="4"/>
  <c r="BG87" i="4"/>
  <c r="BF87" i="4"/>
  <c r="T87" i="4"/>
  <c r="T86" i="4" s="1"/>
  <c r="R87" i="4"/>
  <c r="P87" i="4"/>
  <c r="P86" i="4" s="1"/>
  <c r="BK87" i="4"/>
  <c r="J87" i="4"/>
  <c r="BE87" i="4" s="1"/>
  <c r="F80" i="4"/>
  <c r="F78" i="4"/>
  <c r="E76" i="4"/>
  <c r="J51" i="4"/>
  <c r="F51" i="4"/>
  <c r="F49" i="4"/>
  <c r="E47" i="4"/>
  <c r="J18" i="4"/>
  <c r="E18" i="4"/>
  <c r="F81" i="4" s="1"/>
  <c r="F52" i="4"/>
  <c r="J17" i="4"/>
  <c r="J78" i="4"/>
  <c r="J49" i="4"/>
  <c r="E7" i="4"/>
  <c r="E74" i="4" s="1"/>
  <c r="AY53" i="1"/>
  <c r="AX53" i="1"/>
  <c r="BI177" i="3"/>
  <c r="BH177" i="3"/>
  <c r="BG177" i="3"/>
  <c r="BF177" i="3"/>
  <c r="T177" i="3"/>
  <c r="R177" i="3"/>
  <c r="P177" i="3"/>
  <c r="BK177" i="3"/>
  <c r="J177" i="3"/>
  <c r="BE177" i="3" s="1"/>
  <c r="BI173" i="3"/>
  <c r="BH173" i="3"/>
  <c r="BG173" i="3"/>
  <c r="BF173" i="3"/>
  <c r="T173" i="3"/>
  <c r="R173" i="3"/>
  <c r="P173" i="3"/>
  <c r="BK173" i="3"/>
  <c r="J173" i="3"/>
  <c r="BE173" i="3" s="1"/>
  <c r="BI169" i="3"/>
  <c r="BH169" i="3"/>
  <c r="BG169" i="3"/>
  <c r="BF169" i="3"/>
  <c r="T169" i="3"/>
  <c r="R169" i="3"/>
  <c r="P169" i="3"/>
  <c r="BK169" i="3"/>
  <c r="J169" i="3"/>
  <c r="BE169" i="3" s="1"/>
  <c r="BI165" i="3"/>
  <c r="BH165" i="3"/>
  <c r="BG165" i="3"/>
  <c r="BF165" i="3"/>
  <c r="T165" i="3"/>
  <c r="R165" i="3"/>
  <c r="R164" i="3" s="1"/>
  <c r="P165" i="3"/>
  <c r="BK165" i="3"/>
  <c r="J165" i="3"/>
  <c r="BE165" i="3" s="1"/>
  <c r="BI161" i="3"/>
  <c r="BH161" i="3"/>
  <c r="BG161" i="3"/>
  <c r="BF161" i="3"/>
  <c r="T161" i="3"/>
  <c r="R161" i="3"/>
  <c r="P161" i="3"/>
  <c r="BK161" i="3"/>
  <c r="J161" i="3"/>
  <c r="BE161" i="3" s="1"/>
  <c r="BI148" i="3"/>
  <c r="BH148" i="3"/>
  <c r="BG148" i="3"/>
  <c r="BF148" i="3"/>
  <c r="T148" i="3"/>
  <c r="R148" i="3"/>
  <c r="P148" i="3"/>
  <c r="BK148" i="3"/>
  <c r="J148" i="3"/>
  <c r="BE148" i="3" s="1"/>
  <c r="BI143" i="3"/>
  <c r="BH143" i="3"/>
  <c r="BG143" i="3"/>
  <c r="BF143" i="3"/>
  <c r="T143" i="3"/>
  <c r="R143" i="3"/>
  <c r="P143" i="3"/>
  <c r="BK143" i="3"/>
  <c r="J143" i="3"/>
  <c r="BE143" i="3" s="1"/>
  <c r="BI137" i="3"/>
  <c r="BH137" i="3"/>
  <c r="BG137" i="3"/>
  <c r="BF137" i="3"/>
  <c r="T137" i="3"/>
  <c r="R137" i="3"/>
  <c r="P137" i="3"/>
  <c r="BK137" i="3"/>
  <c r="J137" i="3"/>
  <c r="BE137" i="3" s="1"/>
  <c r="BI135" i="3"/>
  <c r="BH135" i="3"/>
  <c r="BG135" i="3"/>
  <c r="BF135" i="3"/>
  <c r="T135" i="3"/>
  <c r="R135" i="3"/>
  <c r="P135" i="3"/>
  <c r="BK135" i="3"/>
  <c r="J135" i="3"/>
  <c r="BE135" i="3" s="1"/>
  <c r="BI113" i="3"/>
  <c r="BH113" i="3"/>
  <c r="BG113" i="3"/>
  <c r="BF113" i="3"/>
  <c r="T113" i="3"/>
  <c r="T112" i="3" s="1"/>
  <c r="R113" i="3"/>
  <c r="R112" i="3" s="1"/>
  <c r="R111" i="3" s="1"/>
  <c r="P113" i="3"/>
  <c r="BK113" i="3"/>
  <c r="BK112" i="3" s="1"/>
  <c r="J113" i="3"/>
  <c r="BE113" i="3" s="1"/>
  <c r="BI108" i="3"/>
  <c r="BH108" i="3"/>
  <c r="BG108" i="3"/>
  <c r="BF108" i="3"/>
  <c r="T108" i="3"/>
  <c r="T107" i="3" s="1"/>
  <c r="R108" i="3"/>
  <c r="R107" i="3" s="1"/>
  <c r="P108" i="3"/>
  <c r="P107" i="3" s="1"/>
  <c r="BK108" i="3"/>
  <c r="BK107" i="3" s="1"/>
  <c r="J107" i="3" s="1"/>
  <c r="J60" i="3" s="1"/>
  <c r="J108" i="3"/>
  <c r="BE108" i="3" s="1"/>
  <c r="BI104" i="3"/>
  <c r="BH104" i="3"/>
  <c r="BG104" i="3"/>
  <c r="BF104" i="3"/>
  <c r="T104" i="3"/>
  <c r="R104" i="3"/>
  <c r="P104" i="3"/>
  <c r="BK104" i="3"/>
  <c r="J104" i="3"/>
  <c r="BE104" i="3" s="1"/>
  <c r="BI101" i="3"/>
  <c r="BH101" i="3"/>
  <c r="BG101" i="3"/>
  <c r="BF101" i="3"/>
  <c r="T101" i="3"/>
  <c r="T100" i="3" s="1"/>
  <c r="R101" i="3"/>
  <c r="R100" i="3" s="1"/>
  <c r="P101" i="3"/>
  <c r="P100" i="3" s="1"/>
  <c r="BK101" i="3"/>
  <c r="BK100" i="3" s="1"/>
  <c r="J100" i="3" s="1"/>
  <c r="J59" i="3" s="1"/>
  <c r="J101" i="3"/>
  <c r="BE101" i="3" s="1"/>
  <c r="BI95" i="3"/>
  <c r="BH95" i="3"/>
  <c r="BG95" i="3"/>
  <c r="BF95" i="3"/>
  <c r="T95" i="3"/>
  <c r="R95" i="3"/>
  <c r="P95" i="3"/>
  <c r="BK95" i="3"/>
  <c r="J95" i="3"/>
  <c r="BE95" i="3" s="1"/>
  <c r="BI92" i="3"/>
  <c r="BH92" i="3"/>
  <c r="BG92" i="3"/>
  <c r="BF92" i="3"/>
  <c r="T92" i="3"/>
  <c r="R92" i="3"/>
  <c r="P92" i="3"/>
  <c r="BK92" i="3"/>
  <c r="J92" i="3"/>
  <c r="BE92" i="3" s="1"/>
  <c r="BI89" i="3"/>
  <c r="BH89" i="3"/>
  <c r="BG89" i="3"/>
  <c r="BF89" i="3"/>
  <c r="T89" i="3"/>
  <c r="R89" i="3"/>
  <c r="P89" i="3"/>
  <c r="BK89" i="3"/>
  <c r="J89" i="3"/>
  <c r="BE89" i="3" s="1"/>
  <c r="BI86" i="3"/>
  <c r="BH86" i="3"/>
  <c r="BG86" i="3"/>
  <c r="BF86" i="3"/>
  <c r="T86" i="3"/>
  <c r="T85" i="3" s="1"/>
  <c r="T84" i="3" s="1"/>
  <c r="R86" i="3"/>
  <c r="R85" i="3" s="1"/>
  <c r="R84" i="3" s="1"/>
  <c r="R83" i="3" s="1"/>
  <c r="P86" i="3"/>
  <c r="BK86" i="3"/>
  <c r="BK85" i="3"/>
  <c r="J86" i="3"/>
  <c r="BE86" i="3" s="1"/>
  <c r="F79" i="3"/>
  <c r="F77" i="3"/>
  <c r="E75" i="3"/>
  <c r="F51" i="3"/>
  <c r="F49" i="3"/>
  <c r="E47" i="3"/>
  <c r="J18" i="3"/>
  <c r="E18" i="3"/>
  <c r="F80" i="3"/>
  <c r="F52" i="3"/>
  <c r="J17" i="3"/>
  <c r="J77" i="3"/>
  <c r="J49" i="3"/>
  <c r="E7" i="3"/>
  <c r="E73" i="3" s="1"/>
  <c r="E45" i="3"/>
  <c r="AY52" i="1"/>
  <c r="AX52" i="1"/>
  <c r="BI360" i="2"/>
  <c r="BH360" i="2"/>
  <c r="BG360" i="2"/>
  <c r="BF360" i="2"/>
  <c r="T360" i="2"/>
  <c r="R360" i="2"/>
  <c r="P360" i="2"/>
  <c r="BK360" i="2"/>
  <c r="J360" i="2"/>
  <c r="BE360" i="2"/>
  <c r="BI356" i="2"/>
  <c r="BH356" i="2"/>
  <c r="BG356" i="2"/>
  <c r="BF356" i="2"/>
  <c r="T356" i="2"/>
  <c r="T355" i="2" s="1"/>
  <c r="T354" i="2" s="1"/>
  <c r="R356" i="2"/>
  <c r="R355" i="2"/>
  <c r="R354" i="2" s="1"/>
  <c r="P356" i="2"/>
  <c r="P355" i="2"/>
  <c r="P354" i="2" s="1"/>
  <c r="BK356" i="2"/>
  <c r="BK355" i="2" s="1"/>
  <c r="BK354" i="2" s="1"/>
  <c r="J354" i="2" s="1"/>
  <c r="J69" i="2" s="1"/>
  <c r="J356" i="2"/>
  <c r="BE356" i="2"/>
  <c r="BI351" i="2"/>
  <c r="BH351" i="2"/>
  <c r="BG351" i="2"/>
  <c r="BF351" i="2"/>
  <c r="T351" i="2"/>
  <c r="R351" i="2"/>
  <c r="P351" i="2"/>
  <c r="P343" i="2" s="1"/>
  <c r="P342" i="2" s="1"/>
  <c r="BK351" i="2"/>
  <c r="J351" i="2"/>
  <c r="BE351" i="2"/>
  <c r="BI347" i="2"/>
  <c r="BH347" i="2"/>
  <c r="BG347" i="2"/>
  <c r="BF347" i="2"/>
  <c r="T347" i="2"/>
  <c r="R347" i="2"/>
  <c r="P347" i="2"/>
  <c r="BK347" i="2"/>
  <c r="J347" i="2"/>
  <c r="BE347" i="2" s="1"/>
  <c r="BI345" i="2"/>
  <c r="BH345" i="2"/>
  <c r="BG345" i="2"/>
  <c r="BF345" i="2"/>
  <c r="T345" i="2"/>
  <c r="R345" i="2"/>
  <c r="P345" i="2"/>
  <c r="BK345" i="2"/>
  <c r="J345" i="2"/>
  <c r="BE345" i="2" s="1"/>
  <c r="BI344" i="2"/>
  <c r="BH344" i="2"/>
  <c r="BG344" i="2"/>
  <c r="BF344" i="2"/>
  <c r="T344" i="2"/>
  <c r="R344" i="2"/>
  <c r="R343" i="2" s="1"/>
  <c r="R342" i="2" s="1"/>
  <c r="P344" i="2"/>
  <c r="BK344" i="2"/>
  <c r="J344" i="2"/>
  <c r="BE344" i="2"/>
  <c r="BI339" i="2"/>
  <c r="BH339" i="2"/>
  <c r="BG339" i="2"/>
  <c r="BF339" i="2"/>
  <c r="T339" i="2"/>
  <c r="T338" i="2"/>
  <c r="R339" i="2"/>
  <c r="R338" i="2" s="1"/>
  <c r="P339" i="2"/>
  <c r="P338" i="2"/>
  <c r="BK339" i="2"/>
  <c r="BK338" i="2" s="1"/>
  <c r="J338" i="2" s="1"/>
  <c r="J66" i="2" s="1"/>
  <c r="J339" i="2"/>
  <c r="BE339" i="2"/>
  <c r="BI334" i="2"/>
  <c r="BH334" i="2"/>
  <c r="BG334" i="2"/>
  <c r="BF334" i="2"/>
  <c r="T334" i="2"/>
  <c r="R334" i="2"/>
  <c r="R330" i="2" s="1"/>
  <c r="P334" i="2"/>
  <c r="BK334" i="2"/>
  <c r="BK330" i="2" s="1"/>
  <c r="J330" i="2" s="1"/>
  <c r="J65" i="2" s="1"/>
  <c r="J334" i="2"/>
  <c r="BE334" i="2" s="1"/>
  <c r="BI331" i="2"/>
  <c r="BH331" i="2"/>
  <c r="BG331" i="2"/>
  <c r="BF331" i="2"/>
  <c r="T331" i="2"/>
  <c r="T330" i="2" s="1"/>
  <c r="R331" i="2"/>
  <c r="P331" i="2"/>
  <c r="P330" i="2" s="1"/>
  <c r="BK331" i="2"/>
  <c r="J331" i="2"/>
  <c r="BE331" i="2" s="1"/>
  <c r="BI324" i="2"/>
  <c r="BH324" i="2"/>
  <c r="BG324" i="2"/>
  <c r="BF324" i="2"/>
  <c r="T324" i="2"/>
  <c r="R324" i="2"/>
  <c r="P324" i="2"/>
  <c r="BK324" i="2"/>
  <c r="J324" i="2"/>
  <c r="BE324" i="2" s="1"/>
  <c r="BI321" i="2"/>
  <c r="BH321" i="2"/>
  <c r="BG321" i="2"/>
  <c r="BF321" i="2"/>
  <c r="T321" i="2"/>
  <c r="R321" i="2"/>
  <c r="P321" i="2"/>
  <c r="BK321" i="2"/>
  <c r="J321" i="2"/>
  <c r="BE321" i="2"/>
  <c r="BI319" i="2"/>
  <c r="BH319" i="2"/>
  <c r="BG319" i="2"/>
  <c r="BF319" i="2"/>
  <c r="T319" i="2"/>
  <c r="R319" i="2"/>
  <c r="P319" i="2"/>
  <c r="BK319" i="2"/>
  <c r="J319" i="2"/>
  <c r="BE319" i="2" s="1"/>
  <c r="BI311" i="2"/>
  <c r="BH311" i="2"/>
  <c r="BG311" i="2"/>
  <c r="BF311" i="2"/>
  <c r="T311" i="2"/>
  <c r="R311" i="2"/>
  <c r="P311" i="2"/>
  <c r="BK311" i="2"/>
  <c r="J311" i="2"/>
  <c r="BE311" i="2" s="1"/>
  <c r="BI306" i="2"/>
  <c r="BH306" i="2"/>
  <c r="BG306" i="2"/>
  <c r="BF306" i="2"/>
  <c r="T306" i="2"/>
  <c r="R306" i="2"/>
  <c r="P306" i="2"/>
  <c r="BK306" i="2"/>
  <c r="J306" i="2"/>
  <c r="BE306" i="2" s="1"/>
  <c r="BI300" i="2"/>
  <c r="BH300" i="2"/>
  <c r="BG300" i="2"/>
  <c r="BF300" i="2"/>
  <c r="T300" i="2"/>
  <c r="T299" i="2" s="1"/>
  <c r="R300" i="2"/>
  <c r="R299" i="2" s="1"/>
  <c r="P300" i="2"/>
  <c r="P299" i="2" s="1"/>
  <c r="BK300" i="2"/>
  <c r="J300" i="2"/>
  <c r="BE300" i="2"/>
  <c r="BI297" i="2"/>
  <c r="BH297" i="2"/>
  <c r="BG297" i="2"/>
  <c r="BF297" i="2"/>
  <c r="T297" i="2"/>
  <c r="R297" i="2"/>
  <c r="P297" i="2"/>
  <c r="BK297" i="2"/>
  <c r="J297" i="2"/>
  <c r="BE297" i="2" s="1"/>
  <c r="BI295" i="2"/>
  <c r="BH295" i="2"/>
  <c r="BG295" i="2"/>
  <c r="BF295" i="2"/>
  <c r="T295" i="2"/>
  <c r="T294" i="2" s="1"/>
  <c r="R295" i="2"/>
  <c r="R294" i="2" s="1"/>
  <c r="P295" i="2"/>
  <c r="P294" i="2" s="1"/>
  <c r="BK295" i="2"/>
  <c r="BK294" i="2" s="1"/>
  <c r="J294" i="2" s="1"/>
  <c r="J63" i="2" s="1"/>
  <c r="J295" i="2"/>
  <c r="BE295" i="2"/>
  <c r="BI290" i="2"/>
  <c r="BH290" i="2"/>
  <c r="BG290" i="2"/>
  <c r="BF290" i="2"/>
  <c r="T290" i="2"/>
  <c r="R290" i="2"/>
  <c r="P290" i="2"/>
  <c r="BK290" i="2"/>
  <c r="J290" i="2"/>
  <c r="BE290" i="2" s="1"/>
  <c r="BI286" i="2"/>
  <c r="BH286" i="2"/>
  <c r="BG286" i="2"/>
  <c r="BF286" i="2"/>
  <c r="T286" i="2"/>
  <c r="R286" i="2"/>
  <c r="P286" i="2"/>
  <c r="BK286" i="2"/>
  <c r="J286" i="2"/>
  <c r="BE286" i="2" s="1"/>
  <c r="BI280" i="2"/>
  <c r="BH280" i="2"/>
  <c r="BG280" i="2"/>
  <c r="BF280" i="2"/>
  <c r="T280" i="2"/>
  <c r="R280" i="2"/>
  <c r="P280" i="2"/>
  <c r="BK280" i="2"/>
  <c r="J280" i="2"/>
  <c r="BE280" i="2" s="1"/>
  <c r="BI274" i="2"/>
  <c r="BH274" i="2"/>
  <c r="BG274" i="2"/>
  <c r="BF274" i="2"/>
  <c r="T274" i="2"/>
  <c r="R274" i="2"/>
  <c r="P274" i="2"/>
  <c r="BK274" i="2"/>
  <c r="J274" i="2"/>
  <c r="BE274" i="2" s="1"/>
  <c r="BI269" i="2"/>
  <c r="BH269" i="2"/>
  <c r="BG269" i="2"/>
  <c r="BF269" i="2"/>
  <c r="T269" i="2"/>
  <c r="T268" i="2" s="1"/>
  <c r="R269" i="2"/>
  <c r="R268" i="2" s="1"/>
  <c r="P269" i="2"/>
  <c r="P268" i="2" s="1"/>
  <c r="BK269" i="2"/>
  <c r="J269" i="2"/>
  <c r="BE269" i="2"/>
  <c r="BI259" i="2"/>
  <c r="BH259" i="2"/>
  <c r="BG259" i="2"/>
  <c r="BF259" i="2"/>
  <c r="T259" i="2"/>
  <c r="R259" i="2"/>
  <c r="P259" i="2"/>
  <c r="BK259" i="2"/>
  <c r="J259" i="2"/>
  <c r="BE259" i="2" s="1"/>
  <c r="BI253" i="2"/>
  <c r="BH253" i="2"/>
  <c r="BG253" i="2"/>
  <c r="BF253" i="2"/>
  <c r="T253" i="2"/>
  <c r="R253" i="2"/>
  <c r="P253" i="2"/>
  <c r="BK253" i="2"/>
  <c r="J253" i="2"/>
  <c r="BE253" i="2" s="1"/>
  <c r="BI247" i="2"/>
  <c r="BH247" i="2"/>
  <c r="BG247" i="2"/>
  <c r="BF247" i="2"/>
  <c r="T247" i="2"/>
  <c r="R247" i="2"/>
  <c r="P247" i="2"/>
  <c r="BK247" i="2"/>
  <c r="J247" i="2"/>
  <c r="BE247" i="2" s="1"/>
  <c r="BI240" i="2"/>
  <c r="BH240" i="2"/>
  <c r="BG240" i="2"/>
  <c r="BF240" i="2"/>
  <c r="T240" i="2"/>
  <c r="R240" i="2"/>
  <c r="P240" i="2"/>
  <c r="BK240" i="2"/>
  <c r="J240" i="2"/>
  <c r="BE240" i="2" s="1"/>
  <c r="BI234" i="2"/>
  <c r="BH234" i="2"/>
  <c r="BG234" i="2"/>
  <c r="BF234" i="2"/>
  <c r="T234" i="2"/>
  <c r="T233" i="2" s="1"/>
  <c r="R234" i="2"/>
  <c r="R233" i="2" s="1"/>
  <c r="P234" i="2"/>
  <c r="P233" i="2" s="1"/>
  <c r="BK234" i="2"/>
  <c r="BK233" i="2" s="1"/>
  <c r="J233" i="2" s="1"/>
  <c r="J61" i="2" s="1"/>
  <c r="J234" i="2"/>
  <c r="BE234" i="2"/>
  <c r="BI231" i="2"/>
  <c r="BH231" i="2"/>
  <c r="BG231" i="2"/>
  <c r="BF231" i="2"/>
  <c r="T231" i="2"/>
  <c r="R231" i="2"/>
  <c r="P231" i="2"/>
  <c r="BK231" i="2"/>
  <c r="J231" i="2"/>
  <c r="BE231" i="2" s="1"/>
  <c r="BI228" i="2"/>
  <c r="BH228" i="2"/>
  <c r="BG228" i="2"/>
  <c r="BF228" i="2"/>
  <c r="T228" i="2"/>
  <c r="R228" i="2"/>
  <c r="P228" i="2"/>
  <c r="BK228" i="2"/>
  <c r="J228" i="2"/>
  <c r="BE228" i="2" s="1"/>
  <c r="BI220" i="2"/>
  <c r="BH220" i="2"/>
  <c r="BG220" i="2"/>
  <c r="BF220" i="2"/>
  <c r="T220" i="2"/>
  <c r="R220" i="2"/>
  <c r="P220" i="2"/>
  <c r="BK220" i="2"/>
  <c r="J220" i="2"/>
  <c r="BE220" i="2" s="1"/>
  <c r="BI207" i="2"/>
  <c r="BH207" i="2"/>
  <c r="BG207" i="2"/>
  <c r="BF207" i="2"/>
  <c r="T207" i="2"/>
  <c r="R207" i="2"/>
  <c r="P207" i="2"/>
  <c r="BK207" i="2"/>
  <c r="J207" i="2"/>
  <c r="BE207" i="2" s="1"/>
  <c r="BI194" i="2"/>
  <c r="BH194" i="2"/>
  <c r="BG194" i="2"/>
  <c r="BF194" i="2"/>
  <c r="T194" i="2"/>
  <c r="R194" i="2"/>
  <c r="P194" i="2"/>
  <c r="BK194" i="2"/>
  <c r="J194" i="2"/>
  <c r="BE194" i="2" s="1"/>
  <c r="BI188" i="2"/>
  <c r="BH188" i="2"/>
  <c r="BG188" i="2"/>
  <c r="BF188" i="2"/>
  <c r="T188" i="2"/>
  <c r="R188" i="2"/>
  <c r="P188" i="2"/>
  <c r="BK188" i="2"/>
  <c r="J188" i="2"/>
  <c r="BE188" i="2" s="1"/>
  <c r="BI182" i="2"/>
  <c r="BH182" i="2"/>
  <c r="BG182" i="2"/>
  <c r="BF182" i="2"/>
  <c r="T182" i="2"/>
  <c r="R182" i="2"/>
  <c r="P182" i="2"/>
  <c r="BK182" i="2"/>
  <c r="J182" i="2"/>
  <c r="BE182" i="2" s="1"/>
  <c r="BI177" i="2"/>
  <c r="BH177" i="2"/>
  <c r="BG177" i="2"/>
  <c r="BF177" i="2"/>
  <c r="T177" i="2"/>
  <c r="R177" i="2"/>
  <c r="P177" i="2"/>
  <c r="BK177" i="2"/>
  <c r="J177" i="2"/>
  <c r="BE177" i="2" s="1"/>
  <c r="BI171" i="2"/>
  <c r="BH171" i="2"/>
  <c r="BG171" i="2"/>
  <c r="BF171" i="2"/>
  <c r="T171" i="2"/>
  <c r="T170" i="2" s="1"/>
  <c r="R171" i="2"/>
  <c r="R170" i="2" s="1"/>
  <c r="P171" i="2"/>
  <c r="P170" i="2" s="1"/>
  <c r="BK171" i="2"/>
  <c r="J171" i="2"/>
  <c r="BE171" i="2" s="1"/>
  <c r="BI162" i="2"/>
  <c r="BH162" i="2"/>
  <c r="BG162" i="2"/>
  <c r="BF162" i="2"/>
  <c r="T162" i="2"/>
  <c r="R162" i="2"/>
  <c r="P162" i="2"/>
  <c r="BK162" i="2"/>
  <c r="J162" i="2"/>
  <c r="BE162" i="2" s="1"/>
  <c r="BI157" i="2"/>
  <c r="BH157" i="2"/>
  <c r="BG157" i="2"/>
  <c r="BF157" i="2"/>
  <c r="T157" i="2"/>
  <c r="T156" i="2" s="1"/>
  <c r="R157" i="2"/>
  <c r="R156" i="2" s="1"/>
  <c r="P157" i="2"/>
  <c r="P156" i="2" s="1"/>
  <c r="BK157" i="2"/>
  <c r="J157" i="2"/>
  <c r="BE157" i="2"/>
  <c r="BI150" i="2"/>
  <c r="BH150" i="2"/>
  <c r="BG150" i="2"/>
  <c r="BF150" i="2"/>
  <c r="T150" i="2"/>
  <c r="R150" i="2"/>
  <c r="P150" i="2"/>
  <c r="BK150" i="2"/>
  <c r="J150" i="2"/>
  <c r="BE150" i="2" s="1"/>
  <c r="BI144" i="2"/>
  <c r="BH144" i="2"/>
  <c r="BG144" i="2"/>
  <c r="BF144" i="2"/>
  <c r="T144" i="2"/>
  <c r="R144" i="2"/>
  <c r="P144" i="2"/>
  <c r="BK144" i="2"/>
  <c r="J144" i="2"/>
  <c r="BE144" i="2" s="1"/>
  <c r="BI138" i="2"/>
  <c r="BH138" i="2"/>
  <c r="BG138" i="2"/>
  <c r="BF138" i="2"/>
  <c r="T138" i="2"/>
  <c r="R138" i="2"/>
  <c r="P138" i="2"/>
  <c r="BK138" i="2"/>
  <c r="J138" i="2"/>
  <c r="BE138" i="2" s="1"/>
  <c r="BI132" i="2"/>
  <c r="BH132" i="2"/>
  <c r="BG132" i="2"/>
  <c r="BF132" i="2"/>
  <c r="T132" i="2"/>
  <c r="R132" i="2"/>
  <c r="P132" i="2"/>
  <c r="BK132" i="2"/>
  <c r="J132" i="2"/>
  <c r="BE132" i="2" s="1"/>
  <c r="BI122" i="2"/>
  <c r="BH122" i="2"/>
  <c r="BG122" i="2"/>
  <c r="BF122" i="2"/>
  <c r="T122" i="2"/>
  <c r="R122" i="2"/>
  <c r="P122" i="2"/>
  <c r="BK122" i="2"/>
  <c r="J122" i="2"/>
  <c r="BE122" i="2" s="1"/>
  <c r="BI114" i="2"/>
  <c r="BH114" i="2"/>
  <c r="BG114" i="2"/>
  <c r="BF114" i="2"/>
  <c r="T114" i="2"/>
  <c r="R114" i="2"/>
  <c r="P114" i="2"/>
  <c r="BK114" i="2"/>
  <c r="J114" i="2"/>
  <c r="BE114" i="2" s="1"/>
  <c r="BI111" i="2"/>
  <c r="BH111" i="2"/>
  <c r="BG111" i="2"/>
  <c r="BF111" i="2"/>
  <c r="T111" i="2"/>
  <c r="R111" i="2"/>
  <c r="P111" i="2"/>
  <c r="BK111" i="2"/>
  <c r="J111" i="2"/>
  <c r="BE111" i="2" s="1"/>
  <c r="BI105" i="2"/>
  <c r="BH105" i="2"/>
  <c r="BG105" i="2"/>
  <c r="BF105" i="2"/>
  <c r="T105" i="2"/>
  <c r="R105" i="2"/>
  <c r="P105" i="2"/>
  <c r="BK105" i="2"/>
  <c r="J105" i="2"/>
  <c r="BE105" i="2" s="1"/>
  <c r="BI99" i="2"/>
  <c r="BH99" i="2"/>
  <c r="BG99" i="2"/>
  <c r="BF99" i="2"/>
  <c r="T99" i="2"/>
  <c r="R99" i="2"/>
  <c r="P99" i="2"/>
  <c r="BK99" i="2"/>
  <c r="J99" i="2"/>
  <c r="BE99" i="2" s="1"/>
  <c r="BI93" i="2"/>
  <c r="BH93" i="2"/>
  <c r="BG93" i="2"/>
  <c r="BF93" i="2"/>
  <c r="T93" i="2"/>
  <c r="T92" i="2" s="1"/>
  <c r="R93" i="2"/>
  <c r="R92" i="2" s="1"/>
  <c r="R91" i="2" s="1"/>
  <c r="R90" i="2" s="1"/>
  <c r="P93" i="2"/>
  <c r="P92" i="2" s="1"/>
  <c r="BK93" i="2"/>
  <c r="J93" i="2"/>
  <c r="BE93" i="2"/>
  <c r="F86" i="2"/>
  <c r="F84" i="2"/>
  <c r="E82" i="2"/>
  <c r="F51" i="2"/>
  <c r="F49" i="2"/>
  <c r="E47" i="2"/>
  <c r="J18" i="2"/>
  <c r="E18" i="2"/>
  <c r="F87" i="2"/>
  <c r="F52" i="2"/>
  <c r="J17" i="2"/>
  <c r="E7" i="2"/>
  <c r="E45" i="2" s="1"/>
  <c r="AS51" i="1"/>
  <c r="L47" i="1"/>
  <c r="AM46" i="1"/>
  <c r="L46" i="1"/>
  <c r="L44" i="1"/>
  <c r="L42" i="1"/>
  <c r="L41" i="1"/>
  <c r="BK93" i="10" l="1"/>
  <c r="J93" i="10" s="1"/>
  <c r="J60" i="10" s="1"/>
  <c r="F34" i="10"/>
  <c r="BD60" i="1" s="1"/>
  <c r="F32" i="10"/>
  <c r="BB60" i="1" s="1"/>
  <c r="F33" i="10"/>
  <c r="BC60" i="1" s="1"/>
  <c r="F31" i="9"/>
  <c r="BA59" i="1" s="1"/>
  <c r="BK116" i="9"/>
  <c r="J116" i="9" s="1"/>
  <c r="J60" i="9" s="1"/>
  <c r="F33" i="9"/>
  <c r="BC59" i="1" s="1"/>
  <c r="J31" i="9"/>
  <c r="AW59" i="1" s="1"/>
  <c r="BK118" i="8"/>
  <c r="J118" i="8" s="1"/>
  <c r="J59" i="8" s="1"/>
  <c r="F34" i="8"/>
  <c r="BD58" i="1" s="1"/>
  <c r="BK81" i="8"/>
  <c r="J81" i="8" s="1"/>
  <c r="J58" i="8" s="1"/>
  <c r="F30" i="8"/>
  <c r="AZ58" i="1" s="1"/>
  <c r="F33" i="8"/>
  <c r="BC58" i="1" s="1"/>
  <c r="F32" i="8"/>
  <c r="BB58" i="1" s="1"/>
  <c r="BK80" i="7"/>
  <c r="J30" i="7"/>
  <c r="AV57" i="1" s="1"/>
  <c r="AT57" i="1" s="1"/>
  <c r="F33" i="7"/>
  <c r="BC57" i="1" s="1"/>
  <c r="F30" i="7"/>
  <c r="AZ57" i="1" s="1"/>
  <c r="F31" i="7"/>
  <c r="BA57" i="1" s="1"/>
  <c r="BK354" i="6"/>
  <c r="J354" i="6" s="1"/>
  <c r="J68" i="6" s="1"/>
  <c r="J355" i="6"/>
  <c r="J69" i="6" s="1"/>
  <c r="BK347" i="6"/>
  <c r="J347" i="6" s="1"/>
  <c r="J67" i="6" s="1"/>
  <c r="BK326" i="6"/>
  <c r="J326" i="6" s="1"/>
  <c r="J64" i="6" s="1"/>
  <c r="BK321" i="6"/>
  <c r="J321" i="6" s="1"/>
  <c r="J63" i="6" s="1"/>
  <c r="BK230" i="6"/>
  <c r="J230" i="6" s="1"/>
  <c r="J61" i="6" s="1"/>
  <c r="BK216" i="6"/>
  <c r="J216" i="6" s="1"/>
  <c r="J60" i="6" s="1"/>
  <c r="F33" i="6"/>
  <c r="BC56" i="1" s="1"/>
  <c r="F32" i="6"/>
  <c r="BB56" i="1" s="1"/>
  <c r="F30" i="6"/>
  <c r="AZ56" i="1" s="1"/>
  <c r="F34" i="6"/>
  <c r="BD56" i="1" s="1"/>
  <c r="BK95" i="5"/>
  <c r="J95" i="5" s="1"/>
  <c r="J60" i="5" s="1"/>
  <c r="BK111" i="5"/>
  <c r="J111" i="5" s="1"/>
  <c r="J61" i="5" s="1"/>
  <c r="F33" i="5"/>
  <c r="BC55" i="1" s="1"/>
  <c r="F34" i="5"/>
  <c r="BD55" i="1" s="1"/>
  <c r="BK195" i="4"/>
  <c r="BK194" i="4" s="1"/>
  <c r="J194" i="4" s="1"/>
  <c r="J63" i="4" s="1"/>
  <c r="F34" i="4"/>
  <c r="BD54" i="1" s="1"/>
  <c r="F32" i="4"/>
  <c r="BB54" i="1" s="1"/>
  <c r="F33" i="4"/>
  <c r="BC54" i="1" s="1"/>
  <c r="F30" i="4"/>
  <c r="AZ54" i="1" s="1"/>
  <c r="BK164" i="3"/>
  <c r="J164" i="3" s="1"/>
  <c r="J63" i="3" s="1"/>
  <c r="F31" i="3"/>
  <c r="BA53" i="1" s="1"/>
  <c r="BK84" i="3"/>
  <c r="J84" i="3" s="1"/>
  <c r="J57" i="3" s="1"/>
  <c r="F33" i="3"/>
  <c r="BC53" i="1" s="1"/>
  <c r="F30" i="3"/>
  <c r="AZ53" i="1" s="1"/>
  <c r="F34" i="3"/>
  <c r="BD53" i="1" s="1"/>
  <c r="J31" i="3"/>
  <c r="AW53" i="1" s="1"/>
  <c r="BK299" i="2"/>
  <c r="J299" i="2" s="1"/>
  <c r="J64" i="2" s="1"/>
  <c r="BK268" i="2"/>
  <c r="J268" i="2" s="1"/>
  <c r="J62" i="2" s="1"/>
  <c r="BK170" i="2"/>
  <c r="J170" i="2" s="1"/>
  <c r="J60" i="2" s="1"/>
  <c r="BK156" i="2"/>
  <c r="J156" i="2" s="1"/>
  <c r="J59" i="2" s="1"/>
  <c r="J31" i="2"/>
  <c r="AW52" i="1" s="1"/>
  <c r="F32" i="2"/>
  <c r="BB52" i="1" s="1"/>
  <c r="BK92" i="2"/>
  <c r="J92" i="2" s="1"/>
  <c r="J58" i="2" s="1"/>
  <c r="F34" i="2"/>
  <c r="BD52" i="1" s="1"/>
  <c r="F31" i="2"/>
  <c r="BA52" i="1" s="1"/>
  <c r="F33" i="2"/>
  <c r="BC52" i="1" s="1"/>
  <c r="F30" i="2"/>
  <c r="AZ52" i="1" s="1"/>
  <c r="P91" i="2"/>
  <c r="P90" i="2" s="1"/>
  <c r="AU52" i="1" s="1"/>
  <c r="T91" i="2"/>
  <c r="T111" i="3"/>
  <c r="T83" i="3" s="1"/>
  <c r="J85" i="9"/>
  <c r="J58" i="9" s="1"/>
  <c r="BK84" i="9"/>
  <c r="E80" i="2"/>
  <c r="J30" i="2"/>
  <c r="AV52" i="1" s="1"/>
  <c r="BK343" i="2"/>
  <c r="J355" i="2"/>
  <c r="J70" i="2" s="1"/>
  <c r="J112" i="3"/>
  <c r="J62" i="3" s="1"/>
  <c r="T164" i="3"/>
  <c r="P85" i="4"/>
  <c r="P84" i="4" s="1"/>
  <c r="AU54" i="1" s="1"/>
  <c r="T85" i="4"/>
  <c r="T84" i="4" s="1"/>
  <c r="J195" i="4"/>
  <c r="J64" i="4" s="1"/>
  <c r="R195" i="4"/>
  <c r="R194" i="4" s="1"/>
  <c r="F30" i="5"/>
  <c r="AZ55" i="1" s="1"/>
  <c r="J30" i="5"/>
  <c r="AV55" i="1" s="1"/>
  <c r="AT55" i="1" s="1"/>
  <c r="T83" i="5"/>
  <c r="T82" i="5" s="1"/>
  <c r="J30" i="6"/>
  <c r="AV56" i="1" s="1"/>
  <c r="J83" i="10"/>
  <c r="J58" i="10" s="1"/>
  <c r="T343" i="2"/>
  <c r="T342" i="2" s="1"/>
  <c r="J30" i="3"/>
  <c r="AV53" i="1" s="1"/>
  <c r="J85" i="3"/>
  <c r="J58" i="3" s="1"/>
  <c r="P112" i="3"/>
  <c r="P111" i="3" s="1"/>
  <c r="P164" i="3"/>
  <c r="BK86" i="4"/>
  <c r="R86" i="4"/>
  <c r="R85" i="4" s="1"/>
  <c r="R84" i="4" s="1"/>
  <c r="F31" i="4"/>
  <c r="BA54" i="1" s="1"/>
  <c r="J31" i="4"/>
  <c r="AW54" i="1" s="1"/>
  <c r="E45" i="5"/>
  <c r="E72" i="5"/>
  <c r="P83" i="5"/>
  <c r="P82" i="5" s="1"/>
  <c r="AU55" i="1" s="1"/>
  <c r="T111" i="5"/>
  <c r="F31" i="6"/>
  <c r="BA56" i="1" s="1"/>
  <c r="J31" i="6"/>
  <c r="AW56" i="1" s="1"/>
  <c r="P85" i="3"/>
  <c r="P84" i="3" s="1"/>
  <c r="F32" i="3"/>
  <c r="BB53" i="1" s="1"/>
  <c r="J30" i="4"/>
  <c r="AV54" i="1" s="1"/>
  <c r="F32" i="5"/>
  <c r="BB55" i="1" s="1"/>
  <c r="J49" i="6"/>
  <c r="J83" i="6"/>
  <c r="J31" i="8"/>
  <c r="AW58" i="1" s="1"/>
  <c r="F31" i="8"/>
  <c r="BA58" i="1" s="1"/>
  <c r="F30" i="9"/>
  <c r="AZ59" i="1" s="1"/>
  <c r="F30" i="10"/>
  <c r="AZ60" i="1" s="1"/>
  <c r="F34" i="9"/>
  <c r="BD59" i="1" s="1"/>
  <c r="F32" i="9"/>
  <c r="BB59" i="1" s="1"/>
  <c r="T116" i="9"/>
  <c r="T84" i="9" s="1"/>
  <c r="T83" i="9" s="1"/>
  <c r="P82" i="10"/>
  <c r="P81" i="10" s="1"/>
  <c r="AU60" i="1" s="1"/>
  <c r="T82" i="10"/>
  <c r="T81" i="10" s="1"/>
  <c r="R93" i="10"/>
  <c r="E45" i="4"/>
  <c r="J49" i="5"/>
  <c r="F52" i="5"/>
  <c r="P90" i="6"/>
  <c r="P89" i="6" s="1"/>
  <c r="AU56" i="1" s="1"/>
  <c r="J80" i="7"/>
  <c r="J58" i="7" s="1"/>
  <c r="BK79" i="7"/>
  <c r="J30" i="8"/>
  <c r="AV58" i="1" s="1"/>
  <c r="AT58" i="1" s="1"/>
  <c r="R83" i="10"/>
  <c r="R82" i="10" s="1"/>
  <c r="R81" i="10" s="1"/>
  <c r="J31" i="10"/>
  <c r="AW60" i="1" s="1"/>
  <c r="F31" i="10"/>
  <c r="BA60" i="1" s="1"/>
  <c r="F52" i="6"/>
  <c r="BK91" i="6"/>
  <c r="BK346" i="6"/>
  <c r="J346" i="6" s="1"/>
  <c r="J66" i="6" s="1"/>
  <c r="J30" i="9"/>
  <c r="AV59" i="1" s="1"/>
  <c r="AT59" i="1" s="1"/>
  <c r="J30" i="10"/>
  <c r="AV60" i="1" s="1"/>
  <c r="BK82" i="10" l="1"/>
  <c r="AT60" i="1"/>
  <c r="BK80" i="8"/>
  <c r="J80" i="8" s="1"/>
  <c r="J57" i="8" s="1"/>
  <c r="BK83" i="5"/>
  <c r="BC51" i="1"/>
  <c r="AY51" i="1" s="1"/>
  <c r="AT54" i="1"/>
  <c r="AT53" i="1"/>
  <c r="BK111" i="3"/>
  <c r="J111" i="3" s="1"/>
  <c r="J61" i="3" s="1"/>
  <c r="BB51" i="1"/>
  <c r="AX51" i="1" s="1"/>
  <c r="BD51" i="1"/>
  <c r="W30" i="1" s="1"/>
  <c r="AT52" i="1"/>
  <c r="BA51" i="1"/>
  <c r="W27" i="1" s="1"/>
  <c r="BK91" i="2"/>
  <c r="BK90" i="2" s="1"/>
  <c r="J90" i="2" s="1"/>
  <c r="J79" i="7"/>
  <c r="J57" i="7" s="1"/>
  <c r="BK78" i="7"/>
  <c r="J78" i="7" s="1"/>
  <c r="BK82" i="5"/>
  <c r="J82" i="5" s="1"/>
  <c r="J83" i="5"/>
  <c r="J57" i="5" s="1"/>
  <c r="AT56" i="1"/>
  <c r="J343" i="2"/>
  <c r="J68" i="2" s="1"/>
  <c r="BK342" i="2"/>
  <c r="J342" i="2" s="1"/>
  <c r="J67" i="2" s="1"/>
  <c r="AZ51" i="1"/>
  <c r="T90" i="2"/>
  <c r="J91" i="6"/>
  <c r="J58" i="6" s="1"/>
  <c r="BK90" i="6"/>
  <c r="P83" i="3"/>
  <c r="AU53" i="1" s="1"/>
  <c r="AU51" i="1" s="1"/>
  <c r="BK85" i="4"/>
  <c r="J86" i="4"/>
  <c r="J58" i="4" s="1"/>
  <c r="J84" i="9"/>
  <c r="J57" i="9" s="1"/>
  <c r="BK83" i="9"/>
  <c r="J83" i="9" s="1"/>
  <c r="J82" i="10" l="1"/>
  <c r="J57" i="10" s="1"/>
  <c r="BK81" i="10"/>
  <c r="J81" i="10" s="1"/>
  <c r="BK79" i="8"/>
  <c r="J79" i="8" s="1"/>
  <c r="J56" i="8" s="1"/>
  <c r="W29" i="1"/>
  <c r="BK83" i="3"/>
  <c r="J83" i="3" s="1"/>
  <c r="J27" i="3" s="1"/>
  <c r="W28" i="1"/>
  <c r="AW51" i="1"/>
  <c r="AK27" i="1" s="1"/>
  <c r="J91" i="2"/>
  <c r="J57" i="2" s="1"/>
  <c r="J85" i="4"/>
  <c r="J57" i="4" s="1"/>
  <c r="BK84" i="4"/>
  <c r="J84" i="4" s="1"/>
  <c r="J56" i="7"/>
  <c r="J27" i="7"/>
  <c r="J56" i="2"/>
  <c r="J27" i="2"/>
  <c r="J27" i="5"/>
  <c r="J56" i="5"/>
  <c r="BK89" i="6"/>
  <c r="J89" i="6" s="1"/>
  <c r="J90" i="6"/>
  <c r="J57" i="6" s="1"/>
  <c r="J56" i="9"/>
  <c r="J27" i="9"/>
  <c r="J56" i="3"/>
  <c r="AV51" i="1"/>
  <c r="W26" i="1"/>
  <c r="J56" i="10" l="1"/>
  <c r="J27" i="10"/>
  <c r="J27" i="8"/>
  <c r="AG58" i="1" s="1"/>
  <c r="AN58" i="1" s="1"/>
  <c r="AK26" i="1"/>
  <c r="AT51" i="1"/>
  <c r="J36" i="9"/>
  <c r="AG59" i="1"/>
  <c r="AN59" i="1" s="1"/>
  <c r="AG52" i="1"/>
  <c r="J36" i="2"/>
  <c r="AG53" i="1"/>
  <c r="AN53" i="1" s="1"/>
  <c r="J36" i="3"/>
  <c r="J36" i="8"/>
  <c r="J36" i="7"/>
  <c r="AG57" i="1"/>
  <c r="AN57" i="1" s="1"/>
  <c r="J27" i="4"/>
  <c r="J56" i="4"/>
  <c r="J56" i="6"/>
  <c r="J27" i="6"/>
  <c r="AG55" i="1"/>
  <c r="AN55" i="1" s="1"/>
  <c r="J36" i="5"/>
  <c r="AG60" i="1" l="1"/>
  <c r="AN60" i="1" s="1"/>
  <c r="J36" i="10"/>
  <c r="AG54" i="1"/>
  <c r="AN54" i="1" s="1"/>
  <c r="J36" i="4"/>
  <c r="AG56" i="1"/>
  <c r="AN56" i="1" s="1"/>
  <c r="J36" i="6"/>
  <c r="AN52" i="1"/>
  <c r="AG51" i="1" l="1"/>
  <c r="AK23" i="1" l="1"/>
  <c r="AK32" i="1" s="1"/>
  <c r="AN51" i="1"/>
</calcChain>
</file>

<file path=xl/sharedStrings.xml><?xml version="1.0" encoding="utf-8"?>
<sst xmlns="http://schemas.openxmlformats.org/spreadsheetml/2006/main" count="10751" uniqueCount="1456">
  <si>
    <t>Export VZ</t>
  </si>
  <si>
    <t>List obsahuje:</t>
  </si>
  <si>
    <t>1) Rekapitulace stavby</t>
  </si>
  <si>
    <t>2) Rekapitulace objektů stavby a soupisů prací</t>
  </si>
  <si>
    <t>3.0</t>
  </si>
  <si>
    <t/>
  </si>
  <si>
    <t>False</t>
  </si>
  <si>
    <t>{adabfac9-71d8-4932-b311-466d6f5e57b5}</t>
  </si>
  <si>
    <t>&gt;&gt;  skryté sloupce  &lt;&lt;</t>
  </si>
  <si>
    <t>0,01</t>
  </si>
  <si>
    <t>21</t>
  </si>
  <si>
    <t>15</t>
  </si>
  <si>
    <t>REKAPITULACE STAVBY</t>
  </si>
  <si>
    <t>v ---  níže se nacházejí doplnkové a pomocné údaje k sestavám  --- v</t>
  </si>
  <si>
    <t>0,001</t>
  </si>
  <si>
    <t>Kód:</t>
  </si>
  <si>
    <t>Stavba:</t>
  </si>
  <si>
    <t>Hradčanský rybník, oprava rybníka</t>
  </si>
  <si>
    <t>KSO:</t>
  </si>
  <si>
    <t>CC-CZ:</t>
  </si>
  <si>
    <t>Místo:</t>
  </si>
  <si>
    <t xml:space="preserve"> </t>
  </si>
  <si>
    <t>Datum:</t>
  </si>
  <si>
    <t>Zadavatel:</t>
  </si>
  <si>
    <t>IČ:</t>
  </si>
  <si>
    <t>MĚSTO RALSKA, Kuřívody 701, Ralsko, 471 24 Mimoň</t>
  </si>
  <si>
    <t>DIČ:</t>
  </si>
  <si>
    <t>Uchazeč:</t>
  </si>
  <si>
    <t>Projektant:</t>
  </si>
  <si>
    <t>Vodohospodářské projekty s.r.o.</t>
  </si>
  <si>
    <t>True</t>
  </si>
  <si>
    <t>Poznámka:</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</si>
  <si>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</si>
  <si>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</si>
  <si>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</si>
  <si>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</si>
  <si>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</si>
  <si>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</si>
  <si>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</si>
  <si>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</si>
  <si>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</si>
  <si>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</si>
  <si>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</si>
  <si>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</si>
  <si>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</si>
  <si>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</si>
  <si>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</si>
  <si>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</si>
  <si>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Objekt, Soupis prací</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</si>
  <si>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</si>
  <si>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</si>
  <si>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</si>
  <si>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</si>
  <si>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</si>
  <si>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</si>
  <si>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</si>
  <si>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</si>
  <si>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</si>
  <si>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</si>
  <si>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</si>
  <si>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</si>
  <si>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</si>
  <si>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</si>
  <si>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</si>
  <si>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</si>
  <si>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</si>
  <si>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</si>
  <si>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</si>
  <si>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</si>
  <si>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</si>
  <si>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</si>
  <si>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SO 01a</t>
  </si>
  <si>
    <t>Bezpečnostní přeliv</t>
  </si>
  <si>
    <t>STA</t>
  </si>
  <si>
    <t>1</t>
  </si>
  <si>
    <t>{6d9d9edc-cde4-4ae4-b4df-421d40af0289}</t>
  </si>
  <si>
    <t>2</t>
  </si>
  <si>
    <t>SO 01b</t>
  </si>
  <si>
    <t>Lávka</t>
  </si>
  <si>
    <t>{190abf37-f305-451d-a49f-80680e372db7}</t>
  </si>
  <si>
    <t>SO 03</t>
  </si>
  <si>
    <t>Hráz</t>
  </si>
  <si>
    <t>{7e0245d7-9d4e-4b07-ba13-3bc173468632}</t>
  </si>
  <si>
    <t>SO 04</t>
  </si>
  <si>
    <t>Chodník</t>
  </si>
  <si>
    <t>{2c463dee-1fe0-4259-8258-779fc0713503}</t>
  </si>
  <si>
    <t>SO 05</t>
  </si>
  <si>
    <t>Objekty podhrází, odběrný objekt</t>
  </si>
  <si>
    <t>{8d3b50ef-6b1e-4be5-b31f-ac7297a33e79}</t>
  </si>
  <si>
    <t>SO 06</t>
  </si>
  <si>
    <t>Biotechnická opatření podhrází</t>
  </si>
  <si>
    <t>{6aa73440-ce02-45dc-8af3-e605704266df}</t>
  </si>
  <si>
    <t>SO 07</t>
  </si>
  <si>
    <t>Nádrž sediment, pláž</t>
  </si>
  <si>
    <t>{f80421cd-b747-4a85-a877-f254648e77db}</t>
  </si>
  <si>
    <t>SO 08</t>
  </si>
  <si>
    <t>Bourací práce</t>
  </si>
  <si>
    <t>{14dee07d-c9dd-49ce-8283-72b3842d8abe}</t>
  </si>
  <si>
    <t>VON</t>
  </si>
  <si>
    <t>Vedlejší a ostatní náklady</t>
  </si>
  <si>
    <t>{2103ddbf-7014-47d8-ad23-ad283dbae7d4}</t>
  </si>
  <si>
    <t>1) Krycí list soupisu</t>
  </si>
  <si>
    <t>2) Rekapitulace</t>
  </si>
  <si>
    <t>3) Soupis prací</t>
  </si>
  <si>
    <t>Zpět na list:</t>
  </si>
  <si>
    <t>Rekapitulace stavby</t>
  </si>
  <si>
    <t>KRYCÍ LIST SOUPISU</t>
  </si>
  <si>
    <t>Objekt:</t>
  </si>
  <si>
    <t>SO 01a - Bezpečnostní přeliv</t>
  </si>
  <si>
    <t>Stavební objekt SO 01 obsahuje výměry i pro SO 02</t>
  </si>
  <si>
    <t>REKAPITULACE ČLENĚNÍ SOUPISU PRACÍ</t>
  </si>
  <si>
    <t>Kód dílu - Popis</t>
  </si>
  <si>
    <t>Cena celkem [CZK]</t>
  </si>
  <si>
    <t>Náklady soupisu celkem</t>
  </si>
  <si>
    <t>-1</t>
  </si>
  <si>
    <t>HSV - Práce a dodávky HSV</t>
  </si>
  <si>
    <t xml:space="preserve">    1 - Zemní práce</t>
  </si>
  <si>
    <t xml:space="preserve">    2 - Zakládání</t>
  </si>
  <si>
    <t xml:space="preserve">    3 - Svislé a kompletní konstrukce</t>
  </si>
  <si>
    <t xml:space="preserve">    4 - Vodorovné konstrukce</t>
  </si>
  <si>
    <t xml:space="preserve">    5 - Komunikace pozemní</t>
  </si>
  <si>
    <t xml:space="preserve">    8 - Trubní vedení</t>
  </si>
  <si>
    <t xml:space="preserve">    9 - Ostatní konstrukce a práce-bourání</t>
  </si>
  <si>
    <t xml:space="preserve">    997 - Přesun sutě</t>
  </si>
  <si>
    <t xml:space="preserve">    998 - Přesun hmot</t>
  </si>
  <si>
    <t>PSV - Práce a dodávky PSV</t>
  </si>
  <si>
    <t xml:space="preserve">    767 - Konstrukce zámečnické</t>
  </si>
  <si>
    <t>M - Práce a dodávky M</t>
  </si>
  <si>
    <t xml:space="preserve">    23-M - Montáže potrubí</t>
  </si>
  <si>
    <t>SOUPIS PRACÍ</t>
  </si>
  <si>
    <t>PČ</t>
  </si>
  <si>
    <t>Popis</t>
  </si>
  <si>
    <t>MJ</t>
  </si>
  <si>
    <t>Množství</t>
  </si>
  <si>
    <t>J.cena [CZK]</t>
  </si>
  <si>
    <t>Cenová soustava</t>
  </si>
  <si>
    <t>Poznámka</t>
  </si>
  <si>
    <t>J. Nh [h]</t>
  </si>
  <si>
    <t>Nh celkem [h]</t>
  </si>
  <si>
    <t>J. hmotnost_x000D_
[t]</t>
  </si>
  <si>
    <t>Hmotnost_x000D_
celkem [t]</t>
  </si>
  <si>
    <t>J. suť [t]</t>
  </si>
  <si>
    <t>Suť Celkem [t]</t>
  </si>
  <si>
    <t>HSV</t>
  </si>
  <si>
    <t>Práce a dodávky HSV</t>
  </si>
  <si>
    <t>ROZPOCET</t>
  </si>
  <si>
    <t>Zemní práce</t>
  </si>
  <si>
    <t>K</t>
  </si>
  <si>
    <t>113107165R</t>
  </si>
  <si>
    <t>Odstranění podkladu pl přes 50 do 200 m2 z kameniva drceného tl 520 mm</t>
  </si>
  <si>
    <t>m2</t>
  </si>
  <si>
    <t>R-položka</t>
  </si>
  <si>
    <t>4</t>
  </si>
  <si>
    <t>-592701693</t>
  </si>
  <si>
    <t>PP</t>
  </si>
  <si>
    <t>Odstranění podkladů nebo krytů s přemístěním hmot na skládku na vzdálenost do 20 m nebo s naložením na dopravní prostředek v ploše jednotlivě přes 50 m2 do 200 m2 z kameniva hrubého drceného, o tl. vrstvy 520 mm</t>
  </si>
  <si>
    <t>PSC</t>
  </si>
  <si>
    <t xml:space="preserve">Poznámka k souboru cen:_x000D_
1. Pro volbu cen z hlediska množství se uvažuje každá souvisle odstraňovaná plocha krytu nebo podkladu stejného druhu samostatně. Odstraňuje-li se několik vrstev vozovky najednou, jednotlivé vrstvy se oceňují každá samostatně. 2. U ploch menších než 50 m2 jsou ceny určeny pro ruční odstranění podkladu nebo krytu, u ploch větších než 50 m2 pro odstranění strojní. 3. Ceny a) –7111 až –7113, –7151 až -7153 a -7211 až -7213 lze použít i pro odstranění podkladů nebo krytů ze štěrkopísku, škváry, strusky nebo z mechanicky zpevněných zemin, b) –7121 až 7125, –7161 až -7165 a -7221 až -7225 lze použít i pro odstranění podkladů nebo krytů ze zemin stabilizovaných vápnem, c) –7130 až -7132, –7170 až -7172 a –7230 až -7232 lze použít i pro odstranění dlažeb uložených do betonového lože a dlažeb z mozaiky uložených do cementové malty nebo podkladu ze zemin stabilizovaných cementem. 4. Ceny lze použít i pro odstranění podkladů nebo krytů opatřených živičnými postřiky nebo nátěry. 5. Ceny odlišené podle tloušťky (např. do 100 mm, do 200 mm) jsou určeny vždy pro celou tloušťku jednotlivých konstrukcí. 6. V cenách nejsou započteny náklady na zarovnání styčných ploch betonových nebo živičných podkladů nebo krytů, které se oceňuje cenami souboru cen 919 73- Zarovnání styčné plochy části C 01 tohoto ceníku. Množství suti získané ze zarovnání styčných ploch podkladů nebo krytů se zvlášť nevykazuje. 7. Přemístění vybouraného materiálu na vzdálenost přes 3 m u cen –7111 až –7146 a přes 20 m u cen -7151 až –7246 se oceňuje cenami souborů cen 997 22-1 Vodorovná doprava suti. 8. Ceny -714 . , -718 . a –724 . nelze použít pro odstranění podkladu nebo krytu frézováním. </t>
  </si>
  <si>
    <t>VV</t>
  </si>
  <si>
    <t>překop hráze - odstranění kce komunikace - podkladní vrstvy  tl. 520 mm</t>
  </si>
  <si>
    <t>18,2*8,18</t>
  </si>
  <si>
    <t>Součet</t>
  </si>
  <si>
    <t>113154122</t>
  </si>
  <si>
    <t>Frézování živičného krytu tl 40 mm pruh š 1 m pl do 500 m2 bez překážek v trase</t>
  </si>
  <si>
    <t>-1978811947</t>
  </si>
  <si>
    <t>Frézování živičného podkladu nebo krytu s naložením na dopravní prostředek plochy do 500 m2 bez překážek v trase pruhu šířky přes 0,5 m do 1 m, tloušťky vrstvy 40 mm</t>
  </si>
  <si>
    <t xml:space="preserve">Poznámka k souboru cen:_x000D_
1. V cenách jsou započteny i náklady na: a) vodu pro chlazení zubů frézy, b) opotřebování frézovacích nástrojů, c) naložení odfrézovaného materiálu na dopravní prostředek. 2. V cenách nejsou započteny náklady na: a) nutné ruční odstranění (vybourání) živičného krytu kolem překážek, které se oceňují cenami souboru cen 113 10-7 Odstranění podkladů nebo krytů této části katalogu, b) očištění povrchu odfrézované plochy, které se oceňují cenami souboru cen 938 90-9 Odstranění bláta, prachu z povrchu podkladu nebo krytu části C01 tohoto katalogu. 3. Množství měrných jednotek pro rozpočet určí projekt. Drobné překážky, např. vpusti, uzávěry, sloupy (plochy do 2 m2) se z celkové frézované plochy neodečítají. 4. Tloušťku frézované vrstvy určí projekt a měří se tloušťka jednotlivých záběrů v mm. 5. Cena s překážkami je určena v případech, kdy: a) na 200 m2 frézované plochy se vyskytne v průměru více než jedna vpusť nebo vstup inženýrských sítí, popř. stožár, vstupní ostrůvek apod., b) jsou-li podél frézované plochy osazeny obrubníky s výškovým rozdílem horní plochy obrubníku od frézované plochy větší než 250 mm. 6. Překážkami se rozumějí obrubníky nebo krajníky, pokud výškový rozdíl horní plochy obrubníku od frézované plochy je větší než 250 mm, vpusti nebo vstupy inženýrských sítí, stožáry, nástupní a ochranné ostrůvky apod. </t>
  </si>
  <si>
    <t>překop hráze - odstranění kce komunikace - frézování asf střednězrnný tl. 40 mm</t>
  </si>
  <si>
    <t>8,38*19,2</t>
  </si>
  <si>
    <t>3</t>
  </si>
  <si>
    <t>113154123R</t>
  </si>
  <si>
    <t>Frézování živičného krytu tl 60 mm pruh š 1 m pl do 500 m2 bez překážek v trase</t>
  </si>
  <si>
    <t>-476718273</t>
  </si>
  <si>
    <t>Frézování živičného podkladu nebo krytu s naložením na dopravní prostředek plochy do 500 m2 bez překážek v trase pruhu šířky přes 0,5 m do 1 m, tloušťky vrstvy 60 mm</t>
  </si>
  <si>
    <t>překop hráze - odstranění kce komunikace - frézování asf hrubozrnný tl. 60 mm</t>
  </si>
  <si>
    <t>11510000R</t>
  </si>
  <si>
    <t>Převedení vody, zahrázkování, čerpací jímka - štětová stěna</t>
  </si>
  <si>
    <t>kpl</t>
  </si>
  <si>
    <t>-286858622</t>
  </si>
  <si>
    <t>P</t>
  </si>
  <si>
    <t>Poznámka k položce:
Položka obsahuje:
- převedení potrubím DN 400. zřízení a odstranění, dl. 80 m
- čerpání 30 dní 215 l/s
- zahrázkování 30 m3, zřízení a odstranění, zemina vaužita z výkopu
- čerpací jímka ze štětovnic, 2 x 2 m, výška 3 m, zřízení a odstranění</t>
  </si>
  <si>
    <t>5</t>
  </si>
  <si>
    <t>122201103</t>
  </si>
  <si>
    <t>Odkopávky a prokopávky nezapažené v hornině tř. 3 objem do 5000 m3</t>
  </si>
  <si>
    <t>m3</t>
  </si>
  <si>
    <t>1961509515</t>
  </si>
  <si>
    <t>Odkopávky a prokopávky nezapažené s přehozením výkopku na vzdálenost do 3 m nebo s naložením na dopravní prostředek v hornině tř. 3 přes 1 000 do 5 000 m3</t>
  </si>
  <si>
    <t xml:space="preserve">Poznámka k souboru cen:_x000D_
1. Odkopávky a prokopávky v roubených prostorech se oceňují podle čl. 3116 Všeobecných podmínek tohoto katalogu. 2. Odkopávky a prokopávky ve stržích při lesnicko-technických melioracích (LTM) se oceňují cenami do 100 m3 pro jakýkoliv skutečný objem výkopu; ostatní odkopávky a prokopávky při LTM se oceňují při jakémkoliv objemu výkopu přes 100 m3 cenami přes 100 do 1 000 m3. 3. Ceny lze použít i pro vykopávky odpadových jam. 4. Ceny lze použít i pro sejmutí podorničí. Přitom se přihlíží k ustanovení čl. 3112 Všeobecných podmínek tohoto katalogu. </t>
  </si>
  <si>
    <t>překop hráze - odstranění kce hráze - viz tabulka 1_01</t>
  </si>
  <si>
    <t>1068"m3"</t>
  </si>
  <si>
    <t>odtranění výkopu vedle komunikace</t>
  </si>
  <si>
    <t>8,38*0,62*19,2</t>
  </si>
  <si>
    <t>6</t>
  </si>
  <si>
    <t>131201102</t>
  </si>
  <si>
    <t>Hloubení jam nezapažených v hornině tř. 3 objemu do 1000 m3</t>
  </si>
  <si>
    <t>363905168</t>
  </si>
  <si>
    <t>Hloubení nezapažených jam a zářezů s urovnáním dna do předepsaného profilu a spádu v hornině tř. 3 přes 100 do 1 000 m3</t>
  </si>
  <si>
    <t xml:space="preserve">Poznámka k souboru cen:_x000D_
1. Hloubení jam ve stržích a jam pro základy pro příčná a podélná zpevnění dna a břehů pod obrysem výkopu pro koryta vodotečí při lesnicko-technických melioracích (LTM) zejména vykopávky pro konstrukce těles, stupňů, boků, předprahů, prahů, podháněk, výhonů a pro základy zdí, dlažeb, rovnanin, plůtků a hatí se oceňují cenami příslušnými pro objem výkopů do 100 m3, i když skutečný objem výkopu je větší. 2. Ceny lze použít i pro hloubení nezapažených jam a zářezů pro podzemní vedení, jsou-li tyto práce prováděny z povrchu území. 3. Předepisuje-li projekt hloubit jámy popsané v pozn. č. 1 v hornině 5 až 7 bez použití trhavin, oceňuje se toto hloubení a) v suchu nebo v mokru cenami 138 40-1101, 138 50-1101 a 138 60-1101 Dolamování zapažených nebo nezapažených hloubených vykopávek; b) v tekoucí vodě při jakékoliv její rychlosti individuálně. 4. Hloubení nezapažených jam hloubky přes 16 m se oceňuje individuálně. 5. V cenách jsou započteny i náklady na případné nutné přemístění výkopku ve výkopišti a na přehození výkopku na přilehlém terénu na vzdálenost do 3 m od okraje jámy nebo naložení na dopravní prostředek. 6. Náklady na svislé přemístění výkopku nad 1 m hloubky se určí dle ustanovení článku č. 3161 všeobecných podmínek katalogu. </t>
  </si>
  <si>
    <t>zemní práce hloubení  - základy kce BP a požeráku a rampy</t>
  </si>
  <si>
    <t>(120-28,9)*1,25</t>
  </si>
  <si>
    <t>zemní práce hloubení  - základy kce stabilizační prahy</t>
  </si>
  <si>
    <t>1,21*1,149*6,33+0,8*0,846*4,84+0,6*0,846*4,705</t>
  </si>
  <si>
    <t>zemní práce hloubení pro spodní výpust</t>
  </si>
  <si>
    <t>(12,691+4,385)*1,3*4,840</t>
  </si>
  <si>
    <t>7</t>
  </si>
  <si>
    <t>162301101</t>
  </si>
  <si>
    <t>Vodorovné přemístění do 500 m výkopku/sypaniny z horniny tř. 1 až 4</t>
  </si>
  <si>
    <t>-731706237</t>
  </si>
  <si>
    <t>Vodorovné přemístění výkopku nebo sypaniny po suchu na obvyklém dopravním prostředku, bez naložení výkopku, avšak se složením bez rozhrnutí z horniny tř. 1 až 4 na vzdálenost přes 50 do 500 m</t>
  </si>
  <si>
    <t xml:space="preserve">Poznámka k souboru cen:_x000D_
1. Ceny nelze použít, předepisuje-li projekt přemístit výkopek na místo nepřístupné obvyklým dopravním prostředkům; toto přemístění se oceňuje individuálně. 2. V cenách jsou započteny i náhrady za jízdu loženého vozidla v terénu ve výkopišti nebo na násypišti. 3. V cenách nejsou započteny náklady na rozhrnutí výkopku na násypišti; toto rozhrnutí se oceňuje cenami souboru cen 171 . 0- . . Uložení sypaniny do násypů a 171 20-1201Uložení sypaniny na skládky. 4. Je-li na dopravní dráze pro vodorovné přemístění nějaká překážka, pro kterou je nutno překládat výkopek z jednoho obvyklého dopravního prostředku na jiný obvyklý dopravní prostředek, oceňuje se toto lomené vodorovné přemístění výkopku v každém úseku samostatně příslušnou cenou tohoto souboru cen a překládání výkopku cenami souboru cen 167 10-3 . Nakládání neulehlého výkopku z hromad s ohledem na ustanovení pozn. číslo 5. 5. Přemísťuje-li se výkopek z dočasných skládek vzdálených do 50 m, neoceňuje se nakládání výkopku, i když se provádí. Toto ustanovení neplatí, vylučuje-li projekt použití dozeru. 6. V cenách vodorovného přemístění sypaniny nejsou započteny náklady na dodávku materiálu, tyto se oceňují ve specifikaci. </t>
  </si>
  <si>
    <t>vod. přem. výkopku na mezideponii a zpět pro násyp</t>
  </si>
  <si>
    <t>945,5"m3"*2</t>
  </si>
  <si>
    <t>8</t>
  </si>
  <si>
    <t>16270110R</t>
  </si>
  <si>
    <t>Vod. přem. výkopku na skládku, včetně uložení bez poplatku dle platné legislativy</t>
  </si>
  <si>
    <t>-1013352561</t>
  </si>
  <si>
    <t>přebytek výkopku</t>
  </si>
  <si>
    <t>1404"m3"                   "výkopy celkem SO 01</t>
  </si>
  <si>
    <t>-945,6"m3"                 "využití zeminy v SO 01</t>
  </si>
  <si>
    <t>-324"m3"                     "využití zeminy v SO 08.1 - zásyp náhonu</t>
  </si>
  <si>
    <t>9</t>
  </si>
  <si>
    <t>167101102</t>
  </si>
  <si>
    <t>Nakládání výkopku z hornin tř. 1 až 4 přes 100 m3</t>
  </si>
  <si>
    <t>1954859255</t>
  </si>
  <si>
    <t>Nakládání, skládání a překládání neulehlého výkopku nebo sypaniny nakládání, množství přes 100 m3, z hornin tř. 1 až 4</t>
  </si>
  <si>
    <t xml:space="preserve">Poznámka k souboru cen:_x000D_
1. Ceny -1101, -1151, -1102, -1152, -1103, -1153, jsou určeny pro nakládání, skládání a překládání na obvyklý nebo z obvyklého dopravního prostředku. Pro nakládání z lodi nebo na loď jsou určeny ceny -1105 a -1155. 2. Ceny -1105 a -1155 jsou určeny pro nakládání, překládání a vykládání na vzdálenost a) do 20 m vodorovně; vodorovná vzdálenost se měří od těžnice lodi k těžnici druhé lodi, nebo k těžišti hromady na břehu nebo k těžišti dopravního prostředku na suchu, b) do 4 m svisle; svislá vzdálenost se měří od pracovní hladiny vody k úrovni srovna- ného terénu v místě hromady nebo v místě dopravní plochy pro dopravní prostředek na suchu. Uvedenou svislou vzdálenost 4 m lze zvětšit, a to nejvýše do 6 m, jestliže je vodorovná vzdálenost uvedená v bodu a) kratší než 20 m nejméně o trojnásobek zvětšení výšky přes 4 m. 3. Množství měrných jednotek se určí v rostlém stavu horniny. </t>
  </si>
  <si>
    <t xml:space="preserve">naložení výkopku na mezideponii </t>
  </si>
  <si>
    <t>945,5"m3"</t>
  </si>
  <si>
    <t>10</t>
  </si>
  <si>
    <t>171101103</t>
  </si>
  <si>
    <t>Uložení sypaniny z hornin soudržných do násypů zhutněných do 100 % PS</t>
  </si>
  <si>
    <t>764723655</t>
  </si>
  <si>
    <t>Uložení sypaniny do násypů s rozprostřením sypaniny ve vrstvách a s hrubým urovnáním zhutněných s uzavřením povrchu násypu z hornin soudržných s předepsanou mírou zhutnění v procentech výsledků zkoušek Proctor-Standard (dále jen PS) přes 96 do 100 % PS</t>
  </si>
  <si>
    <t xml:space="preserve">Poznámka k souboru cen:_x000D_
1. Ceny lze použít i pro sypaniny odebírané z hald, pro hlušinu apod. 2. Cenu 20-1101 lze použít i pro: a) rozprostření zbylého výkopu na místě po zásypu jam a rýh pro podzemní vedení a zářezů pro podzemní vedení; toto množství se určí v m3 uloženého výkopku, měřeného v rostlém stavu, b) uložení výkopku do násypů pod vodou. 3. Ceny lze použít i pro uložení sypaniny s předepsaným zhutněním na trvalé skládky, do koryt vodotečí a do prohlubní terénu. 4. Cenu 10-1131 lze použít i pro ukládání sypaniny z hornin nesoudržných i soudržných společně bez možnosti jejich roztřídění. 5. Ceny -1121 a -1131 lze použít jen tehdy, jestliže objem násypů, oceňovaných těmito cenami, měřený podle ustanovení čl. 3571 Všeobecných podmínek katalogu nepřesáhne 100 000 m3na objektu. Násypy, jejichž součet objemů přesáhne 100 000 m3 na objektu, se ocení individuálně. 6. Ceny jsou určeny pro míru zhutnění určenou projektem: a) pro ceny -1101 až -1105 v % výsledku zkoušky PS, b) pro ceny -1111 a -1112 relativní ulehlostí I(d), c) pro ceny -1121 a -1131 stanovením technologie. 7. Ceny nelze použít: a) pro uložení sypaniny do hrází; uložení netříděné sypaniny do hrází se oceňuje cenami souboru cen 171 uložení netříděných sypanin do hrází části A 03, případně cenovými normativy podle části A 31, b) pro uložení sypaniny do ochranných valů nebo těch jejich částí, jejichž šířka je menší než 3 m. Toto uložení se oceňuje cenami souboru cen 175 10-11 Obsyp objektů. 8. Cena 20-1101 neplatí pro uložení výkopku nebo ornice při vykopávkách pro podzemní vedení podél hrany výkopu, z něhož byl výkopek získán a to ani tehdy, jestliže se výkopek po vyhození z výkopiště na povrch území ještě dále přemísťuje na hromady . podél výkopu. 9. Horninami soudržnými se rozumějí takové horniny, u nichž zdrojem pevnosti jsou molekulární a chemické vazby mezi částicemi horniny. Jde o horniny, které jsou schopny plastických deformací. 10. Horninami nesoudržnými se rozumějí horniny, u nichž hlavním zdrojem pevnosti ve smyku je pouze tření mezi jednotlivými oddělenými pevnými částicemi horniny. 11. Horninami sypkými se rozumějí horniny III. skupiny podle ČSN 72 1002 se zrnem do 125 mm. Množství zrn velikosti přes 125 mm může být nejvýše 5 % objemu. 12. Horninami kamenitými se rozumějí nestmelené úlomkovité horniny skalní a sypké se zrny přes 125 mm. Množství zrn velikosti přes 125 mm musí být vyšší než 5 % objemu. 13. Ceny pro uložení soudržných hornin lze použít, jestliže jejich přirozená vlhkost při ukládání do násypu není vyšší než 2 % optimální vlhkosti dle zkoušky PS na neredukovaný materiál. Je-li vlhkost při ukládání sypaniny do násypu vyšší, ocení se uložení sypaniny individuálně. 14. Zajišťuje-li se předepsané zhutnění násypu přesypáním podle čl. 120 ČSN 73 3050, ocení se odstranění přesypané části cenami 122 . 0-71 Odkopávky nebo prokopávky při pozemkových úpravách </t>
  </si>
  <si>
    <t>zpětný zásyp hráze po vrstvách 600 mm</t>
  </si>
  <si>
    <t xml:space="preserve">1068-(3,5*2,5*14)    "1068m3 odstranění překopu hráze - rámová propust </t>
  </si>
  <si>
    <t>Zakládání</t>
  </si>
  <si>
    <t>11</t>
  </si>
  <si>
    <t>221111116</t>
  </si>
  <si>
    <t>Vrty přenosnými kladivy D do 13 mm hor. IV až VI</t>
  </si>
  <si>
    <t>m</t>
  </si>
  <si>
    <t>-1633155963</t>
  </si>
  <si>
    <t>Vrty přenosnými vrtacími kladivy v hloubce 0 až 10 m průměru do 13 mm úklonu do 180 st. v horninách tř. IV až VI</t>
  </si>
  <si>
    <t xml:space="preserve">navrtávací ocelové trny délky 10 cm d=6 mm 4ks/1 m´ </t>
  </si>
  <si>
    <t>112"ks"*0,05"m"</t>
  </si>
  <si>
    <t>12</t>
  </si>
  <si>
    <t>275315513</t>
  </si>
  <si>
    <t>Základové bloky z betonu pro prostředí s mrazovými cykly tř. C 30/37</t>
  </si>
  <si>
    <t>-425131886</t>
  </si>
  <si>
    <t>Základové konstrukce z betonu bloky prostého pro prostředí s mrazovými cykly tř. C 30/37</t>
  </si>
  <si>
    <t>Základy BP a výpust, rampa beton C30/37-XC4-XA1-XF4-XM2 Dmax=22-S3, Cl 0,4, max průsak 35 mm</t>
  </si>
  <si>
    <t>betonový přechod do loviště beton C30/37</t>
  </si>
  <si>
    <t>1,2*((2,5+0,5)*4,985/2)</t>
  </si>
  <si>
    <t>Svislé a kompletní konstrukce</t>
  </si>
  <si>
    <t>13</t>
  </si>
  <si>
    <t>321213345</t>
  </si>
  <si>
    <t>Zdivo nadzákladové z lomového kamene vodních staveb obkladní s vyspárováním</t>
  </si>
  <si>
    <t>586881656</t>
  </si>
  <si>
    <t>Zdivo nadzákladové z lomového kamene vodních staveb přehrad, jezů a plavebních komor, spodní stavby vodních elektráren, odběrných věží a výpustných zařízení, opěrných zdí, šachet, šachtic a ostatních konstrukcí obkladní z lomového kamene lomařsky upraveného s vyspárováním, na cementovou maltu</t>
  </si>
  <si>
    <t xml:space="preserve">Poznámka k souboru cen:_x000D_
1. Ceny -3235, -3345, -3445 lze použít i pro dlažby z lomového kamene o sklonu přes 1:1. 2. Ceny -4511, -4591 lze použít i pro rovnaninu z lomového kamene o sklonu přes 1:1. 3. Objem se stanoví v m3 zdiva; objem dutin do 0,20 m3 jednotlivě se od celkového objemu neodečítá. </t>
  </si>
  <si>
    <t>výstupní čelo propusti</t>
  </si>
  <si>
    <t>(0,638*1,06+(0,638*0,163/2))*3,5</t>
  </si>
  <si>
    <t>14</t>
  </si>
  <si>
    <t>321366111</t>
  </si>
  <si>
    <t>Výztuž železobetonových konstrukcí vodních staveb z oceli 10 505 D do 12 mm</t>
  </si>
  <si>
    <t>t</t>
  </si>
  <si>
    <t>1987316173</t>
  </si>
  <si>
    <t>Výztuž železobetonových konstrukcí vodních staveb přehrad, jezů a plavebních komor, spodní stavby vodních elektráren, jader přehrad, odběrných věží a výpustných zařízení, opěrných zdí, šachet, šachtic a ostatních konstrukcí jednotlivé pruty průměru do 12 mm, z oceli 10 505 (R) nebo BSt 500</t>
  </si>
  <si>
    <t xml:space="preserve">Poznámka k souboru cen:_x000D_
1. Ceny lze použít i pro: a) výztuž prováděnou v obedněných prostorách, b) výztuž koster obalených sítí; potažení kostry hustým pletivem se oceňuje individuálně, c) výztuž z armokošů. 2. V cenách jsou započteny i náklady na bodové svařování nahrazující vázaní drátem. 3. V cenách nejsou započteny náklady na provedení nosných svarů a na provedení svarů přenášejících tahová napětí při přepravě a montáži výztuže z vyztužených koster; tyto se oceňují cenami souboru cen 320 36-0 Svařované nosné spoje. 4. Množství jednotek se stanoví v t hmotnosti výztuže bez prostřihu. </t>
  </si>
  <si>
    <t>(113,88+166,73)*150"kg/m3"/1000</t>
  </si>
  <si>
    <t>32136821R</t>
  </si>
  <si>
    <t>Výztuž železobetonových konstrukcí vodních staveb ze svařovaných sítí</t>
  </si>
  <si>
    <t>-639733139</t>
  </si>
  <si>
    <t>Výztuž železobetonových konstrukcí vodních staveb přehrad, jezů a plavebních komor, spodní stavby vodních elektráren, jader přehrad, odběrných věží a výpustných zařízení, opěrných zdí, šachet, šachtic a ostatních konstrukcí jednotlivé pruty svařované sítě z ocelových tažených drátů jakéhokoliv druhu oceli jakéhokoliv průměru a roztečí</t>
  </si>
  <si>
    <t xml:space="preserve"> 150x150-6 mm síť  </t>
  </si>
  <si>
    <t>(65,93+42,32+47,09)*3,02"kg/m2"/1000</t>
  </si>
  <si>
    <t>16</t>
  </si>
  <si>
    <t>32631252R</t>
  </si>
  <si>
    <t>Zdivo nadzákladové z betonu prostého C 20/25 XC1 objemu nad 3 m3</t>
  </si>
  <si>
    <t>-1357103</t>
  </si>
  <si>
    <t>Zdivo nadzákladové z betonu prostého bez zvýšených nároků na prostředí objemu přes 3 m3 tř. C 16/20</t>
  </si>
  <si>
    <t xml:space="preserve">Poznámka k souboru cen:_x000D_
1. Předepisuje-li projekt betonování bez bednění přímo ke stěně výkopů, pro určení množství měřících jednotek se zvětší vodorovné rozměry betonové konstrukce kolmé na plochu přiléhající ke stěně výkopu o 50 mm. 2. Pro výpočet přesunu hmot se u položek -1311 až -1521 pro konstrukce z betonu prokládaného kamenem celková hmotnost položky sníží o hmotnost betonu, příp. i kamene, pokud jsou dodávány přímo na místo zabudování nebo do prostoru technologické manipulace. </t>
  </si>
  <si>
    <t>betony nad potrubím a vedle C 20/25 XC1 výplňový beton</t>
  </si>
  <si>
    <t>3,83*4,84+(0,5*4,84*12,95-(3,14*0,25*0,25*12,95))</t>
  </si>
  <si>
    <t>17</t>
  </si>
  <si>
    <t>32631341R</t>
  </si>
  <si>
    <t>Zdivo z betonu pro prostředí s mrazovými cykly C 30/37 objemu nad 3 m3</t>
  </si>
  <si>
    <t>1652780670</t>
  </si>
  <si>
    <t>Zdivo nadzákladové z betonu prostého pro prostředí s mrazovými cykly objemu přes 3 m3 tř. C 30/37</t>
  </si>
  <si>
    <t>beton C30/37-XC4-XA1-XF4-XM2 Dmax=22-S3, Cl 0,4</t>
  </si>
  <si>
    <t>5,4*(11,08*2)                               "zdi přeliv</t>
  </si>
  <si>
    <t>(3,41*2)*3,69                               "zdi pod plošinou</t>
  </si>
  <si>
    <t>3,69*4*0,81+0,82*0,62*0,8     "zdi zborcená plocha +čelo</t>
  </si>
  <si>
    <t>5,3*1,8                                            "požerák</t>
  </si>
  <si>
    <t xml:space="preserve">beton C30/37  </t>
  </si>
  <si>
    <t>(1,055*0,61*3,32)*2+4,73*0,5*0,7+1,21*1,149*6,33    "těsnící clona"</t>
  </si>
  <si>
    <t>2,68*0,69+4,01/2*(0,71+1,42)*2       "bet nad rámovou propustí a vedle ve sklonu 10:1</t>
  </si>
  <si>
    <t>18</t>
  </si>
  <si>
    <t>32635111R</t>
  </si>
  <si>
    <t>Bednění ploch rovinných konstrukce vč. odstranění</t>
  </si>
  <si>
    <t>692517358</t>
  </si>
  <si>
    <t>Bednění betonových konstrukcí ploch rovinných konstrukce vč. odstranění</t>
  </si>
  <si>
    <t xml:space="preserve">Poznámka k souboru cen:_x000D_
1. Ceny jsou určeny pouze pro bednění líců a dilatačních spár konstrukcí pro které jsou určeny ceny souboru cen 326 31- . . Zdivo nadzákladové z betonu. 2. V cenách jsou započteny i náklady na bednění otvorů, kapes, rýh, drážek, výklenků, prostupů, jiných dutin a výstupků apod. objemu jednotlivě do 0,10 m3. Bednění dutin a výstupků objemu jednotlivě přes 0,10 do 1,00 m3 se oceňuje cenami části A 01 katalogu 832-1 Hráze a úprava na tocích. 3. V cenách jsou započteny i náklady na odstranění bednění. 4. V cenách nejsou započteny náklady na podpěrnou konstrukci bednění ploch vodorovných nebo skloněných; podpěrná konstrukce se oceňuje cenami katalogu 800-3 Lešení. 5. Měřící jednotkou je m2 rozvinuté plochy bednění. </t>
  </si>
  <si>
    <t xml:space="preserve">"základy-u požeráku"(9,81+1,705*2+2,467*2) *1,25 </t>
  </si>
  <si>
    <t>"základy-u požeráku"(7,14+3,505)*1,165+4,29*2*1,165</t>
  </si>
  <si>
    <t>"zdivo z vnějsku"8*2,6*2</t>
  </si>
  <si>
    <t>"zdivo z vnitřku šikmo"2,7*8*2</t>
  </si>
  <si>
    <t>"bezpe- preliv zaklady zdivo"1,25*8*4</t>
  </si>
  <si>
    <t>"požerák zdivo"3,96*1,8+1,05+((0,96+0,475+0,815)*2+0,85)*3,9+0,5*2*1,8</t>
  </si>
  <si>
    <t>"rampa zdivo"5,1*2*2</t>
  </si>
  <si>
    <t>"čela nad propustí"3*4,05*2+1,305*2*3,69+0,82*3+0,605*2*5,55</t>
  </si>
  <si>
    <t>"čela pod propusti"1,18*3</t>
  </si>
  <si>
    <t>19</t>
  </si>
  <si>
    <t>326352110</t>
  </si>
  <si>
    <t>Bednění ploch válcově zakřivených vč. odstranění</t>
  </si>
  <si>
    <t>-74344761</t>
  </si>
  <si>
    <t>Bednění betonových konstrukcí ploch válcově zakřivených konstrukce jakékoliv tl.</t>
  </si>
  <si>
    <t>"koruna-oblouk d=0,6 m délka 22,36 m"3,14*0,6/2*(3,18*2+8*2)</t>
  </si>
  <si>
    <t>"bezpec. preliv oblouk vnitřní zdivo"5,4*2,7</t>
  </si>
  <si>
    <t>"bezpec. preliv oblouk vnější zdivo"2,6*7,32</t>
  </si>
  <si>
    <t>"oblouk zaklady"9,3*1,25</t>
  </si>
  <si>
    <t>20</t>
  </si>
  <si>
    <t>389121112</t>
  </si>
  <si>
    <t>Osazení dílců rámové konstrukce propustků a podchodů hmotnosti do 10 t</t>
  </si>
  <si>
    <t>kus</t>
  </si>
  <si>
    <t>-1982301850</t>
  </si>
  <si>
    <t>Osazení dílců rámové konstrukce propustků a podchodů hmotnosti jednotlivě přes 5 do 10 t</t>
  </si>
  <si>
    <t xml:space="preserve">Poznámka k souboru cen:_x000D_
1. Osazení plastových a ocelových propustků je oceněno v katalogu 822-1 Komunikace pozemní a letiště. 2. V cenách jsou započteny i náklady na rozměření a vytýčení obrysu rámové konstrukce přesýpaných mostních objektů, uložení dílců na základovou desku jeřábem s rektifikací dílce a montážní spojení do doby zmonolitnění. 3. V cenách nejsou započteny náklady na: a) dílce rámové konstrukce otevřeného nebo uzavřeného profilu, tyto se oceňují ve specifikaci, b) vnitrostaveništní přesuny dílců, tyto se oceňují souborem cen 992 11-4 . Vodorovné přemístění mostních dílců, c) výztuž doplňkovou spár, výztuž se oceňuje souborem cen 389 36-10 Doplňující výztuž prefabrikovaných konstrukcí, d) betonáž základové desky, tyto se oceňují souborem cen 421 32-11 Mostní železobetonové nosné konstrukce deskové nebo klenbové, trámové, ostatní, e) bednění a betonáž spár dílců, tyto se oceňují souborem cen 389 38-11 Doplňková betonáž malého rozsahu včetně bednění, f) izolaci spár vnějších, izolace se oceňuje souborem cen 931 99-41 Těsnění spáry pásy, profily a tmely, g) hydraulické zasouvání osazeného otevřeného rámu po kolejnici do konečné pozice v otevřené stavební jámě, které je nutno ocenit dle nákladů nutných na požadovanou technologii. </t>
  </si>
  <si>
    <t>M</t>
  </si>
  <si>
    <t>593834500</t>
  </si>
  <si>
    <t>propust rámová IZM 2/826 99x300x200 cm</t>
  </si>
  <si>
    <t>641728432</t>
  </si>
  <si>
    <t>propust rámová 99x300x200 cm</t>
  </si>
  <si>
    <t>Vodorovné konstrukce</t>
  </si>
  <si>
    <t>22</t>
  </si>
  <si>
    <t>45231115R</t>
  </si>
  <si>
    <t>Podkladní desky z betonu prostého tř. C 20/25 XC1  otevřený výkop</t>
  </si>
  <si>
    <t>-1272155207</t>
  </si>
  <si>
    <t>Podkladní a zajišťovací konstrukce z betonu prostého v otevřeném výkopu desky pod potrubí, stoky a drobné objekty z betonu tř. C 20/25 XC1</t>
  </si>
  <si>
    <t xml:space="preserve">Poznámka k souboru cen:_x000D_
1. Ceny -1121 až -1181 a -1192 lze použít i pro ochrannou vrstvu pod železobetonové konstrukce. 2. Ceny -2121 až -2181 a -2192 jsou určeny pro jakékoliv úkosy sedel. </t>
  </si>
  <si>
    <t>výplňový beton pod dlažbou v čele BP C20/25 XC1</t>
  </si>
  <si>
    <t>9,84*1,4/2</t>
  </si>
  <si>
    <t>23</t>
  </si>
  <si>
    <t>45231117R</t>
  </si>
  <si>
    <t>Podkladní desky z betonu prostého tř. C 30/37 XF1 otevřený výkop</t>
  </si>
  <si>
    <t>443828030</t>
  </si>
  <si>
    <t>Podkladní a zajišťovací konstrukce z betonu prostého v otevřeném výkopu desky pod potrubí, stoky a drobné objekty z betonu tř. C 30/37 XF1</t>
  </si>
  <si>
    <t>Podkladní beton  C30/37 XF1</t>
  </si>
  <si>
    <t>0,05*0,5*14    "pod migračním chodníčkem tl. 50 mm</t>
  </si>
  <si>
    <t>3,83*4,84        "pod rámovou propustí</t>
  </si>
  <si>
    <t>24</t>
  </si>
  <si>
    <t>465512127</t>
  </si>
  <si>
    <t>Dlažba z lomového kamene na sucho se zalitím spár cementovou maltou tl 200 mm</t>
  </si>
  <si>
    <t>2090251065</t>
  </si>
  <si>
    <t>Dlažba z lomového kamene lomařsky upraveného na sucho se zalitím spár cementovou maltou, tl. kamene 200 mm</t>
  </si>
  <si>
    <t xml:space="preserve">Poznámka k souboru cen:_x000D_
1. Ceny neplatí pro: a) dlažby o sklonu přes 1:1; tyto se oceňují příslušnými cenami souboru cen 326 21-1 . Zdivo nadzákladové z lomového kamene upraveného. 2. V cenách nejsou započteny náklady na: a) podkladní betonové lože; toto se oceňuje cenami souboru cen 451 31-51 Podkladní a výplňové vrstvy z betonu prostého, b) lože z kameniva; toto se oceňuje cenami souboru cen 451 . . - . . Lože z kameniva. 3. Plocha se stanoví v m2 rozvinuté lícní plochy dlažby. </t>
  </si>
  <si>
    <t>migrační chodníčky v propusti tl. 200 mm</t>
  </si>
  <si>
    <t>14*0,5*2</t>
  </si>
  <si>
    <t>25</t>
  </si>
  <si>
    <t>46551212R</t>
  </si>
  <si>
    <t>Dlažba z lomového kamene na sucho se zalitím spár cementovou maltou tl 150 mm</t>
  </si>
  <si>
    <t>35215536</t>
  </si>
  <si>
    <t>Dlažba z lomového kamene lomařsky upraveného se zalitím spár cementovou maltou, tl. kamene 150 mm, podklad tl. 150 mm vykázán v sam. pol.</t>
  </si>
  <si>
    <t>migrační chodníček do loviště dlažba z lomového kamene tl. 150 mm do betonu tl. 0,05 m</t>
  </si>
  <si>
    <t>4,21*2</t>
  </si>
  <si>
    <t>26</t>
  </si>
  <si>
    <t>465513427</t>
  </si>
  <si>
    <t>Dlažba z lomového kamene na cementovou maltu s vyspárováním tl 400 mm pro hydromeliorace</t>
  </si>
  <si>
    <t>1483791031</t>
  </si>
  <si>
    <t>Dlažba z lomového kamene lomařsky upraveného na cementovou maltu, s vyspárováním cementovou maltou, tl. kamene 400 mm</t>
  </si>
  <si>
    <t>dlažba z lomového kamene - dno BP</t>
  </si>
  <si>
    <t>3,7*4+9,5*4</t>
  </si>
  <si>
    <t xml:space="preserve">dlažba z lomového kamene - migrační rampa </t>
  </si>
  <si>
    <t>2*5,2*1,5+0,4*2</t>
  </si>
  <si>
    <t>Komunikace pozemní</t>
  </si>
  <si>
    <t>27</t>
  </si>
  <si>
    <t>56487111R</t>
  </si>
  <si>
    <t>Podklad ze štěrkodrtě ŠD tl. 320 mm</t>
  </si>
  <si>
    <t>120349863</t>
  </si>
  <si>
    <t>Podklad ze štěrkodrti ŠD s rozprostřením a zhutněním, po zhutnění tl. 320 mm</t>
  </si>
  <si>
    <t xml:space="preserve">zpětné zřízení kce komunikace </t>
  </si>
  <si>
    <t>8,32*18,2</t>
  </si>
  <si>
    <t>28</t>
  </si>
  <si>
    <t>565135111</t>
  </si>
  <si>
    <t>Asfaltový beton vrstva podkladní ACP 16 (obalované kamenivo OKS) tl 50 mm š do 3 m</t>
  </si>
  <si>
    <t>1510340669</t>
  </si>
  <si>
    <t>Asfaltový beton vrstva podkladní ACP 16 (obalované kamenivo střednězrnné - OKS) s rozprostřením a zhutněním v pruhu šířky do 3 m, po zhutnění tl. 50 mm</t>
  </si>
  <si>
    <t xml:space="preserve">Poznámka k souboru cen:_x000D_
1. ČSN EN 13108-1 připouští pro ACP 16 pouze tl. 50 až 80 mm. </t>
  </si>
  <si>
    <t>8,38*18,2</t>
  </si>
  <si>
    <t>29</t>
  </si>
  <si>
    <t>567122114</t>
  </si>
  <si>
    <t>Podklad ze směsi stmelené cementem SC C 8/10 (KSC I) tl 150 mm</t>
  </si>
  <si>
    <t>-1413734829</t>
  </si>
  <si>
    <t>Podklad ze směsi stmelené cementem SC bez dilatačních spár, s rozprostřením a zhutněním SC C 8/10 (KSC I), po zhutnění tl. 150 mm</t>
  </si>
  <si>
    <t xml:space="preserve">Poznámka k souboru cen:_x000D_
1. V cenách jsou započteny i náklady na ošetření povrchu podkladu vodou. 2. V cenách 567 1.-4 jsou započteny i náklady postřik proti odpařování vody. 3. V cenách nejsou započteny náklady na: a) příp. postřik, který se oceňuje cenou 919 74-8111 Postřik popř. zdrsnění povrchu cementobetonového krytu nebo podkladu ochrannou emulzí, b) zřízení dilatačních spár a jejich vyplnění; tyto práce se oceňují cenami souborů cen 919 11-1 Řezání dilatačních spár, 919 12-. Těsnění dilatačních spár a 919 13 Vyztužení dilatačních spár. </t>
  </si>
  <si>
    <t>30</t>
  </si>
  <si>
    <t>57613611R</t>
  </si>
  <si>
    <t xml:space="preserve">Asfaltový koberec střednězrnný tl 40 mm </t>
  </si>
  <si>
    <t>192813136</t>
  </si>
  <si>
    <t>31</t>
  </si>
  <si>
    <t>57615631R</t>
  </si>
  <si>
    <t xml:space="preserve">Asfaltový koberec hrubozrnný tl 60 mm </t>
  </si>
  <si>
    <t>-1652423411</t>
  </si>
  <si>
    <t>Trubní vedení</t>
  </si>
  <si>
    <t>32</t>
  </si>
  <si>
    <t>899102113</t>
  </si>
  <si>
    <t>Osazení poklopů litinových nebo ocelových bez rámů nad 50 kg do 100 kg</t>
  </si>
  <si>
    <t>1340213155</t>
  </si>
  <si>
    <t>Osazení poklopů litinových a ocelových bez rámů hmotnosti jednotlivě přes 50 kg do 100 kg</t>
  </si>
  <si>
    <t>33</t>
  </si>
  <si>
    <t>286R</t>
  </si>
  <si>
    <t>poklop požeráku na otvor velikosti 1000x850 mm</t>
  </si>
  <si>
    <t>-441449072</t>
  </si>
  <si>
    <t>poklop požeráku na otvor velikosti 1000x850 mm vč. rámu</t>
  </si>
  <si>
    <t>Ostatní konstrukce a práce-bourání</t>
  </si>
  <si>
    <t>34</t>
  </si>
  <si>
    <t>919735111</t>
  </si>
  <si>
    <t>Řezání stávajícího živičného krytu hl do 50 mm</t>
  </si>
  <si>
    <t>603947572</t>
  </si>
  <si>
    <t>Řezání stávajícího živičného krytu nebo podkladu hloubky do 50 mm</t>
  </si>
  <si>
    <t xml:space="preserve">Poznámka k souboru cen:_x000D_
1. V cenách jsou započteny i náklady na spotřebu vody. </t>
  </si>
  <si>
    <t>překop hráze - odstranění kce komunikace - řezání asfaltu -2 x šířka kom tl. 40 mm</t>
  </si>
  <si>
    <t>8,38"m"*2</t>
  </si>
  <si>
    <t>35</t>
  </si>
  <si>
    <t>931994111</t>
  </si>
  <si>
    <t>Těsnění styčné spáry u prefa dílců bobtnajícím profilem</t>
  </si>
  <si>
    <t>857567654</t>
  </si>
  <si>
    <t>Těsnění spáry betonové konstrukce pásy, profily, tmely profilem, spáry styčné u prefa dílců bobtnajícím</t>
  </si>
  <si>
    <t xml:space="preserve">Poznámka k souboru cen:_x000D_
1. V cenách těsnění spár pásy těsnicími jsou započteny náklady na rozměření délky pásu v konstrukci, nastříhaní a lepení pásu na požadovaný rozměr, uchycení hřebenu pásu k výztuži a k bednění tak, aby nedošlo u povrchových pásů k posunutí a u vnitřních k volnému pohybu během betonáže, a náklady uložení pásů pro svislou nebo vodorovnou ochranu spáry. 2. V cenách těsnění styčné spáry profilem jsou započteny náklady na nastříhání, vložení a nalepení profilové pryže z nevodotěsného mikrotenového profilu nebo vodotěsného vodoubobtnajícího profilu do drážky styčné spáry mezi prefa dílci během montáže konstrukce zejména přesýpaných objektů. 3. Těsnění tmelem se používá převážně u pohledových pracovních a dilatačních spár v profilu vytvořeném lištami o ploše do 1,5 cm2 u pracovních spár a 4 cm2 u dilatačních spár. V ceně jsou započteny náklady na penetraci pro lepší přilnavost k betonu, u dilatačních spár osazení separační vložky tmelu pro oddělení polystyrenové výplně dilatační spáry a uhlazení tmelu. 4. Těsnění spárovým profilem ze silikonu nebo uretanu jako náhrada za pohledové výplně obsahuje nastříhaní a slepení pásů na potřebnou délku, vložení do spáry vytvořené lištami, zkosení čela spáry do 20/20 mm nebo do 40/40 mm. 5. Těsnění smrštitelné (pseudo) spáry obsahuje těsnění lícové tmelem a rubové povrchovým pásem dilatačním, vložení extrudovaného polystyrenu v 1/3 plochy tloušťky betonové stěny. 6. V cenách nejsou započteny náklady na: a) bednění pracovních a dilatačních čel, bednění podpěr těsnicího pásu svisle uložených, tyto se oceňují cenou 327 35-3112, b) bednění podpěr těsnicího pásu vodorovně uložených, tyto se oceňují cenou 421 35-3112, c) vložení polystyrenu do dilatačních spár, tyto se oceňují souborem cen 931 99-21 Výplň dilatačních spár z polystyrenu, d) u cen -4171 a -4172 na tmelení spáry pod izolačním pásem, tyto se oceňují cenami -4131 až -4142, e) u cen -4171 a -4172 na penetrační nátěr betonu, tyto se oceňují cenami katalogu 800-711 Izolace proti vodě, vlhkosti a plynům. </t>
  </si>
  <si>
    <t>9"ks"*10"m"</t>
  </si>
  <si>
    <t>36</t>
  </si>
  <si>
    <t>934956125</t>
  </si>
  <si>
    <t>Hradítka z dubového dřeva tl 60 mm</t>
  </si>
  <si>
    <t>1632017084</t>
  </si>
  <si>
    <t>Přepadová a ochranná zařízení nádrží dřevěná hradítka (dluže požeráku) š.150 mm, bez nátěru, s potřebným kováním z dubového dřeva, tl. 60 mm</t>
  </si>
  <si>
    <t xml:space="preserve">Poznámka k souboru cen:_x000D_
1. Ceny -3111 až -3116 lze použít i pro lávky o několika polích. Každé pole se však z hlediska volby ceny považuje za samostatnou lávku. 2. V cenách jsou započteny i náklady na nezbytné kování a spojovací prvky. 3. Množství měrných jednotek: a) u cen -3111 až -3116 se stanoví v m2 plochy obsluhovacích lávek, b) u cen -6111 až -6222 se stanoví v m2 pohledové plochy hradítek a stavidlových tabulí </t>
  </si>
  <si>
    <t>dubové dluže tl. 60 mm, výška celkem 4460 mm, délka 885 mm 1 ks výška 200 mm, 22 ks</t>
  </si>
  <si>
    <t>22"ks"*0,2*0,885</t>
  </si>
  <si>
    <t>dubové dluže tl. 60 mm, výška celkem 4460 mm, délka 900 mm 1 ks výška 200 mm, 21 ks</t>
  </si>
  <si>
    <t>21"ks"*0,2*0,9</t>
  </si>
  <si>
    <t>37</t>
  </si>
  <si>
    <t>R.2</t>
  </si>
  <si>
    <t>distanční sloupek výšky 260 mm</t>
  </si>
  <si>
    <t>1203312566</t>
  </si>
  <si>
    <t>38</t>
  </si>
  <si>
    <t>95394311R</t>
  </si>
  <si>
    <t>Osazování výrobků do 1 kg/kus do vrtů  bez jejich dodání</t>
  </si>
  <si>
    <t>1780581303</t>
  </si>
  <si>
    <t>Osazování drobných kovových předmětů výrobků ostatních jinde neuvedených do vrtů, se zajištěním polohy se zalitím maltou cementovou, hmotnosti do 1 kg/kus</t>
  </si>
  <si>
    <t xml:space="preserve">Poznámka k souboru cen:_x000D_
1. V cenách nejsou započteny náklady na dodávku kovových předmětů; tyto se oceňují ve specifikaci. Ztratné se nestanoví. 2. Cenu -2841 lze použít pro osazení rámu pod pružinový (roštový) ocelový základ např. domovních praček, odstředivek, ždímaček, motorových zařízení, ventilátorů apod. 3. Cena -2851 je určena pro zednické osazení zábradlí ze samostatných dílů nevyžadující samostatnou montáž. 4. Ceny platí za každé zalití. </t>
  </si>
  <si>
    <t>39</t>
  </si>
  <si>
    <t>130210100</t>
  </si>
  <si>
    <t>tyč ocelová žebírková, výztuž do betonu, zn.oceli BSt 500S, v tyčích, D 6 mm</t>
  </si>
  <si>
    <t>-527296651</t>
  </si>
  <si>
    <t>Poznámka k položce:
Hmotnost: 0,222 kg/m</t>
  </si>
  <si>
    <t>0,222 "kg/m"*0,1*112/1000</t>
  </si>
  <si>
    <t>997</t>
  </si>
  <si>
    <t>Přesun sutě</t>
  </si>
  <si>
    <t>40</t>
  </si>
  <si>
    <t>99701350R.1</t>
  </si>
  <si>
    <t>Odvoz suti a vybouraných hmot na  na skládku, včetně uložení bez poplatku dle platné legislativy - živice</t>
  </si>
  <si>
    <t>582906547</t>
  </si>
  <si>
    <t>16,572+24,714   "frézovaný živičný kryt</t>
  </si>
  <si>
    <t>41</t>
  </si>
  <si>
    <t>99701350R.2</t>
  </si>
  <si>
    <t>Odvoz suti a vybouraných hmot na  na skládku, včetně uložení bez poplatku dle platné legislativy - kamenivo</t>
  </si>
  <si>
    <t>59329923</t>
  </si>
  <si>
    <t xml:space="preserve">překop hráze - odstranění kce komunikace </t>
  </si>
  <si>
    <t xml:space="preserve">116,125"t" </t>
  </si>
  <si>
    <t>998</t>
  </si>
  <si>
    <t>Přesun hmot</t>
  </si>
  <si>
    <t>42</t>
  </si>
  <si>
    <t>998332011</t>
  </si>
  <si>
    <t>Přesun hmot pro úpravy vodních toků a kanály</t>
  </si>
  <si>
    <t>-1692592901</t>
  </si>
  <si>
    <t>Přesun hmot pro úpravy vodních toků a kanály, hráze rybníků apod. dopravní vzdálenost do 500 m</t>
  </si>
  <si>
    <t xml:space="preserve">Poznámka k souboru cen:_x000D_
1. Ceny jsou určeny pro jakoukoliv konstrukčně-materiálovou charakteristiku. </t>
  </si>
  <si>
    <t>PSV</t>
  </si>
  <si>
    <t>Práce a dodávky PSV</t>
  </si>
  <si>
    <t>767</t>
  </si>
  <si>
    <t>Konstrukce zámečnické</t>
  </si>
  <si>
    <t>43</t>
  </si>
  <si>
    <t>76783310R</t>
  </si>
  <si>
    <t xml:space="preserve">Montáž žebříků do zdi </t>
  </si>
  <si>
    <t>1229289115</t>
  </si>
  <si>
    <t>44</t>
  </si>
  <si>
    <t>R.1</t>
  </si>
  <si>
    <t>ocelový žebřík délka 4,3 m</t>
  </si>
  <si>
    <t>-1165398393</t>
  </si>
  <si>
    <t>45</t>
  </si>
  <si>
    <t>76799000R</t>
  </si>
  <si>
    <t xml:space="preserve">Česle klopné průlina 30 mm, tyče průměr 10 mm - montáž, dodávka a osazení  </t>
  </si>
  <si>
    <t>-1534313268</t>
  </si>
  <si>
    <t>1"ks"     "ocelové česle průliny 30 mm výška 0,5 m šířka 0,9 m</t>
  </si>
  <si>
    <t>46</t>
  </si>
  <si>
    <t>998767101</t>
  </si>
  <si>
    <t>Přesun hmot tonážní pro zámečnické konstrukce v objektech v do 6 m</t>
  </si>
  <si>
    <t>-551694781</t>
  </si>
  <si>
    <t>Přesun hmot pro zámečnické konstrukce stanovený z hmotnosti přesunovaného materiálu vodorovná dopravní vzdálenost do 50 m v objektech výšky do 6 m</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</si>
  <si>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-7181 pro přesun prováděný bez použití mechanizace, tj. za ztížených podmínek, lze použít pouze pro hmotnost materiálu, která se tímto způsobem skutečně přemísťuje. </t>
  </si>
  <si>
    <t>Práce a dodávky M</t>
  </si>
  <si>
    <t>23-M</t>
  </si>
  <si>
    <t>Montáže potrubí</t>
  </si>
  <si>
    <t>47</t>
  </si>
  <si>
    <t>23001116R</t>
  </si>
  <si>
    <t>Montáž potrubí trouby ocelové hladké tř.11-13 D 508 mm, tl 12,0 mm</t>
  </si>
  <si>
    <t>64</t>
  </si>
  <si>
    <t>-1524958836</t>
  </si>
  <si>
    <t>Montáž potrubí z trub ocelových hladkých tř. 11 až 13 D 508 mm, tl. 12,0 mm</t>
  </si>
  <si>
    <t xml:space="preserve">33,3"m"    "potrubí spodní výpust </t>
  </si>
  <si>
    <t>48</t>
  </si>
  <si>
    <t>140332440</t>
  </si>
  <si>
    <t>trubka ocelová D508 tl 12,0 mm</t>
  </si>
  <si>
    <t>128</t>
  </si>
  <si>
    <t>157925775</t>
  </si>
  <si>
    <t>trubka ocelová bezešvá hladká ČSN 41 1375.1 D530 tl 8 mm</t>
  </si>
  <si>
    <t>SO 01b - Lávka</t>
  </si>
  <si>
    <t xml:space="preserve">    762 - Konstrukce tesařské</t>
  </si>
  <si>
    <t>338170000R</t>
  </si>
  <si>
    <t>Montáž ocelových sloupků zábradlí</t>
  </si>
  <si>
    <t>59818497</t>
  </si>
  <si>
    <t>26"ks"   "ocelové sloupky zábradlí 80x3</t>
  </si>
  <si>
    <t>14011054R</t>
  </si>
  <si>
    <t>ocelový sloupek 80 x 3 mm vč. povrchové úpravy</t>
  </si>
  <si>
    <t>407083174</t>
  </si>
  <si>
    <t>26"ks"*1,32"m"    "počet kusů * délka sloupku</t>
  </si>
  <si>
    <t>348101210</t>
  </si>
  <si>
    <t>Osazení vrat a vrátek k oplocení na ocelové sloupky do 2 m2</t>
  </si>
  <si>
    <t>-445971640</t>
  </si>
  <si>
    <t>Montáž vrat a vrátek k oplocení na sloupky ocelové, plochy jednotlivě do 2 m2</t>
  </si>
  <si>
    <t xml:space="preserve">Poznámka k souboru cen:_x000D_
1. V cenách nejsou započteny náklady na dodávku vrat a vrátek; tyto se oceňují ve specifikaci. </t>
  </si>
  <si>
    <t>553R</t>
  </si>
  <si>
    <t>vrátka se zarážkou pro uchycení konstrukce výpusti, nerez ocel s dřevěnou výplní, 1210 x 1100 mm</t>
  </si>
  <si>
    <t>-714745518</t>
  </si>
  <si>
    <t>branka vchodová kovová 1200x940 mm</t>
  </si>
  <si>
    <t>výkres D.4.5</t>
  </si>
  <si>
    <t>1"ks"</t>
  </si>
  <si>
    <t>95396111R</t>
  </si>
  <si>
    <t>Kotvy chemickým tmelem M 16 hl 200 mm do betonu, ŽB nebo kamene s vyvrtáním otvoru</t>
  </si>
  <si>
    <t>-1709159374</t>
  </si>
  <si>
    <t>Kotvy chemické s vyvrtáním otvoru do betonu, železobetonu nebo tvrdého kamene tmel, velikost M 16, hloubka 200 mm</t>
  </si>
  <si>
    <t xml:space="preserve">Poznámka k souboru cen:_x000D_
1. V cenách 953 96-11 a 953 96-12 jsou započteny i náklady na: a) rozměření, vrtání a spotřebu vrtáků. Pro velikost M 8 až M 30 jsou započteny náklady na vrtání příklepovými vrtáky, pro velikost M 33 až M 39 diamantovými korunkami, b) vyfoukání otvoru, přípravu kotev k uložení do otvorů, vyplnění kotevních otvorů tmelem nebo chemickou patronou včetně dodávky materiálu. 2. V cenách 953 96-51.. jsou započteny i náklady na dodání a zasunutí kotevního šroubu do otvoru vyplněného chemickým tmelem nebo patronou a dotažení matice. </t>
  </si>
  <si>
    <t>95396513R</t>
  </si>
  <si>
    <t>Kotevní šroub pro chemické kotvy M 16 dl 200 mm</t>
  </si>
  <si>
    <t>-1771897081</t>
  </si>
  <si>
    <t>Kotvy chemické s vyvrtáním otvoru kotevní šrouby pro chemické kotvy, velikost M 16, délka 200 mm</t>
  </si>
  <si>
    <t>762</t>
  </si>
  <si>
    <t>Konstrukce tesařské</t>
  </si>
  <si>
    <t>76208312R</t>
  </si>
  <si>
    <t>Vakuo-tlaková impregnace řeziva proti dřevokaznému hmyzu, houbám, plísním a povětrnostním podmínkám (styk voda/vzduch), třída ohrožení 4.</t>
  </si>
  <si>
    <t>1684568576</t>
  </si>
  <si>
    <t>DLUŽE</t>
  </si>
  <si>
    <t>0,06*0,885*22"ks"*0,2</t>
  </si>
  <si>
    <t>0,06*0,9*21"ks"*0,2</t>
  </si>
  <si>
    <t>Mezisoučet</t>
  </si>
  <si>
    <t>KONSTRUKCE LÁVKY A PLOŠINY</t>
  </si>
  <si>
    <t>dřevěné kulatiny madla d=80 mm délka 1,39 m, dřevo D30</t>
  </si>
  <si>
    <t>(PI*0,04*0,04*1,39)*16"ks"</t>
  </si>
  <si>
    <t>dřevěné kulatiny madla d=80 mm délka 1,0 m, dřevo D30</t>
  </si>
  <si>
    <t>(PI*0,04*0,04*1)*4"ks"</t>
  </si>
  <si>
    <t>dřevěné kulatiny madla d=80 mm délka 1,59 m, dřevo D30</t>
  </si>
  <si>
    <t>(PI*0,04*0,04*1,59)*4"ks"</t>
  </si>
  <si>
    <t>pochozí dřevěné trámce 200x100 mm délka 1,455 m, dřevo D30</t>
  </si>
  <si>
    <t>(0,2*0,1*1,455)*53"ks"</t>
  </si>
  <si>
    <t>pochozí dřevěné trámce 200x100 mm délka 3,525 m, dřevo D30</t>
  </si>
  <si>
    <t>(0,2*0,1*3,525)*26"ks"</t>
  </si>
  <si>
    <t>76220000R</t>
  </si>
  <si>
    <t>Spojovací prostředky pro montáž zábradlí a plošiny</t>
  </si>
  <si>
    <t>-2101485574</t>
  </si>
  <si>
    <t xml:space="preserve">1"kpl"   "spojovací prvky dle dílenské dokumentace, šrouby </t>
  </si>
  <si>
    <t>76252310R</t>
  </si>
  <si>
    <t xml:space="preserve">Položení podlahy z hoblovaných fošen </t>
  </si>
  <si>
    <t>-25402727</t>
  </si>
  <si>
    <t>0,2*1,455*53"ks"</t>
  </si>
  <si>
    <t>0,2*3,525*26"ks"</t>
  </si>
  <si>
    <t>76275211R</t>
  </si>
  <si>
    <t>Montáž madel z kulatiny dn 80 mm</t>
  </si>
  <si>
    <t>1853911473</t>
  </si>
  <si>
    <t>1,39"m"*16"ks"</t>
  </si>
  <si>
    <t>1"m"*4"ks"</t>
  </si>
  <si>
    <t>1,59"m"*4"ks"</t>
  </si>
  <si>
    <t>60556102R</t>
  </si>
  <si>
    <t>řezivo dubové sušené D30</t>
  </si>
  <si>
    <t>-1245462964</t>
  </si>
  <si>
    <t>998762101</t>
  </si>
  <si>
    <t>Přesun hmot tonážní pro kce tesařské v objektech v do 6 m</t>
  </si>
  <si>
    <t>1797262618</t>
  </si>
  <si>
    <t>Přesun hmot pro konstrukce tesařské stanovený z hmotnosti přesunovaného materiálu vodorovná dopravní vzdálenost do 50 m v objektech výšky do 6 m</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</si>
  <si>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-2181 pro přesun prováděný bez použití mechanizace, tj. za ztížených podmínek, lze použít pouze pro hmotnost materiálu, která se tímto způsobem skutečně přemísťuje. </t>
  </si>
  <si>
    <t>76799511R.1</t>
  </si>
  <si>
    <t>Montáž okopového plechu vč. povrchové úpravy</t>
  </si>
  <si>
    <t>kg</t>
  </si>
  <si>
    <t>1900166403</t>
  </si>
  <si>
    <t>okopový plech tl. 5 mm výška 100 mm, délka 32,6 m</t>
  </si>
  <si>
    <t>32,6"m"*0,1"m"*40"kg/m2"</t>
  </si>
  <si>
    <t>13611218R</t>
  </si>
  <si>
    <t>okopový plech tl.5 mm</t>
  </si>
  <si>
    <t>-149932149</t>
  </si>
  <si>
    <t>plech tlustý hladký jakost S 235 JR, 5x1000x2000 mm</t>
  </si>
  <si>
    <t>Poznámka k položce:
Hmotnost 40 kg/m2</t>
  </si>
  <si>
    <t>32,6"m"*0,1"m"*40"kg/m2"/1000</t>
  </si>
  <si>
    <t>76799511R</t>
  </si>
  <si>
    <t>Montáž kce. lávky vč. osazení a povrchové úpravy</t>
  </si>
  <si>
    <t>-1860315417</t>
  </si>
  <si>
    <t>ocelové konstrukce lávky a plošiny šroubovaná, žárově pozinkovaná -viz výkres D.4.4</t>
  </si>
  <si>
    <t xml:space="preserve">4600"kg"    </t>
  </si>
  <si>
    <t>SO 03 - Hráz</t>
  </si>
  <si>
    <t>131201101</t>
  </si>
  <si>
    <t>Hloubení jam nezapažených v hornině tř. 3 objemu do 100 m3</t>
  </si>
  <si>
    <t>862454617</t>
  </si>
  <si>
    <t>Hloubení nezapažených jam a zářezů s urovnáním dna do předepsaného profilu a spádu v hornině tř. 3 do 100 m3</t>
  </si>
  <si>
    <t>výkop pro patky</t>
  </si>
  <si>
    <t>20,2</t>
  </si>
  <si>
    <t>162301151</t>
  </si>
  <si>
    <t>Vodorovné přemístění výkopku/sypaniny z hornin tř. 5 až 7 do 500 m</t>
  </si>
  <si>
    <t>-1740088862</t>
  </si>
  <si>
    <t>Vodorovné přemístění výkopku nebo sypaniny po suchu na obvyklém dopravním prostředku, bez naložení výkopku, avšak se složením bez rozhrnutí z horniny tř. 5 až 7 na vzdálenost přes 50 do 500 m</t>
  </si>
  <si>
    <t>materiál vhodný pro zához</t>
  </si>
  <si>
    <t>4575,2"m3"</t>
  </si>
  <si>
    <t>1317171256</t>
  </si>
  <si>
    <t>167101152</t>
  </si>
  <si>
    <t>Nakládání výkopku z hornin tř. 5 až 7 přes 100 m3</t>
  </si>
  <si>
    <t>1001383174</t>
  </si>
  <si>
    <t>Nakládání, skládání a překládání neulehlého výkopku nebo sypaniny nakládání, množství přes 100 m3, z hornin tř. 5 až 7</t>
  </si>
  <si>
    <t>181951102</t>
  </si>
  <si>
    <t>Úprava pláně v hornině tř. 1 až 4 se zhutněním</t>
  </si>
  <si>
    <t>-1975605614</t>
  </si>
  <si>
    <t>Úprava pláně vyrovnáním výškových rozdílů v hornině tř. 1 až 4 se zhutněním</t>
  </si>
  <si>
    <t xml:space="preserve">Poznámka k souboru cen:_x000D_
1. Ceny jsou určeny pro urovnání všech nově zřizovaných ploch (v zářezech i na násypech) vodorovných nebo ve sklonu do 1:5 pod zpevnění ploch jakéhokoliv druhu, pod humusování, (ne však pro plochy zásypu rýh pro podzemní vedení), drnování apod. a dále, předepíše-li projekt urovnání pláně z jiného důvodu. 2. Ceny nelze použít pro urovnání lavic (berem) šířky do 3 m přerušujících svahy, pro urovnání dna silničních a železničních příkopů pro jakoukoliv šířku dna; toto urovnání se oceňuje cenami souboru cen 182 .0-1 Svahování. 3. Urovnání ploch ve sklonu přes 1 : 5 se oceňuje cenami souboru cen 182 . 0-11 Svahování trvalých svahů do projektovaných profilů. 4. Náklady na urovnání dna a stěn při čištění příkopů pozemních komunikací jsou započteny v cenách souborů cen 938 90-2 . Čištění příkopů komunikací v suchu nebo ve vodě části A02 Zemní práce pro objekty oborů 821 až 828. 5. Míru zhutnění určuje projekt. Ceny se zhutněním jsou určeny pro jakoukoliv míru zhutnění. </t>
  </si>
  <si>
    <t>182111111</t>
  </si>
  <si>
    <t>Zpevnění svahu jutovou, kokosovou nebo plastovou rohoží do 1:1</t>
  </si>
  <si>
    <t>-1759475460</t>
  </si>
  <si>
    <t>Zpevnění svahu jutovou, kokosovou nebo plastovou rohoží na svahu přes 1:2 do 1:1</t>
  </si>
  <si>
    <t xml:space="preserve">Poznámka k souboru cen:_x000D_
1. Množství jednotek se stanoví v m2 zpevněné plochy svahu před zpevněním. 2. V cenách nejsou započteny náklady na dodání rohože tyto náklady se oceňují ve specifikaci. </t>
  </si>
  <si>
    <t xml:space="preserve">1,2"m"*152"m"   </t>
  </si>
  <si>
    <t>61894010R</t>
  </si>
  <si>
    <t>síť kokosová s travním semenem</t>
  </si>
  <si>
    <t>-646411688</t>
  </si>
  <si>
    <t>1,5"m"*80,4"m"   "1,5 m šířka rohože * délka hráze</t>
  </si>
  <si>
    <t>120,6*1,05 'Přepočtené koeficientem množství</t>
  </si>
  <si>
    <t>183101321</t>
  </si>
  <si>
    <t>Jamky pro výsadbu s výměnou 100 % půdy zeminy tř 1 až 4 objem do 1 m3 v rovině a svahu do 1:5</t>
  </si>
  <si>
    <t>-429684156</t>
  </si>
  <si>
    <t>Hloubení jamek pro vysazování rostlin v zemině tř.1 až 4 s výměnou půdy z 100% v rovině nebo na svahu do 1:5, objemu přes 0,40 do 1,00 m3</t>
  </si>
  <si>
    <t xml:space="preserve">Poznámka k souboru cen:_x000D_
1. V cenách jsou započteny i náklady na případné naložení přebytečných výkopků na dopravní prostředek, odvoz na vzdálenost do 20 km a složení výkopků. 2. V cenách nejsou započteny náklady na: a) substrát, tyto náklady se oceňují ve specifikaci, b) uložení odpadu na skládku. 3. V cenách o sklonu svahu přes 1:1 jsou uvažovány podmínky pro svahy běžně schůdné; bez použití lezeckých technik. V případě použití lezeckých technik se tyto náklady oceňují individuálně. </t>
  </si>
  <si>
    <t>103715100</t>
  </si>
  <si>
    <t>substrát zahradnický B 70 l bal.PE</t>
  </si>
  <si>
    <t>462902952</t>
  </si>
  <si>
    <t>1000/70</t>
  </si>
  <si>
    <t>184102117</t>
  </si>
  <si>
    <t>Výsadba dřeviny s balem D do 1 m do jamky se zalitím v rovině a svahu do 1:5</t>
  </si>
  <si>
    <t>-990539247</t>
  </si>
  <si>
    <t>Výsadba dřeviny s balem do předem vyhloubené jamky se zalitím v rovině nebo na svahu do 1:5, při průměru balu přes 800 do 1000 mm</t>
  </si>
  <si>
    <t xml:space="preserve">Poznámka k souboru cen:_x000D_
1. Ceny lze použít i pro dřeviny pěstované v nádobách. 2. V cenách nejsou započteny náklady na vysazované dřeviny, tyto se oceňují ve specifikaci. 3. V cenách o sklonu svahu přes 1:1 jsou uvažovány podmínky pro svahy běžně schůdné; bez použití lezeckých technik. V případě použití lezeckých technik se tyto náklady oceňují individuálně. </t>
  </si>
  <si>
    <t>Přesazení stromů ze stromořadí-provizorně po dobu překopu hráze, opětovné přesazení na původní místo</t>
  </si>
  <si>
    <t>2"ks"*2</t>
  </si>
  <si>
    <t>184401112</t>
  </si>
  <si>
    <t>Příprava dřevin k přesazení bez výměny půdy s vyhnojením s balem D do 1 m v rovině a svahu do 1:5</t>
  </si>
  <si>
    <t>910476307</t>
  </si>
  <si>
    <t>Příprava dřeviny k přesazení v rovině nebo na svahu do 1:5 s balem, při průměru balu přes 0,8 do 1 m</t>
  </si>
  <si>
    <t xml:space="preserve">Poznámka k souboru cen:_x000D_
1. V cenách jsou započteny i náklady na potřebnou zálivku před přípravou dřeviny, základní vyhnojení organickými hnojivy, prolití při záhozu rýhy. Každé další zalití se oceňuje samostatně cenami části C02 souboru cen 185 80-43 Zalití rostlin vodou. 2. Ceny jsou určeny pouze pro přípravu dřevin, které nejsou majetkem dodavatele. 3. Ceny jsou určeny pro přípravu dřeviny k přesazení jedno nebo více vegetačních období před přesazením. 4. Ceny neobsahují náklady na: a) svázaní a rozvázání rostlin, případně nutné odřezání větví, a ošetření kořenů nožem a stimulátorem; tyto náklady se oceňují individuálně, b) kotvení; tyto náklady se oceňují: - cenami části A02 souboru cen 184 20-21 Ukotvení dřeviny třemi a více kůly, - individuálně. c) výměnu půdy v rýze. </t>
  </si>
  <si>
    <t>2"ks"    "2 stromy ze stromořadí</t>
  </si>
  <si>
    <t>184502115</t>
  </si>
  <si>
    <t>Vyzvednutí dřeviny k přesazení s balem D do 1,0 m v rovině a svahu do 1:5</t>
  </si>
  <si>
    <t>1247664156</t>
  </si>
  <si>
    <t>Vyzvednutí dřeviny k přesazení s balem v rovině nebo na svahu do 1:5, při průměru balu přes 800 do 1000 mm</t>
  </si>
  <si>
    <t xml:space="preserve">Poznámka k souboru cen:_x000D_
1. Ceny jsou určeny pouze pro vyzvednutí dřeviny, která není majetkem dodavatele. 2. V cenách nejsou započteny náklady na: a) prolití před vyzvednutím; tyto náklady se oceňují cenami části C02 souboru cen 185 80-43 Zalití rostlin vodou, b) naložení a přemístění dřeviny; tyto náklady se oceňují individuálně, c) hloubení jam nebo rýh; tyto náklady se oceňují cenami části A02 souboru cen 183 10-1 . Hloubení jamek nebo 183 10-2 . Hloubení rýh, d) vysazování dřevin; tyto náklady se oceňují cenami části A02 souboru cen 184 10-21 Výsadba dřeviny s balem do předem vyhloubené jamky se zalitím. </t>
  </si>
  <si>
    <t>184818231</t>
  </si>
  <si>
    <t>Ochrana kmene průměru do 300 mm bedněním výšky do 2 m</t>
  </si>
  <si>
    <t>1144112777</t>
  </si>
  <si>
    <t>Ochrana kmene bedněním před poškozením stavebním provozem zřízení včetně odstranění výšky bednění do 2 m průměru kmene do 300 mm</t>
  </si>
  <si>
    <t>Ochrana stromů stávajícího stromořadí</t>
  </si>
  <si>
    <t>13"ks"</t>
  </si>
  <si>
    <t>33812000R</t>
  </si>
  <si>
    <t>Osazování sloupků kamenných se zabetonováním patky o objemu do 0,20 m3</t>
  </si>
  <si>
    <t>1779483292</t>
  </si>
  <si>
    <t>Osazování sloupků kamenných se zabetonováním patky - beton C 20/25 XC1 - o objemu do 0,20 m3</t>
  </si>
  <si>
    <t xml:space="preserve">Poznámka k souboru cen:_x000D_
1. V cenách nejsou započteny náklady na sloupky a vzpěry. Jejich dodání se oceňuje ve specifikaci. </t>
  </si>
  <si>
    <t>kamenné sloupky hráz 0,2 x0,2 x 1,4 m</t>
  </si>
  <si>
    <t>90"ks"</t>
  </si>
  <si>
    <t>kamenné sloupky podél komunikace 0,2x0,2x1,4 m</t>
  </si>
  <si>
    <t>11"ks"</t>
  </si>
  <si>
    <t>R.031</t>
  </si>
  <si>
    <t>kamenný sloupek s dvěma otvory 0,2 x 0,2 x 1,4 m</t>
  </si>
  <si>
    <t>176358986</t>
  </si>
  <si>
    <t>kamenný sloupek s dvěma otvory pro osazení kulatiny dn 120 mm, rozměr sloupku 0,2 x 0,2 x 1,4 m</t>
  </si>
  <si>
    <t>462511270</t>
  </si>
  <si>
    <t>Zához z lomového kamene bez proštěrkování z terénu hmotnost do 200 kg</t>
  </si>
  <si>
    <t>1109679865</t>
  </si>
  <si>
    <t>Zához z lomového kamene neupraveného záhozového bez proštěrkování z terénu, hmotnosti jednotlivých kamenů do 200 kg</t>
  </si>
  <si>
    <t xml:space="preserve">Poznámka k souboru cen:_x000D_
1. Ceny lze použít i pro záhozovou patku z lomového kamene. 2. Ceny neplatí pro zřízení konstrukce balvanitého skluzu; tento se oceňuje cenou 467 51-0111 Balvanitý skluz z lomového kamene. 3. V cenách jsou započteny i náklady na úpravu jednotlivých velkých kamenů hmotnosti přes 500 kg dodatečným rozpojením na místě uložení. 4. Množství měrných jednotek a) záhozu se stanoví v m3 konstrukce záhozu, b) příplatků se stanoví v m2 upravovaných ploch záhozu. </t>
  </si>
  <si>
    <t>záhozová patka, délka hráze 172 m</t>
  </si>
  <si>
    <t>0,9*172</t>
  </si>
  <si>
    <t>462512270</t>
  </si>
  <si>
    <t>Zához z lomového kamene s proštěrkováním z terénu hmotnost do 200 kg</t>
  </si>
  <si>
    <t>1273456336</t>
  </si>
  <si>
    <t>Zához z lomového kamene neupraveného záhozového s proštěrkováním z terénu, hmotnosti jednotlivých kamenů do 200 kg</t>
  </si>
  <si>
    <t xml:space="preserve">doplnění hráze, lomový kámen těžený </t>
  </si>
  <si>
    <t xml:space="preserve">7*172*0,5 </t>
  </si>
  <si>
    <t>46251227R</t>
  </si>
  <si>
    <t>1326830386</t>
  </si>
  <si>
    <t>Zához z lomového kamene neupraveného záhozového s proštěrkováním z terénu, hmotnosti jednotlivých kamenů do 200 kg - bez dodávky kamene</t>
  </si>
  <si>
    <t>doplnění hráze, využití kamene netříděného, položka je bez dodávky kamene</t>
  </si>
  <si>
    <t>462519002</t>
  </si>
  <si>
    <t>Příplatek za urovnání ploch záhozu z lomového kamene hmotnost do 200 kg</t>
  </si>
  <si>
    <t>2055706987</t>
  </si>
  <si>
    <t>Zához z lomového kamene neupraveného záhozového Příplatek k cenám za urovnání viditelných ploch záhozu z kamene, hmotnosti jednotlivých kamenů do 200 kg</t>
  </si>
  <si>
    <t>doplnění hráze</t>
  </si>
  <si>
    <t>7*172</t>
  </si>
  <si>
    <t>56481111R</t>
  </si>
  <si>
    <t>Písek pod chodníkem - bez dodávky písku</t>
  </si>
  <si>
    <t>538841195</t>
  </si>
  <si>
    <t>Poznámka k položce:
doprava materiálu na stavbě je v rámci položky PH</t>
  </si>
  <si>
    <t>písek pod chodníkem, délka chodníku 152 m, tl. 600 mm, využítí písku z pláže z SO 07</t>
  </si>
  <si>
    <t>183,92"m3"/0,6</t>
  </si>
  <si>
    <t>846569776</t>
  </si>
  <si>
    <t>328131171</t>
  </si>
  <si>
    <t>ZÁBRADLÍ</t>
  </si>
  <si>
    <t>dřevěné kulatiny d=120 mm hráz, dřevo D30, 151 m</t>
  </si>
  <si>
    <t>PI*0,06*0,06*151"m"</t>
  </si>
  <si>
    <t>dřevěné kulatiny d=120 mm podél komunikace, dřevo D30, 17 m</t>
  </si>
  <si>
    <t>PI*0,06*0,06*17"ks"</t>
  </si>
  <si>
    <t>76229500R</t>
  </si>
  <si>
    <t>Spojovací prvky dle dílenské dokumentace</t>
  </si>
  <si>
    <t>-1893522281</t>
  </si>
  <si>
    <t>76273311R</t>
  </si>
  <si>
    <t>Montáž kulatiny do kamenných sloupků</t>
  </si>
  <si>
    <t>-840784328</t>
  </si>
  <si>
    <t>60591320R</t>
  </si>
  <si>
    <t>kulatina průměr 12 cm, dřevo D30</t>
  </si>
  <si>
    <t>181727272</t>
  </si>
  <si>
    <t xml:space="preserve">ZÁBRADLÍ  </t>
  </si>
  <si>
    <t>DŘEVĚNÁ KULATINA ø 12 cm, hráz, dřevo D30</t>
  </si>
  <si>
    <t>89*1,5*2</t>
  </si>
  <si>
    <t>DŘEVĚNÁ KULATINA ø 12 cm, podél komunikace, dřevo D30</t>
  </si>
  <si>
    <t>10*1,5*2</t>
  </si>
  <si>
    <t>120423389</t>
  </si>
  <si>
    <t>SO 04 - Chodník</t>
  </si>
  <si>
    <t xml:space="preserve">    9 - Ostatní konstrukce a práce, bourání</t>
  </si>
  <si>
    <t>-1985041157</t>
  </si>
  <si>
    <t>45157977R</t>
  </si>
  <si>
    <t>Příplatek ZKD 10 mm tl nad 100 mm u podkladu nebo lože pod dlažbu z písku</t>
  </si>
  <si>
    <t>-183078398</t>
  </si>
  <si>
    <t>Podklad nebo lože pod dlažbu (přídlažbu) Příplatek k cenám za každých dalších i započatých 10 mm tloušťky podkladu nebo lože přes 100 mm z kameniva těženého</t>
  </si>
  <si>
    <t xml:space="preserve">Poznámka k souboru cen:_x000D_
1. Ceny lze použít i pro podklad nebo lože pod dlažby silničních příkopů a kuželů. 2. Ceny nelze použít pro: a) lože rigolů dlážděných, které je započteno v cenách souborů cen 597 . 6- . 1 Rigol dlážděný, 597 17- . 1 Rigol krajnicový s kamennou obrubou a 597 16-1111 Rigol dlážděný z lomového kamene, b) podklad nebo lože pod dlažby (přídlažby) související s vodotečí, které se oceňují cenami části A 01 katalogu 832-1 Hráze a úpravy na tocích - úpravy toků a kanálů. 3. V cenách -7777 Podklad z prohozené zeminy, -9777 Příplatek za dalších 10 mm tloušťky z prohozené zeminy, -9779 Příplatek za sklon přes 1:5 z prohozené zeminy jsou započteny i náklady na prohození zeminy. 4. V cenách nejsou započteny náklady na: a) opatření zeminy a její přemístění k místu zabudování, které se oceňují podle ustanovení čl. 3111 Všeobecných podmínek části A 01 tohoto katalogu, b) úpravu pláně, která se oceňuje u silnic cenami části A 01, u dálnic cenami části A 02 katalogu 800-1 Zemní práce, c) odklizení odpadu po prohození zeminy, které se oceňuje cenami části A 01 katalogu 800-1 Zemní práce, d) svahování, které se oceňuje cenami části A 01 katalogu 800-1 Zemní práce. </t>
  </si>
  <si>
    <t>podklad tl. 150 mm z písku pod zámkovou dlažbu, 40 mm je součástí pol. 59621111R, bez dodávky metriálu, využije se písek z SO 07</t>
  </si>
  <si>
    <t>226,4"m2"*(15-4)</t>
  </si>
  <si>
    <t>59621111R</t>
  </si>
  <si>
    <t>Kladení zámkové dlažby komunikací pro pěší tl 60 mm skupiny A pl do 300 m2</t>
  </si>
  <si>
    <t>-755539502</t>
  </si>
  <si>
    <t>Kladení dlažby z betonových zámkových dlaždic komunikací pro pěší s ložem z písku(využije se písek z pláže z SO 07), s vyplněním spár s dvojitým hutněním, vibrováním a se smetením přebytečného materiálu na krajnici tl. 60 mm skupiny A, pro plochy přes 100 do 300 m2</t>
  </si>
  <si>
    <t xml:space="preserve">Poznámka k souboru cen:_x000D_
1. Pro volbu cen dlažeb platí toto rozdělení: Skupina A: dlažby z prvků stejného tvaru, Skupina B: dlažby z prvků dvou a více tvarů nebo z obrazců o ploše jednotlivě do 100 m2, Skupina C: dlažby obloukovitých tvarů (oblouky, kruhy, apod.). 2. V cenách jsou započteny i náklady na dodání hmot pro lože a na dodání materiálu na výplň spár. 3. V cenách nejsou započteny náklady na dodání zámkové dlažby, které se oceňuje ve specifikaci; ztratné lze dohodnout u plochy a) do 100 m2 ve výši 3 %, b) přes 100 do 300 m2 ve výši 2 %, c) přes 300 m2 ve výši 1 %. 4. Část lože přesahující tloušťku 40 mm se oceňuje cenami souboru cen 451 . . -9 . Příplatek za každých dalších 10 mm tloušťky podkladu nebo lože. </t>
  </si>
  <si>
    <t>s ložem z písku (využije se písek z pláže z SO 07), tj. bez dodávky materiálu pro lože</t>
  </si>
  <si>
    <t>betonová zámková dlažba 100 x 100 x 60 mm antracit</t>
  </si>
  <si>
    <t>225"m2"</t>
  </si>
  <si>
    <t>betonová zámková dlažba reliéfní 100 x 100 x 60 mm přírodní</t>
  </si>
  <si>
    <t>1,4"m2"</t>
  </si>
  <si>
    <t>59245306R</t>
  </si>
  <si>
    <t>dlažba kostka 10x10x6 cm antarcit</t>
  </si>
  <si>
    <t>1356315264</t>
  </si>
  <si>
    <t>dlažba skladebná betonová základní 10x10x6 cm antracit</t>
  </si>
  <si>
    <t>592453060</t>
  </si>
  <si>
    <t>dlažba kostka reliéfní 10x10x6 cm přírodní</t>
  </si>
  <si>
    <t>104347029</t>
  </si>
  <si>
    <t>dlažba skladebná betonová základní 10x10x6 cm přírodní</t>
  </si>
  <si>
    <t>Ostatní konstrukce a práce, bourání</t>
  </si>
  <si>
    <t>916231212</t>
  </si>
  <si>
    <t>Osazení chodníkového obrubníku betonového stojatého bez boční opěry do lože z betonu prostého</t>
  </si>
  <si>
    <t>1023621717</t>
  </si>
  <si>
    <t>Osazení chodníkového obrubníku betonového se zřízením lože, s vyplněním a zatřením spár cementovou maltou stojatého bez boční opěry, do lože z betonu prostého</t>
  </si>
  <si>
    <t xml:space="preserve">Poznámka k souboru cen:_x000D_
1. V cenách chodníkových obrubníků ležatých i stojatých jsou započteny pro osazení a) do lože z kameniva těženého i náklady na dodání hmot pro lože tl. 80 až 100 mm, b) do lože z betonu prostého i náklady na dodání hmot pro lože tl. 80 až 100 mm; v cenách -1113 a -1213 též náklady na zřízení bočních opěr. 2. Část lože z betonu prostého přesahující tl. 100 mm se oceňuje cenou 916 99-1121 Lože pod obrubníky, krajníky nebo obruby z dlažebních kostek. 3. V cenách nejsou započteny náklady na dodání obrubníků, tyto se oceňují ve specifikaci. </t>
  </si>
  <si>
    <t>592174150</t>
  </si>
  <si>
    <t>obrubník betonový chodníkový ABO 13-10 100x10x25 cm</t>
  </si>
  <si>
    <t>1183896492</t>
  </si>
  <si>
    <t>obrubník betonový chodníkový 100x10x25 cm</t>
  </si>
  <si>
    <t>916331111</t>
  </si>
  <si>
    <t>Osazení zahradního obrubníku betonového do lože z betonu bez boční opěry</t>
  </si>
  <si>
    <t>310440492</t>
  </si>
  <si>
    <t>Osazení zahradního obrubníku betonového s ložem tl. od 50 do 100 mm z betonu prostého tř. C 12/15 bez boční opěry</t>
  </si>
  <si>
    <t xml:space="preserve">Poznámka k souboru cen:_x000D_
1. V cenách jsou započteny i náklady na zalití a zatření spár cementovou maltou. 2. V cenách nejsou započteny náklady na dodání obrubníků; tyto se oceňují ve specifikaci. 3. Část lože přesahující tloušťku 100 mm lze ocenit cenou 916 99-1121 Lože pod obrubníky, krajníky nebo obruby z dlažebních kostek, katalogu 822-1. </t>
  </si>
  <si>
    <t>59217211R</t>
  </si>
  <si>
    <t>obrubník betonový zahradní  100 x 5 x 25 cm, antracit v barvě dlažby</t>
  </si>
  <si>
    <t>2141725204</t>
  </si>
  <si>
    <t>-921134225</t>
  </si>
  <si>
    <t>SO 05 - Objekty podhrází, odběrný objekt</t>
  </si>
  <si>
    <t xml:space="preserve">      18 - Zemní práce - povrchové úpravy terénu</t>
  </si>
  <si>
    <t>111301111</t>
  </si>
  <si>
    <t>Sejmutí drnu tl do 100 mm s přemístěním do 50 m nebo naložením na dopravní prostředek</t>
  </si>
  <si>
    <t>-100142950</t>
  </si>
  <si>
    <t>Sejmutí drnu tl. do 100 mm, v jakékoliv ploše</t>
  </si>
  <si>
    <t xml:space="preserve">Poznámka k souboru cen:_x000D_
1. V cenách jsou započteny i náklady na nařezání, vyrýpnutí, vyzvednutí, přemístění a složení sejmutého drnu na vzdálenost do 50 m nebo s naložením na dopravní prostředek. 2. V ceně nejsou započteny náklady na zálivku před sejmutím drnu. Pro tyto práce lze použít ceny části C02 souboru cen 185 80-43 Zalití rostlin vodou. 3. Ceny jsou určeny jen pro sejmutí drnu pro drnování. 4. Sejmutím drnu se rozumí sejmutí pláství nebo pásů drnu v takové jakosti, aby se jich mohlo použít pro další drnování. 5. Ceny nejsou určeny k pokládce travního drnu (koberce). Tyto práce se oceňují cenami souboru cen 181 4.-11 Založení trávníku 6. Ceny lze použít při zakládání záhonů pro výsadbu rostlin z důvodu snížení profilu terénu. </t>
  </si>
  <si>
    <t>257"m2"   "přemístění a uložení v podhrází</t>
  </si>
  <si>
    <t>9,6*23,49   "urovnání přírodního koryta</t>
  </si>
  <si>
    <t>11500110R</t>
  </si>
  <si>
    <t>Převedení vody pod výpustí, zahrázkování</t>
  </si>
  <si>
    <t>-1252313211</t>
  </si>
  <si>
    <t>Poznámka k položce:
Převedení vody pod výpustí potrubím DN 500 dl. 20 m, zahrázkování 10 m3, zřízení a odstranění</t>
  </si>
  <si>
    <t>121101102</t>
  </si>
  <si>
    <t>Sejmutí ornice s přemístěním na vzdálenost do 100 m</t>
  </si>
  <si>
    <t>1688776914</t>
  </si>
  <si>
    <t>Sejmutí ornice nebo lesní půdy s vodorovným přemístěním na hromady v místě upotřebení nebo na dočasné či trvalé skládky se složením, na vzdálenost přes 50 do 100 m</t>
  </si>
  <si>
    <t xml:space="preserve">Poznámka k souboru cen:_x000D_
1. V cenách jsou započteny i náklady na příp. nutné naložení sejmuté ornice na dopravní prostředek. 2. V cenách nejsou započteny náklady na odstranění nevhodných přimísenin (kamenů, kořenů apod.); tyto práce se ocení individuálně. 3. Množství ornice odebírané ze skládek se do objemu vykopávek pro volbu cen podle množství nezapočítává. Ceny souboru cen 122 . 0-11 Odkopávky a prokopávky nezapažené, se volí pro ornici odebíranou z projektovaných dočasných skládek; a) na staveništi podle součtu objemu ze všech skládek, b) mimo staveniště podle objemu každé skládky zvlášť. 4. Uložení ornice na skládky se oceňuje podle ustanovení v poznámkách č. 1 a 2 k ceně 171 20-1201 Uložení sypaniny na skládky. Složení ornice na hromady v místě upotřebení se neoceňuje. 5. Odebírá-li se ornice z projektované dočasné skládky, oceňuje se její naložení a přemístění podle čl. 3172 Všeobecných podmínek tohoto katalogu. 6. Přemísťuje-li se ornice na vzdálenost větší něž 250 m, vzdálenost 50 m se pro určení vzdálenosti vodorovného přemístění neodečítá a ocení se sejmutí a přemístění bez ohledu na ustanovení pozn. č. 1 takto: a) sejmutí ornice na vzdálenost 50m cenou 121 10-1101; b) naložení příslušnou cenou souboru cen 167 10- . . c) vodorovné přemístění cenami souboru cen 162 . 0- . . Vodorovné přemístění výkopku. 7. Sejmutí podorničí se oceňuje cenami odkopávek s přihlédnutím k ustanovení čl. 3112 Všeobecných podmínek tohoto katalogu. </t>
  </si>
  <si>
    <t>Loviště a odtokové koryto</t>
  </si>
  <si>
    <t>sejmutí  ornice tl. 15 cm</t>
  </si>
  <si>
    <t>257"m2"*0,15</t>
  </si>
  <si>
    <t>urovnání přírodního koryta, sejmutí ornice v tl. 15 cm</t>
  </si>
  <si>
    <t>9,6*23,49*0,15</t>
  </si>
  <si>
    <t>124103101</t>
  </si>
  <si>
    <t>Vykopávky do 1000 m3 pro koryta vodotečí v hornině tř. 1 a 2</t>
  </si>
  <si>
    <t>96988342</t>
  </si>
  <si>
    <t>Vykopávky pro koryta vodotečí s přehozením výkopku na vzdálenost do 3 m nebo s naložením na dopravní prostředek v horninách tř. 1 a 2 do 1 000 m3</t>
  </si>
  <si>
    <t xml:space="preserve">Poznámka k souboru cen:_x000D_
1. Ceny lze použít i pro nezapažené odkopávky a prokopávky při úpravě území kolem vodotečí vně svislých ploch proložených projektovanými břehovými čarami souvisejí-li tyto odkopávky a prokopávky s prováděnými vykopávkami pro koryta vodotečí. 2. Ceny nelze použít pro: a) vykopávky koryt vodotečí, které jsou dle projektu pod úrovní pracovní hladiny vody; tyto zemní práce se oceňují cenami souboru cen 127 . 0-11 Vykopávky pod vodou strojně části A 01 tohoto katalogu, b) vykopávky koryt vodotečí v prostorách s rozepřeným nebo vzepřeným pažením; tyto zemní práce se oceňují cenami souboru cen 131 . 0-12 Hloubení zapažených jam a zářezů části A 01 tohoto katalogu, štětová stěna vzepřená nebo rozepřená, se z hlediska ocenění považuje za vzepřené nebo rozepřené pažení; c) vykopávky pod obrysem výkopu pro koryta vodotečí (pro opěrné zdi, patky, soustřeďovací stavby apod.); tyto zemní práce se oceňují podle své povahy cenami souboru cen 131 . 0-11 Hloubení nezapažených jam, 131 . 0-12 Hloubení zapažených jam, 132 . 0-11 Hloubení rýh do 600 mm, 132 . 0-12 Hloubení rýh do 2000 mm, 132 . 0-14 Hloubená vykopávka pod základy ručně 133 . 0- . 0 Hloubení zapažených i nezapažených šachet části A01 tohoto katalogu, d) hloubení zatrubněných nebo zastropených koryt vodotečí; tyto práce se oceňují cenami souboru cen 123 . 0-21 Vykopávky zářezů se šikmými stěnami pro podzemní vedení části A 02 3. V cenách jsou započteny náklady na svislé přemístění výkopku do 4 m. Svislé přemístění z hloubky přes 4 m se oceňuje podle projektu (rampy, přehození apod.). 4. Předepisuje-li projekt rozprostřít výkopek získaný vykopávkou pro koryta vodotečí, oceňuje se toto rozprostření cenou 171 20-1101 Uložení sypaniny do nezhutněných násypů a vodorovné přemístění výkopku cenami souboru cen 162 .0-31 Vodorovné přemístění výkopku z rýh podzemních stěn části A 01 tohoto katalogu. 5. Pro volbu ceny je rozhodující součet vykopávek pro koryta vodotečí, oceňovaných cenami tohoto souboru cen, zatrubněných koryt vodotečí, oceňovaných podle pozn. č. 2 odst. d) i zapažených vykopávek oceňovaných podle pozn. č. 2 odst. b) tohoto souboru cen. </t>
  </si>
  <si>
    <t>loviště odtokové koryto-úprava koryta-rozšíření</t>
  </si>
  <si>
    <t>"loviště řez I vzdál. 10 m"10,67*10</t>
  </si>
  <si>
    <t>"řez J vzdál. 5,6 m"((10,67+20,33)/2)*5,6</t>
  </si>
  <si>
    <t>"řez K"((20,33+16,8)/2)*10,6</t>
  </si>
  <si>
    <t>"poslední řez"16,8*23,5</t>
  </si>
  <si>
    <t>urovnání přírodního koryta 23,49 m, plynulé napojení na propustek</t>
  </si>
  <si>
    <t>rozšíření koryta</t>
  </si>
  <si>
    <t>5,07*23,49</t>
  </si>
  <si>
    <t>821190418</t>
  </si>
  <si>
    <t xml:space="preserve"> hloubení  základů pro stabilizační prahy</t>
  </si>
  <si>
    <t>0,6*0,8*4,9+0,6*0,8*3,6+0,6*0,8*9,16</t>
  </si>
  <si>
    <t>132201201</t>
  </si>
  <si>
    <t>Hloubení rýh š do 2000 mm v hornině tř. 3 objemu do 100 m3</t>
  </si>
  <si>
    <t>-535106576</t>
  </si>
  <si>
    <t>Hloubení zapažených i nezapažených rýh šířky přes 600 do 2 000 mm s urovnáním dna do předepsaného profilu a spádu v hornině tř. 3 do 100 m3</t>
  </si>
  <si>
    <t xml:space="preserve">Poznámka k souboru cen:_x000D_
1. V cenách jsou započteny i náklady na případné nutné přemístění výkopku ve výkopišti na vzdálenost do 3 m a na přehození výkopku na přilehlém terénu na vzdálenost do 5 m od okraje jámy nebo naložení na dopravní prostředek. 2. Hloubení rýh při lesnicko-technických melioracích se oceňuje: a) ve stržích cenami platnými pro objem výkopu do 100 m3, i když skutečný objem výkopu je větší, b) mimo strže pro příčná a podélná zpevnění dna a břehů pod obrysem výkopu pro koryta vodotečí, zejména pro konstrukce těles, stupňů, boků, předprahů, prahů, odháněk, výhonů a pro základy zdí, dlažeb, rovnanin, plůtků a hatí, pro jakoukoliv šířku rýhy, při objemu do 100 m3 cenami příslušnými pro objem výkopu do 100 m3 a při jakémkoliv objemu výkopu přes 100 m3 cenami příslušnými pro objem výkopu přes 100 do 1 000 m3. 3. Náklady na svislé přemístění výkopku nad 1 m hloubky se určí dle ustanovení článku č. 3161 všeobecných podmínek katalogu. 4. Předepisuje-li projekt hloubit rýhy 5 až 7 bez použití trhavin, oceňuje se toto hloubení: a) v suchu nebo mokru cenami 138 40-1201, 138 50-1201 a 138 60-1201 Dolamování hloubených vykopávek, b) v tekoucí vodě při jakékoliv její rychlosti individuálně. 5. Ceny nelze použít pro hloubení rýh a hloubky přes 16 m. Tyto práce se oceňují individuálně. </t>
  </si>
  <si>
    <t>výkop pro potrubí</t>
  </si>
  <si>
    <t>1"šířka"*1,2"hloubka"*18"délka"</t>
  </si>
  <si>
    <t>14172111R</t>
  </si>
  <si>
    <t>Bezvýkopová pokládka vnějšího průměru do 160 mm v hornině tř 1 až 4</t>
  </si>
  <si>
    <t>1438696946</t>
  </si>
  <si>
    <t>28613419R</t>
  </si>
  <si>
    <t xml:space="preserve">potrubí HDPE PE 100 Rcplus 160x4,6 </t>
  </si>
  <si>
    <t>2063832034</t>
  </si>
  <si>
    <t>162202111</t>
  </si>
  <si>
    <t>Vodorovné přemístění drnu bez naložení se složením do 100 m</t>
  </si>
  <si>
    <t>1459348957</t>
  </si>
  <si>
    <t>Vodorovné přemístění drnu na suchu na vzdálenost přes 50 do 100 m</t>
  </si>
  <si>
    <t xml:space="preserve">Poznámka k souboru cen:_x000D_
1. V cenách jsou započteny i náklady na terénní přirážky za jízdu v nepříznivých nebo mimořádně nepříznivých poměrech a složení drnu na hromady. 2. V cenách nejsou započteny náklady na naložení na dopravní prostředek, tyto se oceňují souborem cen 167 10-21 Nakládání drnu. 3. Vzdálenost pro vodorovné přemístění drnu je délka nejhospodárnější dopravní trasy, měřené v její ose, mezi těžištěm plochy z níž se drn snímá a těžištěm plochy určené k drnování. </t>
  </si>
  <si>
    <t>225,504"m2"     "drn z mezideponie</t>
  </si>
  <si>
    <t>-1538829602</t>
  </si>
  <si>
    <t xml:space="preserve"> ornice, zpětně se použije k ohumusování v místě urovnání přírodního koryta</t>
  </si>
  <si>
    <t>225,504"m2"*0,15</t>
  </si>
  <si>
    <t>-1225164857</t>
  </si>
  <si>
    <t>odkopávka</t>
  </si>
  <si>
    <t>785,09+8,48+119,09</t>
  </si>
  <si>
    <t>přebytek výkopku -výkop rýhy</t>
  </si>
  <si>
    <t>21,6-21,04</t>
  </si>
  <si>
    <t>167101101</t>
  </si>
  <si>
    <t>Nakládání výkopku z hornin tř. 1 až 4 do 100 m3</t>
  </si>
  <si>
    <t>-891375103</t>
  </si>
  <si>
    <t>Nakládání, skládání a překládání neulehlého výkopku nebo sypaniny nakládání, množství do 100 m3, z hornin tř. 1 až 4</t>
  </si>
  <si>
    <t>naložení ornice, zpětně se použije k ohumusování v místě urovnání přírodního koryta</t>
  </si>
  <si>
    <t>167102111</t>
  </si>
  <si>
    <t>Nakládání drnu ze skládky</t>
  </si>
  <si>
    <t>937290930</t>
  </si>
  <si>
    <t xml:space="preserve">Poznámka k souboru cen:_x000D_
1. Ceny nelze použít při pokládce zakoupeného travního drnu. </t>
  </si>
  <si>
    <t>174101101</t>
  </si>
  <si>
    <t>Zásyp jam, šachet rýh nebo kolem objektů sypaninou se zhutněním</t>
  </si>
  <si>
    <t>-1103528587</t>
  </si>
  <si>
    <t>Zásyp sypaninou z jakékoliv horniny s uložením výkopku ve vrstvách se zhutněním jam, šachet, rýh nebo kolem objektů v těchto vykopávkách</t>
  </si>
  <si>
    <t xml:space="preserve">Poznámka k souboru cen:_x000D_
1. Ceny 174 10- . . jsou určeny pro zhutněné zásypy s mírou zhutnění: a) z hornin soudržných do 100 % PS, b) z hornin nesoudržných do I(d) 0,9, c) z hornin kamenitých pro jakoukoliv míru zhutnění. 2. Je-li projektem předepsáno vyšší zhutnění, podle bodu a) a b) poznámky č 1., ocení se zásyp individuálně. 3. Ceny nelze použít pro zásyp rýh pro drenážní trativody pro lesnicko-technické meliorace a zemědělské. Zásyp těchto rýh se oceňuje cenami souboru cen 174 20-3 . části A 03 Zemní práce pro objekty oborů 831 až 833. Nezhutněný zásyp odvodňovacích kanálů z betonových a železobetonových trub v polních a lučních tratích se oceňuje cenou -1101 Zásyp sypaninou rýh bez ohledu na šířku kanálu; cena obsahuje i náklady na ruční nezhutněný zásyp výšky do 200 mm nad vrchol potrubí. 4. V cenách 10-1101, 10-1103, 20-1101 a 20-1103 je započteno přemístění sypaniny ze vzdálenosti 10 m od kraje výkopu nebo zasypávaného prostoru, měřeno k těžišti skládky. 5. V ceně 10-1102 je započteno přemístění sypaniny ze vzdálenosti 15 m od hrany zasypávaného prostoru, měřeno k těžišti skládky. 6. Objem zásypu je rozdíl objemu výkopu a objemu do něho vestavěných konstrukcí nebo uložených vedení i s jejich obklady a podklady (tento objem se nazývá objemem horniny vytlačené konstrukcí). Objem potrubí do DN 180, příp. i s obalem, se od objemu zásypu neodečítá. Pro stanovení objemu zásypu se od objemu výkopu odečítá i objem obsypu potrubí oceňovaný cenami souboru cen 175 10-11 Obsyp potrubí, přichází-li v úvahu . 7. Odklizení zbylého výkopku po provedení zásypu zářezů se šikmými stěnami pro podzemní vedení nebo zásypu jam a rýh pro podzemní vedení se oceňuje, je-li objem zbylého výkopku: a) do 1 m3 na 1 m vedení a jedná se o výkopek neulehlý - cenami souboru cen 167 10-110 Nakládání výkopku nebo sypaniny a 162 . 0-1 . Vodorovné přemístění výkopku. V případě, že se jedná o výkopek ulehlý - rozpojení a naložení výkopku cenami souboru cen 122 . 0-1 . souboru cen 162 . 0-1 . Vodorovné přemístění výkopku; b) přes 1 m3 na 1 m vedení, jestliže projekt předepíše, že se zbylý výkopek bude odklízet zároveň s prováděním vykopávky, pouze přemístění výkopku cenami souboru cen 162 . 0-1 . Vodorovné přemístění výkopku. Při zmíněném objemu zbylého výkopku se neoceňuje ani naložení ani rozpojení výkopku. Jestliže se zbylý výkopek neodklízí, nýbrž rozprostírá podél výkopu a nad výkopem, platí poznámka č. 8. 8. Rozprostření zbylého výkopku podél výkopu a nad výkopem po provedení zásypů zářezů se šikmými stěnami pro podzemní vedení nebo zásypu jam a rýh pro podzemní vedení se oceňuje: a) cenou 171 20-1101 Uložení sypaniny do nezhutněných násypů, není-li projektem předepsáno zhutnění rozprostřeného zbylého výkopku, b) cenou 171 10-1111 Uložení sypaniny do násypů z hornin sypkých, je-li předepsáno zhutnění rozprostřeného zbylého výkopku, a to v objemu vypočteném podle poznámky č.6, příp. zmenšeném o objem výkopku, který byl již odklizen. 9. Míru zhutnění předepisuje projekt. </t>
  </si>
  <si>
    <t>výplň z drceného kameniva za zdmi loviště fr.  32-63 mm</t>
  </si>
  <si>
    <t>(2,31*2)*5      "řez H"</t>
  </si>
  <si>
    <t>(1,13+2,31)/2*10,6     "řez H, I</t>
  </si>
  <si>
    <t>zpětný zásyp okolo potrubí DN 200</t>
  </si>
  <si>
    <t>1*1,2*18-(3,14*0,1*0,1*18)</t>
  </si>
  <si>
    <t>58343959R</t>
  </si>
  <si>
    <t>kamenivo drcené hrubé frakce 32-63</t>
  </si>
  <si>
    <t>-1458059043</t>
  </si>
  <si>
    <t>41,332"m3"*1,8</t>
  </si>
  <si>
    <t>17410110R</t>
  </si>
  <si>
    <t>Zřízení jílového těsnění včetně získání zeminy</t>
  </si>
  <si>
    <t>-2096873200</t>
  </si>
  <si>
    <t>181411122</t>
  </si>
  <si>
    <t>Založení lučního trávníku výsevem plochy do 1000 m2 ve svahu do 1:2</t>
  </si>
  <si>
    <t>-1628483465</t>
  </si>
  <si>
    <t>Založení trávníku na půdě předem připravené plochy do 1000 m2 výsevem včetně utažení lučního na svahu přes 1:5 do 1:2</t>
  </si>
  <si>
    <t xml:space="preserve">Poznámka k souboru cen:_x000D_
1. V cenách jsou započteny i náklady na pokosení, naložení a odvoz odpadu do 20 km se složením. 2. V cenách -1161 až -1164 nejsou započteny i náklady na zatravňovací textilii. 3. V cenách nejsou započteny náklady na: a) přípravu půdy, b) travní semeno, tyto náklady se oceňují ve specifikaci, c) vypletí a zalévání; tyto práce se oceňují cenami části C02 souborů cen 185 80-42 Vypletí a 185 80-43 Zalití rostlin vodou, d) srovnání terénu, tyto práce se oceňují souborem cen 181 1.-..Plošná úprava terénu. 4. V cenách o sklonu svahu přes 1:1 jsou uvažovány podmínky pro svahy běžně schůdné; bez použití lezeckých technik. V případě použití lezeckých technik se tyto náklady oceňují individuálně. </t>
  </si>
  <si>
    <t>urovnání přírodního koryta, plynulé napojení na propustek</t>
  </si>
  <si>
    <t>23,49*9,6</t>
  </si>
  <si>
    <t>005724800</t>
  </si>
  <si>
    <t>osivo směs jetelotravní</t>
  </si>
  <si>
    <t>1250566975</t>
  </si>
  <si>
    <t>225,504*0,015 'Přepočtené koeficientem množství</t>
  </si>
  <si>
    <t>182101101</t>
  </si>
  <si>
    <t>Svahování v zářezech v hornině tř. 1 až 4</t>
  </si>
  <si>
    <t>-1442742394</t>
  </si>
  <si>
    <t>Svahování trvalých svahů do projektovaných profilů s potřebným přemístěním výkopku při svahování v zářezech v hornině tř. 1 až 4</t>
  </si>
  <si>
    <t xml:space="preserve">Poznámka k souboru cen:_x000D_
1. Ceny jsou určeny pro svahování všech nově zřizovaných ploch výkopů nebo násypů ve sklonu přes 1 : 5 a pro úpravu lavic (berem) šířky do 3 m přerušujících svahy, pod jakékoliv zpevnění ploch, pod humusování, drnování apod., pro úpravy dna a stěn silničních a železničních příkopů a pro úpravy dna šířky do 1 m melioračních kanálů a vodotečí. 2. Ceny nelze použít pro urovnání stěn příkopů při čištění; toto urovnání se oceňuje cenami souboru cen 938 90-2 . čištění příkopů komunikací v suchu nebo ve vodě A02 Zemní práce pro objekty oborů 821 až 828. 3. Úprava ploch vodorovných nebo ve sklonu do 1 : 5 s výjimkou ustanovení v poznámce č. 1 se oceňuje cenami souboru cen 181 *0-11 Úprava pláně vyrovnáním výškových rozdílů. </t>
  </si>
  <si>
    <t>182301122</t>
  </si>
  <si>
    <t>Rozprostření ornice pl do 500 m2 ve svahu přes 1:5 tl vrstvy do 150 mm</t>
  </si>
  <si>
    <t>-689027097</t>
  </si>
  <si>
    <t>Rozprostření a urovnání ornice ve svahu sklonu přes 1:5 při souvislé ploše do 500 m2, tl. vrstvy přes 100 do 150 mm</t>
  </si>
  <si>
    <t xml:space="preserve">Poznámka k souboru cen:_x000D_
1. V ceně jsou započteny i náklady na případné nutné přemístění hromad nebo dočasných skládek na místo spotřeby ze vzdálenosti do 30 m. 2. V ceně nejsou započteny náklady na získání ornice; toto získání se oceňuje cenami souboru cen 121 10-11 Sejmutí ornice. 3. Případné nakládání ornice, v souvislosti s pozn. č. 3, se oceňuje cenami souboru cen 167 10-11 Nakládání, skládání a překládání neulehlého výkopku nebo sypaniny. 4. Jsou-li hromady nebo dočasné skládky ornice umístěny podle projektu ve vzdálenosti přes 30 m od místa spotřeby, oceňuje se její přemístění cenami souboru cen 162 . 0-1 . Vodorovné přemístění výkopku, přičemž se vzdálenost 30 m, uvedená v popisu cen, neodečítá. </t>
  </si>
  <si>
    <t>Zemní práce - povrchové úpravy terénu</t>
  </si>
  <si>
    <t>180501112</t>
  </si>
  <si>
    <t>Zpevnění ploch drnováním plošným ve svahu do 1:2</t>
  </si>
  <si>
    <t>-998294104</t>
  </si>
  <si>
    <t>Zpevnění ploch zatravněním předpěstovaným travním kobercem plošným na svahu přes 1:5 do 1:2</t>
  </si>
  <si>
    <t xml:space="preserve">Poznámka k souboru cen:_x000D_
1. V cenách jsou započteny i náklady na naložení odpadu s odvozem do 20 km a s jeho složením. 2. V cenách nejsou započteny náklady na: a) na přípravu půdy, b) dodávku drnu, c) zalití vodou, toto lze oceňovat cenami části C02 souboru cen 185 80-43 Zalití rostlin vodou, d) uložení odpadu na skládku. 3. Schematický nákres je v příloze č. 2 Všeobecných podmínek. </t>
  </si>
  <si>
    <t>213311141</t>
  </si>
  <si>
    <t>Polštáře zhutněné pod základy ze štěrkopísku tříděného</t>
  </si>
  <si>
    <t>-317227508</t>
  </si>
  <si>
    <t xml:space="preserve">Poznámka k souboru cen:_x000D_
1. Ceny jsou určeny pro jakoukoliv míru zhutnění. 2. V cenách jsou započteny i náklady na urovnání povrchu polštáře. </t>
  </si>
  <si>
    <t>Čelo, štěrkopískové lože  tl. 250 mm</t>
  </si>
  <si>
    <t>1,5*0,505*0,25</t>
  </si>
  <si>
    <t>213311142</t>
  </si>
  <si>
    <t>Polštáře zhutněné pod základy ze štěrkopísku netříděného</t>
  </si>
  <si>
    <t>1338791758</t>
  </si>
  <si>
    <t>štěrkopísek pod podkladní beton tl. 10 cm</t>
  </si>
  <si>
    <t>16"m2"*0,1</t>
  </si>
  <si>
    <t>27838000R</t>
  </si>
  <si>
    <t>Zalivka  MC  U profilů - hrazení loviště</t>
  </si>
  <si>
    <t>384004291</t>
  </si>
  <si>
    <t>1"kpl"   "zalití MC  U profilů, 0,002 m3</t>
  </si>
  <si>
    <t>1946590833</t>
  </si>
  <si>
    <t>Lovistě a odtokové koryto</t>
  </si>
  <si>
    <t>zdi loviště délka 15,5 m výška 2,33m š=0,5 m</t>
  </si>
  <si>
    <t>(15,5*2,33*0,5)*2</t>
  </si>
  <si>
    <t>Odběrný objekt</t>
  </si>
  <si>
    <t>((0,9*0,56)+(0,5*1))*1</t>
  </si>
  <si>
    <t>Čelo</t>
  </si>
  <si>
    <t>1,7*1,5*0,5           "výška * šířka * tloušťka</t>
  </si>
  <si>
    <t>-396624156</t>
  </si>
  <si>
    <t>beton C30/37</t>
  </si>
  <si>
    <t>9,42*2*0,85                              "loviště délka 15,5 m výška 0,85m</t>
  </si>
  <si>
    <t>45131152R</t>
  </si>
  <si>
    <t>Podklad pro dlažbu z betonu prostého mrazuvzdorného tř. C30/37 XF1 vrstva tl nad 100 do 150 mm</t>
  </si>
  <si>
    <t>-450954475</t>
  </si>
  <si>
    <t>Podklad z prostého betonu pod dlažbu pro prostředí s mrazovými cykly, ve vrstvě tl. přes 100 do 150 mm</t>
  </si>
  <si>
    <t xml:space="preserve">Poznámka k souboru cen:_x000D_
1. Ceny lze použít i pro podklady z prostého betonu pod schody a pod prefabrikované konstrukce. 2. Ceny neplatí pro: a) těsnící nebo opevňovací betonovou vrstvu; tato se oceňuje cenami souboru cen 457 31- . . Těsnicí vrstva z betonu odolného proti agresivnímu prostředí b) podklad z prostého betonu pod dlažbu dna vývaru; tento se oceňuje cenami souboru cen 321 31-11 Konstrukce z prostého betonu. 3. V cenách nejsou započteny náklady na úpravu a těsnění dilatačních spár; tyto se oceňují cenami souboru cen 931 . . - . . Úprava dilatační spáry konstrukcí z prostého nebo železového betonu. 4. Plocha se stanoví v m2 dlažby, pod níž je podklad určen. </t>
  </si>
  <si>
    <t>Loviště a odtokové koryto, beton C30/37 XF1</t>
  </si>
  <si>
    <t>podkladní beton pod dlažbu tl. 250 mm</t>
  </si>
  <si>
    <t>(14,4*3,6)+5</t>
  </si>
  <si>
    <t>kamenná dlažba tl.0,25 m do podkladního betonu 0,15 m</t>
  </si>
  <si>
    <t>8"m2"*2</t>
  </si>
  <si>
    <t>kamenná dlažba tl.0,25m do podkladního betonu 0,15 m</t>
  </si>
  <si>
    <t>18"m2"</t>
  </si>
  <si>
    <t>451571111</t>
  </si>
  <si>
    <t>Lože pod dlažby ze štěrkopísku vrstva tl do 100 mm</t>
  </si>
  <si>
    <t>-591802</t>
  </si>
  <si>
    <t>Lože pod dlažby ze štěrkopísků, tl. vrstvy do 100 mm</t>
  </si>
  <si>
    <t xml:space="preserve">Poznámka k souboru cen:_x000D_
1. Ceny lze použít i pro zřízení podkladního lože pod patky a konstrukce z prefabrikátů. 2. V cenách jsou započteny i náklady na urovnání líce vrstvy. 3. Plocha se stanoví v m2 dlažby, pod kterou je lože určeno. </t>
  </si>
  <si>
    <t>lože tl. 100 mm pod kamennou rovnaninu</t>
  </si>
  <si>
    <t>2,25"m2"</t>
  </si>
  <si>
    <t>lože tl. 100 mm pod dlažbu - loviště</t>
  </si>
  <si>
    <t>56,12"m2"</t>
  </si>
  <si>
    <t>lože tl. 100 mm pod dlažbu</t>
  </si>
  <si>
    <t>-1885356251</t>
  </si>
  <si>
    <t>plynulý přechod do strouhy</t>
  </si>
  <si>
    <t>0,63"m2"*0,3</t>
  </si>
  <si>
    <t>1045993209</t>
  </si>
  <si>
    <t>kamenný zához do 200 kg tl. 400 mm</t>
  </si>
  <si>
    <t>(36,4+2*28)*0,4</t>
  </si>
  <si>
    <t>-252638287</t>
  </si>
  <si>
    <t>(36,4+2*28)</t>
  </si>
  <si>
    <t>kamenný zához tl. 0,3 m bez proštěrkování, plynulý přechod do strouhy</t>
  </si>
  <si>
    <t>0,63"m2"</t>
  </si>
  <si>
    <t>463212111</t>
  </si>
  <si>
    <t>Rovnanina z lomového kamene upraveného s vyklínováním spár úlomky kamene</t>
  </si>
  <si>
    <t>1401054512</t>
  </si>
  <si>
    <t>Rovnanina z lomového kamene upraveného, tříděného jakékoliv tloušťky rovnaniny s vyklínováním spár a dutin úlomky kamene</t>
  </si>
  <si>
    <t xml:space="preserve">Poznámka k souboru cen:_x000D_
1. Ceny lze použít i pro rovnaniny za opěrami a křídly pro jakýkoliv jejich sklon. 2. Ceny neplatí s výjimkou rovnanin za opěrami a křídly pro rovnaninu o sklonu přes 1:1; tyto se oceňují cenami 321 21-4511 Zdivo nadzákladové z lomového kamene na sucho s tím, že vyplnění spár a dutin těženým kamenivem se oceňuje cenou 469 57-1112 Vyplnění otvorů kamenivem těženým v množství 0,25 m3 kameniva na 1 m3 rovnaniny. 3. Množství měrných jednotek a) rovnaniny se stanoví v m3 konstrukce rovnaniny, b) příplatků se stanoví v m2 vypracovaných líců. </t>
  </si>
  <si>
    <t>2,25"m2"*0,3</t>
  </si>
  <si>
    <t>463212191</t>
  </si>
  <si>
    <t>Příplatek za vypracováni líce rovnaniny</t>
  </si>
  <si>
    <t>-1184998113</t>
  </si>
  <si>
    <t>Rovnanina z lomového kamene upraveného, tříděného Příplatek k cenám za vypracování líce</t>
  </si>
  <si>
    <t>465512227</t>
  </si>
  <si>
    <t>Dlažba z lomového kamene na sucho se zalitím spár cementovou maltou tl 250 mm</t>
  </si>
  <si>
    <t>-1474944666</t>
  </si>
  <si>
    <t>Dlažba z lomového kamene lomařsky upraveného na sucho se zalitím spár cementovou maltou, tl. kamene 250 mm</t>
  </si>
  <si>
    <t>dlažba lomový kámen do betonu tl. 0,25 m</t>
  </si>
  <si>
    <t>8"m2"</t>
  </si>
  <si>
    <t>3,6*5</t>
  </si>
  <si>
    <t>891312122</t>
  </si>
  <si>
    <t>Montáž kanalizačních šoupátek otevřený výkop DN 150</t>
  </si>
  <si>
    <t>1516342000</t>
  </si>
  <si>
    <t>Montáž kanalizačních armatur na potrubí šoupátek v otevřeném výkopu nebo v šachtách s osazením zemní soupravy (bez poklopů) DN 150</t>
  </si>
  <si>
    <t xml:space="preserve">Poznámka k souboru cen:_x000D_
1. V cenách jsou započteny i náklady na: a) u šoupátek ceny -2122 na vytvoření otvorů ve stropech šachet pro prostup zemních souprav šoupátek, b) u stavítek ceny -2322 chemické kotvy s vyvrtáním otvoru a chemickou patronou, osazení rámů a vodícího zařízení. 2. V cenách nejsou započteny náklady na: a) dodání šoupátek, zemních souprav, šoupátkových koleček, šoupátkových klíčů, stavítek a vodícího zařízení; tyto náklady se oceňují ve specifikaci, b) osazení šoupátkových poklopů; osazení poklopů se oceňuje příslušnými cenami souboru cen 899 40-11 Osazení poklopů litinových části A 01 tohoto katalogu. c) podkladní bloky pod armatury; bloky se oceňují příslušnými cenami souborů cen 452 2 . - . 1 Podkladní a zajišťovací konstrukce zděné na maltu cementovou, 452 3*- . 1 Podkladní a zajišťovací konstrukce z betonu, 452 35- . 1 Bednění podkladních a zajišťovacích konstrukcí části A 01 tohoto katalogu. </t>
  </si>
  <si>
    <t>42200000R</t>
  </si>
  <si>
    <t>šoupě, zemní zákopová souprava DN 160 výška 2200 mm - dodávka</t>
  </si>
  <si>
    <t>-1078819346</t>
  </si>
  <si>
    <t>934956124</t>
  </si>
  <si>
    <t>Hradítka z dubového dřeva tl 50 mm</t>
  </si>
  <si>
    <t>-739981677</t>
  </si>
  <si>
    <t>Přepadová a ochranná zařízení nádrží dřevěná hradítka (dluže požeráku) š.150 mm, bez nátěru, s potřebným kováním z dubového dřeva, tl. 50 mm</t>
  </si>
  <si>
    <t>dřevěné dluže tl. 50 mm,  dl. 1,2 m,  výška 200mm</t>
  </si>
  <si>
    <t>15"ks"*1,5*0,2</t>
  </si>
  <si>
    <t>935112211</t>
  </si>
  <si>
    <t>Osazení příkopového žlabu do betonu tl 100 mm z betonových tvárnic š 800 mm</t>
  </si>
  <si>
    <t>-1694852700</t>
  </si>
  <si>
    <t>Osazení betonového příkopového žlabu s vyplněním a zatřením spár cementovou maltou s ložem tl. 100 mm z betonu prostého tř. C 12/15 z betonových příkopových tvárnic šířky přes 500 do 800 mm</t>
  </si>
  <si>
    <t xml:space="preserve">Poznámka k souboru cen:_x000D_
1. V cenách jsou započteny i náklady na dodání hmot pro lože a pro vyplnění spár. 2. V cenách nejsou započteny náklady na dodání příkopových tvárnic nebo betonových desek, které se oceňují ve specifikaci. 3. Množství měrných jednotek se určuje: a) pro příkopy z betonových tvárnic (žlabu) v m délky jejich podélné osy, b) pro příkopy z betonových desek v m2 rozvinuté lícní plochy dlažby (žlabu), c) pro lože z kameniva nebo z betonu prostého v cenách -1911 a -2911 v m2 rozvinuté lícní plochy dlažby (žlabu). 4. Šířkou žlabu příkopových tvárnic se rozumí největší světlá šířka tvárnice. </t>
  </si>
  <si>
    <t xml:space="preserve"> napojení na odtok koryta</t>
  </si>
  <si>
    <t>8"m"</t>
  </si>
  <si>
    <t>59227496R</t>
  </si>
  <si>
    <t>CSB žlabovka 60, výška 140, délka 330, šířka 570/607mm</t>
  </si>
  <si>
    <t>87069018</t>
  </si>
  <si>
    <t>8"m"*3</t>
  </si>
  <si>
    <t>977615587</t>
  </si>
  <si>
    <t>767995112R</t>
  </si>
  <si>
    <t>Hrazení loviště U65 - mtž a dodávka</t>
  </si>
  <si>
    <t>502834439</t>
  </si>
  <si>
    <t>1"kpl"    "hrazení loviště U65 dl.1m/2 ks + svařenec 2x U65 dl. 1,0 m, montáž a dodávka</t>
  </si>
  <si>
    <t xml:space="preserve">Česle ocelové česle průlina 30 mm, šířka 400 mm výška 1000 mm - montáž, dodávka a osazení  </t>
  </si>
  <si>
    <t>-237251315</t>
  </si>
  <si>
    <t>-1886452128</t>
  </si>
  <si>
    <t>23001110R</t>
  </si>
  <si>
    <t>Montáž potrubí trouby ocelové D 200 mm</t>
  </si>
  <si>
    <t>-1151868245</t>
  </si>
  <si>
    <t xml:space="preserve">potrubí OC 200 pro zajištění vody v toku EVL </t>
  </si>
  <si>
    <t>18"m"</t>
  </si>
  <si>
    <t>140111060</t>
  </si>
  <si>
    <t>trubka ocelová bezešvá hladká jakost 11 353, 219 x 6,3 mm</t>
  </si>
  <si>
    <t>-1449052862</t>
  </si>
  <si>
    <t>SO 06 - Biotechnická opatření podhrází</t>
  </si>
  <si>
    <t>Výměry vycházejí z výkresových příloh C.3</t>
  </si>
  <si>
    <t>124203101</t>
  </si>
  <si>
    <t>Vykopávky do 1000 m3 pro koryta vodotečí v hornině tř. 3</t>
  </si>
  <si>
    <t>-1463131766</t>
  </si>
  <si>
    <t>Vykopávky pro koryta vodotečí s přehozením výkopku na vzdálenost do 3 m nebo s naložením na dopravní prostředek v hornině tř. 3 do 1 000 m3</t>
  </si>
  <si>
    <t>prohloubení strouhy</t>
  </si>
  <si>
    <t>0,35"m2"*129"m"                   "plocha strouhy * délka strouhy</t>
  </si>
  <si>
    <t>prohloubení tůně</t>
  </si>
  <si>
    <t>56,55+100,53</t>
  </si>
  <si>
    <t>1509235798</t>
  </si>
  <si>
    <t>SO 07 - Nádrž sediment, pláž</t>
  </si>
  <si>
    <t>Výměry vycházejí z výkresových příloh C.6, C.7</t>
  </si>
  <si>
    <t xml:space="preserve">    A - SEDIMENT</t>
  </si>
  <si>
    <t xml:space="preserve">    B - PLÁŽ</t>
  </si>
  <si>
    <t>A</t>
  </si>
  <si>
    <t>SEDIMENT</t>
  </si>
  <si>
    <t>122703601</t>
  </si>
  <si>
    <t>Odstranění nánosů při únosnosti dna přes 0,15 do 40 kPa</t>
  </si>
  <si>
    <t>-315839416</t>
  </si>
  <si>
    <t>Odstranění nánosů z vypuštěných vodních nádrží nebo rybníků s uložením do hromad na vzdálenost do 20 m ve výkopišti při únosnosti dna přes 15 kPa do 40 kPa</t>
  </si>
  <si>
    <t xml:space="preserve">Poznámka k souboru cen:_x000D_
1. Ceny nelze použít: a) pro odstraňování nánosu z nádrží se zpevněnými stěnami a dnem; b) předepisuje-li projekt ponechání části vrstvy nánosu na dně. 2. V cenách nejsou započteny náklady na provedení a udržování odvodňovacích příkopů; tyto práce, jsou-li projektem předepsány, se oceňují cenami souboru cen 125 70-33 Čištění melioračních kanálů. 3. Množství měrných jednotek se určí v m3 nánosu v rostlém stavu. 4. Vodorovné přemístění nánosu přes 20 m těžními stroji, které vyvozují malý specifický tlak na nános se oceňuje cenami souboru cen 162 25-3 . Vodorovné přemístění nánosu z vodních nádrží nebo rybníků. </t>
  </si>
  <si>
    <t>odstranění sedimentů, viz tabulka 1_07</t>
  </si>
  <si>
    <t>19482"m3"</t>
  </si>
  <si>
    <t>162601101</t>
  </si>
  <si>
    <t>Vodorovné přemístění do 4000 m výkopku/sypaniny z horniny tř. 1 až 4</t>
  </si>
  <si>
    <t>-1725132005</t>
  </si>
  <si>
    <t>Vodorovné přemístění výkopku nebo sypaniny po suchu na obvyklém dopravním prostředku, bez naložení výkopku, avšak se složením bez rozhrnutí z horniny tř. 1 až 4 na vzdálenost přes 3 000 do 4 000 m</t>
  </si>
  <si>
    <t>vod. přem. sedimentů na mezideponii, výkres C.6</t>
  </si>
  <si>
    <t>19482"m3"/1,05</t>
  </si>
  <si>
    <t>166101101</t>
  </si>
  <si>
    <t>Přehození neulehlého výkopku z horniny tř. 1 až 4</t>
  </si>
  <si>
    <t>-334682880</t>
  </si>
  <si>
    <t>vícenásobné přehození sedimentu (4x)</t>
  </si>
  <si>
    <t>7000"m3"*4</t>
  </si>
  <si>
    <t>1931195901</t>
  </si>
  <si>
    <t>naložení sedimentů v ploše rybníka</t>
  </si>
  <si>
    <t>19482"m3"/1,05"koeficient zvodnění"          "sediment bude odvodněn jen částečně</t>
  </si>
  <si>
    <t>171201101</t>
  </si>
  <si>
    <t>Uložení sypaniny do násypů nezhutněných</t>
  </si>
  <si>
    <t>528821119</t>
  </si>
  <si>
    <t>Uložení sypaniny do násypů s rozprostřením sypaniny ve vrstvách a s hrubým urovnáním nezhutněných z jakýchkoliv hornin</t>
  </si>
  <si>
    <t>srovnání sedimentu do figur na mezideponii</t>
  </si>
  <si>
    <t>18554,29"m3"</t>
  </si>
  <si>
    <t>938908411</t>
  </si>
  <si>
    <t>Čištění vozovek splachováním vodou</t>
  </si>
  <si>
    <t>-1153657650</t>
  </si>
  <si>
    <t>Čištění vozovek splachováním vodou povrchu podkladu nebo krytu živičného, betonového nebo dlážděného</t>
  </si>
  <si>
    <t xml:space="preserve">Poznámka k souboru cen:_x000D_
1. Ceny jsou určeny pro očištění: a) povrchu stávající vozovky, b) povrchu rozestavěné trvalé vozovky, předepíše-li projekt užívat nově zřizovanou vozovku po dobu výstavby ještě před zřízením konečného závěrečného krytu. 2. V cenách nejsou započteny náklady na vodorovnou dopravu odstraněného materiálu, která se oceňuje cenami souboru cen 997 22-15 Vodorovná doprava suti. </t>
  </si>
  <si>
    <t>ČIŠTĚNÍ VOZOVKY PO TRASE ODVOZU SEDIMENTU</t>
  </si>
  <si>
    <t>trasa pro čištění 4 km - šířka vozovky 4,5 m</t>
  </si>
  <si>
    <t>4000"m"*4,5"m"</t>
  </si>
  <si>
    <t>B</t>
  </si>
  <si>
    <t>PLÁŽ</t>
  </si>
  <si>
    <t>122101103</t>
  </si>
  <si>
    <t>Odkopávky a prokopávky nezapažené v hornině tř. 1 a 2 objem do 5000 m3</t>
  </si>
  <si>
    <t>895124197</t>
  </si>
  <si>
    <t>Odkopávky a prokopávky nezapažené s přehozením výkopku na vzdálenost do 3 m nebo s naložením na dopravní prostředek v horninách tř. 1 a 2 přes 1 000 do 5 000 m3</t>
  </si>
  <si>
    <t xml:space="preserve">odkopávka písku </t>
  </si>
  <si>
    <t>2700"m2"*0,5"m"    "písek do hloubky tl. 0,5 m</t>
  </si>
  <si>
    <t>232"m2"*0,2"m"       "pod hladinou tl. 0,2 m</t>
  </si>
  <si>
    <t>1084996230</t>
  </si>
  <si>
    <t>vod. přem. na mezideponii - písek do podsypu pod chodník v SO 03</t>
  </si>
  <si>
    <t>183,92"m3"</t>
  </si>
  <si>
    <t>vod. přem. na mezideponii  - využití písku do podsypu pod chodník v SO 04</t>
  </si>
  <si>
    <t>33,96"m3"</t>
  </si>
  <si>
    <t>2122457008</t>
  </si>
  <si>
    <t>využití písku do podsypu pod chodník v SO 03</t>
  </si>
  <si>
    <t>-183,92"m3"</t>
  </si>
  <si>
    <t>využití písku do podsypu pod chodník v SO 04</t>
  </si>
  <si>
    <t>-33,96"m3"</t>
  </si>
  <si>
    <t>182301134</t>
  </si>
  <si>
    <t>Rozprostření ornice pl přes 500 m2 ve svahu přes 1:5 tl vrstvy do 250 mm</t>
  </si>
  <si>
    <t>-922148492</t>
  </si>
  <si>
    <t>Rozprostření a urovnání ornice ve svahu sklonu přes 1:5 při souvislé ploše přes 500 m2, tl. vrstvy přes 200 do 250 mm</t>
  </si>
  <si>
    <t>nová vrstva písku pod hladinou tl.0,25 m, výkres C.3, D.7</t>
  </si>
  <si>
    <t>3600"m2"</t>
  </si>
  <si>
    <t>182301137</t>
  </si>
  <si>
    <t>Rozprostření ornice pl přes 500 m2 ve svahu přes 1:5 tl vrstvy do 500 mm</t>
  </si>
  <si>
    <t>1934898453</t>
  </si>
  <si>
    <t>Rozprostření a urovnání ornice ve svahu sklonu přes 1:5 při souvislé ploše přes 500 m2, tl. vrstvy přes 400 do 500 mm</t>
  </si>
  <si>
    <t>nová vrstva písku tl.0,5 m, výkres C.3, D.7</t>
  </si>
  <si>
    <t>3050"m2"</t>
  </si>
  <si>
    <t>58331289R</t>
  </si>
  <si>
    <t>písek na pláž</t>
  </si>
  <si>
    <t>-2004059202</t>
  </si>
  <si>
    <t>3600"m2"*0,25"m"*1,65"t/m3"</t>
  </si>
  <si>
    <t>3050"m2"*0,5"m"*1,65"t/m3"</t>
  </si>
  <si>
    <t>SO 08 - Bourací práce</t>
  </si>
  <si>
    <t xml:space="preserve">      96 - Bourání konstrukcí</t>
  </si>
  <si>
    <t>114203103</t>
  </si>
  <si>
    <t>Rozebrání dlažeb z lomového kamene nebo betonových tvárnic do cementové malty</t>
  </si>
  <si>
    <t>-600662511</t>
  </si>
  <si>
    <t>Rozebrání dlažeb nebo záhozů s naložením na dopravní prostředek dlažeb z lomového kamene nebo betonových tvárnic do cementové malty se spárami zalitými cementovou maltou</t>
  </si>
  <si>
    <t>Přelivná hrana z kamenné dlažby délka 2,15 m</t>
  </si>
  <si>
    <t>0,56"m2"*1,4</t>
  </si>
  <si>
    <t>13130R</t>
  </si>
  <si>
    <t>Odstranění jílové těsnění u přelivu MVE plocha</t>
  </si>
  <si>
    <t>-2098751996</t>
  </si>
  <si>
    <t>jílové těsnění u přelivu MVE plocha 4 m2* 7 m délka</t>
  </si>
  <si>
    <t>4 "m2"* 7 "m"</t>
  </si>
  <si>
    <t>-615731192</t>
  </si>
  <si>
    <t>jílové těsnění</t>
  </si>
  <si>
    <t>17410R</t>
  </si>
  <si>
    <t>Zaplavení popílkovým stabilizátem</t>
  </si>
  <si>
    <t>-1301795574</t>
  </si>
  <si>
    <t>Zaplavení mezikruží  DN 800 a DN 500 popílkovým stabilizátem</t>
  </si>
  <si>
    <t>(3,14*0,2*0,2*26)-(3,14*0,08*0,08*26)</t>
  </si>
  <si>
    <t>Klenutý propustek z kamene šířka=1,2m, výšky 1=m budevyplněn popílkovým stabilizátem</t>
  </si>
  <si>
    <t>1,2*2*12</t>
  </si>
  <si>
    <t>312R.1</t>
  </si>
  <si>
    <t>Zazdění otvoru z tvárnic tl 0,3 m, montáž a dodávka</t>
  </si>
  <si>
    <t>1467587674</t>
  </si>
  <si>
    <t>Klenutý propustek  šířka=1,2m, výšky 1=m- zazdění</t>
  </si>
  <si>
    <t>1,2"m2"*0,3*2</t>
  </si>
  <si>
    <t>zazdění otvoru z tvárnic tl 0,3m plocha 1,2 x 1,0 m *2 * 2 propustky</t>
  </si>
  <si>
    <t>1,2*1*2*2*0,3</t>
  </si>
  <si>
    <t>961055111</t>
  </si>
  <si>
    <t>Bourání základů ze ŽB</t>
  </si>
  <si>
    <t>2146883731</t>
  </si>
  <si>
    <t>Bourání základů z betonu železového</t>
  </si>
  <si>
    <t>Betonová kce přelivu - plocha zdí 8,4, výška 3,5 m</t>
  </si>
  <si>
    <t>8,4"m2"*3,5</t>
  </si>
  <si>
    <t>Svislý betonový stupěň výšky 2,4m, š=1,85, tl=0,5m</t>
  </si>
  <si>
    <t>2,4*1,85*0,5</t>
  </si>
  <si>
    <t>Betonové schodiště délka 1,6 m, výška 3 m</t>
  </si>
  <si>
    <t>15*1,4*0,3*0,3</t>
  </si>
  <si>
    <t>Betonový objekt loviště dno - šířka ve dně 1,5m, tl. zdí=0,3 m, délka 9,85, zdi 2 +čela</t>
  </si>
  <si>
    <t>9,85*1,5*3+2*9,85-2,04*0,3+13,22*1,4+0,82*0,5+0,5*1,5*0,7</t>
  </si>
  <si>
    <t>Betonový objekt lovistě zpevněný odtok délka, šířka, hloubka</t>
  </si>
  <si>
    <t>5,22*0,8*1,4*0,3+5,22*0,8*0,3</t>
  </si>
  <si>
    <t>962052211</t>
  </si>
  <si>
    <t>Bourání zdiva nadzákladového ze ŽB přes 1 m3</t>
  </si>
  <si>
    <t>-196279254</t>
  </si>
  <si>
    <t>Bourání zdiva železobetonového nadzákladového, objemu přes 1 m3</t>
  </si>
  <si>
    <t>Opěrná zedˇ beton náhonu MVE délka 51,9 m, výška 1,25 m,  šířka 0,5 m</t>
  </si>
  <si>
    <t>51,9*0,5*1,25</t>
  </si>
  <si>
    <t>MVE-odstranění opěrné zdi a dna odtoku v=3, plochy zdí + bet dno na odtoku z hráze</t>
  </si>
  <si>
    <t>(1,6+2,35+0,86)*3 + 6,9*0,5+3,2*0,5</t>
  </si>
  <si>
    <t>Zastropení bet. žlabu tl. desky 0,25m šířka 1,6</t>
  </si>
  <si>
    <t>2,4*1,6*0,25</t>
  </si>
  <si>
    <t>966R</t>
  </si>
  <si>
    <t>Bourání dřevěné přelivné plochy</t>
  </si>
  <si>
    <t>2017870712</t>
  </si>
  <si>
    <t>přeliv - plocha dřevěná</t>
  </si>
  <si>
    <t>17"m2"*0,3</t>
  </si>
  <si>
    <t>976061111</t>
  </si>
  <si>
    <t>Vybourání dřevěných madel a zábradlí</t>
  </si>
  <si>
    <t>-1670894875</t>
  </si>
  <si>
    <t>Vybourání dřevěných konstrukcí zábradlí a madel</t>
  </si>
  <si>
    <t>981011716</t>
  </si>
  <si>
    <t>Demolice budov ze železobetonu podíl konstrukcí do 35 % postupným rozebíráním</t>
  </si>
  <si>
    <t>-322905265</t>
  </si>
  <si>
    <t>Demolice budov postupným rozebíráním z monolitického nebo montovaného železobetonového skeletu včetně výplňového zdiva, s podílem konstrukcí přes 30 do 35 %</t>
  </si>
  <si>
    <t>Odstranění kompletní konstrukce dvoudlužového požeráku</t>
  </si>
  <si>
    <t>1,2*1,2*3,8</t>
  </si>
  <si>
    <t>96</t>
  </si>
  <si>
    <t>Bourání konstrukcí</t>
  </si>
  <si>
    <t>96902115D</t>
  </si>
  <si>
    <t>Vybourání kanalizačního potrubí DN 500 mm</t>
  </si>
  <si>
    <t>867531535</t>
  </si>
  <si>
    <t>Odstranění výpusti betonové potrubí DN 500</t>
  </si>
  <si>
    <t>5"m"</t>
  </si>
  <si>
    <t>96902118D</t>
  </si>
  <si>
    <t>Vybourání kanalizačního potrubí DN 800 mm</t>
  </si>
  <si>
    <t>-1931330302</t>
  </si>
  <si>
    <t>Vybourání žb.potrubí DN 1000 mm</t>
  </si>
  <si>
    <t>Odstranění výpusti betonové potrubí DN 800</t>
  </si>
  <si>
    <t>99701350R</t>
  </si>
  <si>
    <t>Odvoz suti a vybouraných hmot na  na skládku, včetně uložení  bez poplatku dle platné legislativy - beton, kámen</t>
  </si>
  <si>
    <t>-73836785</t>
  </si>
  <si>
    <t>1,936+286,495+126,907+4,268+2,04+20,34</t>
  </si>
  <si>
    <t>99701350R.3</t>
  </si>
  <si>
    <t>Odvoz suti a vybouraných hmot na  na skládku, včetně uložení  bez poplatku dle platné legislativy - dřevěné kce</t>
  </si>
  <si>
    <t>924436744</t>
  </si>
  <si>
    <t>0,256+3,06</t>
  </si>
  <si>
    <t>-2130511213</t>
  </si>
  <si>
    <t>VON - Vedlejší a ostatní náklady</t>
  </si>
  <si>
    <t>VRN - Vedlejší rozpočtové náklady</t>
  </si>
  <si>
    <t xml:space="preserve">    VRN1 - Průzkumné, geodetické a projektové práce</t>
  </si>
  <si>
    <t xml:space="preserve">    VRN2 - Příprava staveniště</t>
  </si>
  <si>
    <t xml:space="preserve">    VRN3 - Zařízení staveniště</t>
  </si>
  <si>
    <t xml:space="preserve">    VRN5 - Finanční náklady</t>
  </si>
  <si>
    <t>VRN</t>
  </si>
  <si>
    <t>Vedlejší rozpočtové náklady</t>
  </si>
  <si>
    <t>VRN1</t>
  </si>
  <si>
    <t>Průzkumné, geodetické a projektové práce</t>
  </si>
  <si>
    <t>01110300R</t>
  </si>
  <si>
    <t>Geotechnik - základová spára</t>
  </si>
  <si>
    <t>1024</t>
  </si>
  <si>
    <t>1143964568</t>
  </si>
  <si>
    <t>01110301R</t>
  </si>
  <si>
    <t>Zajištění průzkumu objektů MVE - doporučený způsob odstranění</t>
  </si>
  <si>
    <t>hod</t>
  </si>
  <si>
    <t>-550316937</t>
  </si>
  <si>
    <t>011314000</t>
  </si>
  <si>
    <t>Archeologický dohled</t>
  </si>
  <si>
    <t>-1924012295</t>
  </si>
  <si>
    <t>011514000</t>
  </si>
  <si>
    <t>Statické posouzení stávajícího mostku před stavbou a po ní</t>
  </si>
  <si>
    <t>-2115594906</t>
  </si>
  <si>
    <t>012103000</t>
  </si>
  <si>
    <t>Geodetické zaměření skuteč stavu</t>
  </si>
  <si>
    <t>-2101293292</t>
  </si>
  <si>
    <t>01210300R</t>
  </si>
  <si>
    <t>Vytýčení stavby</t>
  </si>
  <si>
    <t>bod</t>
  </si>
  <si>
    <t>-1102037129</t>
  </si>
  <si>
    <t>01320300R</t>
  </si>
  <si>
    <t>Dokumentace dílenská</t>
  </si>
  <si>
    <t>-123852604</t>
  </si>
  <si>
    <t>VRN2</t>
  </si>
  <si>
    <t>Příprava staveniště</t>
  </si>
  <si>
    <t>02120300R</t>
  </si>
  <si>
    <t>Biologický dohled, posouzení a transfer škeble</t>
  </si>
  <si>
    <t>1940023215</t>
  </si>
  <si>
    <t>VRN3</t>
  </si>
  <si>
    <t>Zařízení staveniště</t>
  </si>
  <si>
    <t>03210300R</t>
  </si>
  <si>
    <t>Náklady na stavební buňky, elektřinu, WC atd.</t>
  </si>
  <si>
    <t>227905120</t>
  </si>
  <si>
    <t>Zařízení staveniště vybavení staveniště náklady na stavební buňky, elektřinu, WC atd.</t>
  </si>
  <si>
    <t>03210301R</t>
  </si>
  <si>
    <t>Mobilní kancelář pro investora se základním vybavením</t>
  </si>
  <si>
    <t>-603945397</t>
  </si>
  <si>
    <t>Mobilní kancelář pro investora se základním vybavením - stůl, 8 x židle, police, skříň, el. zásuvka, teplomet</t>
  </si>
  <si>
    <t>032403000</t>
  </si>
  <si>
    <t>Příjezdové plochy v podhrází</t>
  </si>
  <si>
    <t>1893090781</t>
  </si>
  <si>
    <t>Poznámka k položce:
plocha 120 m2 - odstranění ornice, geotextilie, štěrk 32*63, tam a zpět</t>
  </si>
  <si>
    <t>03240300R</t>
  </si>
  <si>
    <t>Objízdná trasa pro nákladní dopravu</t>
  </si>
  <si>
    <t>-332325</t>
  </si>
  <si>
    <t>Objízdná trasa pro nákladní dopravu - zajistí zhotovitel včetně projektu a projednání v aktuálním čase</t>
  </si>
  <si>
    <t>03240301R</t>
  </si>
  <si>
    <t>Provizorní panelový sjezd</t>
  </si>
  <si>
    <t>-2100774473</t>
  </si>
  <si>
    <t xml:space="preserve">Provizorní panelový sjezd z pláže do rybníka (šířky 3 m, délka 130 m) s obracištěm v rybníku o ploše 180 m2 (20x9 m)
</t>
  </si>
  <si>
    <t>034103000</t>
  </si>
  <si>
    <t>Oplocení staveniště</t>
  </si>
  <si>
    <t>1964959196</t>
  </si>
  <si>
    <t>Zařízení staveniště zabezpečení staveniště oplocení staveniště</t>
  </si>
  <si>
    <t>034403000</t>
  </si>
  <si>
    <t>Dopravní značení v obci, pronájem semaforů</t>
  </si>
  <si>
    <t>1122665966</t>
  </si>
  <si>
    <t>Poznámka k položce:
viz příloha C.5</t>
  </si>
  <si>
    <t>03450300R.1</t>
  </si>
  <si>
    <t>Bilboard</t>
  </si>
  <si>
    <t>-1741299365</t>
  </si>
  <si>
    <t>03450300R.2</t>
  </si>
  <si>
    <t>Pamětní deska</t>
  </si>
  <si>
    <t>-530697364</t>
  </si>
  <si>
    <t>VRN5</t>
  </si>
  <si>
    <t>Finanční náklady</t>
  </si>
  <si>
    <t>05200200R</t>
  </si>
  <si>
    <t>Rezerva na neočekávané změny založení objektu a likvidace stávajících objektů</t>
  </si>
  <si>
    <t>1600532670</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</si>
  <si>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</si>
  <si>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</si>
  <si>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</si>
  <si>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</si>
  <si>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9"/>
        <rFont val="Trebuchet MS"/>
        <charset val="238"/>
      </rPr>
      <t xml:space="preserve">Rekapitulace stavby </t>
    </r>
    <r>
      <rPr>
        <sz val="9"/>
        <rFont val="Trebuchet MS"/>
        <charset val="238"/>
      </rPr>
      <t>obsahuje sestavu Rekapitulace stavby a Rekapitulace objektů stavby a soupisů prací.</t>
    </r>
  </si>
  <si>
    <r>
      <t xml:space="preserve">V sestavě </t>
    </r>
    <r>
      <rPr>
        <b/>
        <sz val="9"/>
        <rFont val="Trebuchet MS"/>
        <charset val="238"/>
      </rPr>
      <t>Rekapitulace stavby</t>
    </r>
    <r>
      <rPr>
        <sz val="9"/>
        <rFont val="Trebuchet MS"/>
        <charset val="238"/>
      </rPr>
      <t xml:space="preserve"> jsou uvedeny informace identifikující předmět veřejné zakázky na stavební práce, KSO, CC-CZ, CZ-CPV, CZ-CPA a rekapitulaci </t>
    </r>
  </si>
  <si>
    <t>celkové nabídkové ceny uchazeče.</t>
  </si>
  <si>
    <r>
      <t xml:space="preserve">V sestavě </t>
    </r>
    <r>
      <rPr>
        <b/>
        <sz val="9"/>
        <rFont val="Trebuchet MS"/>
        <charset val="238"/>
      </rPr>
      <t>Rekapitulace objektů stavby a soupisů prací</t>
    </r>
    <r>
      <rPr>
        <sz val="9"/>
        <rFont val="Trebuchet MS"/>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</si>
  <si>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</si>
  <si>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</si>
  <si>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</si>
  <si>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</si>
  <si>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</si>
  <si>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</si>
  <si>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</si>
  <si>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OST</t>
  </si>
  <si>
    <t>Ostatní</t>
  </si>
  <si>
    <t>Soupis</t>
  </si>
  <si>
    <t>Soupis prací pro daný typ objektu</t>
  </si>
  <si>
    <r>
      <rPr>
        <i/>
        <sz val="9"/>
        <rFont val="Trebuchet MS"/>
        <charset val="238"/>
      </rPr>
      <t xml:space="preserve">Soupis prací </t>
    </r>
    <r>
      <rPr>
        <sz val="9"/>
        <rFont val="Trebuchet MS"/>
        <charset val="238"/>
      </rPr>
      <t>pro jednotlivé objekty obsahuje sestavy Krycí list soupisu, Rekapitulace členění soupisu prací, Soupis prací. Za soupis prací může být považován</t>
    </r>
  </si>
  <si>
    <t>i objekt stavby v případě, že neobsahuje podřízenou zakázku.</t>
  </si>
  <si>
    <r>
      <rPr>
        <b/>
        <sz val="9"/>
        <rFont val="Trebuchet MS"/>
        <charset val="238"/>
      </rPr>
      <t>Krycí list soupisu</t>
    </r>
    <r>
      <rPr>
        <sz val="9"/>
        <rFont val="Trebuchet MS"/>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</si>
  <si>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</si>
  <si>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9"/>
        <rFont val="Trebuchet MS"/>
        <charset val="238"/>
      </rPr>
      <t>Rekapitulace členění soupisu prací</t>
    </r>
    <r>
      <rPr>
        <sz val="9"/>
        <rFont val="Trebuchet MS"/>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</si>
  <si>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</si>
  <si>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9"/>
        <rFont val="Trebuchet MS"/>
        <charset val="238"/>
      </rPr>
      <t xml:space="preserve">Soupis prací </t>
    </r>
    <r>
      <rPr>
        <sz val="9"/>
        <rFont val="Trebuchet MS"/>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</si>
  <si>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</si>
  <si>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</si>
  <si>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</si>
  <si>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</si>
  <si>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</si>
  <si>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</si>
  <si>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</si>
  <si>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</si>
  <si>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</si>
  <si>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</si>
  <si>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</si>
  <si>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</si>
  <si>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</si>
  <si>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</si>
  <si>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</si>
  <si>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</si>
  <si>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</si>
  <si>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</si>
  <si>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</si>
  <si>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</si>
  <si>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</si>
  <si>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</si>
  <si>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</si>
  <si>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</si>
  <si>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</si>
  <si>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</si>
  <si>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</si>
  <si>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</si>
  <si>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musí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</si>
  <si>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</si>
  <si>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</si>
  <si>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</si>
  <si>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</si>
  <si>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je v tomto případě povinen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</si>
  <si>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</si>
  <si>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Není však přípustné, aby obě pole - J.materiál, J.Montáž byly u jedné položky vyplněny nulou.</t>
  </si>
  <si>
    <t>Název</t>
  </si>
  <si>
    <t>Povinný</t>
  </si>
  <si>
    <t>Max. počet</t>
  </si>
  <si>
    <t>atributu</t>
  </si>
  <si>
    <t>(A/N)</t>
  </si>
  <si>
    <t>znaků</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</si>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</sst>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48">
    <font>
      <sz val="8"/>
      <name val="Trebuchet MS"/>
      <family val="2"/>
    </font>
    <font>
      <sz val="8"/>
      <color rgb="FF969696"/>
      <name val="Trebuchet MS"/>
    </font>
    <font>
      <sz val="9"/>
      <name val="Trebuchet MS"/>
    </font>
    <font>
      <b/>
      <sz val="12"/>
      <name val="Trebuchet MS"/>
    </font>
    <font>
      <sz val="11"/>
      <name val="Trebuchet MS"/>
    </font>
    <font>
      <sz val="12"/>
      <color rgb="FF003366"/>
      <name val="Trebuchet MS"/>
    </font>
    <font>
      <sz val="10"/>
      <color rgb="FF003366"/>
      <name val="Trebuchet MS"/>
    </font>
    <font>
      <sz val="8"/>
      <color rgb="FF003366"/>
      <name val="Trebuchet MS"/>
    </font>
    <font>
      <sz val="8"/>
      <color rgb="FF800080"/>
      <name val="Trebuchet MS"/>
    </font>
    <font>
      <sz val="8"/>
      <color rgb="FF505050"/>
      <name val="Trebuchet MS"/>
    </font>
    <font>
      <sz val="8"/>
      <color rgb="FFFF0000"/>
      <name val="Trebuchet MS"/>
    </font>
    <font>
      <sz val="8"/>
      <color rgb="FF0000A8"/>
      <name val="Trebuchet MS"/>
    </font>
    <font>
      <sz val="8"/>
      <color rgb="FFFAE682"/>
      <name val="Trebuchet MS"/>
    </font>
    <font>
      <sz val="10"/>
      <name val="Trebuchet MS"/>
    </font>
    <font>
      <sz val="10"/>
      <color rgb="FF960000"/>
      <name val="Trebuchet MS"/>
    </font>
    <font>
      <u/>
      <sz val="10"/>
      <color theme="10"/>
      <name val="Trebuchet MS"/>
    </font>
    <font>
      <sz val="8"/>
      <color rgb="FF3366FF"/>
      <name val="Trebuchet MS"/>
    </font>
    <font>
      <b/>
      <sz val="16"/>
      <name val="Trebuchet MS"/>
    </font>
    <font>
      <sz val="9"/>
      <color rgb="FF969696"/>
      <name val="Trebuchet MS"/>
    </font>
    <font>
      <b/>
      <sz val="10"/>
      <name val="Trebuchet MS"/>
    </font>
    <font>
      <b/>
      <sz val="8"/>
      <color rgb="FF969696"/>
      <name val="Trebuchet MS"/>
    </font>
    <font>
      <b/>
      <sz val="9"/>
      <name val="Trebuchet MS"/>
    </font>
    <font>
      <sz val="12"/>
      <color rgb="FF969696"/>
      <name val="Trebuchet MS"/>
    </font>
    <font>
      <b/>
      <sz val="12"/>
      <color rgb="FF960000"/>
      <name val="Trebuchet MS"/>
    </font>
    <font>
      <sz val="12"/>
      <name val="Trebuchet MS"/>
    </font>
    <font>
      <sz val="18"/>
      <color theme="10"/>
      <name val="Wingdings 2"/>
    </font>
    <font>
      <b/>
      <sz val="11"/>
      <color rgb="FF003366"/>
      <name val="Trebuchet MS"/>
    </font>
    <font>
      <sz val="11"/>
      <color rgb="FF003366"/>
      <name val="Trebuchet MS"/>
    </font>
    <font>
      <b/>
      <sz val="11"/>
      <name val="Trebuchet MS"/>
    </font>
    <font>
      <sz val="11"/>
      <color rgb="FF969696"/>
      <name val="Trebuchet MS"/>
    </font>
    <font>
      <sz val="10"/>
      <color theme="10"/>
      <name val="Trebuchet MS"/>
    </font>
    <font>
      <b/>
      <sz val="12"/>
      <color rgb="FF800000"/>
      <name val="Trebuchet MS"/>
    </font>
    <font>
      <sz val="8"/>
      <color rgb="FF960000"/>
      <name val="Trebuchet MS"/>
    </font>
    <font>
      <b/>
      <sz val="8"/>
      <name val="Trebuchet MS"/>
    </font>
    <font>
      <sz val="7"/>
      <color rgb="FF969696"/>
      <name val="Trebuchet MS"/>
    </font>
    <font>
      <sz val="7"/>
      <name val="Trebuchet MS"/>
    </font>
    <font>
      <i/>
      <sz val="7"/>
      <color rgb="FF969696"/>
      <name val="Trebuchet MS"/>
    </font>
    <font>
      <i/>
      <sz val="8"/>
      <color rgb="FF0000FF"/>
      <name val="Trebuchet MS"/>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
      <i/>
      <sz val="9"/>
      <name val="Trebuchet MS"/>
      <charset val="238"/>
    </font>
    <font>
      <sz val="9"/>
      <color rgb="FFFF0000"/>
      <name val="Trebuchet MS"/>
      <family val="2"/>
      <charset val="238"/>
    </font>
  </fonts>
  <fills count="6">
    <fill>
      <patternFill patternType="none"/>
    </fill>
    <fill>
      <patternFill patternType="gray125"/>
    </fill>
    <fill>
      <patternFill patternType="solid">
        <fgColor rgb="FFFAE682"/>
      </patternFill>
    </fill>
    <fill>
      <patternFill patternType="solid">
        <fgColor rgb="FFC0C0C0"/>
      </patternFill>
    </fill>
    <fill>
      <patternFill patternType="solid">
        <fgColor rgb="FFBEBEBE"/>
      </patternFill>
    </fill>
    <fill>
      <patternFill patternType="solid">
        <fgColor rgb="FFD2D2D2"/>
      </patternFill>
    </fill>
  </fills>
  <borders count="37">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right style="thin">
        <color rgb="FF000000"/>
      </right>
      <top style="hair">
        <color rgb="FF969696"/>
      </top>
      <bottom/>
      <diagonal/>
    </border>
    <border>
      <left/>
      <right style="thin">
        <color rgb="FF000000"/>
      </right>
      <top style="hair">
        <color rgb="FF000000"/>
      </top>
      <bottom style="hair">
        <color rgb="FF000000"/>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5" fillId="0" borderId="0" applyNumberFormat="0" applyFill="0" applyBorder="0" applyAlignment="0" applyProtection="0"/>
  </cellStyleXfs>
  <cellXfs count="342">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0" fillId="0" borderId="0" xfId="0" applyFont="1" applyAlignment="1">
      <alignment vertical="center" wrapText="1"/>
    </xf>
    <xf numFmtId="0" fontId="5" fillId="0" borderId="0" xfId="0" applyFont="1" applyAlignment="1">
      <alignment vertical="center"/>
    </xf>
    <xf numFmtId="0" fontId="6" fillId="0" borderId="0" xfId="0" applyFont="1" applyAlignment="1">
      <alignment vertical="center"/>
    </xf>
    <xf numFmtId="0" fontId="0" fillId="0" borderId="0" xfId="0" applyFont="1" applyAlignment="1">
      <alignment horizontal="center" vertical="center" wrapText="1"/>
    </xf>
    <xf numFmtId="0" fontId="7" fillId="0" borderId="0" xfId="0" applyFont="1" applyAlignment="1"/>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0" fillId="0" borderId="0" xfId="0" applyAlignment="1" applyProtection="1">
      <alignment horizontal="center" vertical="center"/>
      <protection locked="0"/>
    </xf>
    <xf numFmtId="0" fontId="12" fillId="2" borderId="0" xfId="0" applyFont="1" applyFill="1" applyAlignment="1" applyProtection="1">
      <alignment horizontal="left" vertical="center"/>
    </xf>
    <xf numFmtId="0" fontId="13" fillId="2" borderId="0" xfId="0" applyFont="1" applyFill="1" applyAlignment="1" applyProtection="1">
      <alignment vertical="center"/>
    </xf>
    <xf numFmtId="0" fontId="14" fillId="2" borderId="0" xfId="0" applyFont="1" applyFill="1" applyAlignment="1" applyProtection="1">
      <alignment horizontal="left" vertical="center"/>
    </xf>
    <xf numFmtId="0" fontId="15" fillId="2" borderId="0" xfId="1" applyFont="1" applyFill="1" applyAlignment="1" applyProtection="1">
      <alignment vertical="center"/>
    </xf>
    <xf numFmtId="0" fontId="45" fillId="2" borderId="0" xfId="1" applyFill="1"/>
    <xf numFmtId="0" fontId="0" fillId="2" borderId="0" xfId="0" applyFill="1"/>
    <xf numFmtId="0" fontId="12" fillId="2" borderId="0" xfId="0" applyFont="1" applyFill="1" applyAlignment="1">
      <alignment horizontal="left" vertical="center"/>
    </xf>
    <xf numFmtId="0" fontId="12" fillId="0" borderId="0" xfId="0" applyFont="1" applyAlignment="1">
      <alignment horizontal="left" vertical="center"/>
    </xf>
    <xf numFmtId="0" fontId="0" fillId="0" borderId="0" xfId="0" applyFont="1" applyAlignment="1">
      <alignment horizontal="left" vertical="center"/>
    </xf>
    <xf numFmtId="0" fontId="0" fillId="0" borderId="2" xfId="0" applyBorder="1"/>
    <xf numFmtId="0" fontId="0" fillId="0" borderId="3" xfId="0" applyBorder="1"/>
    <xf numFmtId="0" fontId="0" fillId="0" borderId="4" xfId="0" applyBorder="1"/>
    <xf numFmtId="0" fontId="0" fillId="0" borderId="5" xfId="0" applyBorder="1"/>
    <xf numFmtId="0" fontId="0" fillId="0" borderId="0" xfId="0" applyBorder="1"/>
    <xf numFmtId="0" fontId="17" fillId="0" borderId="0" xfId="0" applyFont="1" applyBorder="1" applyAlignment="1">
      <alignment horizontal="left" vertical="center"/>
    </xf>
    <xf numFmtId="0" fontId="0" fillId="0" borderId="6" xfId="0" applyBorder="1"/>
    <xf numFmtId="0" fontId="16" fillId="0" borderId="0" xfId="0" applyFont="1" applyAlignment="1">
      <alignment horizontal="left" vertical="center"/>
    </xf>
    <xf numFmtId="0" fontId="18" fillId="0" borderId="0" xfId="0" applyFont="1" applyBorder="1" applyAlignment="1">
      <alignment horizontal="left" vertical="top"/>
    </xf>
    <xf numFmtId="0" fontId="2" fillId="0" borderId="0" xfId="0" applyFont="1" applyBorder="1" applyAlignment="1">
      <alignment horizontal="left" vertical="center"/>
    </xf>
    <xf numFmtId="0" fontId="3" fillId="0" borderId="0" xfId="0" applyFont="1" applyBorder="1" applyAlignment="1">
      <alignment horizontal="left" vertical="top"/>
    </xf>
    <xf numFmtId="0" fontId="18" fillId="0" borderId="0" xfId="0" applyFont="1" applyBorder="1" applyAlignment="1">
      <alignment horizontal="left" vertical="center"/>
    </xf>
    <xf numFmtId="0" fontId="0" fillId="0" borderId="7" xfId="0" applyBorder="1"/>
    <xf numFmtId="0" fontId="0" fillId="0" borderId="5" xfId="0" applyFont="1" applyBorder="1" applyAlignment="1">
      <alignment vertical="center"/>
    </xf>
    <xf numFmtId="0" fontId="0" fillId="0" borderId="0" xfId="0" applyFont="1" applyBorder="1" applyAlignment="1">
      <alignment vertical="center"/>
    </xf>
    <xf numFmtId="0" fontId="19" fillId="0" borderId="8" xfId="0" applyFont="1" applyBorder="1" applyAlignment="1">
      <alignment horizontal="left" vertical="center"/>
    </xf>
    <xf numFmtId="0" fontId="0" fillId="0" borderId="8" xfId="0" applyFont="1" applyBorder="1" applyAlignment="1">
      <alignment vertical="center"/>
    </xf>
    <xf numFmtId="0" fontId="0" fillId="0" borderId="6" xfId="0" applyFont="1" applyBorder="1" applyAlignment="1">
      <alignment vertical="center"/>
    </xf>
    <xf numFmtId="0" fontId="1" fillId="0" borderId="0" xfId="0" applyFont="1" applyBorder="1" applyAlignment="1">
      <alignment horizontal="right" vertical="center"/>
    </xf>
    <xf numFmtId="0" fontId="1" fillId="0" borderId="5" xfId="0" applyFont="1" applyBorder="1" applyAlignment="1">
      <alignment vertical="center"/>
    </xf>
    <xf numFmtId="0" fontId="1" fillId="0" borderId="0" xfId="0" applyFont="1" applyBorder="1" applyAlignment="1">
      <alignment vertical="center"/>
    </xf>
    <xf numFmtId="0" fontId="1" fillId="0" borderId="0" xfId="0" applyFont="1" applyBorder="1" applyAlignment="1">
      <alignment horizontal="left" vertical="center"/>
    </xf>
    <xf numFmtId="0" fontId="1" fillId="0" borderId="6" xfId="0" applyFont="1" applyBorder="1" applyAlignment="1">
      <alignment vertical="center"/>
    </xf>
    <xf numFmtId="0" fontId="0" fillId="4" borderId="0" xfId="0" applyFont="1" applyFill="1" applyBorder="1" applyAlignment="1">
      <alignment vertical="center"/>
    </xf>
    <xf numFmtId="0" fontId="3" fillId="4" borderId="9" xfId="0" applyFont="1" applyFill="1" applyBorder="1" applyAlignment="1">
      <alignment horizontal="left" vertical="center"/>
    </xf>
    <xf numFmtId="0" fontId="0" fillId="4" borderId="10" xfId="0" applyFont="1" applyFill="1" applyBorder="1" applyAlignment="1">
      <alignment vertical="center"/>
    </xf>
    <xf numFmtId="0" fontId="3" fillId="4" borderId="10" xfId="0" applyFont="1" applyFill="1" applyBorder="1" applyAlignment="1">
      <alignment horizontal="center" vertical="center"/>
    </xf>
    <xf numFmtId="0" fontId="0" fillId="4" borderId="6" xfId="0" applyFont="1" applyFill="1" applyBorder="1" applyAlignment="1">
      <alignment vertical="center"/>
    </xf>
    <xf numFmtId="0" fontId="0" fillId="0" borderId="12" xfId="0" applyFont="1" applyBorder="1" applyAlignment="1">
      <alignment vertical="center"/>
    </xf>
    <xf numFmtId="0" fontId="0" fillId="0" borderId="13" xfId="0" applyFont="1" applyBorder="1" applyAlignment="1">
      <alignment vertical="center"/>
    </xf>
    <xf numFmtId="0" fontId="0" fillId="0" borderId="14" xfId="0"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17" fillId="0" borderId="0" xfId="0" applyFont="1" applyAlignment="1">
      <alignment horizontal="left" vertical="center"/>
    </xf>
    <xf numFmtId="0" fontId="2" fillId="0" borderId="5" xfId="0" applyFont="1" applyBorder="1" applyAlignment="1">
      <alignment vertical="center"/>
    </xf>
    <xf numFmtId="0" fontId="18" fillId="0" borderId="0" xfId="0" applyFont="1" applyAlignment="1">
      <alignment horizontal="left" vertical="center"/>
    </xf>
    <xf numFmtId="0" fontId="3" fillId="0" borderId="5" xfId="0" applyFont="1" applyBorder="1" applyAlignment="1">
      <alignment vertical="center"/>
    </xf>
    <xf numFmtId="0" fontId="3" fillId="0" borderId="0" xfId="0" applyFont="1" applyAlignment="1">
      <alignment horizontal="left" vertical="center"/>
    </xf>
    <xf numFmtId="0" fontId="21" fillId="0" borderId="0" xfId="0" applyFont="1" applyAlignment="1">
      <alignment vertical="center"/>
    </xf>
    <xf numFmtId="165" fontId="2" fillId="0" borderId="0" xfId="0" applyNumberFormat="1" applyFont="1" applyAlignment="1">
      <alignment horizontal="left" vertical="center"/>
    </xf>
    <xf numFmtId="0" fontId="0" fillId="0" borderId="16" xfId="0" applyFont="1" applyBorder="1" applyAlignment="1">
      <alignment vertical="center"/>
    </xf>
    <xf numFmtId="0" fontId="0" fillId="0" borderId="17" xfId="0" applyFont="1" applyBorder="1" applyAlignment="1">
      <alignment vertical="center"/>
    </xf>
    <xf numFmtId="0" fontId="0" fillId="0" borderId="19" xfId="0" applyFont="1" applyBorder="1" applyAlignment="1">
      <alignment vertical="center"/>
    </xf>
    <xf numFmtId="0" fontId="0" fillId="5" borderId="10" xfId="0" applyFont="1" applyFill="1" applyBorder="1" applyAlignment="1">
      <alignment vertical="center"/>
    </xf>
    <xf numFmtId="0" fontId="2" fillId="5" borderId="11" xfId="0" applyFont="1" applyFill="1" applyBorder="1" applyAlignment="1">
      <alignment horizontal="center" vertical="center"/>
    </xf>
    <xf numFmtId="0" fontId="18" fillId="0" borderId="20"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22" xfId="0" applyFont="1" applyBorder="1" applyAlignment="1">
      <alignment horizontal="center" vertical="center" wrapText="1"/>
    </xf>
    <xf numFmtId="0" fontId="0" fillId="0" borderId="15" xfId="0" applyFont="1" applyBorder="1" applyAlignment="1">
      <alignment vertical="center"/>
    </xf>
    <xf numFmtId="0" fontId="23" fillId="0" borderId="0" xfId="0" applyFont="1" applyAlignment="1">
      <alignment horizontal="left" vertical="center"/>
    </xf>
    <xf numFmtId="0" fontId="23" fillId="0" borderId="0" xfId="0" applyFont="1" applyAlignment="1">
      <alignment vertical="center"/>
    </xf>
    <xf numFmtId="0" fontId="3" fillId="0" borderId="0" xfId="0" applyFont="1" applyAlignment="1">
      <alignment horizontal="center" vertical="center"/>
    </xf>
    <xf numFmtId="4" fontId="22" fillId="0" borderId="18" xfId="0" applyNumberFormat="1" applyFont="1" applyBorder="1" applyAlignment="1">
      <alignment vertical="center"/>
    </xf>
    <xf numFmtId="4" fontId="22" fillId="0" borderId="0" xfId="0" applyNumberFormat="1" applyFont="1" applyBorder="1" applyAlignment="1">
      <alignment vertical="center"/>
    </xf>
    <xf numFmtId="166" fontId="22" fillId="0" borderId="0" xfId="0" applyNumberFormat="1" applyFont="1" applyBorder="1" applyAlignment="1">
      <alignment vertical="center"/>
    </xf>
    <xf numFmtId="4" fontId="22" fillId="0" borderId="19" xfId="0" applyNumberFormat="1" applyFont="1" applyBorder="1" applyAlignment="1">
      <alignment vertical="center"/>
    </xf>
    <xf numFmtId="0" fontId="24" fillId="0" borderId="0" xfId="0" applyFont="1" applyAlignment="1">
      <alignment horizontal="left" vertical="center"/>
    </xf>
    <xf numFmtId="0" fontId="25" fillId="0" borderId="0" xfId="1" applyFont="1" applyAlignment="1">
      <alignment horizontal="center" vertical="center"/>
    </xf>
    <xf numFmtId="0" fontId="4" fillId="0" borderId="5" xfId="0" applyFont="1" applyBorder="1" applyAlignment="1">
      <alignment vertical="center"/>
    </xf>
    <xf numFmtId="0" fontId="26" fillId="0" borderId="0" xfId="0" applyFont="1" applyAlignment="1">
      <alignment vertical="center"/>
    </xf>
    <xf numFmtId="0" fontId="27" fillId="0" borderId="0" xfId="0" applyFont="1" applyAlignment="1">
      <alignment vertical="center"/>
    </xf>
    <xf numFmtId="0" fontId="28" fillId="0" borderId="0" xfId="0" applyFont="1" applyAlignment="1">
      <alignment horizontal="center" vertical="center"/>
    </xf>
    <xf numFmtId="4" fontId="29" fillId="0" borderId="18" xfId="0" applyNumberFormat="1" applyFont="1" applyBorder="1" applyAlignment="1">
      <alignment vertical="center"/>
    </xf>
    <xf numFmtId="4" fontId="29" fillId="0" borderId="0" xfId="0" applyNumberFormat="1" applyFont="1" applyBorder="1" applyAlignment="1">
      <alignment vertical="center"/>
    </xf>
    <xf numFmtId="166" fontId="29" fillId="0" borderId="0" xfId="0" applyNumberFormat="1" applyFont="1" applyBorder="1" applyAlignment="1">
      <alignment vertical="center"/>
    </xf>
    <xf numFmtId="4" fontId="29" fillId="0" borderId="19" xfId="0" applyNumberFormat="1" applyFont="1" applyBorder="1" applyAlignment="1">
      <alignment vertical="center"/>
    </xf>
    <xf numFmtId="0" fontId="4" fillId="0" borderId="0" xfId="0" applyFont="1" applyAlignment="1">
      <alignment horizontal="left" vertical="center"/>
    </xf>
    <xf numFmtId="4" fontId="29" fillId="0" borderId="23" xfId="0" applyNumberFormat="1" applyFont="1" applyBorder="1" applyAlignment="1">
      <alignment vertical="center"/>
    </xf>
    <xf numFmtId="4" fontId="29" fillId="0" borderId="24" xfId="0" applyNumberFormat="1" applyFont="1" applyBorder="1" applyAlignment="1">
      <alignment vertical="center"/>
    </xf>
    <xf numFmtId="166" fontId="29" fillId="0" borderId="24" xfId="0" applyNumberFormat="1" applyFont="1" applyBorder="1" applyAlignment="1">
      <alignment vertical="center"/>
    </xf>
    <xf numFmtId="4" fontId="29" fillId="0" borderId="25" xfId="0" applyNumberFormat="1" applyFont="1" applyBorder="1" applyAlignment="1">
      <alignment vertical="center"/>
    </xf>
    <xf numFmtId="0" fontId="0" fillId="2" borderId="0" xfId="0" applyFill="1" applyProtection="1"/>
    <xf numFmtId="0" fontId="30" fillId="2" borderId="0" xfId="1" applyFont="1" applyFill="1" applyAlignment="1" applyProtection="1">
      <alignment vertical="center"/>
    </xf>
    <xf numFmtId="0" fontId="45" fillId="2" borderId="0" xfId="1" applyFill="1" applyProtection="1"/>
    <xf numFmtId="165" fontId="2" fillId="0" borderId="0" xfId="0" applyNumberFormat="1" applyFont="1" applyBorder="1" applyAlignment="1">
      <alignment horizontal="left" vertical="center"/>
    </xf>
    <xf numFmtId="0" fontId="0" fillId="0" borderId="5" xfId="0" applyFont="1" applyBorder="1" applyAlignment="1">
      <alignment vertical="center" wrapText="1"/>
    </xf>
    <xf numFmtId="0" fontId="0" fillId="0" borderId="0" xfId="0" applyFont="1" applyBorder="1" applyAlignment="1">
      <alignment vertical="center" wrapText="1"/>
    </xf>
    <xf numFmtId="0" fontId="0" fillId="0" borderId="6" xfId="0" applyFont="1" applyBorder="1" applyAlignment="1">
      <alignment vertical="center" wrapText="1"/>
    </xf>
    <xf numFmtId="0" fontId="0" fillId="0" borderId="26" xfId="0" applyFont="1" applyBorder="1" applyAlignment="1">
      <alignment vertical="center"/>
    </xf>
    <xf numFmtId="0" fontId="19" fillId="0" borderId="0" xfId="0" applyFont="1" applyBorder="1" applyAlignment="1">
      <alignment horizontal="left" vertical="center"/>
    </xf>
    <xf numFmtId="4" fontId="23" fillId="0" borderId="0" xfId="0" applyNumberFormat="1" applyFont="1" applyBorder="1" applyAlignment="1">
      <alignment vertical="center"/>
    </xf>
    <xf numFmtId="4" fontId="1" fillId="0" borderId="0" xfId="0" applyNumberFormat="1" applyFont="1" applyBorder="1" applyAlignment="1">
      <alignment vertical="center"/>
    </xf>
    <xf numFmtId="164" fontId="1" fillId="0" borderId="0" xfId="0" applyNumberFormat="1" applyFont="1" applyBorder="1" applyAlignment="1">
      <alignment horizontal="right" vertical="center"/>
    </xf>
    <xf numFmtId="0" fontId="0" fillId="5" borderId="0" xfId="0" applyFont="1" applyFill="1" applyBorder="1" applyAlignment="1">
      <alignment vertical="center"/>
    </xf>
    <xf numFmtId="0" fontId="3" fillId="5" borderId="9" xfId="0" applyFont="1" applyFill="1" applyBorder="1" applyAlignment="1">
      <alignment horizontal="left" vertical="center"/>
    </xf>
    <xf numFmtId="0" fontId="3" fillId="5" borderId="10" xfId="0" applyFont="1" applyFill="1" applyBorder="1" applyAlignment="1">
      <alignment horizontal="right" vertical="center"/>
    </xf>
    <xf numFmtId="0" fontId="3" fillId="5" borderId="10" xfId="0" applyFont="1" applyFill="1" applyBorder="1" applyAlignment="1">
      <alignment horizontal="center" vertical="center"/>
    </xf>
    <xf numFmtId="4" fontId="3" fillId="5" borderId="10" xfId="0" applyNumberFormat="1" applyFont="1" applyFill="1" applyBorder="1" applyAlignment="1">
      <alignment vertical="center"/>
    </xf>
    <xf numFmtId="0" fontId="0" fillId="5" borderId="27" xfId="0" applyFont="1" applyFill="1" applyBorder="1" applyAlignment="1">
      <alignment vertical="center"/>
    </xf>
    <xf numFmtId="0" fontId="0" fillId="0" borderId="4" xfId="0" applyFont="1" applyBorder="1" applyAlignment="1">
      <alignment vertical="center"/>
    </xf>
    <xf numFmtId="0" fontId="2" fillId="5" borderId="0" xfId="0" applyFont="1" applyFill="1" applyBorder="1" applyAlignment="1">
      <alignment horizontal="left" vertical="center"/>
    </xf>
    <xf numFmtId="0" fontId="2" fillId="5" borderId="0" xfId="0" applyFont="1" applyFill="1" applyBorder="1" applyAlignment="1">
      <alignment horizontal="right" vertical="center"/>
    </xf>
    <xf numFmtId="0" fontId="0" fillId="5" borderId="6" xfId="0" applyFont="1" applyFill="1" applyBorder="1" applyAlignment="1">
      <alignment vertical="center"/>
    </xf>
    <xf numFmtId="0" fontId="31" fillId="0" borderId="0" xfId="0" applyFont="1" applyBorder="1" applyAlignment="1">
      <alignment horizontal="left" vertical="center"/>
    </xf>
    <xf numFmtId="0" fontId="5" fillId="0" borderId="5" xfId="0" applyFont="1" applyBorder="1" applyAlignment="1">
      <alignment vertical="center"/>
    </xf>
    <xf numFmtId="0" fontId="5" fillId="0" borderId="0" xfId="0" applyFont="1" applyBorder="1" applyAlignment="1">
      <alignment vertical="center"/>
    </xf>
    <xf numFmtId="0" fontId="5" fillId="0" borderId="24" xfId="0" applyFont="1" applyBorder="1" applyAlignment="1">
      <alignment horizontal="left" vertical="center"/>
    </xf>
    <xf numFmtId="0" fontId="5" fillId="0" borderId="24" xfId="0" applyFont="1" applyBorder="1" applyAlignment="1">
      <alignment vertical="center"/>
    </xf>
    <xf numFmtId="4" fontId="5" fillId="0" borderId="24" xfId="0" applyNumberFormat="1" applyFont="1" applyBorder="1" applyAlignment="1">
      <alignment vertical="center"/>
    </xf>
    <xf numFmtId="0" fontId="5" fillId="0" borderId="6" xfId="0" applyFont="1" applyBorder="1" applyAlignment="1">
      <alignment vertical="center"/>
    </xf>
    <xf numFmtId="0" fontId="6" fillId="0" borderId="5" xfId="0" applyFont="1" applyBorder="1" applyAlignment="1">
      <alignment vertical="center"/>
    </xf>
    <xf numFmtId="0" fontId="6" fillId="0" borderId="0" xfId="0" applyFont="1" applyBorder="1" applyAlignment="1">
      <alignment vertical="center"/>
    </xf>
    <xf numFmtId="0" fontId="6" fillId="0" borderId="24" xfId="0" applyFont="1" applyBorder="1" applyAlignment="1">
      <alignment horizontal="left" vertical="center"/>
    </xf>
    <xf numFmtId="0" fontId="6" fillId="0" borderId="24" xfId="0" applyFont="1" applyBorder="1" applyAlignment="1">
      <alignment vertical="center"/>
    </xf>
    <xf numFmtId="4" fontId="6" fillId="0" borderId="24" xfId="0" applyNumberFormat="1" applyFont="1" applyBorder="1" applyAlignment="1">
      <alignment vertical="center"/>
    </xf>
    <xf numFmtId="0" fontId="6" fillId="0" borderId="6" xfId="0" applyFont="1" applyBorder="1" applyAlignment="1">
      <alignment vertical="center"/>
    </xf>
    <xf numFmtId="0" fontId="2" fillId="0" borderId="0" xfId="0" applyFont="1" applyAlignment="1">
      <alignment horizontal="left" vertical="center"/>
    </xf>
    <xf numFmtId="0" fontId="0" fillId="0" borderId="5" xfId="0" applyFont="1" applyBorder="1" applyAlignment="1">
      <alignment horizontal="center" vertical="center" wrapText="1"/>
    </xf>
    <xf numFmtId="0" fontId="2" fillId="5" borderId="20" xfId="0" applyFont="1" applyFill="1" applyBorder="1" applyAlignment="1">
      <alignment horizontal="center" vertical="center" wrapText="1"/>
    </xf>
    <xf numFmtId="0" fontId="2" fillId="5" borderId="21" xfId="0" applyFont="1" applyFill="1" applyBorder="1" applyAlignment="1">
      <alignment horizontal="center" vertical="center" wrapText="1"/>
    </xf>
    <xf numFmtId="0" fontId="2" fillId="5" borderId="22" xfId="0" applyFont="1" applyFill="1" applyBorder="1" applyAlignment="1">
      <alignment horizontal="center" vertical="center" wrapText="1"/>
    </xf>
    <xf numFmtId="4" fontId="23" fillId="0" borderId="0" xfId="0" applyNumberFormat="1" applyFont="1" applyAlignment="1"/>
    <xf numFmtId="166" fontId="32" fillId="0" borderId="16" xfId="0" applyNumberFormat="1" applyFont="1" applyBorder="1" applyAlignment="1"/>
    <xf numFmtId="166" fontId="32" fillId="0" borderId="17" xfId="0" applyNumberFormat="1" applyFont="1" applyBorder="1" applyAlignment="1"/>
    <xf numFmtId="4" fontId="33" fillId="0" borderId="0" xfId="0" applyNumberFormat="1" applyFont="1" applyAlignment="1">
      <alignment vertical="center"/>
    </xf>
    <xf numFmtId="0" fontId="7" fillId="0" borderId="5" xfId="0" applyFont="1" applyBorder="1" applyAlignment="1"/>
    <xf numFmtId="0" fontId="7" fillId="0" borderId="0" xfId="0" applyFont="1" applyAlignment="1">
      <alignment horizontal="left"/>
    </xf>
    <xf numFmtId="0" fontId="5" fillId="0" borderId="0" xfId="0" applyFont="1" applyAlignment="1">
      <alignment horizontal="left"/>
    </xf>
    <xf numFmtId="4" fontId="5" fillId="0" borderId="0" xfId="0" applyNumberFormat="1" applyFont="1" applyAlignment="1"/>
    <xf numFmtId="0" fontId="7" fillId="0" borderId="18" xfId="0" applyFont="1" applyBorder="1" applyAlignment="1"/>
    <xf numFmtId="0" fontId="7" fillId="0" borderId="0" xfId="0" applyFont="1" applyBorder="1" applyAlignment="1"/>
    <xf numFmtId="166" fontId="7" fillId="0" borderId="0" xfId="0" applyNumberFormat="1" applyFont="1" applyBorder="1" applyAlignment="1"/>
    <xf numFmtId="166" fontId="7" fillId="0" borderId="19" xfId="0" applyNumberFormat="1" applyFont="1" applyBorder="1" applyAlignment="1"/>
    <xf numFmtId="0" fontId="7" fillId="0" borderId="0" xfId="0" applyFont="1" applyAlignment="1">
      <alignment horizontal="center"/>
    </xf>
    <xf numFmtId="4" fontId="7" fillId="0" borderId="0" xfId="0" applyNumberFormat="1" applyFont="1" applyAlignment="1">
      <alignment vertical="center"/>
    </xf>
    <xf numFmtId="0" fontId="6" fillId="0" borderId="0" xfId="0" applyFont="1" applyAlignment="1">
      <alignment horizontal="left"/>
    </xf>
    <xf numFmtId="4" fontId="6" fillId="0" borderId="0" xfId="0" applyNumberFormat="1" applyFont="1" applyAlignment="1"/>
    <xf numFmtId="0" fontId="0" fillId="0" borderId="5" xfId="0" applyFont="1" applyBorder="1" applyAlignment="1" applyProtection="1">
      <alignment vertical="center"/>
      <protection locked="0"/>
    </xf>
    <xf numFmtId="0" fontId="0" fillId="0" borderId="28" xfId="0" applyFont="1" applyBorder="1" applyAlignment="1" applyProtection="1">
      <alignment horizontal="center" vertical="center"/>
      <protection locked="0"/>
    </xf>
    <xf numFmtId="49" fontId="0" fillId="0" borderId="28" xfId="0" applyNumberFormat="1" applyFont="1" applyBorder="1" applyAlignment="1" applyProtection="1">
      <alignment horizontal="left" vertical="center" wrapText="1"/>
      <protection locked="0"/>
    </xf>
    <xf numFmtId="0" fontId="0" fillId="0" borderId="28" xfId="0" applyFont="1" applyBorder="1" applyAlignment="1" applyProtection="1">
      <alignment horizontal="left" vertical="center" wrapText="1"/>
      <protection locked="0"/>
    </xf>
    <xf numFmtId="0" fontId="0" fillId="0" borderId="28" xfId="0" applyFont="1" applyBorder="1" applyAlignment="1" applyProtection="1">
      <alignment horizontal="center" vertical="center" wrapText="1"/>
      <protection locked="0"/>
    </xf>
    <xf numFmtId="167" fontId="0" fillId="0" borderId="28" xfId="0" applyNumberFormat="1" applyFont="1" applyBorder="1" applyAlignment="1" applyProtection="1">
      <alignment vertical="center"/>
      <protection locked="0"/>
    </xf>
    <xf numFmtId="4" fontId="0" fillId="0" borderId="28" xfId="0" applyNumberFormat="1" applyFont="1" applyBorder="1" applyAlignment="1" applyProtection="1">
      <alignment vertical="center"/>
      <protection locked="0"/>
    </xf>
    <xf numFmtId="0" fontId="1" fillId="0" borderId="28" xfId="0" applyFont="1" applyBorder="1" applyAlignment="1">
      <alignment horizontal="left" vertical="center"/>
    </xf>
    <xf numFmtId="0" fontId="1" fillId="0" borderId="0" xfId="0" applyFont="1" applyBorder="1" applyAlignment="1">
      <alignment horizontal="center" vertical="center"/>
    </xf>
    <xf numFmtId="166" fontId="1" fillId="0" borderId="0" xfId="0" applyNumberFormat="1" applyFont="1" applyBorder="1" applyAlignment="1">
      <alignment vertical="center"/>
    </xf>
    <xf numFmtId="166" fontId="1" fillId="0" borderId="19" xfId="0" applyNumberFormat="1" applyFont="1" applyBorder="1" applyAlignment="1">
      <alignment vertical="center"/>
    </xf>
    <xf numFmtId="4" fontId="0" fillId="0" borderId="0" xfId="0" applyNumberFormat="1" applyFont="1" applyAlignment="1">
      <alignment vertical="center"/>
    </xf>
    <xf numFmtId="0" fontId="34" fillId="0" borderId="0" xfId="0" applyFont="1" applyAlignment="1">
      <alignment horizontal="left" vertical="center"/>
    </xf>
    <xf numFmtId="0" fontId="35" fillId="0" borderId="0" xfId="0" applyFont="1" applyAlignment="1">
      <alignment horizontal="left" vertical="center" wrapText="1"/>
    </xf>
    <xf numFmtId="0" fontId="0" fillId="0" borderId="18" xfId="0" applyFont="1" applyBorder="1" applyAlignment="1">
      <alignment vertical="center"/>
    </xf>
    <xf numFmtId="0" fontId="36" fillId="0" borderId="0" xfId="0" applyFont="1" applyAlignment="1">
      <alignment vertical="center" wrapText="1"/>
    </xf>
    <xf numFmtId="0" fontId="8" fillId="0" borderId="5" xfId="0" applyFont="1" applyBorder="1" applyAlignment="1">
      <alignment vertical="center"/>
    </xf>
    <xf numFmtId="0" fontId="8" fillId="0" borderId="0" xfId="0" applyFont="1" applyAlignment="1">
      <alignment horizontal="left" vertical="center"/>
    </xf>
    <xf numFmtId="0" fontId="8" fillId="0" borderId="0" xfId="0" applyFont="1" applyAlignment="1">
      <alignment horizontal="left" vertical="center" wrapText="1"/>
    </xf>
    <xf numFmtId="0" fontId="8" fillId="0" borderId="18" xfId="0" applyFont="1" applyBorder="1" applyAlignment="1">
      <alignment vertical="center"/>
    </xf>
    <xf numFmtId="0" fontId="8" fillId="0" borderId="0" xfId="0" applyFont="1" applyBorder="1" applyAlignment="1">
      <alignment vertical="center"/>
    </xf>
    <xf numFmtId="0" fontId="8" fillId="0" borderId="19" xfId="0" applyFont="1" applyBorder="1" applyAlignment="1">
      <alignment vertical="center"/>
    </xf>
    <xf numFmtId="0" fontId="9" fillId="0" borderId="5" xfId="0" applyFont="1" applyBorder="1" applyAlignment="1">
      <alignment vertical="center"/>
    </xf>
    <xf numFmtId="0" fontId="9" fillId="0" borderId="0" xfId="0" applyFont="1" applyAlignment="1">
      <alignment horizontal="left" vertical="center"/>
    </xf>
    <xf numFmtId="0" fontId="9" fillId="0" borderId="0" xfId="0" applyFont="1" applyAlignment="1">
      <alignment horizontal="left" vertical="center" wrapText="1"/>
    </xf>
    <xf numFmtId="167" fontId="9" fillId="0" borderId="0" xfId="0" applyNumberFormat="1" applyFont="1" applyAlignment="1">
      <alignment vertical="center"/>
    </xf>
    <xf numFmtId="0" fontId="9" fillId="0" borderId="18" xfId="0" applyFont="1" applyBorder="1" applyAlignment="1">
      <alignment vertical="center"/>
    </xf>
    <xf numFmtId="0" fontId="9" fillId="0" borderId="0" xfId="0" applyFont="1" applyBorder="1" applyAlignment="1">
      <alignment vertical="center"/>
    </xf>
    <xf numFmtId="0" fontId="9" fillId="0" borderId="19" xfId="0" applyFont="1" applyBorder="1" applyAlignment="1">
      <alignment vertical="center"/>
    </xf>
    <xf numFmtId="0" fontId="10" fillId="0" borderId="5" xfId="0" applyFont="1" applyBorder="1" applyAlignment="1">
      <alignment vertical="center"/>
    </xf>
    <xf numFmtId="0" fontId="10" fillId="0" borderId="0" xfId="0" applyFont="1" applyAlignment="1">
      <alignment horizontal="left" vertical="center"/>
    </xf>
    <xf numFmtId="0" fontId="10" fillId="0" borderId="0" xfId="0" applyFont="1" applyAlignment="1">
      <alignment horizontal="left" vertical="center" wrapText="1"/>
    </xf>
    <xf numFmtId="167" fontId="10" fillId="0" borderId="0" xfId="0" applyNumberFormat="1" applyFont="1" applyAlignment="1">
      <alignment vertical="center"/>
    </xf>
    <xf numFmtId="0" fontId="10" fillId="0" borderId="18" xfId="0" applyFont="1" applyBorder="1" applyAlignment="1">
      <alignment vertical="center"/>
    </xf>
    <xf numFmtId="0" fontId="10" fillId="0" borderId="0" xfId="0" applyFont="1" applyBorder="1" applyAlignment="1">
      <alignment vertical="center"/>
    </xf>
    <xf numFmtId="0" fontId="10" fillId="0" borderId="19" xfId="0" applyFont="1" applyBorder="1" applyAlignment="1">
      <alignment vertical="center"/>
    </xf>
    <xf numFmtId="0" fontId="37" fillId="0" borderId="28" xfId="0" applyFont="1" applyBorder="1" applyAlignment="1" applyProtection="1">
      <alignment horizontal="center" vertical="center"/>
      <protection locked="0"/>
    </xf>
    <xf numFmtId="49" fontId="37" fillId="0" borderId="28" xfId="0" applyNumberFormat="1" applyFont="1" applyBorder="1" applyAlignment="1" applyProtection="1">
      <alignment horizontal="left" vertical="center" wrapText="1"/>
      <protection locked="0"/>
    </xf>
    <xf numFmtId="0" fontId="37" fillId="0" borderId="28" xfId="0" applyFont="1" applyBorder="1" applyAlignment="1" applyProtection="1">
      <alignment horizontal="left" vertical="center" wrapText="1"/>
      <protection locked="0"/>
    </xf>
    <xf numFmtId="0" fontId="37" fillId="0" borderId="28" xfId="0" applyFont="1" applyBorder="1" applyAlignment="1" applyProtection="1">
      <alignment horizontal="center" vertical="center" wrapText="1"/>
      <protection locked="0"/>
    </xf>
    <xf numFmtId="167" fontId="37" fillId="0" borderId="28" xfId="0" applyNumberFormat="1" applyFont="1" applyBorder="1" applyAlignment="1" applyProtection="1">
      <alignment vertical="center"/>
      <protection locked="0"/>
    </xf>
    <xf numFmtId="4" fontId="37" fillId="0" borderId="28" xfId="0" applyNumberFormat="1" applyFont="1" applyBorder="1" applyAlignment="1" applyProtection="1">
      <alignment vertical="center"/>
      <protection locked="0"/>
    </xf>
    <xf numFmtId="0" fontId="37" fillId="0" borderId="5" xfId="0" applyFont="1" applyBorder="1" applyAlignment="1">
      <alignment vertical="center"/>
    </xf>
    <xf numFmtId="0" fontId="37" fillId="0" borderId="28" xfId="0" applyFont="1" applyBorder="1" applyAlignment="1">
      <alignment horizontal="left" vertical="center"/>
    </xf>
    <xf numFmtId="0" fontId="37" fillId="0" borderId="0" xfId="0" applyFont="1" applyBorder="1" applyAlignment="1">
      <alignment horizontal="center" vertical="center"/>
    </xf>
    <xf numFmtId="0" fontId="0" fillId="0" borderId="23" xfId="0" applyFont="1" applyBorder="1" applyAlignment="1">
      <alignment vertical="center"/>
    </xf>
    <xf numFmtId="0" fontId="0" fillId="0" borderId="24" xfId="0" applyFont="1" applyBorder="1" applyAlignment="1">
      <alignment vertical="center"/>
    </xf>
    <xf numFmtId="0" fontId="0" fillId="0" borderId="25" xfId="0" applyFont="1" applyBorder="1" applyAlignment="1">
      <alignment vertical="center"/>
    </xf>
    <xf numFmtId="0" fontId="11" fillId="0" borderId="5" xfId="0" applyFont="1" applyBorder="1" applyAlignment="1">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167" fontId="11" fillId="0" borderId="0" xfId="0" applyNumberFormat="1" applyFont="1" applyAlignment="1">
      <alignment vertical="center"/>
    </xf>
    <xf numFmtId="0" fontId="11" fillId="0" borderId="18" xfId="0" applyFont="1" applyBorder="1" applyAlignment="1">
      <alignment vertical="center"/>
    </xf>
    <xf numFmtId="0" fontId="11" fillId="0" borderId="0" xfId="0" applyFont="1" applyBorder="1" applyAlignment="1">
      <alignment vertical="center"/>
    </xf>
    <xf numFmtId="0" fontId="11" fillId="0" borderId="19" xfId="0" applyFont="1" applyBorder="1" applyAlignment="1">
      <alignment vertical="center"/>
    </xf>
    <xf numFmtId="0" fontId="10" fillId="0" borderId="23" xfId="0" applyFont="1" applyBorder="1" applyAlignment="1">
      <alignment vertical="center"/>
    </xf>
    <xf numFmtId="0" fontId="10" fillId="0" borderId="24" xfId="0" applyFont="1" applyBorder="1" applyAlignment="1">
      <alignment vertical="center"/>
    </xf>
    <xf numFmtId="0" fontId="10" fillId="0" borderId="25" xfId="0" applyFont="1" applyBorder="1" applyAlignment="1">
      <alignment vertical="center"/>
    </xf>
    <xf numFmtId="0" fontId="1" fillId="0" borderId="24" xfId="0" applyFont="1" applyBorder="1" applyAlignment="1">
      <alignment horizontal="center" vertical="center"/>
    </xf>
    <xf numFmtId="166" fontId="1" fillId="0" borderId="24" xfId="0" applyNumberFormat="1" applyFont="1" applyBorder="1" applyAlignment="1">
      <alignment vertical="center"/>
    </xf>
    <xf numFmtId="166" fontId="1" fillId="0" borderId="25" xfId="0" applyNumberFormat="1" applyFont="1" applyBorder="1" applyAlignment="1">
      <alignment vertical="center"/>
    </xf>
    <xf numFmtId="0" fontId="0" fillId="0" borderId="0" xfId="0" applyAlignment="1" applyProtection="1">
      <alignment vertical="top"/>
      <protection locked="0"/>
    </xf>
    <xf numFmtId="0" fontId="38" fillId="0" borderId="29" xfId="0" applyFont="1" applyBorder="1" applyAlignment="1" applyProtection="1">
      <alignment vertical="center" wrapText="1"/>
      <protection locked="0"/>
    </xf>
    <xf numFmtId="0" fontId="38" fillId="0" borderId="30" xfId="0" applyFont="1" applyBorder="1" applyAlignment="1" applyProtection="1">
      <alignment vertical="center" wrapText="1"/>
      <protection locked="0"/>
    </xf>
    <xf numFmtId="0" fontId="38" fillId="0" borderId="31" xfId="0" applyFont="1" applyBorder="1" applyAlignment="1" applyProtection="1">
      <alignment vertical="center" wrapText="1"/>
      <protection locked="0"/>
    </xf>
    <xf numFmtId="0" fontId="38" fillId="0" borderId="32" xfId="0" applyFont="1" applyBorder="1" applyAlignment="1" applyProtection="1">
      <alignment horizontal="center" vertical="center" wrapText="1"/>
      <protection locked="0"/>
    </xf>
    <xf numFmtId="0" fontId="38" fillId="0" borderId="33" xfId="0" applyFont="1" applyBorder="1" applyAlignment="1" applyProtection="1">
      <alignment horizontal="center" vertical="center" wrapText="1"/>
      <protection locked="0"/>
    </xf>
    <xf numFmtId="0" fontId="38" fillId="0" borderId="32" xfId="0" applyFont="1" applyBorder="1" applyAlignment="1" applyProtection="1">
      <alignment vertical="center" wrapText="1"/>
      <protection locked="0"/>
    </xf>
    <xf numFmtId="0" fontId="38" fillId="0" borderId="33" xfId="0" applyFont="1" applyBorder="1" applyAlignment="1" applyProtection="1">
      <alignment vertical="center" wrapText="1"/>
      <protection locked="0"/>
    </xf>
    <xf numFmtId="0" fontId="40" fillId="0" borderId="1" xfId="0" applyFont="1" applyBorder="1" applyAlignment="1" applyProtection="1">
      <alignment horizontal="left" vertical="center" wrapText="1"/>
      <protection locked="0"/>
    </xf>
    <xf numFmtId="0" fontId="41" fillId="0" borderId="1" xfId="0" applyFont="1" applyBorder="1" applyAlignment="1" applyProtection="1">
      <alignment horizontal="left" vertical="center" wrapText="1"/>
      <protection locked="0"/>
    </xf>
    <xf numFmtId="0" fontId="41" fillId="0" borderId="32" xfId="0" applyFont="1" applyBorder="1" applyAlignment="1" applyProtection="1">
      <alignment vertical="center" wrapText="1"/>
      <protection locked="0"/>
    </xf>
    <xf numFmtId="0" fontId="41" fillId="0" borderId="1" xfId="0" applyFont="1" applyBorder="1" applyAlignment="1" applyProtection="1">
      <alignment vertical="center" wrapText="1"/>
      <protection locked="0"/>
    </xf>
    <xf numFmtId="0" fontId="41" fillId="0" borderId="1" xfId="0" applyFont="1" applyBorder="1" applyAlignment="1" applyProtection="1">
      <alignment vertical="center"/>
      <protection locked="0"/>
    </xf>
    <xf numFmtId="0" fontId="41" fillId="0" borderId="1" xfId="0" applyFont="1" applyBorder="1" applyAlignment="1" applyProtection="1">
      <alignment horizontal="left" vertical="center"/>
      <protection locked="0"/>
    </xf>
    <xf numFmtId="49" fontId="41" fillId="0" borderId="1" xfId="0" applyNumberFormat="1" applyFont="1" applyBorder="1" applyAlignment="1" applyProtection="1">
      <alignment vertical="center" wrapText="1"/>
      <protection locked="0"/>
    </xf>
    <xf numFmtId="0" fontId="38" fillId="0" borderId="35" xfId="0" applyFont="1" applyBorder="1" applyAlignment="1" applyProtection="1">
      <alignment vertical="center" wrapText="1"/>
      <protection locked="0"/>
    </xf>
    <xf numFmtId="0" fontId="42" fillId="0" borderId="34" xfId="0" applyFont="1" applyBorder="1" applyAlignment="1" applyProtection="1">
      <alignment vertical="center" wrapText="1"/>
      <protection locked="0"/>
    </xf>
    <xf numFmtId="0" fontId="38" fillId="0" borderId="36" xfId="0" applyFont="1" applyBorder="1" applyAlignment="1" applyProtection="1">
      <alignment vertical="center" wrapText="1"/>
      <protection locked="0"/>
    </xf>
    <xf numFmtId="0" fontId="38" fillId="0" borderId="1" xfId="0" applyFont="1" applyBorder="1" applyAlignment="1" applyProtection="1">
      <alignment vertical="top"/>
      <protection locked="0"/>
    </xf>
    <xf numFmtId="0" fontId="38" fillId="0" borderId="0" xfId="0" applyFont="1" applyAlignment="1" applyProtection="1">
      <alignment vertical="top"/>
      <protection locked="0"/>
    </xf>
    <xf numFmtId="0" fontId="38" fillId="0" borderId="29" xfId="0" applyFont="1" applyBorder="1" applyAlignment="1" applyProtection="1">
      <alignment horizontal="left" vertical="center"/>
      <protection locked="0"/>
    </xf>
    <xf numFmtId="0" fontId="38" fillId="0" borderId="30" xfId="0" applyFont="1" applyBorder="1" applyAlignment="1" applyProtection="1">
      <alignment horizontal="left" vertical="center"/>
      <protection locked="0"/>
    </xf>
    <xf numFmtId="0" fontId="38" fillId="0" borderId="31" xfId="0" applyFont="1" applyBorder="1" applyAlignment="1" applyProtection="1">
      <alignment horizontal="left" vertical="center"/>
      <protection locked="0"/>
    </xf>
    <xf numFmtId="0" fontId="38" fillId="0" borderId="32" xfId="0" applyFont="1" applyBorder="1" applyAlignment="1" applyProtection="1">
      <alignment horizontal="left" vertical="center"/>
      <protection locked="0"/>
    </xf>
    <xf numFmtId="0" fontId="38" fillId="0" borderId="33" xfId="0" applyFont="1" applyBorder="1" applyAlignment="1" applyProtection="1">
      <alignment horizontal="left" vertical="center"/>
      <protection locked="0"/>
    </xf>
    <xf numFmtId="0" fontId="40" fillId="0" borderId="1" xfId="0" applyFont="1" applyBorder="1" applyAlignment="1" applyProtection="1">
      <alignment horizontal="left" vertical="center"/>
      <protection locked="0"/>
    </xf>
    <xf numFmtId="0" fontId="43" fillId="0" borderId="0" xfId="0" applyFont="1" applyAlignment="1" applyProtection="1">
      <alignment horizontal="left" vertical="center"/>
      <protection locked="0"/>
    </xf>
    <xf numFmtId="0" fontId="40" fillId="0" borderId="34" xfId="0" applyFont="1" applyBorder="1" applyAlignment="1" applyProtection="1">
      <alignment horizontal="left" vertical="center"/>
      <protection locked="0"/>
    </xf>
    <xf numFmtId="0" fontId="40" fillId="0" borderId="34" xfId="0" applyFont="1" applyBorder="1" applyAlignment="1" applyProtection="1">
      <alignment horizontal="center" vertical="center"/>
      <protection locked="0"/>
    </xf>
    <xf numFmtId="0" fontId="43" fillId="0" borderId="34" xfId="0" applyFont="1" applyBorder="1" applyAlignment="1" applyProtection="1">
      <alignment horizontal="left" vertical="center"/>
      <protection locked="0"/>
    </xf>
    <xf numFmtId="0" fontId="44" fillId="0" borderId="1" xfId="0" applyFont="1" applyBorder="1" applyAlignment="1" applyProtection="1">
      <alignment horizontal="left" vertical="center"/>
      <protection locked="0"/>
    </xf>
    <xf numFmtId="0" fontId="41" fillId="0" borderId="0" xfId="0" applyFont="1" applyAlignment="1" applyProtection="1">
      <alignment horizontal="left" vertical="center"/>
      <protection locked="0"/>
    </xf>
    <xf numFmtId="0" fontId="41" fillId="0" borderId="1" xfId="0" applyFont="1" applyBorder="1" applyAlignment="1" applyProtection="1">
      <alignment horizontal="center" vertical="center"/>
      <protection locked="0"/>
    </xf>
    <xf numFmtId="0" fontId="41" fillId="0" borderId="32" xfId="0" applyFont="1" applyBorder="1" applyAlignment="1" applyProtection="1">
      <alignment horizontal="left" vertical="center"/>
      <protection locked="0"/>
    </xf>
    <xf numFmtId="0" fontId="41" fillId="0" borderId="1" xfId="0" applyFont="1" applyFill="1" applyBorder="1" applyAlignment="1" applyProtection="1">
      <alignment horizontal="left" vertical="center"/>
      <protection locked="0"/>
    </xf>
    <xf numFmtId="0" fontId="41" fillId="0" borderId="1" xfId="0" applyFont="1" applyFill="1" applyBorder="1" applyAlignment="1" applyProtection="1">
      <alignment horizontal="center" vertical="center"/>
      <protection locked="0"/>
    </xf>
    <xf numFmtId="0" fontId="38" fillId="0" borderId="35" xfId="0" applyFont="1" applyBorder="1" applyAlignment="1" applyProtection="1">
      <alignment horizontal="left" vertical="center"/>
      <protection locked="0"/>
    </xf>
    <xf numFmtId="0" fontId="42" fillId="0" borderId="34" xfId="0" applyFont="1" applyBorder="1" applyAlignment="1" applyProtection="1">
      <alignment horizontal="left" vertical="center"/>
      <protection locked="0"/>
    </xf>
    <xf numFmtId="0" fontId="38" fillId="0" borderId="36" xfId="0" applyFont="1" applyBorder="1" applyAlignment="1" applyProtection="1">
      <alignment horizontal="left" vertical="center"/>
      <protection locked="0"/>
    </xf>
    <xf numFmtId="0" fontId="38" fillId="0" borderId="1" xfId="0" applyFont="1" applyBorder="1" applyAlignment="1" applyProtection="1">
      <alignment horizontal="left" vertical="center"/>
      <protection locked="0"/>
    </xf>
    <xf numFmtId="0" fontId="42" fillId="0" borderId="1" xfId="0" applyFont="1" applyBorder="1" applyAlignment="1" applyProtection="1">
      <alignment horizontal="left" vertical="center"/>
      <protection locked="0"/>
    </xf>
    <xf numFmtId="0" fontId="43" fillId="0" borderId="1" xfId="0" applyFont="1" applyBorder="1" applyAlignment="1" applyProtection="1">
      <alignment horizontal="left" vertical="center"/>
      <protection locked="0"/>
    </xf>
    <xf numFmtId="0" fontId="41" fillId="0" borderId="34" xfId="0" applyFont="1" applyBorder="1" applyAlignment="1" applyProtection="1">
      <alignment horizontal="left" vertical="center"/>
      <protection locked="0"/>
    </xf>
    <xf numFmtId="0" fontId="38" fillId="0" borderId="1" xfId="0" applyFont="1" applyBorder="1" applyAlignment="1" applyProtection="1">
      <alignment horizontal="left" vertical="center" wrapText="1"/>
      <protection locked="0"/>
    </xf>
    <xf numFmtId="0" fontId="41" fillId="0" borderId="1" xfId="0" applyFont="1" applyBorder="1" applyAlignment="1" applyProtection="1">
      <alignment horizontal="center" vertical="center" wrapText="1"/>
      <protection locked="0"/>
    </xf>
    <xf numFmtId="0" fontId="38" fillId="0" borderId="29" xfId="0" applyFont="1" applyBorder="1" applyAlignment="1" applyProtection="1">
      <alignment horizontal="left" vertical="center" wrapText="1"/>
      <protection locked="0"/>
    </xf>
    <xf numFmtId="0" fontId="38" fillId="0" borderId="30" xfId="0" applyFont="1" applyBorder="1" applyAlignment="1" applyProtection="1">
      <alignment horizontal="left" vertical="center" wrapText="1"/>
      <protection locked="0"/>
    </xf>
    <xf numFmtId="0" fontId="38" fillId="0" borderId="31" xfId="0" applyFont="1" applyBorder="1" applyAlignment="1" applyProtection="1">
      <alignment horizontal="left" vertical="center" wrapText="1"/>
      <protection locked="0"/>
    </xf>
    <xf numFmtId="0" fontId="38" fillId="0" borderId="32" xfId="0" applyFont="1" applyBorder="1" applyAlignment="1" applyProtection="1">
      <alignment horizontal="left" vertical="center" wrapText="1"/>
      <protection locked="0"/>
    </xf>
    <xf numFmtId="0" fontId="38" fillId="0" borderId="33" xfId="0" applyFont="1" applyBorder="1" applyAlignment="1" applyProtection="1">
      <alignment horizontal="left" vertical="center" wrapText="1"/>
      <protection locked="0"/>
    </xf>
    <xf numFmtId="0" fontId="43" fillId="0" borderId="32" xfId="0" applyFont="1" applyBorder="1" applyAlignment="1" applyProtection="1">
      <alignment horizontal="left" vertical="center" wrapText="1"/>
      <protection locked="0"/>
    </xf>
    <xf numFmtId="0" fontId="43" fillId="0" borderId="33" xfId="0" applyFont="1" applyBorder="1" applyAlignment="1" applyProtection="1">
      <alignment horizontal="left" vertical="center" wrapText="1"/>
      <protection locked="0"/>
    </xf>
    <xf numFmtId="0" fontId="41" fillId="0" borderId="32" xfId="0" applyFont="1" applyBorder="1" applyAlignment="1" applyProtection="1">
      <alignment horizontal="left" vertical="center" wrapText="1"/>
      <protection locked="0"/>
    </xf>
    <xf numFmtId="0" fontId="41" fillId="0" borderId="33" xfId="0" applyFont="1" applyBorder="1" applyAlignment="1" applyProtection="1">
      <alignment horizontal="left" vertical="center" wrapText="1"/>
      <protection locked="0"/>
    </xf>
    <xf numFmtId="0" fontId="41" fillId="0" borderId="33" xfId="0" applyFont="1" applyBorder="1" applyAlignment="1" applyProtection="1">
      <alignment horizontal="left" vertical="center"/>
      <protection locked="0"/>
    </xf>
    <xf numFmtId="0" fontId="41" fillId="0" borderId="35" xfId="0" applyFont="1" applyBorder="1" applyAlignment="1" applyProtection="1">
      <alignment horizontal="left" vertical="center" wrapText="1"/>
      <protection locked="0"/>
    </xf>
    <xf numFmtId="0" fontId="41" fillId="0" borderId="34" xfId="0" applyFont="1" applyBorder="1" applyAlignment="1" applyProtection="1">
      <alignment horizontal="left" vertical="center" wrapText="1"/>
      <protection locked="0"/>
    </xf>
    <xf numFmtId="0" fontId="41" fillId="0" borderId="36" xfId="0" applyFont="1" applyBorder="1" applyAlignment="1" applyProtection="1">
      <alignment horizontal="left" vertical="center" wrapText="1"/>
      <protection locked="0"/>
    </xf>
    <xf numFmtId="0" fontId="41" fillId="0" borderId="1" xfId="0" applyFont="1" applyBorder="1" applyAlignment="1" applyProtection="1">
      <alignment horizontal="left" vertical="top"/>
      <protection locked="0"/>
    </xf>
    <xf numFmtId="0" fontId="41" fillId="0" borderId="1" xfId="0" applyFont="1" applyBorder="1" applyAlignment="1" applyProtection="1">
      <alignment horizontal="center" vertical="top"/>
      <protection locked="0"/>
    </xf>
    <xf numFmtId="0" fontId="41" fillId="0" borderId="35" xfId="0" applyFont="1" applyBorder="1" applyAlignment="1" applyProtection="1">
      <alignment horizontal="left" vertical="center"/>
      <protection locked="0"/>
    </xf>
    <xf numFmtId="0" fontId="41" fillId="0" borderId="36" xfId="0" applyFont="1" applyBorder="1" applyAlignment="1" applyProtection="1">
      <alignment horizontal="left" vertical="center"/>
      <protection locked="0"/>
    </xf>
    <xf numFmtId="0" fontId="43" fillId="0" borderId="0" xfId="0" applyFont="1" applyAlignment="1" applyProtection="1">
      <alignment vertical="center"/>
      <protection locked="0"/>
    </xf>
    <xf numFmtId="0" fontId="40" fillId="0" borderId="1" xfId="0" applyFont="1" applyBorder="1" applyAlignment="1" applyProtection="1">
      <alignment vertical="center"/>
      <protection locked="0"/>
    </xf>
    <xf numFmtId="0" fontId="43" fillId="0" borderId="34" xfId="0" applyFont="1" applyBorder="1" applyAlignment="1" applyProtection="1">
      <alignment vertical="center"/>
      <protection locked="0"/>
    </xf>
    <xf numFmtId="0" fontId="40" fillId="0" borderId="34" xfId="0" applyFont="1" applyBorder="1" applyAlignment="1" applyProtection="1">
      <alignment vertical="center"/>
      <protection locked="0"/>
    </xf>
    <xf numFmtId="0" fontId="0" fillId="0" borderId="1" xfId="0" applyBorder="1" applyAlignment="1" applyProtection="1">
      <alignment vertical="top"/>
      <protection locked="0"/>
    </xf>
    <xf numFmtId="49" fontId="41" fillId="0" borderId="1" xfId="0" applyNumberFormat="1" applyFont="1" applyBorder="1" applyAlignment="1" applyProtection="1">
      <alignment horizontal="left" vertical="center"/>
      <protection locked="0"/>
    </xf>
    <xf numFmtId="0" fontId="0" fillId="0" borderId="34" xfId="0" applyBorder="1" applyAlignment="1" applyProtection="1">
      <alignment vertical="top"/>
      <protection locked="0"/>
    </xf>
    <xf numFmtId="0" fontId="40" fillId="0" borderId="34" xfId="0" applyFont="1" applyBorder="1" applyAlignment="1" applyProtection="1">
      <alignment horizontal="left"/>
      <protection locked="0"/>
    </xf>
    <xf numFmtId="0" fontId="43" fillId="0" borderId="34" xfId="0" applyFont="1" applyBorder="1" applyAlignment="1" applyProtection="1">
      <protection locked="0"/>
    </xf>
    <xf numFmtId="0" fontId="38" fillId="0" borderId="32" xfId="0" applyFont="1" applyBorder="1" applyAlignment="1" applyProtection="1">
      <alignment vertical="top"/>
      <protection locked="0"/>
    </xf>
    <xf numFmtId="0" fontId="38" fillId="0" borderId="33" xfId="0" applyFont="1" applyBorder="1" applyAlignment="1" applyProtection="1">
      <alignment vertical="top"/>
      <protection locked="0"/>
    </xf>
    <xf numFmtId="0" fontId="38" fillId="0" borderId="1" xfId="0" applyFont="1" applyBorder="1" applyAlignment="1" applyProtection="1">
      <alignment horizontal="center" vertical="center"/>
      <protection locked="0"/>
    </xf>
    <xf numFmtId="0" fontId="38" fillId="0" borderId="1" xfId="0" applyFont="1" applyBorder="1" applyAlignment="1" applyProtection="1">
      <alignment horizontal="left" vertical="top"/>
      <protection locked="0"/>
    </xf>
    <xf numFmtId="0" fontId="38" fillId="0" borderId="35" xfId="0" applyFont="1" applyBorder="1" applyAlignment="1" applyProtection="1">
      <alignment vertical="top"/>
      <protection locked="0"/>
    </xf>
    <xf numFmtId="0" fontId="38" fillId="0" borderId="34" xfId="0" applyFont="1" applyBorder="1" applyAlignment="1" applyProtection="1">
      <alignment vertical="top"/>
      <protection locked="0"/>
    </xf>
    <xf numFmtId="0" fontId="38" fillId="0" borderId="36" xfId="0" applyFont="1" applyBorder="1" applyAlignment="1" applyProtection="1">
      <alignment vertical="top"/>
      <protection locked="0"/>
    </xf>
    <xf numFmtId="0" fontId="16" fillId="3" borderId="0" xfId="0" applyFont="1" applyFill="1" applyAlignment="1">
      <alignment horizontal="center" vertical="center"/>
    </xf>
    <xf numFmtId="0" fontId="0" fillId="0" borderId="0" xfId="0"/>
    <xf numFmtId="4" fontId="27" fillId="0" borderId="0" xfId="0" applyNumberFormat="1" applyFont="1" applyAlignment="1">
      <alignment vertical="center"/>
    </xf>
    <xf numFmtId="0" fontId="27" fillId="0" borderId="0" xfId="0" applyFont="1" applyAlignment="1">
      <alignment vertical="center"/>
    </xf>
    <xf numFmtId="0" fontId="26" fillId="0" borderId="0" xfId="0" applyFont="1" applyAlignment="1">
      <alignment horizontal="left" vertical="center" wrapText="1"/>
    </xf>
    <xf numFmtId="4" fontId="23" fillId="0" borderId="0" xfId="0" applyNumberFormat="1" applyFont="1" applyAlignment="1">
      <alignment horizontal="right" vertical="center"/>
    </xf>
    <xf numFmtId="4" fontId="23" fillId="0" borderId="0" xfId="0" applyNumberFormat="1" applyFont="1" applyAlignment="1">
      <alignment vertical="center"/>
    </xf>
    <xf numFmtId="0" fontId="3" fillId="0" borderId="0" xfId="0" applyFont="1" applyAlignment="1">
      <alignment horizontal="left" vertical="center" wrapText="1"/>
    </xf>
    <xf numFmtId="0" fontId="3" fillId="0" borderId="0" xfId="0" applyFont="1" applyAlignment="1">
      <alignment vertical="center"/>
    </xf>
    <xf numFmtId="165" fontId="2" fillId="0" borderId="0" xfId="0" applyNumberFormat="1" applyFont="1" applyAlignment="1">
      <alignment horizontal="left" vertical="center"/>
    </xf>
    <xf numFmtId="0" fontId="2" fillId="0" borderId="0" xfId="0" applyFont="1" applyAlignment="1">
      <alignment vertical="center"/>
    </xf>
    <xf numFmtId="0" fontId="22" fillId="0" borderId="15" xfId="0" applyFont="1" applyBorder="1" applyAlignment="1">
      <alignment horizontal="center" vertical="center"/>
    </xf>
    <xf numFmtId="0" fontId="22" fillId="0" borderId="16" xfId="0" applyFont="1" applyBorder="1" applyAlignment="1">
      <alignment horizontal="left" vertical="center"/>
    </xf>
    <xf numFmtId="0" fontId="1" fillId="0" borderId="18" xfId="0" applyFont="1" applyBorder="1" applyAlignment="1">
      <alignment horizontal="left" vertical="center"/>
    </xf>
    <xf numFmtId="0" fontId="1" fillId="0" borderId="0" xfId="0" applyFont="1" applyBorder="1" applyAlignment="1">
      <alignment horizontal="left" vertical="center"/>
    </xf>
    <xf numFmtId="0" fontId="2" fillId="5" borderId="9" xfId="0" applyFont="1" applyFill="1" applyBorder="1" applyAlignment="1">
      <alignment horizontal="center" vertical="center"/>
    </xf>
    <xf numFmtId="0" fontId="2" fillId="5" borderId="10" xfId="0" applyFont="1" applyFill="1" applyBorder="1" applyAlignment="1">
      <alignment horizontal="left" vertical="center"/>
    </xf>
    <xf numFmtId="0" fontId="2" fillId="5" borderId="10" xfId="0" applyFont="1" applyFill="1" applyBorder="1" applyAlignment="1">
      <alignment horizontal="center" vertical="center"/>
    </xf>
    <xf numFmtId="0" fontId="2" fillId="5" borderId="10" xfId="0" applyFont="1" applyFill="1" applyBorder="1" applyAlignment="1">
      <alignment horizontal="right" vertical="center"/>
    </xf>
    <xf numFmtId="164" fontId="1" fillId="0" borderId="0" xfId="0" applyNumberFormat="1" applyFont="1" applyBorder="1" applyAlignment="1">
      <alignment horizontal="center" vertical="center"/>
    </xf>
    <xf numFmtId="0" fontId="1" fillId="0" borderId="0" xfId="0" applyFont="1" applyBorder="1" applyAlignment="1">
      <alignment vertical="center"/>
    </xf>
    <xf numFmtId="4" fontId="20" fillId="0" borderId="0" xfId="0" applyNumberFormat="1" applyFont="1" applyBorder="1" applyAlignment="1">
      <alignment vertical="center"/>
    </xf>
    <xf numFmtId="0" fontId="3" fillId="4" borderId="10" xfId="0" applyFont="1" applyFill="1" applyBorder="1" applyAlignment="1">
      <alignment horizontal="left" vertical="center"/>
    </xf>
    <xf numFmtId="0" fontId="0" fillId="4" borderId="10" xfId="0" applyFont="1" applyFill="1" applyBorder="1" applyAlignment="1">
      <alignment vertical="center"/>
    </xf>
    <xf numFmtId="4" fontId="3" fillId="4" borderId="10" xfId="0" applyNumberFormat="1" applyFont="1" applyFill="1" applyBorder="1" applyAlignment="1">
      <alignment vertical="center"/>
    </xf>
    <xf numFmtId="0" fontId="0" fillId="4" borderId="11" xfId="0" applyFont="1" applyFill="1" applyBorder="1" applyAlignment="1">
      <alignment vertical="center"/>
    </xf>
    <xf numFmtId="0" fontId="2" fillId="0" borderId="0" xfId="0" applyFont="1" applyBorder="1" applyAlignment="1">
      <alignment horizontal="left" vertical="center"/>
    </xf>
    <xf numFmtId="0" fontId="0" fillId="0" borderId="0" xfId="0" applyBorder="1"/>
    <xf numFmtId="0" fontId="3" fillId="0" borderId="0" xfId="0" applyFont="1" applyBorder="1" applyAlignment="1">
      <alignment horizontal="left" vertical="top" wrapText="1"/>
    </xf>
    <xf numFmtId="0" fontId="47" fillId="0" borderId="0" xfId="0" applyFont="1" applyFill="1" applyBorder="1" applyAlignment="1">
      <alignment horizontal="left" vertical="center" wrapText="1"/>
    </xf>
    <xf numFmtId="4" fontId="19" fillId="0" borderId="8" xfId="0" applyNumberFormat="1" applyFont="1" applyBorder="1" applyAlignment="1">
      <alignment vertical="center"/>
    </xf>
    <xf numFmtId="0" fontId="0" fillId="0" borderId="8" xfId="0" applyFont="1" applyBorder="1" applyAlignment="1">
      <alignment vertical="center"/>
    </xf>
    <xf numFmtId="0" fontId="1" fillId="0" borderId="0" xfId="0" applyFont="1" applyBorder="1" applyAlignment="1">
      <alignment horizontal="right" vertical="center"/>
    </xf>
    <xf numFmtId="0" fontId="2" fillId="0" borderId="0" xfId="0" applyFont="1" applyBorder="1" applyAlignment="1">
      <alignment horizontal="left" vertical="center" wrapText="1"/>
    </xf>
    <xf numFmtId="0" fontId="0" fillId="0" borderId="0" xfId="0" applyFont="1" applyBorder="1" applyAlignment="1">
      <alignment horizontal="left" vertical="center"/>
    </xf>
    <xf numFmtId="0" fontId="18" fillId="0" borderId="0" xfId="0" applyFont="1" applyAlignment="1">
      <alignment horizontal="left" vertical="center" wrapText="1"/>
    </xf>
    <xf numFmtId="0" fontId="18" fillId="0" borderId="0" xfId="0" applyFont="1" applyAlignment="1">
      <alignment horizontal="left" vertical="center"/>
    </xf>
    <xf numFmtId="0" fontId="0" fillId="0" borderId="0" xfId="0" applyFont="1" applyAlignment="1">
      <alignment vertical="center"/>
    </xf>
    <xf numFmtId="0" fontId="30" fillId="2" borderId="0" xfId="1" applyFont="1" applyFill="1" applyAlignment="1" applyProtection="1">
      <alignment vertical="center"/>
    </xf>
    <xf numFmtId="0" fontId="18" fillId="0" borderId="0" xfId="0" applyFont="1" applyBorder="1" applyAlignment="1">
      <alignment horizontal="left" vertical="center" wrapText="1"/>
    </xf>
    <xf numFmtId="0" fontId="18" fillId="0" borderId="0" xfId="0" applyFont="1" applyBorder="1" applyAlignment="1">
      <alignment horizontal="left" vertical="center"/>
    </xf>
    <xf numFmtId="0" fontId="3" fillId="0" borderId="0" xfId="0" applyFont="1" applyBorder="1" applyAlignment="1">
      <alignment horizontal="left" vertical="center" wrapText="1"/>
    </xf>
    <xf numFmtId="0" fontId="0" fillId="0" borderId="0" xfId="0" applyFont="1" applyBorder="1" applyAlignment="1">
      <alignment vertical="center"/>
    </xf>
    <xf numFmtId="0" fontId="39" fillId="0" borderId="1" xfId="0" applyFont="1" applyBorder="1" applyAlignment="1" applyProtection="1">
      <alignment horizontal="center" vertical="center" wrapText="1"/>
      <protection locked="0"/>
    </xf>
    <xf numFmtId="0" fontId="40" fillId="0" borderId="34" xfId="0" applyFont="1" applyBorder="1" applyAlignment="1" applyProtection="1">
      <alignment horizontal="left" wrapText="1"/>
      <protection locked="0"/>
    </xf>
    <xf numFmtId="0" fontId="41" fillId="0" borderId="1" xfId="0" applyFont="1" applyBorder="1" applyAlignment="1" applyProtection="1">
      <alignment horizontal="left" vertical="center" wrapText="1"/>
      <protection locked="0"/>
    </xf>
    <xf numFmtId="0" fontId="41" fillId="0" borderId="1" xfId="0" applyFont="1" applyBorder="1" applyAlignment="1" applyProtection="1">
      <alignment horizontal="left" vertical="center"/>
      <protection locked="0"/>
    </xf>
    <xf numFmtId="49" fontId="41" fillId="0" borderId="1" xfId="0" applyNumberFormat="1" applyFont="1" applyBorder="1" applyAlignment="1" applyProtection="1">
      <alignment horizontal="left" vertical="center" wrapText="1"/>
      <protection locked="0"/>
    </xf>
    <xf numFmtId="0" fontId="39" fillId="0" borderId="1" xfId="0" applyFont="1" applyBorder="1" applyAlignment="1" applyProtection="1">
      <alignment horizontal="center" vertical="center"/>
      <protection locked="0"/>
    </xf>
    <xf numFmtId="0" fontId="40" fillId="0" borderId="34" xfId="0" applyFont="1" applyBorder="1" applyAlignment="1" applyProtection="1">
      <alignment horizontal="left"/>
      <protection locked="0"/>
    </xf>
    <xf numFmtId="0" fontId="41" fillId="0" borderId="1" xfId="0" applyFont="1" applyBorder="1" applyAlignment="1" applyProtection="1">
      <alignment horizontal="left" vertical="top"/>
      <protection locked="0"/>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71145" cy="271145"/>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62"/>
  <sheetViews>
    <sheetView showGridLines="0" workbookViewId="0">
      <pane ySplit="1" topLeftCell="A61" activePane="bottomLeft" state="frozen"/>
      <selection pane="bottomLeft" activeCell="M14" sqref="M14"/>
    </sheetView>
  </sheetViews>
  <sheetFormatPr defaultRowHeight="12"/>
  <cols>
    <col min="1" max="1" width="8.28515625" customWidth="1"/>
    <col min="2" max="2" width="1.7109375" customWidth="1"/>
    <col min="3" max="3" width="4.140625" customWidth="1"/>
    <col min="4" max="33" width="2.7109375" customWidth="1"/>
    <col min="34" max="34" width="3.28515625" customWidth="1"/>
    <col min="35" max="35" width="31.7109375" customWidth="1"/>
    <col min="36" max="37" width="2.42578125" customWidth="1"/>
    <col min="38" max="38" width="8.28515625" customWidth="1"/>
    <col min="39" max="39" width="3.28515625" customWidth="1"/>
    <col min="40" max="40" width="13.28515625" customWidth="1"/>
    <col min="41" max="41" width="7.42578125" customWidth="1"/>
    <col min="42" max="42" width="4.140625" customWidth="1"/>
    <col min="43" max="43" width="15.7109375" customWidth="1"/>
    <col min="44" max="44" width="13.7109375" customWidth="1"/>
    <col min="45" max="47" width="25.85546875" hidden="1" customWidth="1"/>
    <col min="48" max="52" width="21.7109375" hidden="1" customWidth="1"/>
    <col min="53" max="53" width="19.140625" hidden="1" customWidth="1"/>
    <col min="54" max="54" width="25" hidden="1" customWidth="1"/>
    <col min="55" max="56" width="19.140625" hidden="1" customWidth="1"/>
    <col min="57" max="57" width="66.42578125" customWidth="1"/>
    <col min="71" max="91" width="9.28515625" hidden="1"/>
  </cols>
  <sheetData>
    <row r="1" spans="1:74" ht="21.3" customHeight="1">
      <c r="A1" s="16" t="s">
        <v>0</v>
      </c>
      <c r="B1" s="17"/>
      <c r="C1" s="17"/>
      <c r="D1" s="18" t="s">
        <v>1</v>
      </c>
      <c r="E1" s="17"/>
      <c r="F1" s="17"/>
      <c r="G1" s="17"/>
      <c r="H1" s="17"/>
      <c r="I1" s="17"/>
      <c r="J1" s="17"/>
      <c r="K1" s="19" t="s">
        <v>2</v>
      </c>
      <c r="L1" s="19"/>
      <c r="M1" s="19"/>
      <c r="N1" s="19"/>
      <c r="O1" s="19"/>
      <c r="P1" s="19"/>
      <c r="Q1" s="19"/>
      <c r="R1" s="19"/>
      <c r="S1" s="19"/>
      <c r="T1" s="17"/>
      <c r="U1" s="17"/>
      <c r="V1" s="17"/>
      <c r="W1" s="19" t="s">
        <v>3</v>
      </c>
      <c r="X1" s="19"/>
      <c r="Y1" s="19"/>
      <c r="Z1" s="19"/>
      <c r="AA1" s="19"/>
      <c r="AB1" s="19"/>
      <c r="AC1" s="19"/>
      <c r="AD1" s="19"/>
      <c r="AE1" s="19"/>
      <c r="AF1" s="19"/>
      <c r="AG1" s="19"/>
      <c r="AH1" s="19"/>
      <c r="AI1" s="20"/>
      <c r="AJ1" s="21"/>
      <c r="AK1" s="21"/>
      <c r="AL1" s="21"/>
      <c r="AM1" s="21"/>
      <c r="AN1" s="21"/>
      <c r="AO1" s="21"/>
      <c r="AP1" s="21"/>
      <c r="AQ1" s="21"/>
      <c r="AR1" s="21"/>
      <c r="AS1" s="21"/>
      <c r="AT1" s="21"/>
      <c r="AU1" s="21"/>
      <c r="AV1" s="21"/>
      <c r="AW1" s="21"/>
      <c r="AX1" s="21"/>
      <c r="AY1" s="21"/>
      <c r="AZ1" s="21"/>
      <c r="BA1" s="22" t="s">
        <v>4</v>
      </c>
      <c r="BB1" s="22" t="s">
        <v>5</v>
      </c>
      <c r="BC1" s="21"/>
      <c r="BD1" s="21"/>
      <c r="BE1" s="21"/>
      <c r="BF1" s="21"/>
      <c r="BG1" s="21"/>
      <c r="BH1" s="21"/>
      <c r="BI1" s="21"/>
      <c r="BJ1" s="21"/>
      <c r="BK1" s="21"/>
      <c r="BL1" s="21"/>
      <c r="BM1" s="21"/>
      <c r="BN1" s="21"/>
      <c r="BO1" s="21"/>
      <c r="BP1" s="21"/>
      <c r="BQ1" s="21"/>
      <c r="BR1" s="21"/>
      <c r="BT1" s="23" t="s">
        <v>6</v>
      </c>
      <c r="BU1" s="23" t="s">
        <v>6</v>
      </c>
      <c r="BV1" s="23" t="s">
        <v>7</v>
      </c>
    </row>
    <row r="2" spans="1:74" ht="36.9" customHeight="1">
      <c r="AR2" s="291" t="s">
        <v>8</v>
      </c>
      <c r="AS2" s="292"/>
      <c r="AT2" s="292"/>
      <c r="AU2" s="292"/>
      <c r="AV2" s="292"/>
      <c r="AW2" s="292"/>
      <c r="AX2" s="292"/>
      <c r="AY2" s="292"/>
      <c r="AZ2" s="292"/>
      <c r="BA2" s="292"/>
      <c r="BB2" s="292"/>
      <c r="BC2" s="292"/>
      <c r="BD2" s="292"/>
      <c r="BE2" s="292"/>
      <c r="BS2" s="24" t="s">
        <v>9</v>
      </c>
      <c r="BT2" s="24" t="s">
        <v>10</v>
      </c>
    </row>
    <row r="3" spans="1:74" ht="6.9" customHeight="1">
      <c r="B3" s="25"/>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6"/>
      <c r="AJ3" s="26"/>
      <c r="AK3" s="26"/>
      <c r="AL3" s="26"/>
      <c r="AM3" s="26"/>
      <c r="AN3" s="26"/>
      <c r="AO3" s="26"/>
      <c r="AP3" s="26"/>
      <c r="AQ3" s="27"/>
      <c r="BS3" s="24" t="s">
        <v>9</v>
      </c>
      <c r="BT3" s="24" t="s">
        <v>11</v>
      </c>
    </row>
    <row r="4" spans="1:74" ht="36.9" customHeight="1">
      <c r="B4" s="28"/>
      <c r="C4" s="29"/>
      <c r="D4" s="30" t="s">
        <v>12</v>
      </c>
      <c r="E4" s="29"/>
      <c r="F4" s="29"/>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c r="AM4" s="29"/>
      <c r="AN4" s="29"/>
      <c r="AO4" s="29"/>
      <c r="AP4" s="29"/>
      <c r="AQ4" s="31"/>
      <c r="AS4" s="32" t="s">
        <v>13</v>
      </c>
      <c r="BS4" s="24" t="s">
        <v>14</v>
      </c>
    </row>
    <row r="5" spans="1:74" ht="14.4" customHeight="1">
      <c r="B5" s="28"/>
      <c r="C5" s="29"/>
      <c r="D5" s="33" t="s">
        <v>15</v>
      </c>
      <c r="E5" s="29"/>
      <c r="F5" s="29"/>
      <c r="G5" s="29"/>
      <c r="H5" s="29"/>
      <c r="I5" s="29"/>
      <c r="J5" s="29"/>
      <c r="K5" s="317"/>
      <c r="L5" s="318"/>
      <c r="M5" s="318"/>
      <c r="N5" s="318"/>
      <c r="O5" s="318"/>
      <c r="P5" s="318"/>
      <c r="Q5" s="318"/>
      <c r="R5" s="318"/>
      <c r="S5" s="318"/>
      <c r="T5" s="318"/>
      <c r="U5" s="318"/>
      <c r="V5" s="318"/>
      <c r="W5" s="318"/>
      <c r="X5" s="318"/>
      <c r="Y5" s="318"/>
      <c r="Z5" s="318"/>
      <c r="AA5" s="318"/>
      <c r="AB5" s="318"/>
      <c r="AC5" s="318"/>
      <c r="AD5" s="318"/>
      <c r="AE5" s="318"/>
      <c r="AF5" s="318"/>
      <c r="AG5" s="318"/>
      <c r="AH5" s="318"/>
      <c r="AI5" s="318"/>
      <c r="AJ5" s="318"/>
      <c r="AK5" s="318"/>
      <c r="AL5" s="318"/>
      <c r="AM5" s="318"/>
      <c r="AN5" s="318"/>
      <c r="AO5" s="318"/>
      <c r="AP5" s="29"/>
      <c r="AQ5" s="31"/>
      <c r="BS5" s="24" t="s">
        <v>9</v>
      </c>
    </row>
    <row r="6" spans="1:74" ht="36.9" customHeight="1">
      <c r="B6" s="28"/>
      <c r="C6" s="29"/>
      <c r="D6" s="35" t="s">
        <v>16</v>
      </c>
      <c r="E6" s="29"/>
      <c r="F6" s="29"/>
      <c r="G6" s="29"/>
      <c r="H6" s="29"/>
      <c r="I6" s="29"/>
      <c r="J6" s="29"/>
      <c r="K6" s="319" t="s">
        <v>17</v>
      </c>
      <c r="L6" s="318"/>
      <c r="M6" s="318"/>
      <c r="N6" s="318"/>
      <c r="O6" s="318"/>
      <c r="P6" s="318"/>
      <c r="Q6" s="318"/>
      <c r="R6" s="318"/>
      <c r="S6" s="318"/>
      <c r="T6" s="318"/>
      <c r="U6" s="318"/>
      <c r="V6" s="318"/>
      <c r="W6" s="318"/>
      <c r="X6" s="318"/>
      <c r="Y6" s="318"/>
      <c r="Z6" s="318"/>
      <c r="AA6" s="318"/>
      <c r="AB6" s="318"/>
      <c r="AC6" s="318"/>
      <c r="AD6" s="318"/>
      <c r="AE6" s="318"/>
      <c r="AF6" s="318"/>
      <c r="AG6" s="318"/>
      <c r="AH6" s="318"/>
      <c r="AI6" s="318"/>
      <c r="AJ6" s="318"/>
      <c r="AK6" s="318"/>
      <c r="AL6" s="318"/>
      <c r="AM6" s="318"/>
      <c r="AN6" s="318"/>
      <c r="AO6" s="318"/>
      <c r="AP6" s="29"/>
      <c r="AQ6" s="31"/>
      <c r="BS6" s="24" t="s">
        <v>9</v>
      </c>
    </row>
    <row r="7" spans="1:74" ht="14.4" customHeight="1">
      <c r="B7" s="28"/>
      <c r="C7" s="29"/>
      <c r="D7" s="36" t="s">
        <v>18</v>
      </c>
      <c r="E7" s="29"/>
      <c r="F7" s="29"/>
      <c r="G7" s="29"/>
      <c r="H7" s="29"/>
      <c r="I7" s="29"/>
      <c r="J7" s="29"/>
      <c r="K7" s="34" t="s">
        <v>5</v>
      </c>
      <c r="L7" s="29"/>
      <c r="M7" s="29"/>
      <c r="N7" s="29"/>
      <c r="O7" s="29"/>
      <c r="P7" s="29"/>
      <c r="Q7" s="29"/>
      <c r="R7" s="29"/>
      <c r="S7" s="29"/>
      <c r="T7" s="29"/>
      <c r="U7" s="29"/>
      <c r="V7" s="29"/>
      <c r="W7" s="29"/>
      <c r="X7" s="29"/>
      <c r="Y7" s="29"/>
      <c r="Z7" s="29"/>
      <c r="AA7" s="29"/>
      <c r="AB7" s="29"/>
      <c r="AC7" s="29"/>
      <c r="AD7" s="29"/>
      <c r="AE7" s="29"/>
      <c r="AF7" s="29"/>
      <c r="AG7" s="29"/>
      <c r="AH7" s="29"/>
      <c r="AI7" s="29"/>
      <c r="AJ7" s="29"/>
      <c r="AK7" s="36" t="s">
        <v>19</v>
      </c>
      <c r="AL7" s="29"/>
      <c r="AM7" s="29"/>
      <c r="AN7" s="34" t="s">
        <v>5</v>
      </c>
      <c r="AO7" s="29"/>
      <c r="AP7" s="29"/>
      <c r="AQ7" s="31"/>
      <c r="BS7" s="24" t="s">
        <v>9</v>
      </c>
    </row>
    <row r="8" spans="1:74" ht="14.4" customHeight="1">
      <c r="B8" s="28"/>
      <c r="C8" s="29"/>
      <c r="D8" s="36" t="s">
        <v>20</v>
      </c>
      <c r="E8" s="29"/>
      <c r="F8" s="29"/>
      <c r="G8" s="29"/>
      <c r="H8" s="29"/>
      <c r="I8" s="29"/>
      <c r="J8" s="29"/>
      <c r="K8" s="34" t="s">
        <v>21</v>
      </c>
      <c r="L8" s="29"/>
      <c r="M8" s="29"/>
      <c r="N8" s="29"/>
      <c r="O8" s="29"/>
      <c r="P8" s="29"/>
      <c r="Q8" s="29"/>
      <c r="R8" s="29"/>
      <c r="S8" s="29"/>
      <c r="T8" s="29"/>
      <c r="U8" s="29"/>
      <c r="V8" s="29"/>
      <c r="W8" s="29"/>
      <c r="X8" s="29"/>
      <c r="Y8" s="29"/>
      <c r="Z8" s="29"/>
      <c r="AA8" s="29"/>
      <c r="AB8" s="29"/>
      <c r="AC8" s="29"/>
      <c r="AD8" s="29"/>
      <c r="AE8" s="29"/>
      <c r="AF8" s="29"/>
      <c r="AG8" s="29"/>
      <c r="AH8" s="29"/>
      <c r="AI8" s="29"/>
      <c r="AJ8" s="29"/>
      <c r="AK8" s="36" t="s">
        <v>22</v>
      </c>
      <c r="AL8" s="29"/>
      <c r="AM8" s="29"/>
      <c r="AN8" s="34"/>
      <c r="AO8" s="29"/>
      <c r="AP8" s="29"/>
      <c r="AQ8" s="31"/>
      <c r="BS8" s="24" t="s">
        <v>9</v>
      </c>
    </row>
    <row r="9" spans="1:74" ht="14.4" customHeight="1">
      <c r="B9" s="28"/>
      <c r="C9" s="29"/>
      <c r="D9" s="29"/>
      <c r="E9" s="29"/>
      <c r="F9" s="29"/>
      <c r="G9" s="29"/>
      <c r="H9" s="29"/>
      <c r="I9" s="29"/>
      <c r="J9" s="29"/>
      <c r="K9" s="29"/>
      <c r="L9" s="29"/>
      <c r="M9" s="29"/>
      <c r="N9" s="29"/>
      <c r="O9" s="29"/>
      <c r="P9" s="29"/>
      <c r="Q9" s="29"/>
      <c r="R9" s="29"/>
      <c r="S9" s="29"/>
      <c r="T9" s="29"/>
      <c r="U9" s="29"/>
      <c r="V9" s="29"/>
      <c r="W9" s="29"/>
      <c r="X9" s="29"/>
      <c r="Y9" s="29"/>
      <c r="Z9" s="29"/>
      <c r="AA9" s="29"/>
      <c r="AB9" s="29"/>
      <c r="AC9" s="29"/>
      <c r="AD9" s="29"/>
      <c r="AE9" s="29"/>
      <c r="AF9" s="29"/>
      <c r="AG9" s="29"/>
      <c r="AH9" s="29"/>
      <c r="AI9" s="29"/>
      <c r="AJ9" s="29"/>
      <c r="AK9" s="29"/>
      <c r="AL9" s="29"/>
      <c r="AM9" s="29"/>
      <c r="AN9" s="29"/>
      <c r="AO9" s="29"/>
      <c r="AP9" s="29"/>
      <c r="AQ9" s="31"/>
      <c r="BS9" s="24" t="s">
        <v>9</v>
      </c>
    </row>
    <row r="10" spans="1:74" ht="14.4" customHeight="1">
      <c r="B10" s="28"/>
      <c r="C10" s="29"/>
      <c r="D10" s="36" t="s">
        <v>23</v>
      </c>
      <c r="E10" s="29"/>
      <c r="F10" s="29"/>
      <c r="G10" s="29"/>
      <c r="H10" s="29"/>
      <c r="I10" s="29"/>
      <c r="J10" s="29"/>
      <c r="K10" s="29"/>
      <c r="L10" s="29"/>
      <c r="M10" s="29"/>
      <c r="N10" s="29"/>
      <c r="O10" s="29"/>
      <c r="P10" s="29"/>
      <c r="Q10" s="29"/>
      <c r="R10" s="29"/>
      <c r="S10" s="29"/>
      <c r="T10" s="29"/>
      <c r="U10" s="29"/>
      <c r="V10" s="29"/>
      <c r="W10" s="29"/>
      <c r="X10" s="29"/>
      <c r="Y10" s="29"/>
      <c r="Z10" s="29"/>
      <c r="AA10" s="29"/>
      <c r="AB10" s="29"/>
      <c r="AC10" s="29"/>
      <c r="AD10" s="29"/>
      <c r="AE10" s="29"/>
      <c r="AF10" s="29"/>
      <c r="AG10" s="29"/>
      <c r="AH10" s="29"/>
      <c r="AI10" s="29"/>
      <c r="AJ10" s="29"/>
      <c r="AK10" s="36" t="s">
        <v>24</v>
      </c>
      <c r="AL10" s="29"/>
      <c r="AM10" s="29"/>
      <c r="AN10" s="34" t="s">
        <v>5</v>
      </c>
      <c r="AO10" s="29"/>
      <c r="AP10" s="29"/>
      <c r="AQ10" s="31"/>
      <c r="BS10" s="24" t="s">
        <v>9</v>
      </c>
    </row>
    <row r="11" spans="1:74" ht="18.45" customHeight="1">
      <c r="B11" s="28"/>
      <c r="C11" s="29"/>
      <c r="D11" s="29"/>
      <c r="E11" s="34" t="s">
        <v>25</v>
      </c>
      <c r="F11" s="29"/>
      <c r="G11" s="29"/>
      <c r="H11" s="29"/>
      <c r="I11" s="29"/>
      <c r="J11" s="29"/>
      <c r="K11" s="29"/>
      <c r="L11" s="29"/>
      <c r="M11" s="29"/>
      <c r="N11" s="29"/>
      <c r="O11" s="29"/>
      <c r="P11" s="29"/>
      <c r="Q11" s="29"/>
      <c r="R11" s="29"/>
      <c r="S11" s="29"/>
      <c r="T11" s="29"/>
      <c r="U11" s="29"/>
      <c r="V11" s="29"/>
      <c r="W11" s="29"/>
      <c r="X11" s="29"/>
      <c r="Y11" s="29"/>
      <c r="Z11" s="29"/>
      <c r="AA11" s="29"/>
      <c r="AB11" s="29"/>
      <c r="AC11" s="29"/>
      <c r="AD11" s="29"/>
      <c r="AE11" s="29"/>
      <c r="AF11" s="29"/>
      <c r="AG11" s="29"/>
      <c r="AH11" s="29"/>
      <c r="AI11" s="29"/>
      <c r="AJ11" s="29"/>
      <c r="AK11" s="36" t="s">
        <v>26</v>
      </c>
      <c r="AL11" s="29"/>
      <c r="AM11" s="29"/>
      <c r="AN11" s="34" t="s">
        <v>5</v>
      </c>
      <c r="AO11" s="29"/>
      <c r="AP11" s="29"/>
      <c r="AQ11" s="31"/>
      <c r="BS11" s="24" t="s">
        <v>9</v>
      </c>
    </row>
    <row r="12" spans="1:74" ht="6.9" customHeight="1">
      <c r="B12" s="28"/>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31"/>
      <c r="BS12" s="24" t="s">
        <v>9</v>
      </c>
    </row>
    <row r="13" spans="1:74" ht="14.4" customHeight="1">
      <c r="B13" s="28"/>
      <c r="C13" s="29"/>
      <c r="D13" s="36" t="s">
        <v>27</v>
      </c>
      <c r="E13" s="29"/>
      <c r="F13" s="29"/>
      <c r="G13" s="29"/>
      <c r="H13" s="29"/>
      <c r="I13" s="29"/>
      <c r="J13" s="29"/>
      <c r="K13" s="29"/>
      <c r="L13" s="29"/>
      <c r="M13" s="29"/>
      <c r="N13" s="29"/>
      <c r="O13" s="29"/>
      <c r="P13" s="29"/>
      <c r="Q13" s="29"/>
      <c r="R13" s="29"/>
      <c r="S13" s="29"/>
      <c r="T13" s="29"/>
      <c r="U13" s="29"/>
      <c r="V13" s="29"/>
      <c r="W13" s="29"/>
      <c r="X13" s="29"/>
      <c r="Y13" s="29"/>
      <c r="Z13" s="29"/>
      <c r="AA13" s="29"/>
      <c r="AB13" s="29"/>
      <c r="AC13" s="29"/>
      <c r="AD13" s="29"/>
      <c r="AE13" s="29"/>
      <c r="AF13" s="29"/>
      <c r="AG13" s="29"/>
      <c r="AH13" s="29"/>
      <c r="AI13" s="29"/>
      <c r="AJ13" s="29"/>
      <c r="AK13" s="36" t="s">
        <v>24</v>
      </c>
      <c r="AL13" s="29"/>
      <c r="AM13" s="29"/>
      <c r="AN13" s="34" t="s">
        <v>5</v>
      </c>
      <c r="AO13" s="29"/>
      <c r="AP13" s="29"/>
      <c r="AQ13" s="31"/>
      <c r="BS13" s="24" t="s">
        <v>9</v>
      </c>
    </row>
    <row r="14" spans="1:74" ht="13.2">
      <c r="B14" s="28"/>
      <c r="C14" s="29"/>
      <c r="D14" s="29"/>
      <c r="E14" s="34" t="s">
        <v>21</v>
      </c>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36" t="s">
        <v>26</v>
      </c>
      <c r="AL14" s="29"/>
      <c r="AM14" s="29"/>
      <c r="AN14" s="34" t="s">
        <v>5</v>
      </c>
      <c r="AO14" s="29"/>
      <c r="AP14" s="29"/>
      <c r="AQ14" s="31"/>
      <c r="BS14" s="24" t="s">
        <v>9</v>
      </c>
    </row>
    <row r="15" spans="1:74" ht="6.9" customHeight="1">
      <c r="B15" s="28"/>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29"/>
      <c r="AE15" s="29"/>
      <c r="AF15" s="29"/>
      <c r="AG15" s="29"/>
      <c r="AH15" s="29"/>
      <c r="AI15" s="29"/>
      <c r="AJ15" s="29"/>
      <c r="AK15" s="29"/>
      <c r="AL15" s="29"/>
      <c r="AM15" s="29"/>
      <c r="AN15" s="29"/>
      <c r="AO15" s="29"/>
      <c r="AP15" s="29"/>
      <c r="AQ15" s="31"/>
      <c r="BS15" s="24" t="s">
        <v>6</v>
      </c>
    </row>
    <row r="16" spans="1:74" ht="14.4" customHeight="1">
      <c r="B16" s="28"/>
      <c r="C16" s="29"/>
      <c r="D16" s="36" t="s">
        <v>28</v>
      </c>
      <c r="E16" s="29"/>
      <c r="F16" s="29"/>
      <c r="G16" s="29"/>
      <c r="H16" s="29"/>
      <c r="I16" s="29"/>
      <c r="J16" s="29"/>
      <c r="K16" s="29"/>
      <c r="L16" s="29"/>
      <c r="M16" s="29"/>
      <c r="N16" s="29"/>
      <c r="O16" s="29"/>
      <c r="P16" s="29"/>
      <c r="Q16" s="29"/>
      <c r="R16" s="29"/>
      <c r="S16" s="29"/>
      <c r="T16" s="29"/>
      <c r="U16" s="29"/>
      <c r="V16" s="29"/>
      <c r="W16" s="29"/>
      <c r="X16" s="29"/>
      <c r="Y16" s="29"/>
      <c r="Z16" s="29"/>
      <c r="AA16" s="29"/>
      <c r="AB16" s="29"/>
      <c r="AC16" s="29"/>
      <c r="AD16" s="29"/>
      <c r="AE16" s="29"/>
      <c r="AF16" s="29"/>
      <c r="AG16" s="29"/>
      <c r="AH16" s="29"/>
      <c r="AI16" s="29"/>
      <c r="AJ16" s="29"/>
      <c r="AK16" s="36" t="s">
        <v>24</v>
      </c>
      <c r="AL16" s="29"/>
      <c r="AM16" s="29"/>
      <c r="AN16" s="34" t="s">
        <v>5</v>
      </c>
      <c r="AO16" s="29"/>
      <c r="AP16" s="29"/>
      <c r="AQ16" s="31"/>
      <c r="BS16" s="24" t="s">
        <v>6</v>
      </c>
    </row>
    <row r="17" spans="2:71" ht="18.45" customHeight="1">
      <c r="B17" s="28"/>
      <c r="C17" s="29"/>
      <c r="D17" s="29"/>
      <c r="E17" s="34"/>
      <c r="F17" s="29"/>
      <c r="G17" s="29"/>
      <c r="H17" s="29"/>
      <c r="I17" s="29"/>
      <c r="J17" s="29"/>
      <c r="K17" s="29"/>
      <c r="L17" s="29"/>
      <c r="M17" s="29"/>
      <c r="N17" s="29"/>
      <c r="O17" s="29"/>
      <c r="P17" s="29"/>
      <c r="Q17" s="29"/>
      <c r="R17" s="29"/>
      <c r="S17" s="29"/>
      <c r="T17" s="29"/>
      <c r="U17" s="29"/>
      <c r="V17" s="29"/>
      <c r="W17" s="29"/>
      <c r="X17" s="29"/>
      <c r="Y17" s="29"/>
      <c r="Z17" s="29"/>
      <c r="AA17" s="29"/>
      <c r="AB17" s="29"/>
      <c r="AC17" s="29"/>
      <c r="AD17" s="29"/>
      <c r="AE17" s="29"/>
      <c r="AF17" s="29"/>
      <c r="AG17" s="29"/>
      <c r="AH17" s="29"/>
      <c r="AI17" s="29"/>
      <c r="AJ17" s="29"/>
      <c r="AK17" s="36" t="s">
        <v>26</v>
      </c>
      <c r="AL17" s="29"/>
      <c r="AM17" s="29"/>
      <c r="AN17" s="34" t="s">
        <v>5</v>
      </c>
      <c r="AO17" s="29"/>
      <c r="AP17" s="29"/>
      <c r="AQ17" s="31"/>
      <c r="BS17" s="24" t="s">
        <v>30</v>
      </c>
    </row>
    <row r="18" spans="2:71" ht="6.9" customHeight="1">
      <c r="B18" s="28"/>
      <c r="C18" s="29"/>
      <c r="D18" s="29"/>
      <c r="E18" s="29"/>
      <c r="F18" s="29"/>
      <c r="G18" s="29"/>
      <c r="H18" s="29"/>
      <c r="I18" s="29"/>
      <c r="J18" s="29"/>
      <c r="K18" s="29"/>
      <c r="L18" s="29"/>
      <c r="M18" s="29"/>
      <c r="N18" s="29"/>
      <c r="O18" s="29"/>
      <c r="P18" s="29"/>
      <c r="Q18" s="29"/>
      <c r="R18" s="29"/>
      <c r="S18" s="29"/>
      <c r="T18" s="29"/>
      <c r="U18" s="29"/>
      <c r="V18" s="29"/>
      <c r="W18" s="29"/>
      <c r="X18" s="29"/>
      <c r="Y18" s="29"/>
      <c r="Z18" s="29"/>
      <c r="AA18" s="29"/>
      <c r="AB18" s="29"/>
      <c r="AC18" s="29"/>
      <c r="AD18" s="29"/>
      <c r="AE18" s="29"/>
      <c r="AF18" s="29"/>
      <c r="AG18" s="29"/>
      <c r="AH18" s="29"/>
      <c r="AI18" s="29"/>
      <c r="AJ18" s="29"/>
      <c r="AK18" s="29"/>
      <c r="AL18" s="29"/>
      <c r="AM18" s="29"/>
      <c r="AN18" s="29"/>
      <c r="AO18" s="29"/>
      <c r="AP18" s="29"/>
      <c r="AQ18" s="31"/>
      <c r="BS18" s="24" t="s">
        <v>9</v>
      </c>
    </row>
    <row r="19" spans="2:71" ht="14.4" customHeight="1">
      <c r="B19" s="28"/>
      <c r="C19" s="29"/>
      <c r="D19" s="36" t="s">
        <v>31</v>
      </c>
      <c r="E19" s="29"/>
      <c r="F19" s="29"/>
      <c r="G19" s="29"/>
      <c r="H19" s="29"/>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29"/>
      <c r="AL19" s="29"/>
      <c r="AM19" s="29"/>
      <c r="AN19" s="29"/>
      <c r="AO19" s="29"/>
      <c r="AP19" s="29"/>
      <c r="AQ19" s="31"/>
      <c r="BS19" s="24" t="s">
        <v>9</v>
      </c>
    </row>
    <row r="20" spans="2:71" ht="57" customHeight="1">
      <c r="B20" s="28"/>
      <c r="C20" s="29"/>
      <c r="D20" s="29"/>
      <c r="E20" s="320"/>
      <c r="F20" s="320"/>
      <c r="G20" s="320"/>
      <c r="H20" s="320"/>
      <c r="I20" s="320"/>
      <c r="J20" s="320"/>
      <c r="K20" s="320"/>
      <c r="L20" s="320"/>
      <c r="M20" s="320"/>
      <c r="N20" s="320"/>
      <c r="O20" s="320"/>
      <c r="P20" s="320"/>
      <c r="Q20" s="320"/>
      <c r="R20" s="320"/>
      <c r="S20" s="320"/>
      <c r="T20" s="320"/>
      <c r="U20" s="320"/>
      <c r="V20" s="320"/>
      <c r="W20" s="320"/>
      <c r="X20" s="320"/>
      <c r="Y20" s="320"/>
      <c r="Z20" s="320"/>
      <c r="AA20" s="320"/>
      <c r="AB20" s="320"/>
      <c r="AC20" s="320"/>
      <c r="AD20" s="320"/>
      <c r="AE20" s="320"/>
      <c r="AF20" s="320"/>
      <c r="AG20" s="320"/>
      <c r="AH20" s="320"/>
      <c r="AI20" s="320"/>
      <c r="AJ20" s="320"/>
      <c r="AK20" s="320"/>
      <c r="AL20" s="320"/>
      <c r="AM20" s="320"/>
      <c r="AN20" s="320"/>
      <c r="AO20" s="29"/>
      <c r="AP20" s="29"/>
      <c r="AQ20" s="31"/>
      <c r="BS20" s="24" t="s">
        <v>6</v>
      </c>
    </row>
    <row r="21" spans="2:71" ht="6.9" customHeight="1">
      <c r="B21" s="28"/>
      <c r="C21" s="29"/>
      <c r="D21" s="29"/>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29"/>
      <c r="AH21" s="29"/>
      <c r="AI21" s="29"/>
      <c r="AJ21" s="29"/>
      <c r="AK21" s="29"/>
      <c r="AL21" s="29"/>
      <c r="AM21" s="29"/>
      <c r="AN21" s="29"/>
      <c r="AO21" s="29"/>
      <c r="AP21" s="29"/>
      <c r="AQ21" s="31"/>
    </row>
    <row r="22" spans="2:71" ht="6.9" customHeight="1">
      <c r="B22" s="28"/>
      <c r="C22" s="29"/>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c r="AN22" s="37"/>
      <c r="AO22" s="37"/>
      <c r="AP22" s="29"/>
      <c r="AQ22" s="31"/>
    </row>
    <row r="23" spans="2:71" s="1" customFormat="1" ht="25.95" customHeight="1">
      <c r="B23" s="38"/>
      <c r="C23" s="39"/>
      <c r="D23" s="40" t="s">
        <v>32</v>
      </c>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321">
        <f>ROUND(AG51,2)</f>
        <v>0</v>
      </c>
      <c r="AL23" s="322"/>
      <c r="AM23" s="322"/>
      <c r="AN23" s="322"/>
      <c r="AO23" s="322"/>
      <c r="AP23" s="39"/>
      <c r="AQ23" s="42"/>
    </row>
    <row r="24" spans="2:71" s="1" customFormat="1" ht="6.9" customHeight="1">
      <c r="B24" s="38"/>
      <c r="C24" s="39"/>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39"/>
      <c r="AD24" s="39"/>
      <c r="AE24" s="39"/>
      <c r="AF24" s="39"/>
      <c r="AG24" s="39"/>
      <c r="AH24" s="39"/>
      <c r="AI24" s="39"/>
      <c r="AJ24" s="39"/>
      <c r="AK24" s="39"/>
      <c r="AL24" s="39"/>
      <c r="AM24" s="39"/>
      <c r="AN24" s="39"/>
      <c r="AO24" s="39"/>
      <c r="AP24" s="39"/>
      <c r="AQ24" s="42"/>
    </row>
    <row r="25" spans="2:71" s="1" customFormat="1">
      <c r="B25" s="38"/>
      <c r="C25" s="39"/>
      <c r="D25" s="39"/>
      <c r="E25" s="39"/>
      <c r="F25" s="39"/>
      <c r="G25" s="39"/>
      <c r="H25" s="39"/>
      <c r="I25" s="39"/>
      <c r="J25" s="39"/>
      <c r="K25" s="39"/>
      <c r="L25" s="323" t="s">
        <v>33</v>
      </c>
      <c r="M25" s="323"/>
      <c r="N25" s="323"/>
      <c r="O25" s="323"/>
      <c r="P25" s="39"/>
      <c r="Q25" s="39"/>
      <c r="R25" s="39"/>
      <c r="S25" s="39"/>
      <c r="T25" s="39"/>
      <c r="U25" s="39"/>
      <c r="V25" s="39"/>
      <c r="W25" s="323" t="s">
        <v>34</v>
      </c>
      <c r="X25" s="323"/>
      <c r="Y25" s="323"/>
      <c r="Z25" s="323"/>
      <c r="AA25" s="323"/>
      <c r="AB25" s="323"/>
      <c r="AC25" s="323"/>
      <c r="AD25" s="323"/>
      <c r="AE25" s="323"/>
      <c r="AF25" s="39"/>
      <c r="AG25" s="39"/>
      <c r="AH25" s="39"/>
      <c r="AI25" s="39"/>
      <c r="AJ25" s="39"/>
      <c r="AK25" s="323" t="s">
        <v>35</v>
      </c>
      <c r="AL25" s="323"/>
      <c r="AM25" s="323"/>
      <c r="AN25" s="323"/>
      <c r="AO25" s="323"/>
      <c r="AP25" s="39"/>
      <c r="AQ25" s="42"/>
    </row>
    <row r="26" spans="2:71" s="2" customFormat="1" ht="14.4" customHeight="1">
      <c r="B26" s="44"/>
      <c r="C26" s="45"/>
      <c r="D26" s="46" t="s">
        <v>36</v>
      </c>
      <c r="E26" s="45"/>
      <c r="F26" s="46" t="s">
        <v>37</v>
      </c>
      <c r="G26" s="45"/>
      <c r="H26" s="45"/>
      <c r="I26" s="45"/>
      <c r="J26" s="45"/>
      <c r="K26" s="45"/>
      <c r="L26" s="310">
        <v>0.21</v>
      </c>
      <c r="M26" s="311"/>
      <c r="N26" s="311"/>
      <c r="O26" s="311"/>
      <c r="P26" s="45"/>
      <c r="Q26" s="45"/>
      <c r="R26" s="45"/>
      <c r="S26" s="45"/>
      <c r="T26" s="45"/>
      <c r="U26" s="45"/>
      <c r="V26" s="45"/>
      <c r="W26" s="312">
        <f>ROUND(AZ51,2)</f>
        <v>0</v>
      </c>
      <c r="X26" s="311"/>
      <c r="Y26" s="311"/>
      <c r="Z26" s="311"/>
      <c r="AA26" s="311"/>
      <c r="AB26" s="311"/>
      <c r="AC26" s="311"/>
      <c r="AD26" s="311"/>
      <c r="AE26" s="311"/>
      <c r="AF26" s="45"/>
      <c r="AG26" s="45"/>
      <c r="AH26" s="45"/>
      <c r="AI26" s="45"/>
      <c r="AJ26" s="45"/>
      <c r="AK26" s="312">
        <f>ROUND(AV51,2)</f>
        <v>0</v>
      </c>
      <c r="AL26" s="311"/>
      <c r="AM26" s="311"/>
      <c r="AN26" s="311"/>
      <c r="AO26" s="311"/>
      <c r="AP26" s="45"/>
      <c r="AQ26" s="47"/>
    </row>
    <row r="27" spans="2:71" s="2" customFormat="1" ht="14.4" customHeight="1">
      <c r="B27" s="44"/>
      <c r="C27" s="45"/>
      <c r="D27" s="45"/>
      <c r="E27" s="45"/>
      <c r="F27" s="46" t="s">
        <v>38</v>
      </c>
      <c r="G27" s="45"/>
      <c r="H27" s="45"/>
      <c r="I27" s="45"/>
      <c r="J27" s="45"/>
      <c r="K27" s="45"/>
      <c r="L27" s="310">
        <v>0.15</v>
      </c>
      <c r="M27" s="311"/>
      <c r="N27" s="311"/>
      <c r="O27" s="311"/>
      <c r="P27" s="45"/>
      <c r="Q27" s="45"/>
      <c r="R27" s="45"/>
      <c r="S27" s="45"/>
      <c r="T27" s="45"/>
      <c r="U27" s="45"/>
      <c r="V27" s="45"/>
      <c r="W27" s="312">
        <f>ROUND(BA51,2)</f>
        <v>0</v>
      </c>
      <c r="X27" s="311"/>
      <c r="Y27" s="311"/>
      <c r="Z27" s="311"/>
      <c r="AA27" s="311"/>
      <c r="AB27" s="311"/>
      <c r="AC27" s="311"/>
      <c r="AD27" s="311"/>
      <c r="AE27" s="311"/>
      <c r="AF27" s="45"/>
      <c r="AG27" s="45"/>
      <c r="AH27" s="45"/>
      <c r="AI27" s="45"/>
      <c r="AJ27" s="45"/>
      <c r="AK27" s="312">
        <f>ROUND(AW51,2)</f>
        <v>0</v>
      </c>
      <c r="AL27" s="311"/>
      <c r="AM27" s="311"/>
      <c r="AN27" s="311"/>
      <c r="AO27" s="311"/>
      <c r="AP27" s="45"/>
      <c r="AQ27" s="47"/>
    </row>
    <row r="28" spans="2:71" s="2" customFormat="1" ht="14.4" hidden="1" customHeight="1">
      <c r="B28" s="44"/>
      <c r="C28" s="45"/>
      <c r="D28" s="45"/>
      <c r="E28" s="45"/>
      <c r="F28" s="46" t="s">
        <v>39</v>
      </c>
      <c r="G28" s="45"/>
      <c r="H28" s="45"/>
      <c r="I28" s="45"/>
      <c r="J28" s="45"/>
      <c r="K28" s="45"/>
      <c r="L28" s="310">
        <v>0.21</v>
      </c>
      <c r="M28" s="311"/>
      <c r="N28" s="311"/>
      <c r="O28" s="311"/>
      <c r="P28" s="45"/>
      <c r="Q28" s="45"/>
      <c r="R28" s="45"/>
      <c r="S28" s="45"/>
      <c r="T28" s="45"/>
      <c r="U28" s="45"/>
      <c r="V28" s="45"/>
      <c r="W28" s="312">
        <f>ROUND(BB51,2)</f>
        <v>0</v>
      </c>
      <c r="X28" s="311"/>
      <c r="Y28" s="311"/>
      <c r="Z28" s="311"/>
      <c r="AA28" s="311"/>
      <c r="AB28" s="311"/>
      <c r="AC28" s="311"/>
      <c r="AD28" s="311"/>
      <c r="AE28" s="311"/>
      <c r="AF28" s="45"/>
      <c r="AG28" s="45"/>
      <c r="AH28" s="45"/>
      <c r="AI28" s="45"/>
      <c r="AJ28" s="45"/>
      <c r="AK28" s="312">
        <v>0</v>
      </c>
      <c r="AL28" s="311"/>
      <c r="AM28" s="311"/>
      <c r="AN28" s="311"/>
      <c r="AO28" s="311"/>
      <c r="AP28" s="45"/>
      <c r="AQ28" s="47"/>
    </row>
    <row r="29" spans="2:71" s="2" customFormat="1" ht="14.4" hidden="1" customHeight="1">
      <c r="B29" s="44"/>
      <c r="C29" s="45"/>
      <c r="D29" s="45"/>
      <c r="E29" s="45"/>
      <c r="F29" s="46" t="s">
        <v>40</v>
      </c>
      <c r="G29" s="45"/>
      <c r="H29" s="45"/>
      <c r="I29" s="45"/>
      <c r="J29" s="45"/>
      <c r="K29" s="45"/>
      <c r="L29" s="310">
        <v>0.15</v>
      </c>
      <c r="M29" s="311"/>
      <c r="N29" s="311"/>
      <c r="O29" s="311"/>
      <c r="P29" s="45"/>
      <c r="Q29" s="45"/>
      <c r="R29" s="45"/>
      <c r="S29" s="45"/>
      <c r="T29" s="45"/>
      <c r="U29" s="45"/>
      <c r="V29" s="45"/>
      <c r="W29" s="312">
        <f>ROUND(BC51,2)</f>
        <v>0</v>
      </c>
      <c r="X29" s="311"/>
      <c r="Y29" s="311"/>
      <c r="Z29" s="311"/>
      <c r="AA29" s="311"/>
      <c r="AB29" s="311"/>
      <c r="AC29" s="311"/>
      <c r="AD29" s="311"/>
      <c r="AE29" s="311"/>
      <c r="AF29" s="45"/>
      <c r="AG29" s="45"/>
      <c r="AH29" s="45"/>
      <c r="AI29" s="45"/>
      <c r="AJ29" s="45"/>
      <c r="AK29" s="312">
        <v>0</v>
      </c>
      <c r="AL29" s="311"/>
      <c r="AM29" s="311"/>
      <c r="AN29" s="311"/>
      <c r="AO29" s="311"/>
      <c r="AP29" s="45"/>
      <c r="AQ29" s="47"/>
    </row>
    <row r="30" spans="2:71" s="2" customFormat="1" ht="14.4" hidden="1" customHeight="1">
      <c r="B30" s="44"/>
      <c r="C30" s="45"/>
      <c r="D30" s="45"/>
      <c r="E30" s="45"/>
      <c r="F30" s="46" t="s">
        <v>41</v>
      </c>
      <c r="G30" s="45"/>
      <c r="H30" s="45"/>
      <c r="I30" s="45"/>
      <c r="J30" s="45"/>
      <c r="K30" s="45"/>
      <c r="L30" s="310">
        <v>0</v>
      </c>
      <c r="M30" s="311"/>
      <c r="N30" s="311"/>
      <c r="O30" s="311"/>
      <c r="P30" s="45"/>
      <c r="Q30" s="45"/>
      <c r="R30" s="45"/>
      <c r="S30" s="45"/>
      <c r="T30" s="45"/>
      <c r="U30" s="45"/>
      <c r="V30" s="45"/>
      <c r="W30" s="312">
        <f>ROUND(BD51,2)</f>
        <v>0</v>
      </c>
      <c r="X30" s="311"/>
      <c r="Y30" s="311"/>
      <c r="Z30" s="311"/>
      <c r="AA30" s="311"/>
      <c r="AB30" s="311"/>
      <c r="AC30" s="311"/>
      <c r="AD30" s="311"/>
      <c r="AE30" s="311"/>
      <c r="AF30" s="45"/>
      <c r="AG30" s="45"/>
      <c r="AH30" s="45"/>
      <c r="AI30" s="45"/>
      <c r="AJ30" s="45"/>
      <c r="AK30" s="312">
        <v>0</v>
      </c>
      <c r="AL30" s="311"/>
      <c r="AM30" s="311"/>
      <c r="AN30" s="311"/>
      <c r="AO30" s="311"/>
      <c r="AP30" s="45"/>
      <c r="AQ30" s="47"/>
    </row>
    <row r="31" spans="2:71" s="1" customFormat="1" ht="6.9" customHeight="1">
      <c r="B31" s="38"/>
      <c r="C31" s="39"/>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39"/>
      <c r="AD31" s="39"/>
      <c r="AE31" s="39"/>
      <c r="AF31" s="39"/>
      <c r="AG31" s="39"/>
      <c r="AH31" s="39"/>
      <c r="AI31" s="39"/>
      <c r="AJ31" s="39"/>
      <c r="AK31" s="39"/>
      <c r="AL31" s="39"/>
      <c r="AM31" s="39"/>
      <c r="AN31" s="39"/>
      <c r="AO31" s="39"/>
      <c r="AP31" s="39"/>
      <c r="AQ31" s="42"/>
    </row>
    <row r="32" spans="2:71" s="1" customFormat="1" ht="25.95" customHeight="1">
      <c r="B32" s="38"/>
      <c r="C32" s="48"/>
      <c r="D32" s="49" t="s">
        <v>42</v>
      </c>
      <c r="E32" s="50"/>
      <c r="F32" s="50"/>
      <c r="G32" s="50"/>
      <c r="H32" s="50"/>
      <c r="I32" s="50"/>
      <c r="J32" s="50"/>
      <c r="K32" s="50"/>
      <c r="L32" s="50"/>
      <c r="M32" s="50"/>
      <c r="N32" s="50"/>
      <c r="O32" s="50"/>
      <c r="P32" s="50"/>
      <c r="Q32" s="50"/>
      <c r="R32" s="50"/>
      <c r="S32" s="50"/>
      <c r="T32" s="51" t="s">
        <v>43</v>
      </c>
      <c r="U32" s="50"/>
      <c r="V32" s="50"/>
      <c r="W32" s="50"/>
      <c r="X32" s="313" t="s">
        <v>44</v>
      </c>
      <c r="Y32" s="314"/>
      <c r="Z32" s="314"/>
      <c r="AA32" s="314"/>
      <c r="AB32" s="314"/>
      <c r="AC32" s="50"/>
      <c r="AD32" s="50"/>
      <c r="AE32" s="50"/>
      <c r="AF32" s="50"/>
      <c r="AG32" s="50"/>
      <c r="AH32" s="50"/>
      <c r="AI32" s="50"/>
      <c r="AJ32" s="50"/>
      <c r="AK32" s="315">
        <f>SUM(AK23:AK30)</f>
        <v>0</v>
      </c>
      <c r="AL32" s="314"/>
      <c r="AM32" s="314"/>
      <c r="AN32" s="314"/>
      <c r="AO32" s="316"/>
      <c r="AP32" s="48"/>
      <c r="AQ32" s="52"/>
    </row>
    <row r="33" spans="2:56" s="1" customFormat="1" ht="6.9" customHeight="1">
      <c r="B33" s="38"/>
      <c r="C33" s="39"/>
      <c r="D33" s="39"/>
      <c r="E33" s="39"/>
      <c r="F33" s="39"/>
      <c r="G33" s="39"/>
      <c r="H33" s="39"/>
      <c r="I33" s="39"/>
      <c r="J33" s="39"/>
      <c r="K33" s="39"/>
      <c r="L33" s="39"/>
      <c r="M33" s="39"/>
      <c r="N33" s="39"/>
      <c r="O33" s="39"/>
      <c r="P33" s="39"/>
      <c r="Q33" s="39"/>
      <c r="R33" s="39"/>
      <c r="S33" s="39"/>
      <c r="T33" s="39"/>
      <c r="U33" s="39"/>
      <c r="V33" s="39"/>
      <c r="W33" s="39"/>
      <c r="X33" s="39"/>
      <c r="Y33" s="39"/>
      <c r="Z33" s="39"/>
      <c r="AA33" s="39"/>
      <c r="AB33" s="39"/>
      <c r="AC33" s="39"/>
      <c r="AD33" s="39"/>
      <c r="AE33" s="39"/>
      <c r="AF33" s="39"/>
      <c r="AG33" s="39"/>
      <c r="AH33" s="39"/>
      <c r="AI33" s="39"/>
      <c r="AJ33" s="39"/>
      <c r="AK33" s="39"/>
      <c r="AL33" s="39"/>
      <c r="AM33" s="39"/>
      <c r="AN33" s="39"/>
      <c r="AO33" s="39"/>
      <c r="AP33" s="39"/>
      <c r="AQ33" s="42"/>
    </row>
    <row r="34" spans="2:56" s="1" customFormat="1" ht="6.9" customHeight="1">
      <c r="B34" s="53"/>
      <c r="C34" s="54"/>
      <c r="D34" s="54"/>
      <c r="E34" s="54"/>
      <c r="F34" s="54"/>
      <c r="G34" s="54"/>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54"/>
      <c r="AN34" s="54"/>
      <c r="AO34" s="54"/>
      <c r="AP34" s="54"/>
      <c r="AQ34" s="55"/>
    </row>
    <row r="38" spans="2:56" s="1" customFormat="1" ht="6.9" customHeight="1">
      <c r="B38" s="56"/>
      <c r="C38" s="57"/>
      <c r="D38" s="57"/>
      <c r="E38" s="57"/>
      <c r="F38" s="57"/>
      <c r="G38" s="57"/>
      <c r="H38" s="57"/>
      <c r="I38" s="57"/>
      <c r="J38" s="57"/>
      <c r="K38" s="57"/>
      <c r="L38" s="57"/>
      <c r="M38" s="57"/>
      <c r="N38" s="57"/>
      <c r="O38" s="57"/>
      <c r="P38" s="57"/>
      <c r="Q38" s="57"/>
      <c r="R38" s="57"/>
      <c r="S38" s="57"/>
      <c r="T38" s="57"/>
      <c r="U38" s="57"/>
      <c r="V38" s="57"/>
      <c r="W38" s="57"/>
      <c r="X38" s="57"/>
      <c r="Y38" s="57"/>
      <c r="Z38" s="57"/>
      <c r="AA38" s="57"/>
      <c r="AB38" s="57"/>
      <c r="AC38" s="57"/>
      <c r="AD38" s="57"/>
      <c r="AE38" s="57"/>
      <c r="AF38" s="57"/>
      <c r="AG38" s="57"/>
      <c r="AH38" s="57"/>
      <c r="AI38" s="57"/>
      <c r="AJ38" s="57"/>
      <c r="AK38" s="57"/>
      <c r="AL38" s="57"/>
      <c r="AM38" s="57"/>
      <c r="AN38" s="57"/>
      <c r="AO38" s="57"/>
      <c r="AP38" s="57"/>
      <c r="AQ38" s="57"/>
      <c r="AR38" s="38"/>
    </row>
    <row r="39" spans="2:56" s="1" customFormat="1" ht="36.9" customHeight="1">
      <c r="B39" s="38"/>
      <c r="C39" s="58" t="s">
        <v>45</v>
      </c>
      <c r="AR39" s="38"/>
    </row>
    <row r="40" spans="2:56" s="1" customFormat="1" ht="6.9" customHeight="1">
      <c r="B40" s="38"/>
      <c r="AR40" s="38"/>
    </row>
    <row r="41" spans="2:56" s="3" customFormat="1" ht="14.4" customHeight="1">
      <c r="B41" s="59"/>
      <c r="C41" s="60" t="s">
        <v>15</v>
      </c>
      <c r="L41" s="3">
        <f>K5</f>
        <v>0</v>
      </c>
      <c r="AR41" s="59"/>
    </row>
    <row r="42" spans="2:56" s="4" customFormat="1" ht="36.9" customHeight="1">
      <c r="B42" s="61"/>
      <c r="C42" s="62" t="s">
        <v>16</v>
      </c>
      <c r="L42" s="298" t="str">
        <f>K6</f>
        <v>Hradčanský rybník, oprava rybníka</v>
      </c>
      <c r="M42" s="299"/>
      <c r="N42" s="299"/>
      <c r="O42" s="299"/>
      <c r="P42" s="299"/>
      <c r="Q42" s="299"/>
      <c r="R42" s="299"/>
      <c r="S42" s="299"/>
      <c r="T42" s="299"/>
      <c r="U42" s="299"/>
      <c r="V42" s="299"/>
      <c r="W42" s="299"/>
      <c r="X42" s="299"/>
      <c r="Y42" s="299"/>
      <c r="Z42" s="299"/>
      <c r="AA42" s="299"/>
      <c r="AB42" s="299"/>
      <c r="AC42" s="299"/>
      <c r="AD42" s="299"/>
      <c r="AE42" s="299"/>
      <c r="AF42" s="299"/>
      <c r="AG42" s="299"/>
      <c r="AH42" s="299"/>
      <c r="AI42" s="299"/>
      <c r="AJ42" s="299"/>
      <c r="AK42" s="299"/>
      <c r="AL42" s="299"/>
      <c r="AM42" s="299"/>
      <c r="AN42" s="299"/>
      <c r="AO42" s="299"/>
      <c r="AR42" s="61"/>
    </row>
    <row r="43" spans="2:56" s="1" customFormat="1" ht="6.9" customHeight="1">
      <c r="B43" s="38"/>
      <c r="AR43" s="38"/>
    </row>
    <row r="44" spans="2:56" s="1" customFormat="1" ht="13.2">
      <c r="B44" s="38"/>
      <c r="C44" s="60" t="s">
        <v>20</v>
      </c>
      <c r="L44" s="63" t="str">
        <f>IF(K8="","",K8)</f>
        <v xml:space="preserve"> </v>
      </c>
      <c r="AI44" s="60" t="s">
        <v>22</v>
      </c>
      <c r="AM44" s="300"/>
      <c r="AN44" s="300"/>
      <c r="AR44" s="38"/>
    </row>
    <row r="45" spans="2:56" s="1" customFormat="1" ht="6.9" customHeight="1">
      <c r="B45" s="38"/>
      <c r="AR45" s="38"/>
    </row>
    <row r="46" spans="2:56" s="1" customFormat="1" ht="13.2">
      <c r="B46" s="38"/>
      <c r="C46" s="60" t="s">
        <v>23</v>
      </c>
      <c r="L46" s="3" t="str">
        <f>IF(E11= "","",E11)</f>
        <v>MĚSTO RALSKA, Kuřívody 701, Ralsko, 471 24 Mimoň</v>
      </c>
      <c r="AI46" s="60" t="s">
        <v>28</v>
      </c>
      <c r="AM46" s="301" t="str">
        <f>IF(E17="","",E17)</f>
        <v/>
      </c>
      <c r="AN46" s="301"/>
      <c r="AO46" s="301"/>
      <c r="AP46" s="301"/>
      <c r="AR46" s="38"/>
      <c r="AS46" s="302" t="s">
        <v>46</v>
      </c>
      <c r="AT46" s="303"/>
      <c r="AU46" s="65"/>
      <c r="AV46" s="65"/>
      <c r="AW46" s="65"/>
      <c r="AX46" s="65"/>
      <c r="AY46" s="65"/>
      <c r="AZ46" s="65"/>
      <c r="BA46" s="65"/>
      <c r="BB46" s="65"/>
      <c r="BC46" s="65"/>
      <c r="BD46" s="66"/>
    </row>
    <row r="47" spans="2:56" s="1" customFormat="1" ht="13.2">
      <c r="B47" s="38"/>
      <c r="C47" s="60" t="s">
        <v>27</v>
      </c>
      <c r="L47" s="3" t="str">
        <f>IF(E14="","",E14)</f>
        <v xml:space="preserve"> </v>
      </c>
      <c r="AR47" s="38"/>
      <c r="AS47" s="304"/>
      <c r="AT47" s="305"/>
      <c r="AU47" s="39"/>
      <c r="AV47" s="39"/>
      <c r="AW47" s="39"/>
      <c r="AX47" s="39"/>
      <c r="AY47" s="39"/>
      <c r="AZ47" s="39"/>
      <c r="BA47" s="39"/>
      <c r="BB47" s="39"/>
      <c r="BC47" s="39"/>
      <c r="BD47" s="67"/>
    </row>
    <row r="48" spans="2:56" s="1" customFormat="1" ht="10.8" customHeight="1">
      <c r="B48" s="38"/>
      <c r="AR48" s="38"/>
      <c r="AS48" s="304"/>
      <c r="AT48" s="305"/>
      <c r="AU48" s="39"/>
      <c r="AV48" s="39"/>
      <c r="AW48" s="39"/>
      <c r="AX48" s="39"/>
      <c r="AY48" s="39"/>
      <c r="AZ48" s="39"/>
      <c r="BA48" s="39"/>
      <c r="BB48" s="39"/>
      <c r="BC48" s="39"/>
      <c r="BD48" s="67"/>
    </row>
    <row r="49" spans="1:91" s="1" customFormat="1" ht="29.25" customHeight="1">
      <c r="B49" s="38"/>
      <c r="C49" s="306" t="s">
        <v>47</v>
      </c>
      <c r="D49" s="307"/>
      <c r="E49" s="307"/>
      <c r="F49" s="307"/>
      <c r="G49" s="307"/>
      <c r="H49" s="68"/>
      <c r="I49" s="308" t="s">
        <v>48</v>
      </c>
      <c r="J49" s="307"/>
      <c r="K49" s="307"/>
      <c r="L49" s="307"/>
      <c r="M49" s="307"/>
      <c r="N49" s="307"/>
      <c r="O49" s="307"/>
      <c r="P49" s="307"/>
      <c r="Q49" s="307"/>
      <c r="R49" s="307"/>
      <c r="S49" s="307"/>
      <c r="T49" s="307"/>
      <c r="U49" s="307"/>
      <c r="V49" s="307"/>
      <c r="W49" s="307"/>
      <c r="X49" s="307"/>
      <c r="Y49" s="307"/>
      <c r="Z49" s="307"/>
      <c r="AA49" s="307"/>
      <c r="AB49" s="307"/>
      <c r="AC49" s="307"/>
      <c r="AD49" s="307"/>
      <c r="AE49" s="307"/>
      <c r="AF49" s="307"/>
      <c r="AG49" s="309" t="s">
        <v>49</v>
      </c>
      <c r="AH49" s="307"/>
      <c r="AI49" s="307"/>
      <c r="AJ49" s="307"/>
      <c r="AK49" s="307"/>
      <c r="AL49" s="307"/>
      <c r="AM49" s="307"/>
      <c r="AN49" s="308" t="s">
        <v>50</v>
      </c>
      <c r="AO49" s="307"/>
      <c r="AP49" s="307"/>
      <c r="AQ49" s="69" t="s">
        <v>51</v>
      </c>
      <c r="AR49" s="38"/>
      <c r="AS49" s="70" t="s">
        <v>52</v>
      </c>
      <c r="AT49" s="71" t="s">
        <v>53</v>
      </c>
      <c r="AU49" s="71" t="s">
        <v>54</v>
      </c>
      <c r="AV49" s="71" t="s">
        <v>55</v>
      </c>
      <c r="AW49" s="71" t="s">
        <v>56</v>
      </c>
      <c r="AX49" s="71" t="s">
        <v>57</v>
      </c>
      <c r="AY49" s="71" t="s">
        <v>58</v>
      </c>
      <c r="AZ49" s="71" t="s">
        <v>59</v>
      </c>
      <c r="BA49" s="71" t="s">
        <v>60</v>
      </c>
      <c r="BB49" s="71" t="s">
        <v>61</v>
      </c>
      <c r="BC49" s="71" t="s">
        <v>62</v>
      </c>
      <c r="BD49" s="72" t="s">
        <v>63</v>
      </c>
    </row>
    <row r="50" spans="1:91" s="1" customFormat="1" ht="10.8" customHeight="1">
      <c r="B50" s="38"/>
      <c r="AR50" s="38"/>
      <c r="AS50" s="73"/>
      <c r="AT50" s="65"/>
      <c r="AU50" s="65"/>
      <c r="AV50" s="65"/>
      <c r="AW50" s="65"/>
      <c r="AX50" s="65"/>
      <c r="AY50" s="65"/>
      <c r="AZ50" s="65"/>
      <c r="BA50" s="65"/>
      <c r="BB50" s="65"/>
      <c r="BC50" s="65"/>
      <c r="BD50" s="66"/>
    </row>
    <row r="51" spans="1:91" s="4" customFormat="1" ht="32.4" customHeight="1">
      <c r="B51" s="61"/>
      <c r="C51" s="74" t="s">
        <v>64</v>
      </c>
      <c r="D51" s="75"/>
      <c r="E51" s="75"/>
      <c r="F51" s="75"/>
      <c r="G51" s="75"/>
      <c r="H51" s="75"/>
      <c r="I51" s="75"/>
      <c r="J51" s="75"/>
      <c r="K51" s="75"/>
      <c r="L51" s="75"/>
      <c r="M51" s="75"/>
      <c r="N51" s="75"/>
      <c r="O51" s="75"/>
      <c r="P51" s="75"/>
      <c r="Q51" s="75"/>
      <c r="R51" s="75"/>
      <c r="S51" s="75"/>
      <c r="T51" s="75"/>
      <c r="U51" s="75"/>
      <c r="V51" s="75"/>
      <c r="W51" s="75"/>
      <c r="X51" s="75"/>
      <c r="Y51" s="75"/>
      <c r="Z51" s="75"/>
      <c r="AA51" s="75"/>
      <c r="AB51" s="75"/>
      <c r="AC51" s="75"/>
      <c r="AD51" s="75"/>
      <c r="AE51" s="75"/>
      <c r="AF51" s="75"/>
      <c r="AG51" s="296">
        <f>ROUND(SUM(AG52:AG60),2)</f>
        <v>0</v>
      </c>
      <c r="AH51" s="296"/>
      <c r="AI51" s="296"/>
      <c r="AJ51" s="296"/>
      <c r="AK51" s="296"/>
      <c r="AL51" s="296"/>
      <c r="AM51" s="296"/>
      <c r="AN51" s="297">
        <f t="shared" ref="AN51:AN60" si="0">SUM(AG51,AT51)</f>
        <v>0</v>
      </c>
      <c r="AO51" s="297"/>
      <c r="AP51" s="297"/>
      <c r="AQ51" s="76" t="s">
        <v>5</v>
      </c>
      <c r="AR51" s="61"/>
      <c r="AS51" s="77">
        <f>ROUND(SUM(AS52:AS60),2)</f>
        <v>0</v>
      </c>
      <c r="AT51" s="78">
        <f t="shared" ref="AT51:AT60" si="1">ROUND(SUM(AV51:AW51),2)</f>
        <v>0</v>
      </c>
      <c r="AU51" s="79">
        <f>ROUND(SUM(AU52:AU60),5)</f>
        <v>32107.079610000001</v>
      </c>
      <c r="AV51" s="78">
        <f>ROUND(AZ51*L26,2)</f>
        <v>0</v>
      </c>
      <c r="AW51" s="78">
        <f>ROUND(BA51*L27,2)</f>
        <v>0</v>
      </c>
      <c r="AX51" s="78">
        <f>ROUND(BB51*L26,2)</f>
        <v>0</v>
      </c>
      <c r="AY51" s="78">
        <f>ROUND(BC51*L27,2)</f>
        <v>0</v>
      </c>
      <c r="AZ51" s="78">
        <f>ROUND(SUM(AZ52:AZ60),2)</f>
        <v>0</v>
      </c>
      <c r="BA51" s="78">
        <f>ROUND(SUM(BA52:BA60),2)</f>
        <v>0</v>
      </c>
      <c r="BB51" s="78">
        <f>ROUND(SUM(BB52:BB60),2)</f>
        <v>0</v>
      </c>
      <c r="BC51" s="78">
        <f>ROUND(SUM(BC52:BC60),2)</f>
        <v>0</v>
      </c>
      <c r="BD51" s="80">
        <f>ROUND(SUM(BD52:BD60),2)</f>
        <v>0</v>
      </c>
      <c r="BS51" s="62" t="s">
        <v>65</v>
      </c>
      <c r="BT51" s="62" t="s">
        <v>66</v>
      </c>
      <c r="BU51" s="81" t="s">
        <v>67</v>
      </c>
      <c r="BV51" s="62" t="s">
        <v>68</v>
      </c>
      <c r="BW51" s="62" t="s">
        <v>7</v>
      </c>
      <c r="BX51" s="62" t="s">
        <v>69</v>
      </c>
      <c r="CL51" s="62" t="s">
        <v>5</v>
      </c>
    </row>
    <row r="52" spans="1:91" s="5" customFormat="1" ht="16.5" customHeight="1">
      <c r="A52" s="82" t="s">
        <v>70</v>
      </c>
      <c r="B52" s="83"/>
      <c r="C52" s="84"/>
      <c r="D52" s="295" t="s">
        <v>71</v>
      </c>
      <c r="E52" s="295"/>
      <c r="F52" s="295"/>
      <c r="G52" s="295"/>
      <c r="H52" s="295"/>
      <c r="I52" s="85"/>
      <c r="J52" s="295" t="s">
        <v>72</v>
      </c>
      <c r="K52" s="295"/>
      <c r="L52" s="295"/>
      <c r="M52" s="295"/>
      <c r="N52" s="295"/>
      <c r="O52" s="295"/>
      <c r="P52" s="295"/>
      <c r="Q52" s="295"/>
      <c r="R52" s="295"/>
      <c r="S52" s="295"/>
      <c r="T52" s="295"/>
      <c r="U52" s="295"/>
      <c r="V52" s="295"/>
      <c r="W52" s="295"/>
      <c r="X52" s="295"/>
      <c r="Y52" s="295"/>
      <c r="Z52" s="295"/>
      <c r="AA52" s="295"/>
      <c r="AB52" s="295"/>
      <c r="AC52" s="295"/>
      <c r="AD52" s="295"/>
      <c r="AE52" s="295"/>
      <c r="AF52" s="295"/>
      <c r="AG52" s="293">
        <f>'SO 01a - Bezpečnostní přeliv'!J27</f>
        <v>0</v>
      </c>
      <c r="AH52" s="294"/>
      <c r="AI52" s="294"/>
      <c r="AJ52" s="294"/>
      <c r="AK52" s="294"/>
      <c r="AL52" s="294"/>
      <c r="AM52" s="294"/>
      <c r="AN52" s="293">
        <f t="shared" si="0"/>
        <v>0</v>
      </c>
      <c r="AO52" s="294"/>
      <c r="AP52" s="294"/>
      <c r="AQ52" s="86" t="s">
        <v>73</v>
      </c>
      <c r="AR52" s="83"/>
      <c r="AS52" s="87">
        <v>0</v>
      </c>
      <c r="AT52" s="88">
        <f t="shared" si="1"/>
        <v>0</v>
      </c>
      <c r="AU52" s="89">
        <f>'SO 01a - Bezpečnostní přeliv'!P90</f>
        <v>3534.9344820000001</v>
      </c>
      <c r="AV52" s="88">
        <f>'SO 01a - Bezpečnostní přeliv'!J30</f>
        <v>0</v>
      </c>
      <c r="AW52" s="88">
        <f>'SO 01a - Bezpečnostní přeliv'!J31</f>
        <v>0</v>
      </c>
      <c r="AX52" s="88">
        <f>'SO 01a - Bezpečnostní přeliv'!J32</f>
        <v>0</v>
      </c>
      <c r="AY52" s="88">
        <f>'SO 01a - Bezpečnostní přeliv'!J33</f>
        <v>0</v>
      </c>
      <c r="AZ52" s="88">
        <f>'SO 01a - Bezpečnostní přeliv'!F30</f>
        <v>0</v>
      </c>
      <c r="BA52" s="88">
        <f>'SO 01a - Bezpečnostní přeliv'!F31</f>
        <v>0</v>
      </c>
      <c r="BB52" s="88">
        <f>'SO 01a - Bezpečnostní přeliv'!F32</f>
        <v>0</v>
      </c>
      <c r="BC52" s="88">
        <f>'SO 01a - Bezpečnostní přeliv'!F33</f>
        <v>0</v>
      </c>
      <c r="BD52" s="90">
        <f>'SO 01a - Bezpečnostní přeliv'!F34</f>
        <v>0</v>
      </c>
      <c r="BT52" s="91" t="s">
        <v>74</v>
      </c>
      <c r="BV52" s="91" t="s">
        <v>68</v>
      </c>
      <c r="BW52" s="91" t="s">
        <v>75</v>
      </c>
      <c r="BX52" s="91" t="s">
        <v>7</v>
      </c>
      <c r="CL52" s="91" t="s">
        <v>5</v>
      </c>
      <c r="CM52" s="91" t="s">
        <v>76</v>
      </c>
    </row>
    <row r="53" spans="1:91" s="5" customFormat="1" ht="16.5" customHeight="1">
      <c r="A53" s="82" t="s">
        <v>70</v>
      </c>
      <c r="B53" s="83"/>
      <c r="C53" s="84"/>
      <c r="D53" s="295" t="s">
        <v>77</v>
      </c>
      <c r="E53" s="295"/>
      <c r="F53" s="295"/>
      <c r="G53" s="295"/>
      <c r="H53" s="295"/>
      <c r="I53" s="85"/>
      <c r="J53" s="295" t="s">
        <v>78</v>
      </c>
      <c r="K53" s="295"/>
      <c r="L53" s="295"/>
      <c r="M53" s="295"/>
      <c r="N53" s="295"/>
      <c r="O53" s="295"/>
      <c r="P53" s="295"/>
      <c r="Q53" s="295"/>
      <c r="R53" s="295"/>
      <c r="S53" s="295"/>
      <c r="T53" s="295"/>
      <c r="U53" s="295"/>
      <c r="V53" s="295"/>
      <c r="W53" s="295"/>
      <c r="X53" s="295"/>
      <c r="Y53" s="295"/>
      <c r="Z53" s="295"/>
      <c r="AA53" s="295"/>
      <c r="AB53" s="295"/>
      <c r="AC53" s="295"/>
      <c r="AD53" s="295"/>
      <c r="AE53" s="295"/>
      <c r="AF53" s="295"/>
      <c r="AG53" s="293">
        <f>'SO 01b - Lávka'!J27</f>
        <v>0</v>
      </c>
      <c r="AH53" s="294"/>
      <c r="AI53" s="294"/>
      <c r="AJ53" s="294"/>
      <c r="AK53" s="294"/>
      <c r="AL53" s="294"/>
      <c r="AM53" s="294"/>
      <c r="AN53" s="293">
        <f t="shared" si="0"/>
        <v>0</v>
      </c>
      <c r="AO53" s="294"/>
      <c r="AP53" s="294"/>
      <c r="AQ53" s="86" t="s">
        <v>73</v>
      </c>
      <c r="AR53" s="83"/>
      <c r="AS53" s="87">
        <v>0</v>
      </c>
      <c r="AT53" s="88">
        <f t="shared" si="1"/>
        <v>0</v>
      </c>
      <c r="AU53" s="89">
        <f>'SO 01b - Lávka'!P83</f>
        <v>1006.3242520000001</v>
      </c>
      <c r="AV53" s="88">
        <f>'SO 01b - Lávka'!J30</f>
        <v>0</v>
      </c>
      <c r="AW53" s="88">
        <f>'SO 01b - Lávka'!J31</f>
        <v>0</v>
      </c>
      <c r="AX53" s="88">
        <f>'SO 01b - Lávka'!J32</f>
        <v>0</v>
      </c>
      <c r="AY53" s="88">
        <f>'SO 01b - Lávka'!J33</f>
        <v>0</v>
      </c>
      <c r="AZ53" s="88">
        <f>'SO 01b - Lávka'!F30</f>
        <v>0</v>
      </c>
      <c r="BA53" s="88">
        <f>'SO 01b - Lávka'!F31</f>
        <v>0</v>
      </c>
      <c r="BB53" s="88">
        <f>'SO 01b - Lávka'!F32</f>
        <v>0</v>
      </c>
      <c r="BC53" s="88">
        <f>'SO 01b - Lávka'!F33</f>
        <v>0</v>
      </c>
      <c r="BD53" s="90">
        <f>'SO 01b - Lávka'!F34</f>
        <v>0</v>
      </c>
      <c r="BT53" s="91" t="s">
        <v>74</v>
      </c>
      <c r="BV53" s="91" t="s">
        <v>68</v>
      </c>
      <c r="BW53" s="91" t="s">
        <v>79</v>
      </c>
      <c r="BX53" s="91" t="s">
        <v>7</v>
      </c>
      <c r="CL53" s="91" t="s">
        <v>5</v>
      </c>
      <c r="CM53" s="91" t="s">
        <v>76</v>
      </c>
    </row>
    <row r="54" spans="1:91" s="5" customFormat="1" ht="16.5" customHeight="1">
      <c r="A54" s="82" t="s">
        <v>70</v>
      </c>
      <c r="B54" s="83"/>
      <c r="C54" s="84"/>
      <c r="D54" s="295" t="s">
        <v>80</v>
      </c>
      <c r="E54" s="295"/>
      <c r="F54" s="295"/>
      <c r="G54" s="295"/>
      <c r="H54" s="295"/>
      <c r="I54" s="85"/>
      <c r="J54" s="295" t="s">
        <v>81</v>
      </c>
      <c r="K54" s="295"/>
      <c r="L54" s="295"/>
      <c r="M54" s="295"/>
      <c r="N54" s="295"/>
      <c r="O54" s="295"/>
      <c r="P54" s="295"/>
      <c r="Q54" s="295"/>
      <c r="R54" s="295"/>
      <c r="S54" s="295"/>
      <c r="T54" s="295"/>
      <c r="U54" s="295"/>
      <c r="V54" s="295"/>
      <c r="W54" s="295"/>
      <c r="X54" s="295"/>
      <c r="Y54" s="295"/>
      <c r="Z54" s="295"/>
      <c r="AA54" s="295"/>
      <c r="AB54" s="295"/>
      <c r="AC54" s="295"/>
      <c r="AD54" s="295"/>
      <c r="AE54" s="295"/>
      <c r="AF54" s="295"/>
      <c r="AG54" s="293">
        <f>'SO 03 - Hráz'!J27</f>
        <v>0</v>
      </c>
      <c r="AH54" s="294"/>
      <c r="AI54" s="294"/>
      <c r="AJ54" s="294"/>
      <c r="AK54" s="294"/>
      <c r="AL54" s="294"/>
      <c r="AM54" s="294"/>
      <c r="AN54" s="293">
        <f t="shared" si="0"/>
        <v>0</v>
      </c>
      <c r="AO54" s="294"/>
      <c r="AP54" s="294"/>
      <c r="AQ54" s="86" t="s">
        <v>73</v>
      </c>
      <c r="AR54" s="83"/>
      <c r="AS54" s="87">
        <v>0</v>
      </c>
      <c r="AT54" s="88">
        <f t="shared" si="1"/>
        <v>0</v>
      </c>
      <c r="AU54" s="89">
        <f>'SO 03 - Hráz'!P84</f>
        <v>5197.1701679999996</v>
      </c>
      <c r="AV54" s="88">
        <f>'SO 03 - Hráz'!J30</f>
        <v>0</v>
      </c>
      <c r="AW54" s="88">
        <f>'SO 03 - Hráz'!J31</f>
        <v>0</v>
      </c>
      <c r="AX54" s="88">
        <f>'SO 03 - Hráz'!J32</f>
        <v>0</v>
      </c>
      <c r="AY54" s="88">
        <f>'SO 03 - Hráz'!J33</f>
        <v>0</v>
      </c>
      <c r="AZ54" s="88">
        <f>'SO 03 - Hráz'!F30</f>
        <v>0</v>
      </c>
      <c r="BA54" s="88">
        <f>'SO 03 - Hráz'!F31</f>
        <v>0</v>
      </c>
      <c r="BB54" s="88">
        <f>'SO 03 - Hráz'!F32</f>
        <v>0</v>
      </c>
      <c r="BC54" s="88">
        <f>'SO 03 - Hráz'!F33</f>
        <v>0</v>
      </c>
      <c r="BD54" s="90">
        <f>'SO 03 - Hráz'!F34</f>
        <v>0</v>
      </c>
      <c r="BT54" s="91" t="s">
        <v>74</v>
      </c>
      <c r="BV54" s="91" t="s">
        <v>68</v>
      </c>
      <c r="BW54" s="91" t="s">
        <v>82</v>
      </c>
      <c r="BX54" s="91" t="s">
        <v>7</v>
      </c>
      <c r="CL54" s="91" t="s">
        <v>5</v>
      </c>
      <c r="CM54" s="91" t="s">
        <v>76</v>
      </c>
    </row>
    <row r="55" spans="1:91" s="5" customFormat="1" ht="16.5" customHeight="1">
      <c r="A55" s="82" t="s">
        <v>70</v>
      </c>
      <c r="B55" s="83"/>
      <c r="C55" s="84"/>
      <c r="D55" s="295" t="s">
        <v>83</v>
      </c>
      <c r="E55" s="295"/>
      <c r="F55" s="295"/>
      <c r="G55" s="295"/>
      <c r="H55" s="295"/>
      <c r="I55" s="85"/>
      <c r="J55" s="295" t="s">
        <v>84</v>
      </c>
      <c r="K55" s="295"/>
      <c r="L55" s="295"/>
      <c r="M55" s="295"/>
      <c r="N55" s="295"/>
      <c r="O55" s="295"/>
      <c r="P55" s="295"/>
      <c r="Q55" s="295"/>
      <c r="R55" s="295"/>
      <c r="S55" s="295"/>
      <c r="T55" s="295"/>
      <c r="U55" s="295"/>
      <c r="V55" s="295"/>
      <c r="W55" s="295"/>
      <c r="X55" s="295"/>
      <c r="Y55" s="295"/>
      <c r="Z55" s="295"/>
      <c r="AA55" s="295"/>
      <c r="AB55" s="295"/>
      <c r="AC55" s="295"/>
      <c r="AD55" s="295"/>
      <c r="AE55" s="295"/>
      <c r="AF55" s="295"/>
      <c r="AG55" s="293">
        <f>'SO 04 - Chodník'!J27</f>
        <v>0</v>
      </c>
      <c r="AH55" s="294"/>
      <c r="AI55" s="294"/>
      <c r="AJ55" s="294"/>
      <c r="AK55" s="294"/>
      <c r="AL55" s="294"/>
      <c r="AM55" s="294"/>
      <c r="AN55" s="293">
        <f t="shared" si="0"/>
        <v>0</v>
      </c>
      <c r="AO55" s="294"/>
      <c r="AP55" s="294"/>
      <c r="AQ55" s="86" t="s">
        <v>73</v>
      </c>
      <c r="AR55" s="83"/>
      <c r="AS55" s="87">
        <v>0</v>
      </c>
      <c r="AT55" s="88">
        <f t="shared" si="1"/>
        <v>0</v>
      </c>
      <c r="AU55" s="89">
        <f>'SO 04 - Chodník'!P82</f>
        <v>188.72382400000001</v>
      </c>
      <c r="AV55" s="88">
        <f>'SO 04 - Chodník'!J30</f>
        <v>0</v>
      </c>
      <c r="AW55" s="88">
        <f>'SO 04 - Chodník'!J31</f>
        <v>0</v>
      </c>
      <c r="AX55" s="88">
        <f>'SO 04 - Chodník'!J32</f>
        <v>0</v>
      </c>
      <c r="AY55" s="88">
        <f>'SO 04 - Chodník'!J33</f>
        <v>0</v>
      </c>
      <c r="AZ55" s="88">
        <f>'SO 04 - Chodník'!F30</f>
        <v>0</v>
      </c>
      <c r="BA55" s="88">
        <f>'SO 04 - Chodník'!F31</f>
        <v>0</v>
      </c>
      <c r="BB55" s="88">
        <f>'SO 04 - Chodník'!F32</f>
        <v>0</v>
      </c>
      <c r="BC55" s="88">
        <f>'SO 04 - Chodník'!F33</f>
        <v>0</v>
      </c>
      <c r="BD55" s="90">
        <f>'SO 04 - Chodník'!F34</f>
        <v>0</v>
      </c>
      <c r="BT55" s="91" t="s">
        <v>74</v>
      </c>
      <c r="BV55" s="91" t="s">
        <v>68</v>
      </c>
      <c r="BW55" s="91" t="s">
        <v>85</v>
      </c>
      <c r="BX55" s="91" t="s">
        <v>7</v>
      </c>
      <c r="CL55" s="91" t="s">
        <v>5</v>
      </c>
      <c r="CM55" s="91" t="s">
        <v>76</v>
      </c>
    </row>
    <row r="56" spans="1:91" s="5" customFormat="1" ht="16.5" customHeight="1">
      <c r="A56" s="82" t="s">
        <v>70</v>
      </c>
      <c r="B56" s="83"/>
      <c r="C56" s="84"/>
      <c r="D56" s="295" t="s">
        <v>86</v>
      </c>
      <c r="E56" s="295"/>
      <c r="F56" s="295"/>
      <c r="G56" s="295"/>
      <c r="H56" s="295"/>
      <c r="I56" s="85"/>
      <c r="J56" s="295" t="s">
        <v>87</v>
      </c>
      <c r="K56" s="295"/>
      <c r="L56" s="295"/>
      <c r="M56" s="295"/>
      <c r="N56" s="295"/>
      <c r="O56" s="295"/>
      <c r="P56" s="295"/>
      <c r="Q56" s="295"/>
      <c r="R56" s="295"/>
      <c r="S56" s="295"/>
      <c r="T56" s="295"/>
      <c r="U56" s="295"/>
      <c r="V56" s="295"/>
      <c r="W56" s="295"/>
      <c r="X56" s="295"/>
      <c r="Y56" s="295"/>
      <c r="Z56" s="295"/>
      <c r="AA56" s="295"/>
      <c r="AB56" s="295"/>
      <c r="AC56" s="295"/>
      <c r="AD56" s="295"/>
      <c r="AE56" s="295"/>
      <c r="AF56" s="295"/>
      <c r="AG56" s="293">
        <f>'SO 05 - Objekty podhrází,...'!J27</f>
        <v>0</v>
      </c>
      <c r="AH56" s="294"/>
      <c r="AI56" s="294"/>
      <c r="AJ56" s="294"/>
      <c r="AK56" s="294"/>
      <c r="AL56" s="294"/>
      <c r="AM56" s="294"/>
      <c r="AN56" s="293">
        <f t="shared" si="0"/>
        <v>0</v>
      </c>
      <c r="AO56" s="294"/>
      <c r="AP56" s="294"/>
      <c r="AQ56" s="86" t="s">
        <v>73</v>
      </c>
      <c r="AR56" s="83"/>
      <c r="AS56" s="87">
        <v>0</v>
      </c>
      <c r="AT56" s="88">
        <f t="shared" si="1"/>
        <v>0</v>
      </c>
      <c r="AU56" s="89">
        <f>'SO 05 - Objekty podhrází,...'!P89</f>
        <v>1513.7232139999996</v>
      </c>
      <c r="AV56" s="88">
        <f>'SO 05 - Objekty podhrází,...'!J30</f>
        <v>0</v>
      </c>
      <c r="AW56" s="88">
        <f>'SO 05 - Objekty podhrází,...'!J31</f>
        <v>0</v>
      </c>
      <c r="AX56" s="88">
        <f>'SO 05 - Objekty podhrází,...'!J32</f>
        <v>0</v>
      </c>
      <c r="AY56" s="88">
        <f>'SO 05 - Objekty podhrází,...'!J33</f>
        <v>0</v>
      </c>
      <c r="AZ56" s="88">
        <f>'SO 05 - Objekty podhrází,...'!F30</f>
        <v>0</v>
      </c>
      <c r="BA56" s="88">
        <f>'SO 05 - Objekty podhrází,...'!F31</f>
        <v>0</v>
      </c>
      <c r="BB56" s="88">
        <f>'SO 05 - Objekty podhrází,...'!F32</f>
        <v>0</v>
      </c>
      <c r="BC56" s="88">
        <f>'SO 05 - Objekty podhrází,...'!F33</f>
        <v>0</v>
      </c>
      <c r="BD56" s="90">
        <f>'SO 05 - Objekty podhrází,...'!F34</f>
        <v>0</v>
      </c>
      <c r="BT56" s="91" t="s">
        <v>74</v>
      </c>
      <c r="BV56" s="91" t="s">
        <v>68</v>
      </c>
      <c r="BW56" s="91" t="s">
        <v>88</v>
      </c>
      <c r="BX56" s="91" t="s">
        <v>7</v>
      </c>
      <c r="CL56" s="91" t="s">
        <v>5</v>
      </c>
      <c r="CM56" s="91" t="s">
        <v>76</v>
      </c>
    </row>
    <row r="57" spans="1:91" s="5" customFormat="1" ht="16.5" customHeight="1">
      <c r="A57" s="82" t="s">
        <v>70</v>
      </c>
      <c r="B57" s="83"/>
      <c r="C57" s="84"/>
      <c r="D57" s="295" t="s">
        <v>89</v>
      </c>
      <c r="E57" s="295"/>
      <c r="F57" s="295"/>
      <c r="G57" s="295"/>
      <c r="H57" s="295"/>
      <c r="I57" s="85"/>
      <c r="J57" s="295" t="s">
        <v>90</v>
      </c>
      <c r="K57" s="295"/>
      <c r="L57" s="295"/>
      <c r="M57" s="295"/>
      <c r="N57" s="295"/>
      <c r="O57" s="295"/>
      <c r="P57" s="295"/>
      <c r="Q57" s="295"/>
      <c r="R57" s="295"/>
      <c r="S57" s="295"/>
      <c r="T57" s="295"/>
      <c r="U57" s="295"/>
      <c r="V57" s="295"/>
      <c r="W57" s="295"/>
      <c r="X57" s="295"/>
      <c r="Y57" s="295"/>
      <c r="Z57" s="295"/>
      <c r="AA57" s="295"/>
      <c r="AB57" s="295"/>
      <c r="AC57" s="295"/>
      <c r="AD57" s="295"/>
      <c r="AE57" s="295"/>
      <c r="AF57" s="295"/>
      <c r="AG57" s="293">
        <f>'SO 06 - Biotechnická opat...'!J27</f>
        <v>0</v>
      </c>
      <c r="AH57" s="294"/>
      <c r="AI57" s="294"/>
      <c r="AJ57" s="294"/>
      <c r="AK57" s="294"/>
      <c r="AL57" s="294"/>
      <c r="AM57" s="294"/>
      <c r="AN57" s="293">
        <f t="shared" si="0"/>
        <v>0</v>
      </c>
      <c r="AO57" s="294"/>
      <c r="AP57" s="294"/>
      <c r="AQ57" s="86" t="s">
        <v>73</v>
      </c>
      <c r="AR57" s="83"/>
      <c r="AS57" s="87">
        <v>0</v>
      </c>
      <c r="AT57" s="88">
        <f t="shared" si="1"/>
        <v>0</v>
      </c>
      <c r="AU57" s="89">
        <f>'SO 06 - Biotechnická opat...'!P78</f>
        <v>123.76476</v>
      </c>
      <c r="AV57" s="88">
        <f>'SO 06 - Biotechnická opat...'!J30</f>
        <v>0</v>
      </c>
      <c r="AW57" s="88">
        <f>'SO 06 - Biotechnická opat...'!J31</f>
        <v>0</v>
      </c>
      <c r="AX57" s="88">
        <f>'SO 06 - Biotechnická opat...'!J32</f>
        <v>0</v>
      </c>
      <c r="AY57" s="88">
        <f>'SO 06 - Biotechnická opat...'!J33</f>
        <v>0</v>
      </c>
      <c r="AZ57" s="88">
        <f>'SO 06 - Biotechnická opat...'!F30</f>
        <v>0</v>
      </c>
      <c r="BA57" s="88">
        <f>'SO 06 - Biotechnická opat...'!F31</f>
        <v>0</v>
      </c>
      <c r="BB57" s="88">
        <f>'SO 06 - Biotechnická opat...'!F32</f>
        <v>0</v>
      </c>
      <c r="BC57" s="88">
        <f>'SO 06 - Biotechnická opat...'!F33</f>
        <v>0</v>
      </c>
      <c r="BD57" s="90">
        <f>'SO 06 - Biotechnická opat...'!F34</f>
        <v>0</v>
      </c>
      <c r="BT57" s="91" t="s">
        <v>74</v>
      </c>
      <c r="BV57" s="91" t="s">
        <v>68</v>
      </c>
      <c r="BW57" s="91" t="s">
        <v>91</v>
      </c>
      <c r="BX57" s="91" t="s">
        <v>7</v>
      </c>
      <c r="CL57" s="91" t="s">
        <v>5</v>
      </c>
      <c r="CM57" s="91" t="s">
        <v>76</v>
      </c>
    </row>
    <row r="58" spans="1:91" s="5" customFormat="1" ht="16.5" customHeight="1">
      <c r="A58" s="82" t="s">
        <v>70</v>
      </c>
      <c r="B58" s="83"/>
      <c r="C58" s="84"/>
      <c r="D58" s="295" t="s">
        <v>92</v>
      </c>
      <c r="E58" s="295"/>
      <c r="F58" s="295"/>
      <c r="G58" s="295"/>
      <c r="H58" s="295"/>
      <c r="I58" s="85"/>
      <c r="J58" s="295" t="s">
        <v>93</v>
      </c>
      <c r="K58" s="295"/>
      <c r="L58" s="295"/>
      <c r="M58" s="295"/>
      <c r="N58" s="295"/>
      <c r="O58" s="295"/>
      <c r="P58" s="295"/>
      <c r="Q58" s="295"/>
      <c r="R58" s="295"/>
      <c r="S58" s="295"/>
      <c r="T58" s="295"/>
      <c r="U58" s="295"/>
      <c r="V58" s="295"/>
      <c r="W58" s="295"/>
      <c r="X58" s="295"/>
      <c r="Y58" s="295"/>
      <c r="Z58" s="295"/>
      <c r="AA58" s="295"/>
      <c r="AB58" s="295"/>
      <c r="AC58" s="295"/>
      <c r="AD58" s="295"/>
      <c r="AE58" s="295"/>
      <c r="AF58" s="295"/>
      <c r="AG58" s="293">
        <f>'SO 07 - Nádrž sediment, pláž'!J27</f>
        <v>0</v>
      </c>
      <c r="AH58" s="294"/>
      <c r="AI58" s="294"/>
      <c r="AJ58" s="294"/>
      <c r="AK58" s="294"/>
      <c r="AL58" s="294"/>
      <c r="AM58" s="294"/>
      <c r="AN58" s="293">
        <f t="shared" si="0"/>
        <v>0</v>
      </c>
      <c r="AO58" s="294"/>
      <c r="AP58" s="294"/>
      <c r="AQ58" s="86" t="s">
        <v>73</v>
      </c>
      <c r="AR58" s="83"/>
      <c r="AS58" s="87">
        <v>0</v>
      </c>
      <c r="AT58" s="88">
        <f t="shared" si="1"/>
        <v>0</v>
      </c>
      <c r="AU58" s="89">
        <f>'SO 07 - Nádrž sediment, pláž'!P79</f>
        <v>18250.1584</v>
      </c>
      <c r="AV58" s="88">
        <f>'SO 07 - Nádrž sediment, pláž'!J30</f>
        <v>0</v>
      </c>
      <c r="AW58" s="88">
        <f>'SO 07 - Nádrž sediment, pláž'!J31</f>
        <v>0</v>
      </c>
      <c r="AX58" s="88">
        <f>'SO 07 - Nádrž sediment, pláž'!J32</f>
        <v>0</v>
      </c>
      <c r="AY58" s="88">
        <f>'SO 07 - Nádrž sediment, pláž'!J33</f>
        <v>0</v>
      </c>
      <c r="AZ58" s="88">
        <f>'SO 07 - Nádrž sediment, pláž'!F30</f>
        <v>0</v>
      </c>
      <c r="BA58" s="88">
        <f>'SO 07 - Nádrž sediment, pláž'!F31</f>
        <v>0</v>
      </c>
      <c r="BB58" s="88">
        <f>'SO 07 - Nádrž sediment, pláž'!F32</f>
        <v>0</v>
      </c>
      <c r="BC58" s="88">
        <f>'SO 07 - Nádrž sediment, pláž'!F33</f>
        <v>0</v>
      </c>
      <c r="BD58" s="90">
        <f>'SO 07 - Nádrž sediment, pláž'!F34</f>
        <v>0</v>
      </c>
      <c r="BT58" s="91" t="s">
        <v>74</v>
      </c>
      <c r="BV58" s="91" t="s">
        <v>68</v>
      </c>
      <c r="BW58" s="91" t="s">
        <v>94</v>
      </c>
      <c r="BX58" s="91" t="s">
        <v>7</v>
      </c>
      <c r="CL58" s="91" t="s">
        <v>5</v>
      </c>
      <c r="CM58" s="91" t="s">
        <v>76</v>
      </c>
    </row>
    <row r="59" spans="1:91" s="5" customFormat="1" ht="16.5" customHeight="1">
      <c r="A59" s="82" t="s">
        <v>70</v>
      </c>
      <c r="B59" s="83"/>
      <c r="C59" s="84"/>
      <c r="D59" s="295" t="s">
        <v>95</v>
      </c>
      <c r="E59" s="295"/>
      <c r="F59" s="295"/>
      <c r="G59" s="295"/>
      <c r="H59" s="295"/>
      <c r="I59" s="85"/>
      <c r="J59" s="295" t="s">
        <v>96</v>
      </c>
      <c r="K59" s="295"/>
      <c r="L59" s="295"/>
      <c r="M59" s="295"/>
      <c r="N59" s="295"/>
      <c r="O59" s="295"/>
      <c r="P59" s="295"/>
      <c r="Q59" s="295"/>
      <c r="R59" s="295"/>
      <c r="S59" s="295"/>
      <c r="T59" s="295"/>
      <c r="U59" s="295"/>
      <c r="V59" s="295"/>
      <c r="W59" s="295"/>
      <c r="X59" s="295"/>
      <c r="Y59" s="295"/>
      <c r="Z59" s="295"/>
      <c r="AA59" s="295"/>
      <c r="AB59" s="295"/>
      <c r="AC59" s="295"/>
      <c r="AD59" s="295"/>
      <c r="AE59" s="295"/>
      <c r="AF59" s="295"/>
      <c r="AG59" s="293">
        <f>'SO 08 - Bourací práce'!J27</f>
        <v>0</v>
      </c>
      <c r="AH59" s="294"/>
      <c r="AI59" s="294"/>
      <c r="AJ59" s="294"/>
      <c r="AK59" s="294"/>
      <c r="AL59" s="294"/>
      <c r="AM59" s="294"/>
      <c r="AN59" s="293">
        <f t="shared" si="0"/>
        <v>0</v>
      </c>
      <c r="AO59" s="294"/>
      <c r="AP59" s="294"/>
      <c r="AQ59" s="86" t="s">
        <v>73</v>
      </c>
      <c r="AR59" s="83"/>
      <c r="AS59" s="87">
        <v>0</v>
      </c>
      <c r="AT59" s="88">
        <f t="shared" si="1"/>
        <v>0</v>
      </c>
      <c r="AU59" s="89">
        <f>'SO 08 - Bourací práce'!P83</f>
        <v>2292.2805120000003</v>
      </c>
      <c r="AV59" s="88">
        <f>'SO 08 - Bourací práce'!J30</f>
        <v>0</v>
      </c>
      <c r="AW59" s="88">
        <f>'SO 08 - Bourací práce'!J31</f>
        <v>0</v>
      </c>
      <c r="AX59" s="88">
        <f>'SO 08 - Bourací práce'!J32</f>
        <v>0</v>
      </c>
      <c r="AY59" s="88">
        <f>'SO 08 - Bourací práce'!J33</f>
        <v>0</v>
      </c>
      <c r="AZ59" s="88">
        <f>'SO 08 - Bourací práce'!F30</f>
        <v>0</v>
      </c>
      <c r="BA59" s="88">
        <f>'SO 08 - Bourací práce'!F31</f>
        <v>0</v>
      </c>
      <c r="BB59" s="88">
        <f>'SO 08 - Bourací práce'!F32</f>
        <v>0</v>
      </c>
      <c r="BC59" s="88">
        <f>'SO 08 - Bourací práce'!F33</f>
        <v>0</v>
      </c>
      <c r="BD59" s="90">
        <f>'SO 08 - Bourací práce'!F34</f>
        <v>0</v>
      </c>
      <c r="BT59" s="91" t="s">
        <v>74</v>
      </c>
      <c r="BV59" s="91" t="s">
        <v>68</v>
      </c>
      <c r="BW59" s="91" t="s">
        <v>97</v>
      </c>
      <c r="BX59" s="91" t="s">
        <v>7</v>
      </c>
      <c r="CL59" s="91" t="s">
        <v>5</v>
      </c>
      <c r="CM59" s="91" t="s">
        <v>76</v>
      </c>
    </row>
    <row r="60" spans="1:91" s="5" customFormat="1" ht="16.5" customHeight="1">
      <c r="A60" s="82" t="s">
        <v>70</v>
      </c>
      <c r="B60" s="83"/>
      <c r="C60" s="84"/>
      <c r="D60" s="295" t="s">
        <v>98</v>
      </c>
      <c r="E60" s="295"/>
      <c r="F60" s="295"/>
      <c r="G60" s="295"/>
      <c r="H60" s="295"/>
      <c r="I60" s="85"/>
      <c r="J60" s="295" t="s">
        <v>99</v>
      </c>
      <c r="K60" s="295"/>
      <c r="L60" s="295"/>
      <c r="M60" s="295"/>
      <c r="N60" s="295"/>
      <c r="O60" s="295"/>
      <c r="P60" s="295"/>
      <c r="Q60" s="295"/>
      <c r="R60" s="295"/>
      <c r="S60" s="295"/>
      <c r="T60" s="295"/>
      <c r="U60" s="295"/>
      <c r="V60" s="295"/>
      <c r="W60" s="295"/>
      <c r="X60" s="295"/>
      <c r="Y60" s="295"/>
      <c r="Z60" s="295"/>
      <c r="AA60" s="295"/>
      <c r="AB60" s="295"/>
      <c r="AC60" s="295"/>
      <c r="AD60" s="295"/>
      <c r="AE60" s="295"/>
      <c r="AF60" s="295"/>
      <c r="AG60" s="293">
        <f>'VON - Vedlejší a ostatní ...'!J27</f>
        <v>0</v>
      </c>
      <c r="AH60" s="294"/>
      <c r="AI60" s="294"/>
      <c r="AJ60" s="294"/>
      <c r="AK60" s="294"/>
      <c r="AL60" s="294"/>
      <c r="AM60" s="294"/>
      <c r="AN60" s="293">
        <f t="shared" si="0"/>
        <v>0</v>
      </c>
      <c r="AO60" s="294"/>
      <c r="AP60" s="294"/>
      <c r="AQ60" s="86" t="s">
        <v>98</v>
      </c>
      <c r="AR60" s="83"/>
      <c r="AS60" s="92">
        <v>0</v>
      </c>
      <c r="AT60" s="93">
        <f t="shared" si="1"/>
        <v>0</v>
      </c>
      <c r="AU60" s="94">
        <f>'VON - Vedlejší a ostatní ...'!P81</f>
        <v>0</v>
      </c>
      <c r="AV60" s="93">
        <f>'VON - Vedlejší a ostatní ...'!J30</f>
        <v>0</v>
      </c>
      <c r="AW60" s="93">
        <f>'VON - Vedlejší a ostatní ...'!J31</f>
        <v>0</v>
      </c>
      <c r="AX60" s="93">
        <f>'VON - Vedlejší a ostatní ...'!J32</f>
        <v>0</v>
      </c>
      <c r="AY60" s="93">
        <f>'VON - Vedlejší a ostatní ...'!J33</f>
        <v>0</v>
      </c>
      <c r="AZ60" s="93">
        <f>'VON - Vedlejší a ostatní ...'!F30</f>
        <v>0</v>
      </c>
      <c r="BA60" s="93">
        <f>'VON - Vedlejší a ostatní ...'!F31</f>
        <v>0</v>
      </c>
      <c r="BB60" s="93">
        <f>'VON - Vedlejší a ostatní ...'!F32</f>
        <v>0</v>
      </c>
      <c r="BC60" s="93">
        <f>'VON - Vedlejší a ostatní ...'!F33</f>
        <v>0</v>
      </c>
      <c r="BD60" s="95">
        <f>'VON - Vedlejší a ostatní ...'!F34</f>
        <v>0</v>
      </c>
      <c r="BT60" s="91" t="s">
        <v>74</v>
      </c>
      <c r="BV60" s="91" t="s">
        <v>68</v>
      </c>
      <c r="BW60" s="91" t="s">
        <v>100</v>
      </c>
      <c r="BX60" s="91" t="s">
        <v>7</v>
      </c>
      <c r="CL60" s="91" t="s">
        <v>5</v>
      </c>
      <c r="CM60" s="91" t="s">
        <v>76</v>
      </c>
    </row>
    <row r="61" spans="1:91" s="1" customFormat="1" ht="30" customHeight="1">
      <c r="B61" s="38"/>
      <c r="AR61" s="38"/>
    </row>
    <row r="62" spans="1:91" s="1" customFormat="1" ht="6.9" customHeight="1">
      <c r="B62" s="53"/>
      <c r="C62" s="54"/>
      <c r="D62" s="54"/>
      <c r="E62" s="54"/>
      <c r="F62" s="54"/>
      <c r="G62" s="54"/>
      <c r="H62" s="54"/>
      <c r="I62" s="54"/>
      <c r="J62" s="54"/>
      <c r="K62" s="54"/>
      <c r="L62" s="54"/>
      <c r="M62" s="54"/>
      <c r="N62" s="54"/>
      <c r="O62" s="54"/>
      <c r="P62" s="54"/>
      <c r="Q62" s="54"/>
      <c r="R62" s="54"/>
      <c r="S62" s="54"/>
      <c r="T62" s="54"/>
      <c r="U62" s="54"/>
      <c r="V62" s="54"/>
      <c r="W62" s="54"/>
      <c r="X62" s="54"/>
      <c r="Y62" s="54"/>
      <c r="Z62" s="54"/>
      <c r="AA62" s="54"/>
      <c r="AB62" s="54"/>
      <c r="AC62" s="54"/>
      <c r="AD62" s="54"/>
      <c r="AE62" s="54"/>
      <c r="AF62" s="54"/>
      <c r="AG62" s="54"/>
      <c r="AH62" s="54"/>
      <c r="AI62" s="54"/>
      <c r="AJ62" s="54"/>
      <c r="AK62" s="54"/>
      <c r="AL62" s="54"/>
      <c r="AM62" s="54"/>
      <c r="AN62" s="54"/>
      <c r="AO62" s="54"/>
      <c r="AP62" s="54"/>
      <c r="AQ62" s="54"/>
      <c r="AR62" s="38"/>
    </row>
  </sheetData>
  <mergeCells count="71">
    <mergeCell ref="K5:AO5"/>
    <mergeCell ref="K6:AO6"/>
    <mergeCell ref="E20:AN20"/>
    <mergeCell ref="AK23:AO23"/>
    <mergeCell ref="L25:O25"/>
    <mergeCell ref="W25:AE25"/>
    <mergeCell ref="AK25:AO25"/>
    <mergeCell ref="L26:O26"/>
    <mergeCell ref="W26:AE26"/>
    <mergeCell ref="AK26:AO26"/>
    <mergeCell ref="L27:O27"/>
    <mergeCell ref="W27:AE27"/>
    <mergeCell ref="AK27:AO27"/>
    <mergeCell ref="L28:O28"/>
    <mergeCell ref="W28:AE28"/>
    <mergeCell ref="AK28:AO28"/>
    <mergeCell ref="L29:O29"/>
    <mergeCell ref="W29:AE29"/>
    <mergeCell ref="AK29:AO29"/>
    <mergeCell ref="L30:O30"/>
    <mergeCell ref="W30:AE30"/>
    <mergeCell ref="AK30:AO30"/>
    <mergeCell ref="X32:AB32"/>
    <mergeCell ref="AK32:AO32"/>
    <mergeCell ref="L42:AO42"/>
    <mergeCell ref="AM44:AN44"/>
    <mergeCell ref="AM46:AP46"/>
    <mergeCell ref="AS46:AT48"/>
    <mergeCell ref="C49:G49"/>
    <mergeCell ref="I49:AF49"/>
    <mergeCell ref="AG49:AM49"/>
    <mergeCell ref="AN49:AP49"/>
    <mergeCell ref="AN52:AP52"/>
    <mergeCell ref="AG52:AM52"/>
    <mergeCell ref="D52:H52"/>
    <mergeCell ref="J52:AF52"/>
    <mergeCell ref="AN53:AP53"/>
    <mergeCell ref="AG53:AM53"/>
    <mergeCell ref="D53:H53"/>
    <mergeCell ref="J53:AF53"/>
    <mergeCell ref="AN54:AP54"/>
    <mergeCell ref="AG54:AM54"/>
    <mergeCell ref="D54:H54"/>
    <mergeCell ref="J54:AF54"/>
    <mergeCell ref="AN55:AP55"/>
    <mergeCell ref="AG55:AM55"/>
    <mergeCell ref="D55:H55"/>
    <mergeCell ref="J55:AF55"/>
    <mergeCell ref="AG56:AM56"/>
    <mergeCell ref="D56:H56"/>
    <mergeCell ref="J56:AF56"/>
    <mergeCell ref="AN57:AP57"/>
    <mergeCell ref="AG57:AM57"/>
    <mergeCell ref="D57:H57"/>
    <mergeCell ref="J57:AF57"/>
    <mergeCell ref="AR2:BE2"/>
    <mergeCell ref="AN60:AP60"/>
    <mergeCell ref="AG60:AM60"/>
    <mergeCell ref="D60:H60"/>
    <mergeCell ref="J60:AF60"/>
    <mergeCell ref="AG51:AM51"/>
    <mergeCell ref="AN51:AP51"/>
    <mergeCell ref="AN58:AP58"/>
    <mergeCell ref="AG58:AM58"/>
    <mergeCell ref="D58:H58"/>
    <mergeCell ref="J58:AF58"/>
    <mergeCell ref="AN59:AP59"/>
    <mergeCell ref="AG59:AM59"/>
    <mergeCell ref="D59:H59"/>
    <mergeCell ref="J59:AF59"/>
    <mergeCell ref="AN56:AP56"/>
  </mergeCells>
  <hyperlinks>
    <hyperlink ref="K1:S1" location="C2" display="1) Rekapitulace stavby"/>
    <hyperlink ref="W1:AI1" location="C51" display="2) Rekapitulace objektů stavby a soupisů prací"/>
    <hyperlink ref="A52" location="'SO 01a - Bezpečnostní přeliv'!C2" display="/"/>
    <hyperlink ref="A53" location="'SO 01b - Lávka'!C2" display="/"/>
    <hyperlink ref="A54" location="'SO 03 - Hráz'!C2" display="/"/>
    <hyperlink ref="A55" location="'SO 04 - Chodník'!C2" display="/"/>
    <hyperlink ref="A56" location="'SO 05 - Objekty podhrází,...'!C2" display="/"/>
    <hyperlink ref="A57" location="'SO 06 - Biotechnická opat...'!C2" display="/"/>
    <hyperlink ref="A58" location="'SO 07 - Nádrž sediment, pláž'!C2" display="/"/>
    <hyperlink ref="A59" location="'SO 08 - Bourací práce'!C2" display="/"/>
    <hyperlink ref="A60" location="'VON - Vedlejší a ostatní ...'!C2" displa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362"/>
  <sheetViews>
    <sheetView showGridLines="0" workbookViewId="0">
      <pane ySplit="1" topLeftCell="A2" activePane="bottomLeft" state="frozen"/>
      <selection pane="bottomLeft" activeCell="J86" sqref="J86"/>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291" t="s">
        <v>8</v>
      </c>
      <c r="M2" s="292"/>
      <c r="N2" s="292"/>
      <c r="O2" s="292"/>
      <c r="P2" s="292"/>
      <c r="Q2" s="292"/>
      <c r="R2" s="292"/>
      <c r="S2" s="292"/>
      <c r="T2" s="292"/>
      <c r="U2" s="292"/>
      <c r="V2" s="292"/>
      <c r="AT2" s="24" t="s">
        <v>75</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108</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t="s">
        <v>29</v>
      </c>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109</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ROUND(J90,2)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ROUND(SUM(BE90:BE361), 2)</f>
        <v>0</v>
      </c>
      <c r="G30" s="39"/>
      <c r="H30" s="39"/>
      <c r="I30" s="107">
        <v>0.21</v>
      </c>
      <c r="J30" s="106">
        <f>ROUND(ROUND((SUM(BE90:BE361)), 2)*I30, 2)</f>
        <v>0</v>
      </c>
      <c r="K30" s="42"/>
    </row>
    <row r="31" spans="2:11" s="1" customFormat="1" ht="14.4" customHeight="1">
      <c r="B31" s="38"/>
      <c r="C31" s="39"/>
      <c r="D31" s="39"/>
      <c r="E31" s="46" t="s">
        <v>38</v>
      </c>
      <c r="F31" s="106">
        <f>ROUND(SUM(BF90:BF361), 2)</f>
        <v>0</v>
      </c>
      <c r="G31" s="39"/>
      <c r="H31" s="39"/>
      <c r="I31" s="107">
        <v>0.15</v>
      </c>
      <c r="J31" s="106">
        <f>ROUND(ROUND((SUM(BF90:BF361)), 2)*I31, 2)</f>
        <v>0</v>
      </c>
      <c r="K31" s="42"/>
    </row>
    <row r="32" spans="2:11" s="1" customFormat="1" ht="14.4" hidden="1" customHeight="1">
      <c r="B32" s="38"/>
      <c r="C32" s="39"/>
      <c r="D32" s="39"/>
      <c r="E32" s="46" t="s">
        <v>39</v>
      </c>
      <c r="F32" s="106">
        <f>ROUND(SUM(BG90:BG361), 2)</f>
        <v>0</v>
      </c>
      <c r="G32" s="39"/>
      <c r="H32" s="39"/>
      <c r="I32" s="107">
        <v>0.21</v>
      </c>
      <c r="J32" s="106">
        <v>0</v>
      </c>
      <c r="K32" s="42"/>
    </row>
    <row r="33" spans="2:11" s="1" customFormat="1" ht="14.4" hidden="1" customHeight="1">
      <c r="B33" s="38"/>
      <c r="C33" s="39"/>
      <c r="D33" s="39"/>
      <c r="E33" s="46" t="s">
        <v>40</v>
      </c>
      <c r="F33" s="106">
        <f>ROUND(SUM(BH90:BH361), 2)</f>
        <v>0</v>
      </c>
      <c r="G33" s="39"/>
      <c r="H33" s="39"/>
      <c r="I33" s="107">
        <v>0.15</v>
      </c>
      <c r="J33" s="106">
        <v>0</v>
      </c>
      <c r="K33" s="42"/>
    </row>
    <row r="34" spans="2:11" s="1" customFormat="1" ht="14.4" hidden="1" customHeight="1">
      <c r="B34" s="38"/>
      <c r="C34" s="39"/>
      <c r="D34" s="39"/>
      <c r="E34" s="46" t="s">
        <v>41</v>
      </c>
      <c r="F34" s="106">
        <f>ROUND(SUM(BI90:BI361),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01a - Bezpečnostní přeliv</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J90</f>
        <v>0</v>
      </c>
      <c r="K56" s="42"/>
      <c r="AU56" s="24" t="s">
        <v>114</v>
      </c>
    </row>
    <row r="57" spans="2:47" s="7" customFormat="1" ht="24.9" customHeight="1">
      <c r="B57" s="119"/>
      <c r="C57" s="120"/>
      <c r="D57" s="121" t="s">
        <v>115</v>
      </c>
      <c r="E57" s="122"/>
      <c r="F57" s="122"/>
      <c r="G57" s="122"/>
      <c r="H57" s="122"/>
      <c r="I57" s="122"/>
      <c r="J57" s="123">
        <f>J91</f>
        <v>0</v>
      </c>
      <c r="K57" s="124"/>
    </row>
    <row r="58" spans="2:47" s="8" customFormat="1" ht="19.95" customHeight="1">
      <c r="B58" s="125"/>
      <c r="C58" s="126"/>
      <c r="D58" s="127" t="s">
        <v>116</v>
      </c>
      <c r="E58" s="128"/>
      <c r="F58" s="128"/>
      <c r="G58" s="128"/>
      <c r="H58" s="128"/>
      <c r="I58" s="128"/>
      <c r="J58" s="129">
        <f>J92</f>
        <v>0</v>
      </c>
      <c r="K58" s="130"/>
    </row>
    <row r="59" spans="2:47" s="8" customFormat="1" ht="19.95" customHeight="1">
      <c r="B59" s="125"/>
      <c r="C59" s="126"/>
      <c r="D59" s="127" t="s">
        <v>117</v>
      </c>
      <c r="E59" s="128"/>
      <c r="F59" s="128"/>
      <c r="G59" s="128"/>
      <c r="H59" s="128"/>
      <c r="I59" s="128"/>
      <c r="J59" s="129">
        <f>J156</f>
        <v>0</v>
      </c>
      <c r="K59" s="130"/>
    </row>
    <row r="60" spans="2:47" s="8" customFormat="1" ht="19.95" customHeight="1">
      <c r="B60" s="125"/>
      <c r="C60" s="126"/>
      <c r="D60" s="127" t="s">
        <v>118</v>
      </c>
      <c r="E60" s="128"/>
      <c r="F60" s="128"/>
      <c r="G60" s="128"/>
      <c r="H60" s="128"/>
      <c r="I60" s="128"/>
      <c r="J60" s="129">
        <f>J170</f>
        <v>0</v>
      </c>
      <c r="K60" s="130"/>
    </row>
    <row r="61" spans="2:47" s="8" customFormat="1" ht="19.95" customHeight="1">
      <c r="B61" s="125"/>
      <c r="C61" s="126"/>
      <c r="D61" s="127" t="s">
        <v>119</v>
      </c>
      <c r="E61" s="128"/>
      <c r="F61" s="128"/>
      <c r="G61" s="128"/>
      <c r="H61" s="128"/>
      <c r="I61" s="128"/>
      <c r="J61" s="129">
        <f>J233</f>
        <v>0</v>
      </c>
      <c r="K61" s="130"/>
    </row>
    <row r="62" spans="2:47" s="8" customFormat="1" ht="19.95" customHeight="1">
      <c r="B62" s="125"/>
      <c r="C62" s="126"/>
      <c r="D62" s="127" t="s">
        <v>120</v>
      </c>
      <c r="E62" s="128"/>
      <c r="F62" s="128"/>
      <c r="G62" s="128"/>
      <c r="H62" s="128"/>
      <c r="I62" s="128"/>
      <c r="J62" s="129">
        <f>J268</f>
        <v>0</v>
      </c>
      <c r="K62" s="130"/>
    </row>
    <row r="63" spans="2:47" s="8" customFormat="1" ht="19.95" customHeight="1">
      <c r="B63" s="125"/>
      <c r="C63" s="126"/>
      <c r="D63" s="127" t="s">
        <v>121</v>
      </c>
      <c r="E63" s="128"/>
      <c r="F63" s="128"/>
      <c r="G63" s="128"/>
      <c r="H63" s="128"/>
      <c r="I63" s="128"/>
      <c r="J63" s="129">
        <f>J294</f>
        <v>0</v>
      </c>
      <c r="K63" s="130"/>
    </row>
    <row r="64" spans="2:47" s="8" customFormat="1" ht="19.95" customHeight="1">
      <c r="B64" s="125"/>
      <c r="C64" s="126"/>
      <c r="D64" s="127" t="s">
        <v>122</v>
      </c>
      <c r="E64" s="128"/>
      <c r="F64" s="128"/>
      <c r="G64" s="128"/>
      <c r="H64" s="128"/>
      <c r="I64" s="128"/>
      <c r="J64" s="129">
        <f>J299</f>
        <v>0</v>
      </c>
      <c r="K64" s="130"/>
    </row>
    <row r="65" spans="2:12" s="8" customFormat="1" ht="19.95" customHeight="1">
      <c r="B65" s="125"/>
      <c r="C65" s="126"/>
      <c r="D65" s="127" t="s">
        <v>123</v>
      </c>
      <c r="E65" s="128"/>
      <c r="F65" s="128"/>
      <c r="G65" s="128"/>
      <c r="H65" s="128"/>
      <c r="I65" s="128"/>
      <c r="J65" s="129">
        <f>J330</f>
        <v>0</v>
      </c>
      <c r="K65" s="130"/>
    </row>
    <row r="66" spans="2:12" s="8" customFormat="1" ht="19.95" customHeight="1">
      <c r="B66" s="125"/>
      <c r="C66" s="126"/>
      <c r="D66" s="127" t="s">
        <v>124</v>
      </c>
      <c r="E66" s="128"/>
      <c r="F66" s="128"/>
      <c r="G66" s="128"/>
      <c r="H66" s="128"/>
      <c r="I66" s="128"/>
      <c r="J66" s="129">
        <f>J338</f>
        <v>0</v>
      </c>
      <c r="K66" s="130"/>
    </row>
    <row r="67" spans="2:12" s="7" customFormat="1" ht="24.9" customHeight="1">
      <c r="B67" s="119"/>
      <c r="C67" s="120"/>
      <c r="D67" s="121" t="s">
        <v>125</v>
      </c>
      <c r="E67" s="122"/>
      <c r="F67" s="122"/>
      <c r="G67" s="122"/>
      <c r="H67" s="122"/>
      <c r="I67" s="122"/>
      <c r="J67" s="123">
        <f>J342</f>
        <v>0</v>
      </c>
      <c r="K67" s="124"/>
    </row>
    <row r="68" spans="2:12" s="8" customFormat="1" ht="19.95" customHeight="1">
      <c r="B68" s="125"/>
      <c r="C68" s="126"/>
      <c r="D68" s="127" t="s">
        <v>126</v>
      </c>
      <c r="E68" s="128"/>
      <c r="F68" s="128"/>
      <c r="G68" s="128"/>
      <c r="H68" s="128"/>
      <c r="I68" s="128"/>
      <c r="J68" s="129">
        <f>J343</f>
        <v>0</v>
      </c>
      <c r="K68" s="130"/>
    </row>
    <row r="69" spans="2:12" s="7" customFormat="1" ht="24.9" customHeight="1">
      <c r="B69" s="119"/>
      <c r="C69" s="120"/>
      <c r="D69" s="121" t="s">
        <v>127</v>
      </c>
      <c r="E69" s="122"/>
      <c r="F69" s="122"/>
      <c r="G69" s="122"/>
      <c r="H69" s="122"/>
      <c r="I69" s="122"/>
      <c r="J69" s="123">
        <f>J354</f>
        <v>0</v>
      </c>
      <c r="K69" s="124"/>
    </row>
    <row r="70" spans="2:12" s="8" customFormat="1" ht="19.95" customHeight="1">
      <c r="B70" s="125"/>
      <c r="C70" s="126"/>
      <c r="D70" s="127" t="s">
        <v>128</v>
      </c>
      <c r="E70" s="128"/>
      <c r="F70" s="128"/>
      <c r="G70" s="128"/>
      <c r="H70" s="128"/>
      <c r="I70" s="128"/>
      <c r="J70" s="129">
        <f>J355</f>
        <v>0</v>
      </c>
      <c r="K70" s="130"/>
    </row>
    <row r="71" spans="2:12" s="1" customFormat="1" ht="21.75" customHeight="1">
      <c r="B71" s="38"/>
      <c r="C71" s="39"/>
      <c r="D71" s="39"/>
      <c r="E71" s="39"/>
      <c r="F71" s="39"/>
      <c r="G71" s="39"/>
      <c r="H71" s="39"/>
      <c r="I71" s="39"/>
      <c r="J71" s="39"/>
      <c r="K71" s="42"/>
    </row>
    <row r="72" spans="2:12" s="1" customFormat="1" ht="6.9" customHeight="1">
      <c r="B72" s="53"/>
      <c r="C72" s="54"/>
      <c r="D72" s="54"/>
      <c r="E72" s="54"/>
      <c r="F72" s="54"/>
      <c r="G72" s="54"/>
      <c r="H72" s="54"/>
      <c r="I72" s="54"/>
      <c r="J72" s="54"/>
      <c r="K72" s="55"/>
    </row>
    <row r="76" spans="2:12" s="1" customFormat="1" ht="6.9" customHeight="1">
      <c r="B76" s="56"/>
      <c r="C76" s="57"/>
      <c r="D76" s="57"/>
      <c r="E76" s="57"/>
      <c r="F76" s="57"/>
      <c r="G76" s="57"/>
      <c r="H76" s="57"/>
      <c r="I76" s="57"/>
      <c r="J76" s="57"/>
      <c r="K76" s="57"/>
      <c r="L76" s="38"/>
    </row>
    <row r="77" spans="2:12" s="1" customFormat="1" ht="36.9" customHeight="1">
      <c r="B77" s="38"/>
      <c r="C77" s="58" t="s">
        <v>129</v>
      </c>
      <c r="L77" s="38"/>
    </row>
    <row r="78" spans="2:12" s="1" customFormat="1" ht="6.9" customHeight="1">
      <c r="B78" s="38"/>
      <c r="L78" s="38"/>
    </row>
    <row r="79" spans="2:12" s="1" customFormat="1" ht="14.4" customHeight="1">
      <c r="B79" s="38"/>
      <c r="C79" s="60" t="s">
        <v>16</v>
      </c>
      <c r="L79" s="38"/>
    </row>
    <row r="80" spans="2:12" s="1" customFormat="1" ht="16.5" customHeight="1">
      <c r="B80" s="38"/>
      <c r="E80" s="326" t="str">
        <f>E7</f>
        <v>Hradčanský rybník, oprava rybníka</v>
      </c>
      <c r="F80" s="327"/>
      <c r="G80" s="327"/>
      <c r="H80" s="327"/>
      <c r="L80" s="38"/>
    </row>
    <row r="81" spans="2:65" s="1" customFormat="1" ht="14.4" customHeight="1">
      <c r="B81" s="38"/>
      <c r="C81" s="60" t="s">
        <v>107</v>
      </c>
      <c r="L81" s="38"/>
    </row>
    <row r="82" spans="2:65" s="1" customFormat="1" ht="17.25" customHeight="1">
      <c r="B82" s="38"/>
      <c r="E82" s="298" t="str">
        <f>E9</f>
        <v>SO 01a - Bezpečnostní přeliv</v>
      </c>
      <c r="F82" s="328"/>
      <c r="G82" s="328"/>
      <c r="H82" s="328"/>
      <c r="L82" s="38"/>
    </row>
    <row r="83" spans="2:65" s="1" customFormat="1" ht="6.9" customHeight="1">
      <c r="B83" s="38"/>
      <c r="L83" s="38"/>
    </row>
    <row r="84" spans="2:65" s="1" customFormat="1" ht="18" customHeight="1">
      <c r="B84" s="38"/>
      <c r="C84" s="60" t="s">
        <v>20</v>
      </c>
      <c r="F84" s="131" t="str">
        <f>F12</f>
        <v xml:space="preserve"> </v>
      </c>
      <c r="I84" s="60" t="s">
        <v>22</v>
      </c>
      <c r="J84" s="64"/>
      <c r="L84" s="38"/>
    </row>
    <row r="85" spans="2:65" s="1" customFormat="1" ht="6.9" customHeight="1">
      <c r="B85" s="38"/>
      <c r="L85" s="38"/>
    </row>
    <row r="86" spans="2:65" s="1" customFormat="1" ht="13.2">
      <c r="B86" s="38"/>
      <c r="C86" s="60" t="s">
        <v>23</v>
      </c>
      <c r="F86" s="131" t="str">
        <f>E15</f>
        <v>MĚSTO RALSKA, Kuřívody 701, Ralsko, 471 24 Mimoň</v>
      </c>
      <c r="I86" s="60" t="s">
        <v>28</v>
      </c>
      <c r="J86" s="131"/>
      <c r="L86" s="38"/>
    </row>
    <row r="87" spans="2:65" s="1" customFormat="1" ht="14.4" customHeight="1">
      <c r="B87" s="38"/>
      <c r="C87" s="60" t="s">
        <v>27</v>
      </c>
      <c r="F87" s="131" t="str">
        <f>IF(E18="","",E18)</f>
        <v xml:space="preserve"> </v>
      </c>
      <c r="L87" s="38"/>
    </row>
    <row r="88" spans="2:65" s="1" customFormat="1" ht="10.35" customHeight="1">
      <c r="B88" s="38"/>
      <c r="L88" s="38"/>
    </row>
    <row r="89" spans="2:65" s="9" customFormat="1" ht="29.25" customHeight="1">
      <c r="B89" s="132"/>
      <c r="C89" s="133" t="s">
        <v>130</v>
      </c>
      <c r="D89" s="134" t="s">
        <v>51</v>
      </c>
      <c r="E89" s="134" t="s">
        <v>47</v>
      </c>
      <c r="F89" s="134" t="s">
        <v>131</v>
      </c>
      <c r="G89" s="134" t="s">
        <v>132</v>
      </c>
      <c r="H89" s="134" t="s">
        <v>133</v>
      </c>
      <c r="I89" s="134" t="s">
        <v>134</v>
      </c>
      <c r="J89" s="134" t="s">
        <v>112</v>
      </c>
      <c r="K89" s="135" t="s">
        <v>135</v>
      </c>
      <c r="L89" s="132"/>
      <c r="M89" s="70" t="s">
        <v>136</v>
      </c>
      <c r="N89" s="71" t="s">
        <v>36</v>
      </c>
      <c r="O89" s="71" t="s">
        <v>137</v>
      </c>
      <c r="P89" s="71" t="s">
        <v>138</v>
      </c>
      <c r="Q89" s="71" t="s">
        <v>139</v>
      </c>
      <c r="R89" s="71" t="s">
        <v>140</v>
      </c>
      <c r="S89" s="71" t="s">
        <v>141</v>
      </c>
      <c r="T89" s="72" t="s">
        <v>142</v>
      </c>
    </row>
    <row r="90" spans="2:65" s="1" customFormat="1" ht="29.25" customHeight="1">
      <c r="B90" s="38"/>
      <c r="C90" s="74" t="s">
        <v>113</v>
      </c>
      <c r="J90" s="136">
        <f>BK90</f>
        <v>0</v>
      </c>
      <c r="L90" s="38"/>
      <c r="M90" s="73"/>
      <c r="N90" s="65"/>
      <c r="O90" s="65"/>
      <c r="P90" s="137">
        <f>P91+P342+P354</f>
        <v>3534.9344820000001</v>
      </c>
      <c r="Q90" s="65"/>
      <c r="R90" s="137">
        <f>R91+R342+R354</f>
        <v>1023.32899355992</v>
      </c>
      <c r="S90" s="65"/>
      <c r="T90" s="138">
        <f>T91+T342+T354</f>
        <v>157.40919360000001</v>
      </c>
      <c r="AT90" s="24" t="s">
        <v>65</v>
      </c>
      <c r="AU90" s="24" t="s">
        <v>114</v>
      </c>
      <c r="BK90" s="139">
        <f>BK91+BK342+BK354</f>
        <v>0</v>
      </c>
    </row>
    <row r="91" spans="2:65" s="10" customFormat="1" ht="37.35" customHeight="1">
      <c r="B91" s="140"/>
      <c r="D91" s="141" t="s">
        <v>65</v>
      </c>
      <c r="E91" s="142" t="s">
        <v>143</v>
      </c>
      <c r="F91" s="142" t="s">
        <v>144</v>
      </c>
      <c r="J91" s="143">
        <f>BK91</f>
        <v>0</v>
      </c>
      <c r="L91" s="140"/>
      <c r="M91" s="144"/>
      <c r="N91" s="145"/>
      <c r="O91" s="145"/>
      <c r="P91" s="146">
        <f>P92+P156+P170+P233+P268+P294+P299+P330+P338</f>
        <v>3451.817164</v>
      </c>
      <c r="Q91" s="145"/>
      <c r="R91" s="146">
        <f>R92+R156+R170+R233+R268+R294+R299+R330+R338</f>
        <v>1019.00140955992</v>
      </c>
      <c r="S91" s="145"/>
      <c r="T91" s="147">
        <f>T92+T156+T170+T233+T268+T294+T299+T330+T338</f>
        <v>157.40919360000001</v>
      </c>
      <c r="AR91" s="141" t="s">
        <v>74</v>
      </c>
      <c r="AT91" s="148" t="s">
        <v>65</v>
      </c>
      <c r="AU91" s="148" t="s">
        <v>66</v>
      </c>
      <c r="AY91" s="141" t="s">
        <v>145</v>
      </c>
      <c r="BK91" s="149">
        <f>BK92+BK156+BK170+BK233+BK268+BK294+BK299+BK330+BK338</f>
        <v>0</v>
      </c>
    </row>
    <row r="92" spans="2:65" s="10" customFormat="1" ht="19.95" customHeight="1">
      <c r="B92" s="140"/>
      <c r="D92" s="141" t="s">
        <v>65</v>
      </c>
      <c r="E92" s="150" t="s">
        <v>74</v>
      </c>
      <c r="F92" s="150" t="s">
        <v>146</v>
      </c>
      <c r="J92" s="151">
        <f>BK92</f>
        <v>0</v>
      </c>
      <c r="L92" s="140"/>
      <c r="M92" s="144"/>
      <c r="N92" s="145"/>
      <c r="O92" s="145"/>
      <c r="P92" s="146">
        <f>SUM(P93:P155)</f>
        <v>530.82135800000003</v>
      </c>
      <c r="Q92" s="145"/>
      <c r="R92" s="146">
        <f>SUM(R93:R155)</f>
        <v>1.4480639999999999E-2</v>
      </c>
      <c r="S92" s="145"/>
      <c r="T92" s="147">
        <f>SUM(T93:T155)</f>
        <v>157.40919360000001</v>
      </c>
      <c r="AR92" s="141" t="s">
        <v>74</v>
      </c>
      <c r="AT92" s="148" t="s">
        <v>65</v>
      </c>
      <c r="AU92" s="148" t="s">
        <v>74</v>
      </c>
      <c r="AY92" s="141" t="s">
        <v>145</v>
      </c>
      <c r="BK92" s="149">
        <f>SUM(BK93:BK155)</f>
        <v>0</v>
      </c>
    </row>
    <row r="93" spans="2:65" s="1" customFormat="1" ht="16.5" customHeight="1">
      <c r="B93" s="152"/>
      <c r="C93" s="153" t="s">
        <v>74</v>
      </c>
      <c r="D93" s="153" t="s">
        <v>147</v>
      </c>
      <c r="E93" s="154" t="s">
        <v>148</v>
      </c>
      <c r="F93" s="155" t="s">
        <v>149</v>
      </c>
      <c r="G93" s="156" t="s">
        <v>150</v>
      </c>
      <c r="H93" s="157">
        <v>148.876</v>
      </c>
      <c r="I93" s="158"/>
      <c r="J93" s="158">
        <f>ROUND(I93*H93,2)</f>
        <v>0</v>
      </c>
      <c r="K93" s="155" t="s">
        <v>151</v>
      </c>
      <c r="L93" s="38"/>
      <c r="M93" s="159" t="s">
        <v>5</v>
      </c>
      <c r="N93" s="160" t="s">
        <v>37</v>
      </c>
      <c r="O93" s="161">
        <v>0.253</v>
      </c>
      <c r="P93" s="161">
        <f>O93*H93</f>
        <v>37.665627999999998</v>
      </c>
      <c r="Q93" s="161">
        <v>0</v>
      </c>
      <c r="R93" s="161">
        <f>Q93*H93</f>
        <v>0</v>
      </c>
      <c r="S93" s="161">
        <v>0.78</v>
      </c>
      <c r="T93" s="162">
        <f>S93*H93</f>
        <v>116.12328000000001</v>
      </c>
      <c r="AR93" s="24" t="s">
        <v>152</v>
      </c>
      <c r="AT93" s="24" t="s">
        <v>147</v>
      </c>
      <c r="AU93" s="24" t="s">
        <v>76</v>
      </c>
      <c r="AY93" s="24" t="s">
        <v>145</v>
      </c>
      <c r="BE93" s="163">
        <f>IF(N93="základní",J93,0)</f>
        <v>0</v>
      </c>
      <c r="BF93" s="163">
        <f>IF(N93="snížená",J93,0)</f>
        <v>0</v>
      </c>
      <c r="BG93" s="163">
        <f>IF(N93="zákl. přenesená",J93,0)</f>
        <v>0</v>
      </c>
      <c r="BH93" s="163">
        <f>IF(N93="sníž. přenesená",J93,0)</f>
        <v>0</v>
      </c>
      <c r="BI93" s="163">
        <f>IF(N93="nulová",J93,0)</f>
        <v>0</v>
      </c>
      <c r="BJ93" s="24" t="s">
        <v>74</v>
      </c>
      <c r="BK93" s="163">
        <f>ROUND(I93*H93,2)</f>
        <v>0</v>
      </c>
      <c r="BL93" s="24" t="s">
        <v>152</v>
      </c>
      <c r="BM93" s="24" t="s">
        <v>153</v>
      </c>
    </row>
    <row r="94" spans="2:65" s="1" customFormat="1" ht="36">
      <c r="B94" s="38"/>
      <c r="D94" s="164" t="s">
        <v>154</v>
      </c>
      <c r="F94" s="165" t="s">
        <v>155</v>
      </c>
      <c r="L94" s="38"/>
      <c r="M94" s="166"/>
      <c r="N94" s="39"/>
      <c r="O94" s="39"/>
      <c r="P94" s="39"/>
      <c r="Q94" s="39"/>
      <c r="R94" s="39"/>
      <c r="S94" s="39"/>
      <c r="T94" s="67"/>
      <c r="AT94" s="24" t="s">
        <v>154</v>
      </c>
      <c r="AU94" s="24" t="s">
        <v>76</v>
      </c>
    </row>
    <row r="95" spans="2:65" s="1" customFormat="1" ht="252">
      <c r="B95" s="38"/>
      <c r="D95" s="164" t="s">
        <v>156</v>
      </c>
      <c r="F95" s="167" t="s">
        <v>157</v>
      </c>
      <c r="L95" s="38"/>
      <c r="M95" s="166"/>
      <c r="N95" s="39"/>
      <c r="O95" s="39"/>
      <c r="P95" s="39"/>
      <c r="Q95" s="39"/>
      <c r="R95" s="39"/>
      <c r="S95" s="39"/>
      <c r="T95" s="67"/>
      <c r="AT95" s="24" t="s">
        <v>156</v>
      </c>
      <c r="AU95" s="24" t="s">
        <v>76</v>
      </c>
    </row>
    <row r="96" spans="2:65" s="11" customFormat="1">
      <c r="B96" s="168"/>
      <c r="D96" s="164" t="s">
        <v>158</v>
      </c>
      <c r="E96" s="169" t="s">
        <v>5</v>
      </c>
      <c r="F96" s="170" t="s">
        <v>159</v>
      </c>
      <c r="H96" s="169" t="s">
        <v>5</v>
      </c>
      <c r="L96" s="168"/>
      <c r="M96" s="171"/>
      <c r="N96" s="172"/>
      <c r="O96" s="172"/>
      <c r="P96" s="172"/>
      <c r="Q96" s="172"/>
      <c r="R96" s="172"/>
      <c r="S96" s="172"/>
      <c r="T96" s="173"/>
      <c r="AT96" s="169" t="s">
        <v>158</v>
      </c>
      <c r="AU96" s="169" t="s">
        <v>76</v>
      </c>
      <c r="AV96" s="11" t="s">
        <v>74</v>
      </c>
      <c r="AW96" s="11" t="s">
        <v>30</v>
      </c>
      <c r="AX96" s="11" t="s">
        <v>66</v>
      </c>
      <c r="AY96" s="169" t="s">
        <v>145</v>
      </c>
    </row>
    <row r="97" spans="2:65" s="12" customFormat="1">
      <c r="B97" s="174"/>
      <c r="D97" s="164" t="s">
        <v>158</v>
      </c>
      <c r="E97" s="175" t="s">
        <v>5</v>
      </c>
      <c r="F97" s="176" t="s">
        <v>160</v>
      </c>
      <c r="H97" s="177">
        <v>148.876</v>
      </c>
      <c r="L97" s="174"/>
      <c r="M97" s="178"/>
      <c r="N97" s="179"/>
      <c r="O97" s="179"/>
      <c r="P97" s="179"/>
      <c r="Q97" s="179"/>
      <c r="R97" s="179"/>
      <c r="S97" s="179"/>
      <c r="T97" s="180"/>
      <c r="AT97" s="175" t="s">
        <v>158</v>
      </c>
      <c r="AU97" s="175" t="s">
        <v>76</v>
      </c>
      <c r="AV97" s="12" t="s">
        <v>76</v>
      </c>
      <c r="AW97" s="12" t="s">
        <v>30</v>
      </c>
      <c r="AX97" s="12" t="s">
        <v>66</v>
      </c>
      <c r="AY97" s="175" t="s">
        <v>145</v>
      </c>
    </row>
    <row r="98" spans="2:65" s="13" customFormat="1">
      <c r="B98" s="181"/>
      <c r="D98" s="164" t="s">
        <v>158</v>
      </c>
      <c r="E98" s="182" t="s">
        <v>5</v>
      </c>
      <c r="F98" s="183" t="s">
        <v>161</v>
      </c>
      <c r="H98" s="184">
        <v>148.876</v>
      </c>
      <c r="L98" s="181"/>
      <c r="M98" s="185"/>
      <c r="N98" s="186"/>
      <c r="O98" s="186"/>
      <c r="P98" s="186"/>
      <c r="Q98" s="186"/>
      <c r="R98" s="186"/>
      <c r="S98" s="186"/>
      <c r="T98" s="187"/>
      <c r="AT98" s="182" t="s">
        <v>158</v>
      </c>
      <c r="AU98" s="182" t="s">
        <v>76</v>
      </c>
      <c r="AV98" s="13" t="s">
        <v>152</v>
      </c>
      <c r="AW98" s="13" t="s">
        <v>30</v>
      </c>
      <c r="AX98" s="13" t="s">
        <v>74</v>
      </c>
      <c r="AY98" s="182" t="s">
        <v>145</v>
      </c>
    </row>
    <row r="99" spans="2:65" s="1" customFormat="1" ht="25.5" customHeight="1">
      <c r="B99" s="152"/>
      <c r="C99" s="153" t="s">
        <v>76</v>
      </c>
      <c r="D99" s="153" t="s">
        <v>147</v>
      </c>
      <c r="E99" s="154" t="s">
        <v>162</v>
      </c>
      <c r="F99" s="155" t="s">
        <v>163</v>
      </c>
      <c r="G99" s="156" t="s">
        <v>150</v>
      </c>
      <c r="H99" s="157">
        <v>160.89599999999999</v>
      </c>
      <c r="I99" s="158"/>
      <c r="J99" s="158">
        <f>ROUND(I99*H99,2)</f>
        <v>0</v>
      </c>
      <c r="K99" s="155"/>
      <c r="L99" s="38"/>
      <c r="M99" s="159" t="s">
        <v>5</v>
      </c>
      <c r="N99" s="160" t="s">
        <v>37</v>
      </c>
      <c r="O99" s="161">
        <v>2.5999999999999999E-2</v>
      </c>
      <c r="P99" s="161">
        <f>O99*H99</f>
        <v>4.1832959999999995</v>
      </c>
      <c r="Q99" s="161">
        <v>4.0000000000000003E-5</v>
      </c>
      <c r="R99" s="161">
        <f>Q99*H99</f>
        <v>6.43584E-3</v>
      </c>
      <c r="S99" s="161">
        <v>0.10299999999999999</v>
      </c>
      <c r="T99" s="162">
        <f>S99*H99</f>
        <v>16.572287999999997</v>
      </c>
      <c r="AR99" s="24" t="s">
        <v>152</v>
      </c>
      <c r="AT99" s="24" t="s">
        <v>147</v>
      </c>
      <c r="AU99" s="24" t="s">
        <v>76</v>
      </c>
      <c r="AY99" s="24" t="s">
        <v>145</v>
      </c>
      <c r="BE99" s="163">
        <f>IF(N99="základní",J99,0)</f>
        <v>0</v>
      </c>
      <c r="BF99" s="163">
        <f>IF(N99="snížená",J99,0)</f>
        <v>0</v>
      </c>
      <c r="BG99" s="163">
        <f>IF(N99="zákl. přenesená",J99,0)</f>
        <v>0</v>
      </c>
      <c r="BH99" s="163">
        <f>IF(N99="sníž. přenesená",J99,0)</f>
        <v>0</v>
      </c>
      <c r="BI99" s="163">
        <f>IF(N99="nulová",J99,0)</f>
        <v>0</v>
      </c>
      <c r="BJ99" s="24" t="s">
        <v>74</v>
      </c>
      <c r="BK99" s="163">
        <f>ROUND(I99*H99,2)</f>
        <v>0</v>
      </c>
      <c r="BL99" s="24" t="s">
        <v>152</v>
      </c>
      <c r="BM99" s="24" t="s">
        <v>164</v>
      </c>
    </row>
    <row r="100" spans="2:65" s="1" customFormat="1" ht="24">
      <c r="B100" s="38"/>
      <c r="D100" s="164" t="s">
        <v>154</v>
      </c>
      <c r="F100" s="165" t="s">
        <v>165</v>
      </c>
      <c r="L100" s="38"/>
      <c r="M100" s="166"/>
      <c r="N100" s="39"/>
      <c r="O100" s="39"/>
      <c r="P100" s="39"/>
      <c r="Q100" s="39"/>
      <c r="R100" s="39"/>
      <c r="S100" s="39"/>
      <c r="T100" s="67"/>
      <c r="AT100" s="24" t="s">
        <v>154</v>
      </c>
      <c r="AU100" s="24" t="s">
        <v>76</v>
      </c>
    </row>
    <row r="101" spans="2:65" s="1" customFormat="1" ht="204">
      <c r="B101" s="38"/>
      <c r="D101" s="164" t="s">
        <v>156</v>
      </c>
      <c r="F101" s="167" t="s">
        <v>166</v>
      </c>
      <c r="L101" s="38"/>
      <c r="M101" s="166"/>
      <c r="N101" s="39"/>
      <c r="O101" s="39"/>
      <c r="P101" s="39"/>
      <c r="Q101" s="39"/>
      <c r="R101" s="39"/>
      <c r="S101" s="39"/>
      <c r="T101" s="67"/>
      <c r="AT101" s="24" t="s">
        <v>156</v>
      </c>
      <c r="AU101" s="24" t="s">
        <v>76</v>
      </c>
    </row>
    <row r="102" spans="2:65" s="11" customFormat="1">
      <c r="B102" s="168"/>
      <c r="D102" s="164" t="s">
        <v>158</v>
      </c>
      <c r="E102" s="169" t="s">
        <v>5</v>
      </c>
      <c r="F102" s="170" t="s">
        <v>167</v>
      </c>
      <c r="H102" s="169" t="s">
        <v>5</v>
      </c>
      <c r="L102" s="168"/>
      <c r="M102" s="171"/>
      <c r="N102" s="172"/>
      <c r="O102" s="172"/>
      <c r="P102" s="172"/>
      <c r="Q102" s="172"/>
      <c r="R102" s="172"/>
      <c r="S102" s="172"/>
      <c r="T102" s="173"/>
      <c r="AT102" s="169" t="s">
        <v>158</v>
      </c>
      <c r="AU102" s="169" t="s">
        <v>76</v>
      </c>
      <c r="AV102" s="11" t="s">
        <v>74</v>
      </c>
      <c r="AW102" s="11" t="s">
        <v>30</v>
      </c>
      <c r="AX102" s="11" t="s">
        <v>66</v>
      </c>
      <c r="AY102" s="169" t="s">
        <v>145</v>
      </c>
    </row>
    <row r="103" spans="2:65" s="12" customFormat="1">
      <c r="B103" s="174"/>
      <c r="D103" s="164" t="s">
        <v>158</v>
      </c>
      <c r="E103" s="175" t="s">
        <v>5</v>
      </c>
      <c r="F103" s="176" t="s">
        <v>168</v>
      </c>
      <c r="H103" s="177">
        <v>160.89599999999999</v>
      </c>
      <c r="L103" s="174"/>
      <c r="M103" s="178"/>
      <c r="N103" s="179"/>
      <c r="O103" s="179"/>
      <c r="P103" s="179"/>
      <c r="Q103" s="179"/>
      <c r="R103" s="179"/>
      <c r="S103" s="179"/>
      <c r="T103" s="180"/>
      <c r="AT103" s="175" t="s">
        <v>158</v>
      </c>
      <c r="AU103" s="175" t="s">
        <v>76</v>
      </c>
      <c r="AV103" s="12" t="s">
        <v>76</v>
      </c>
      <c r="AW103" s="12" t="s">
        <v>30</v>
      </c>
      <c r="AX103" s="12" t="s">
        <v>66</v>
      </c>
      <c r="AY103" s="175" t="s">
        <v>145</v>
      </c>
    </row>
    <row r="104" spans="2:65" s="13" customFormat="1">
      <c r="B104" s="181"/>
      <c r="D104" s="164" t="s">
        <v>158</v>
      </c>
      <c r="E104" s="182" t="s">
        <v>5</v>
      </c>
      <c r="F104" s="183" t="s">
        <v>161</v>
      </c>
      <c r="H104" s="184">
        <v>160.89599999999999</v>
      </c>
      <c r="L104" s="181"/>
      <c r="M104" s="185"/>
      <c r="N104" s="186"/>
      <c r="O104" s="186"/>
      <c r="P104" s="186"/>
      <c r="Q104" s="186"/>
      <c r="R104" s="186"/>
      <c r="S104" s="186"/>
      <c r="T104" s="187"/>
      <c r="AT104" s="182" t="s">
        <v>158</v>
      </c>
      <c r="AU104" s="182" t="s">
        <v>76</v>
      </c>
      <c r="AV104" s="13" t="s">
        <v>152</v>
      </c>
      <c r="AW104" s="13" t="s">
        <v>30</v>
      </c>
      <c r="AX104" s="13" t="s">
        <v>74</v>
      </c>
      <c r="AY104" s="182" t="s">
        <v>145</v>
      </c>
    </row>
    <row r="105" spans="2:65" s="1" customFormat="1" ht="25.5" customHeight="1">
      <c r="B105" s="152"/>
      <c r="C105" s="153" t="s">
        <v>169</v>
      </c>
      <c r="D105" s="153" t="s">
        <v>147</v>
      </c>
      <c r="E105" s="154" t="s">
        <v>170</v>
      </c>
      <c r="F105" s="155" t="s">
        <v>171</v>
      </c>
      <c r="G105" s="156" t="s">
        <v>150</v>
      </c>
      <c r="H105" s="157">
        <v>160.89599999999999</v>
      </c>
      <c r="I105" s="158"/>
      <c r="J105" s="158">
        <f>ROUND(I105*H105,2)</f>
        <v>0</v>
      </c>
      <c r="K105" s="155" t="s">
        <v>151</v>
      </c>
      <c r="L105" s="38"/>
      <c r="M105" s="159" t="s">
        <v>5</v>
      </c>
      <c r="N105" s="160" t="s">
        <v>37</v>
      </c>
      <c r="O105" s="161">
        <v>2.8000000000000001E-2</v>
      </c>
      <c r="P105" s="161">
        <f>O105*H105</f>
        <v>4.5050879999999998</v>
      </c>
      <c r="Q105" s="161">
        <v>5.0000000000000002E-5</v>
      </c>
      <c r="R105" s="161">
        <f>Q105*H105</f>
        <v>8.0447999999999995E-3</v>
      </c>
      <c r="S105" s="161">
        <v>0.15359999999999999</v>
      </c>
      <c r="T105" s="162">
        <f>S105*H105</f>
        <v>24.713625599999997</v>
      </c>
      <c r="AR105" s="24" t="s">
        <v>152</v>
      </c>
      <c r="AT105" s="24" t="s">
        <v>147</v>
      </c>
      <c r="AU105" s="24" t="s">
        <v>76</v>
      </c>
      <c r="AY105" s="24" t="s">
        <v>145</v>
      </c>
      <c r="BE105" s="163">
        <f>IF(N105="základní",J105,0)</f>
        <v>0</v>
      </c>
      <c r="BF105" s="163">
        <f>IF(N105="snížená",J105,0)</f>
        <v>0</v>
      </c>
      <c r="BG105" s="163">
        <f>IF(N105="zákl. přenesená",J105,0)</f>
        <v>0</v>
      </c>
      <c r="BH105" s="163">
        <f>IF(N105="sníž. přenesená",J105,0)</f>
        <v>0</v>
      </c>
      <c r="BI105" s="163">
        <f>IF(N105="nulová",J105,0)</f>
        <v>0</v>
      </c>
      <c r="BJ105" s="24" t="s">
        <v>74</v>
      </c>
      <c r="BK105" s="163">
        <f>ROUND(I105*H105,2)</f>
        <v>0</v>
      </c>
      <c r="BL105" s="24" t="s">
        <v>152</v>
      </c>
      <c r="BM105" s="24" t="s">
        <v>172</v>
      </c>
    </row>
    <row r="106" spans="2:65" s="1" customFormat="1" ht="24">
      <c r="B106" s="38"/>
      <c r="D106" s="164" t="s">
        <v>154</v>
      </c>
      <c r="F106" s="165" t="s">
        <v>173</v>
      </c>
      <c r="L106" s="38"/>
      <c r="M106" s="166"/>
      <c r="N106" s="39"/>
      <c r="O106" s="39"/>
      <c r="P106" s="39"/>
      <c r="Q106" s="39"/>
      <c r="R106" s="39"/>
      <c r="S106" s="39"/>
      <c r="T106" s="67"/>
      <c r="AT106" s="24" t="s">
        <v>154</v>
      </c>
      <c r="AU106" s="24" t="s">
        <v>76</v>
      </c>
    </row>
    <row r="107" spans="2:65" s="1" customFormat="1" ht="204">
      <c r="B107" s="38"/>
      <c r="D107" s="164" t="s">
        <v>156</v>
      </c>
      <c r="F107" s="167" t="s">
        <v>166</v>
      </c>
      <c r="L107" s="38"/>
      <c r="M107" s="166"/>
      <c r="N107" s="39"/>
      <c r="O107" s="39"/>
      <c r="P107" s="39"/>
      <c r="Q107" s="39"/>
      <c r="R107" s="39"/>
      <c r="S107" s="39"/>
      <c r="T107" s="67"/>
      <c r="AT107" s="24" t="s">
        <v>156</v>
      </c>
      <c r="AU107" s="24" t="s">
        <v>76</v>
      </c>
    </row>
    <row r="108" spans="2:65" s="11" customFormat="1">
      <c r="B108" s="168"/>
      <c r="D108" s="164" t="s">
        <v>158</v>
      </c>
      <c r="E108" s="169" t="s">
        <v>5</v>
      </c>
      <c r="F108" s="170" t="s">
        <v>174</v>
      </c>
      <c r="H108" s="169" t="s">
        <v>5</v>
      </c>
      <c r="L108" s="168"/>
      <c r="M108" s="171"/>
      <c r="N108" s="172"/>
      <c r="O108" s="172"/>
      <c r="P108" s="172"/>
      <c r="Q108" s="172"/>
      <c r="R108" s="172"/>
      <c r="S108" s="172"/>
      <c r="T108" s="173"/>
      <c r="AT108" s="169" t="s">
        <v>158</v>
      </c>
      <c r="AU108" s="169" t="s">
        <v>76</v>
      </c>
      <c r="AV108" s="11" t="s">
        <v>74</v>
      </c>
      <c r="AW108" s="11" t="s">
        <v>30</v>
      </c>
      <c r="AX108" s="11" t="s">
        <v>66</v>
      </c>
      <c r="AY108" s="169" t="s">
        <v>145</v>
      </c>
    </row>
    <row r="109" spans="2:65" s="12" customFormat="1">
      <c r="B109" s="174"/>
      <c r="D109" s="164" t="s">
        <v>158</v>
      </c>
      <c r="E109" s="175" t="s">
        <v>5</v>
      </c>
      <c r="F109" s="176" t="s">
        <v>168</v>
      </c>
      <c r="H109" s="177">
        <v>160.89599999999999</v>
      </c>
      <c r="L109" s="174"/>
      <c r="M109" s="178"/>
      <c r="N109" s="179"/>
      <c r="O109" s="179"/>
      <c r="P109" s="179"/>
      <c r="Q109" s="179"/>
      <c r="R109" s="179"/>
      <c r="S109" s="179"/>
      <c r="T109" s="180"/>
      <c r="AT109" s="175" t="s">
        <v>158</v>
      </c>
      <c r="AU109" s="175" t="s">
        <v>76</v>
      </c>
      <c r="AV109" s="12" t="s">
        <v>76</v>
      </c>
      <c r="AW109" s="12" t="s">
        <v>30</v>
      </c>
      <c r="AX109" s="12" t="s">
        <v>66</v>
      </c>
      <c r="AY109" s="175" t="s">
        <v>145</v>
      </c>
    </row>
    <row r="110" spans="2:65" s="13" customFormat="1">
      <c r="B110" s="181"/>
      <c r="D110" s="164" t="s">
        <v>158</v>
      </c>
      <c r="E110" s="182" t="s">
        <v>5</v>
      </c>
      <c r="F110" s="183" t="s">
        <v>161</v>
      </c>
      <c r="H110" s="184">
        <v>160.89599999999999</v>
      </c>
      <c r="L110" s="181"/>
      <c r="M110" s="185"/>
      <c r="N110" s="186"/>
      <c r="O110" s="186"/>
      <c r="P110" s="186"/>
      <c r="Q110" s="186"/>
      <c r="R110" s="186"/>
      <c r="S110" s="186"/>
      <c r="T110" s="187"/>
      <c r="AT110" s="182" t="s">
        <v>158</v>
      </c>
      <c r="AU110" s="182" t="s">
        <v>76</v>
      </c>
      <c r="AV110" s="13" t="s">
        <v>152</v>
      </c>
      <c r="AW110" s="13" t="s">
        <v>30</v>
      </c>
      <c r="AX110" s="13" t="s">
        <v>74</v>
      </c>
      <c r="AY110" s="182" t="s">
        <v>145</v>
      </c>
    </row>
    <row r="111" spans="2:65" s="1" customFormat="1" ht="16.5" customHeight="1">
      <c r="B111" s="152"/>
      <c r="C111" s="153" t="s">
        <v>152</v>
      </c>
      <c r="D111" s="153" t="s">
        <v>147</v>
      </c>
      <c r="E111" s="154" t="s">
        <v>175</v>
      </c>
      <c r="F111" s="155" t="s">
        <v>176</v>
      </c>
      <c r="G111" s="156" t="s">
        <v>177</v>
      </c>
      <c r="H111" s="157">
        <v>1</v>
      </c>
      <c r="I111" s="158"/>
      <c r="J111" s="158">
        <f>ROUND(I111*H111,2)</f>
        <v>0</v>
      </c>
      <c r="K111" s="155" t="s">
        <v>151</v>
      </c>
      <c r="L111" s="38"/>
      <c r="M111" s="159" t="s">
        <v>5</v>
      </c>
      <c r="N111" s="160" t="s">
        <v>37</v>
      </c>
      <c r="O111" s="161">
        <v>0.6</v>
      </c>
      <c r="P111" s="161">
        <f>O111*H111</f>
        <v>0.6</v>
      </c>
      <c r="Q111" s="161">
        <v>0</v>
      </c>
      <c r="R111" s="161">
        <f>Q111*H111</f>
        <v>0</v>
      </c>
      <c r="S111" s="161">
        <v>0</v>
      </c>
      <c r="T111" s="162">
        <f>S111*H111</f>
        <v>0</v>
      </c>
      <c r="AR111" s="24" t="s">
        <v>152</v>
      </c>
      <c r="AT111" s="24" t="s">
        <v>147</v>
      </c>
      <c r="AU111" s="24" t="s">
        <v>76</v>
      </c>
      <c r="AY111" s="24" t="s">
        <v>145</v>
      </c>
      <c r="BE111" s="163">
        <f>IF(N111="základní",J111,0)</f>
        <v>0</v>
      </c>
      <c r="BF111" s="163">
        <f>IF(N111="snížená",J111,0)</f>
        <v>0</v>
      </c>
      <c r="BG111" s="163">
        <f>IF(N111="zákl. přenesená",J111,0)</f>
        <v>0</v>
      </c>
      <c r="BH111" s="163">
        <f>IF(N111="sníž. přenesená",J111,0)</f>
        <v>0</v>
      </c>
      <c r="BI111" s="163">
        <f>IF(N111="nulová",J111,0)</f>
        <v>0</v>
      </c>
      <c r="BJ111" s="24" t="s">
        <v>74</v>
      </c>
      <c r="BK111" s="163">
        <f>ROUND(I111*H111,2)</f>
        <v>0</v>
      </c>
      <c r="BL111" s="24" t="s">
        <v>152</v>
      </c>
      <c r="BM111" s="24" t="s">
        <v>178</v>
      </c>
    </row>
    <row r="112" spans="2:65" s="1" customFormat="1" ht="84">
      <c r="B112" s="38"/>
      <c r="D112" s="164" t="s">
        <v>179</v>
      </c>
      <c r="F112" s="167" t="s">
        <v>180</v>
      </c>
      <c r="L112" s="38"/>
      <c r="M112" s="166"/>
      <c r="N112" s="39"/>
      <c r="O112" s="39"/>
      <c r="P112" s="39"/>
      <c r="Q112" s="39"/>
      <c r="R112" s="39"/>
      <c r="S112" s="39"/>
      <c r="T112" s="67"/>
      <c r="AT112" s="24" t="s">
        <v>179</v>
      </c>
      <c r="AU112" s="24" t="s">
        <v>76</v>
      </c>
    </row>
    <row r="113" spans="2:65" s="12" customFormat="1">
      <c r="B113" s="174"/>
      <c r="D113" s="164" t="s">
        <v>158</v>
      </c>
      <c r="E113" s="175" t="s">
        <v>5</v>
      </c>
      <c r="F113" s="176" t="s">
        <v>74</v>
      </c>
      <c r="H113" s="177">
        <v>1</v>
      </c>
      <c r="L113" s="174"/>
      <c r="M113" s="178"/>
      <c r="N113" s="179"/>
      <c r="O113" s="179"/>
      <c r="P113" s="179"/>
      <c r="Q113" s="179"/>
      <c r="R113" s="179"/>
      <c r="S113" s="179"/>
      <c r="T113" s="180"/>
      <c r="AT113" s="175" t="s">
        <v>158</v>
      </c>
      <c r="AU113" s="175" t="s">
        <v>76</v>
      </c>
      <c r="AV113" s="12" t="s">
        <v>76</v>
      </c>
      <c r="AW113" s="12" t="s">
        <v>30</v>
      </c>
      <c r="AX113" s="12" t="s">
        <v>74</v>
      </c>
      <c r="AY113" s="175" t="s">
        <v>145</v>
      </c>
    </row>
    <row r="114" spans="2:65" s="1" customFormat="1" ht="16.5" customHeight="1">
      <c r="B114" s="152"/>
      <c r="C114" s="153" t="s">
        <v>181</v>
      </c>
      <c r="D114" s="153" t="s">
        <v>147</v>
      </c>
      <c r="E114" s="154" t="s">
        <v>182</v>
      </c>
      <c r="F114" s="155" t="s">
        <v>183</v>
      </c>
      <c r="G114" s="156" t="s">
        <v>184</v>
      </c>
      <c r="H114" s="157">
        <v>1167.7560000000001</v>
      </c>
      <c r="I114" s="158"/>
      <c r="J114" s="158">
        <f>ROUND(I114*H114,2)</f>
        <v>0</v>
      </c>
      <c r="K114" s="155"/>
      <c r="L114" s="38"/>
      <c r="M114" s="159" t="s">
        <v>5</v>
      </c>
      <c r="N114" s="160" t="s">
        <v>37</v>
      </c>
      <c r="O114" s="161">
        <v>0.11700000000000001</v>
      </c>
      <c r="P114" s="161">
        <f>O114*H114</f>
        <v>136.62745200000001</v>
      </c>
      <c r="Q114" s="161">
        <v>0</v>
      </c>
      <c r="R114" s="161">
        <f>Q114*H114</f>
        <v>0</v>
      </c>
      <c r="S114" s="161">
        <v>0</v>
      </c>
      <c r="T114" s="162">
        <f>S114*H114</f>
        <v>0</v>
      </c>
      <c r="AR114" s="24" t="s">
        <v>152</v>
      </c>
      <c r="AT114" s="24" t="s">
        <v>147</v>
      </c>
      <c r="AU114" s="24" t="s">
        <v>76</v>
      </c>
      <c r="AY114" s="24" t="s">
        <v>145</v>
      </c>
      <c r="BE114" s="163">
        <f>IF(N114="základní",J114,0)</f>
        <v>0</v>
      </c>
      <c r="BF114" s="163">
        <f>IF(N114="snížená",J114,0)</f>
        <v>0</v>
      </c>
      <c r="BG114" s="163">
        <f>IF(N114="zákl. přenesená",J114,0)</f>
        <v>0</v>
      </c>
      <c r="BH114" s="163">
        <f>IF(N114="sníž. přenesená",J114,0)</f>
        <v>0</v>
      </c>
      <c r="BI114" s="163">
        <f>IF(N114="nulová",J114,0)</f>
        <v>0</v>
      </c>
      <c r="BJ114" s="24" t="s">
        <v>74</v>
      </c>
      <c r="BK114" s="163">
        <f>ROUND(I114*H114,2)</f>
        <v>0</v>
      </c>
      <c r="BL114" s="24" t="s">
        <v>152</v>
      </c>
      <c r="BM114" s="24" t="s">
        <v>185</v>
      </c>
    </row>
    <row r="115" spans="2:65" s="1" customFormat="1" ht="24">
      <c r="B115" s="38"/>
      <c r="D115" s="164" t="s">
        <v>154</v>
      </c>
      <c r="F115" s="165" t="s">
        <v>186</v>
      </c>
      <c r="L115" s="38"/>
      <c r="M115" s="166"/>
      <c r="N115" s="39"/>
      <c r="O115" s="39"/>
      <c r="P115" s="39"/>
      <c r="Q115" s="39"/>
      <c r="R115" s="39"/>
      <c r="S115" s="39"/>
      <c r="T115" s="67"/>
      <c r="AT115" s="24" t="s">
        <v>154</v>
      </c>
      <c r="AU115" s="24" t="s">
        <v>76</v>
      </c>
    </row>
    <row r="116" spans="2:65" s="1" customFormat="1" ht="96">
      <c r="B116" s="38"/>
      <c r="D116" s="164" t="s">
        <v>156</v>
      </c>
      <c r="F116" s="167" t="s">
        <v>187</v>
      </c>
      <c r="L116" s="38"/>
      <c r="M116" s="166"/>
      <c r="N116" s="39"/>
      <c r="O116" s="39"/>
      <c r="P116" s="39"/>
      <c r="Q116" s="39"/>
      <c r="R116" s="39"/>
      <c r="S116" s="39"/>
      <c r="T116" s="67"/>
      <c r="AT116" s="24" t="s">
        <v>156</v>
      </c>
      <c r="AU116" s="24" t="s">
        <v>76</v>
      </c>
    </row>
    <row r="117" spans="2:65" s="11" customFormat="1">
      <c r="B117" s="168"/>
      <c r="D117" s="164" t="s">
        <v>158</v>
      </c>
      <c r="E117" s="169" t="s">
        <v>5</v>
      </c>
      <c r="F117" s="170" t="s">
        <v>188</v>
      </c>
      <c r="H117" s="169" t="s">
        <v>5</v>
      </c>
      <c r="L117" s="168"/>
      <c r="M117" s="171"/>
      <c r="N117" s="172"/>
      <c r="O117" s="172"/>
      <c r="P117" s="172"/>
      <c r="Q117" s="172"/>
      <c r="R117" s="172"/>
      <c r="S117" s="172"/>
      <c r="T117" s="173"/>
      <c r="AT117" s="169" t="s">
        <v>158</v>
      </c>
      <c r="AU117" s="169" t="s">
        <v>76</v>
      </c>
      <c r="AV117" s="11" t="s">
        <v>74</v>
      </c>
      <c r="AW117" s="11" t="s">
        <v>30</v>
      </c>
      <c r="AX117" s="11" t="s">
        <v>66</v>
      </c>
      <c r="AY117" s="169" t="s">
        <v>145</v>
      </c>
    </row>
    <row r="118" spans="2:65" s="12" customFormat="1">
      <c r="B118" s="174"/>
      <c r="D118" s="164" t="s">
        <v>158</v>
      </c>
      <c r="E118" s="175" t="s">
        <v>5</v>
      </c>
      <c r="F118" s="176" t="s">
        <v>189</v>
      </c>
      <c r="H118" s="177">
        <v>1068</v>
      </c>
      <c r="L118" s="174"/>
      <c r="M118" s="178"/>
      <c r="N118" s="179"/>
      <c r="O118" s="179"/>
      <c r="P118" s="179"/>
      <c r="Q118" s="179"/>
      <c r="R118" s="179"/>
      <c r="S118" s="179"/>
      <c r="T118" s="180"/>
      <c r="AT118" s="175" t="s">
        <v>158</v>
      </c>
      <c r="AU118" s="175" t="s">
        <v>76</v>
      </c>
      <c r="AV118" s="12" t="s">
        <v>76</v>
      </c>
      <c r="AW118" s="12" t="s">
        <v>30</v>
      </c>
      <c r="AX118" s="12" t="s">
        <v>66</v>
      </c>
      <c r="AY118" s="175" t="s">
        <v>145</v>
      </c>
    </row>
    <row r="119" spans="2:65" s="11" customFormat="1">
      <c r="B119" s="168"/>
      <c r="D119" s="164" t="s">
        <v>158</v>
      </c>
      <c r="E119" s="169" t="s">
        <v>5</v>
      </c>
      <c r="F119" s="170" t="s">
        <v>190</v>
      </c>
      <c r="H119" s="169" t="s">
        <v>5</v>
      </c>
      <c r="L119" s="168"/>
      <c r="M119" s="171"/>
      <c r="N119" s="172"/>
      <c r="O119" s="172"/>
      <c r="P119" s="172"/>
      <c r="Q119" s="172"/>
      <c r="R119" s="172"/>
      <c r="S119" s="172"/>
      <c r="T119" s="173"/>
      <c r="AT119" s="169" t="s">
        <v>158</v>
      </c>
      <c r="AU119" s="169" t="s">
        <v>76</v>
      </c>
      <c r="AV119" s="11" t="s">
        <v>74</v>
      </c>
      <c r="AW119" s="11" t="s">
        <v>30</v>
      </c>
      <c r="AX119" s="11" t="s">
        <v>66</v>
      </c>
      <c r="AY119" s="169" t="s">
        <v>145</v>
      </c>
    </row>
    <row r="120" spans="2:65" s="12" customFormat="1">
      <c r="B120" s="174"/>
      <c r="D120" s="164" t="s">
        <v>158</v>
      </c>
      <c r="E120" s="175" t="s">
        <v>5</v>
      </c>
      <c r="F120" s="176" t="s">
        <v>191</v>
      </c>
      <c r="H120" s="177">
        <v>99.756</v>
      </c>
      <c r="L120" s="174"/>
      <c r="M120" s="178"/>
      <c r="N120" s="179"/>
      <c r="O120" s="179"/>
      <c r="P120" s="179"/>
      <c r="Q120" s="179"/>
      <c r="R120" s="179"/>
      <c r="S120" s="179"/>
      <c r="T120" s="180"/>
      <c r="AT120" s="175" t="s">
        <v>158</v>
      </c>
      <c r="AU120" s="175" t="s">
        <v>76</v>
      </c>
      <c r="AV120" s="12" t="s">
        <v>76</v>
      </c>
      <c r="AW120" s="12" t="s">
        <v>30</v>
      </c>
      <c r="AX120" s="12" t="s">
        <v>66</v>
      </c>
      <c r="AY120" s="175" t="s">
        <v>145</v>
      </c>
    </row>
    <row r="121" spans="2:65" s="13" customFormat="1">
      <c r="B121" s="181"/>
      <c r="D121" s="164" t="s">
        <v>158</v>
      </c>
      <c r="E121" s="182" t="s">
        <v>5</v>
      </c>
      <c r="F121" s="183" t="s">
        <v>161</v>
      </c>
      <c r="H121" s="184">
        <v>1167.7560000000001</v>
      </c>
      <c r="L121" s="181"/>
      <c r="M121" s="185"/>
      <c r="N121" s="186"/>
      <c r="O121" s="186"/>
      <c r="P121" s="186"/>
      <c r="Q121" s="186"/>
      <c r="R121" s="186"/>
      <c r="S121" s="186"/>
      <c r="T121" s="187"/>
      <c r="AT121" s="182" t="s">
        <v>158</v>
      </c>
      <c r="AU121" s="182" t="s">
        <v>76</v>
      </c>
      <c r="AV121" s="13" t="s">
        <v>152</v>
      </c>
      <c r="AW121" s="13" t="s">
        <v>30</v>
      </c>
      <c r="AX121" s="13" t="s">
        <v>74</v>
      </c>
      <c r="AY121" s="182" t="s">
        <v>145</v>
      </c>
    </row>
    <row r="122" spans="2:65" s="1" customFormat="1" ht="16.5" customHeight="1">
      <c r="B122" s="152"/>
      <c r="C122" s="153" t="s">
        <v>192</v>
      </c>
      <c r="D122" s="153" t="s">
        <v>147</v>
      </c>
      <c r="E122" s="154" t="s">
        <v>193</v>
      </c>
      <c r="F122" s="155" t="s">
        <v>194</v>
      </c>
      <c r="G122" s="156" t="s">
        <v>184</v>
      </c>
      <c r="H122" s="157">
        <v>235.78200000000001</v>
      </c>
      <c r="I122" s="158"/>
      <c r="J122" s="158">
        <f>ROUND(I122*H122,2)</f>
        <v>0</v>
      </c>
      <c r="K122" s="155"/>
      <c r="L122" s="38"/>
      <c r="M122" s="159" t="s">
        <v>5</v>
      </c>
      <c r="N122" s="160" t="s">
        <v>37</v>
      </c>
      <c r="O122" s="161">
        <v>0.46700000000000003</v>
      </c>
      <c r="P122" s="161">
        <f>O122*H122</f>
        <v>110.11019400000001</v>
      </c>
      <c r="Q122" s="161">
        <v>0</v>
      </c>
      <c r="R122" s="161">
        <f>Q122*H122</f>
        <v>0</v>
      </c>
      <c r="S122" s="161">
        <v>0</v>
      </c>
      <c r="T122" s="162">
        <f>S122*H122</f>
        <v>0</v>
      </c>
      <c r="AR122" s="24" t="s">
        <v>152</v>
      </c>
      <c r="AT122" s="24" t="s">
        <v>147</v>
      </c>
      <c r="AU122" s="24" t="s">
        <v>76</v>
      </c>
      <c r="AY122" s="24" t="s">
        <v>145</v>
      </c>
      <c r="BE122" s="163">
        <f>IF(N122="základní",J122,0)</f>
        <v>0</v>
      </c>
      <c r="BF122" s="163">
        <f>IF(N122="snížená",J122,0)</f>
        <v>0</v>
      </c>
      <c r="BG122" s="163">
        <f>IF(N122="zákl. přenesená",J122,0)</f>
        <v>0</v>
      </c>
      <c r="BH122" s="163">
        <f>IF(N122="sníž. přenesená",J122,0)</f>
        <v>0</v>
      </c>
      <c r="BI122" s="163">
        <f>IF(N122="nulová",J122,0)</f>
        <v>0</v>
      </c>
      <c r="BJ122" s="24" t="s">
        <v>74</v>
      </c>
      <c r="BK122" s="163">
        <f>ROUND(I122*H122,2)</f>
        <v>0</v>
      </c>
      <c r="BL122" s="24" t="s">
        <v>152</v>
      </c>
      <c r="BM122" s="24" t="s">
        <v>195</v>
      </c>
    </row>
    <row r="123" spans="2:65" s="1" customFormat="1" ht="24">
      <c r="B123" s="38"/>
      <c r="D123" s="164" t="s">
        <v>154</v>
      </c>
      <c r="F123" s="165" t="s">
        <v>196</v>
      </c>
      <c r="L123" s="38"/>
      <c r="M123" s="166"/>
      <c r="N123" s="39"/>
      <c r="O123" s="39"/>
      <c r="P123" s="39"/>
      <c r="Q123" s="39"/>
      <c r="R123" s="39"/>
      <c r="S123" s="39"/>
      <c r="T123" s="67"/>
      <c r="AT123" s="24" t="s">
        <v>154</v>
      </c>
      <c r="AU123" s="24" t="s">
        <v>76</v>
      </c>
    </row>
    <row r="124" spans="2:65" s="1" customFormat="1" ht="192">
      <c r="B124" s="38"/>
      <c r="D124" s="164" t="s">
        <v>156</v>
      </c>
      <c r="F124" s="167" t="s">
        <v>197</v>
      </c>
      <c r="L124" s="38"/>
      <c r="M124" s="166"/>
      <c r="N124" s="39"/>
      <c r="O124" s="39"/>
      <c r="P124" s="39"/>
      <c r="Q124" s="39"/>
      <c r="R124" s="39"/>
      <c r="S124" s="39"/>
      <c r="T124" s="67"/>
      <c r="AT124" s="24" t="s">
        <v>156</v>
      </c>
      <c r="AU124" s="24" t="s">
        <v>76</v>
      </c>
    </row>
    <row r="125" spans="2:65" s="11" customFormat="1">
      <c r="B125" s="168"/>
      <c r="D125" s="164" t="s">
        <v>158</v>
      </c>
      <c r="E125" s="169" t="s">
        <v>5</v>
      </c>
      <c r="F125" s="170" t="s">
        <v>198</v>
      </c>
      <c r="H125" s="169" t="s">
        <v>5</v>
      </c>
      <c r="L125" s="168"/>
      <c r="M125" s="171"/>
      <c r="N125" s="172"/>
      <c r="O125" s="172"/>
      <c r="P125" s="172"/>
      <c r="Q125" s="172"/>
      <c r="R125" s="172"/>
      <c r="S125" s="172"/>
      <c r="T125" s="173"/>
      <c r="AT125" s="169" t="s">
        <v>158</v>
      </c>
      <c r="AU125" s="169" t="s">
        <v>76</v>
      </c>
      <c r="AV125" s="11" t="s">
        <v>74</v>
      </c>
      <c r="AW125" s="11" t="s">
        <v>30</v>
      </c>
      <c r="AX125" s="11" t="s">
        <v>66</v>
      </c>
      <c r="AY125" s="169" t="s">
        <v>145</v>
      </c>
    </row>
    <row r="126" spans="2:65" s="12" customFormat="1">
      <c r="B126" s="174"/>
      <c r="D126" s="164" t="s">
        <v>158</v>
      </c>
      <c r="E126" s="175" t="s">
        <v>5</v>
      </c>
      <c r="F126" s="176" t="s">
        <v>199</v>
      </c>
      <c r="H126" s="177">
        <v>113.875</v>
      </c>
      <c r="L126" s="174"/>
      <c r="M126" s="178"/>
      <c r="N126" s="179"/>
      <c r="O126" s="179"/>
      <c r="P126" s="179"/>
      <c r="Q126" s="179"/>
      <c r="R126" s="179"/>
      <c r="S126" s="179"/>
      <c r="T126" s="180"/>
      <c r="AT126" s="175" t="s">
        <v>158</v>
      </c>
      <c r="AU126" s="175" t="s">
        <v>76</v>
      </c>
      <c r="AV126" s="12" t="s">
        <v>76</v>
      </c>
      <c r="AW126" s="12" t="s">
        <v>30</v>
      </c>
      <c r="AX126" s="12" t="s">
        <v>66</v>
      </c>
      <c r="AY126" s="175" t="s">
        <v>145</v>
      </c>
    </row>
    <row r="127" spans="2:65" s="11" customFormat="1">
      <c r="B127" s="168"/>
      <c r="D127" s="164" t="s">
        <v>158</v>
      </c>
      <c r="E127" s="169" t="s">
        <v>5</v>
      </c>
      <c r="F127" s="170" t="s">
        <v>200</v>
      </c>
      <c r="H127" s="169" t="s">
        <v>5</v>
      </c>
      <c r="L127" s="168"/>
      <c r="M127" s="171"/>
      <c r="N127" s="172"/>
      <c r="O127" s="172"/>
      <c r="P127" s="172"/>
      <c r="Q127" s="172"/>
      <c r="R127" s="172"/>
      <c r="S127" s="172"/>
      <c r="T127" s="173"/>
      <c r="AT127" s="169" t="s">
        <v>158</v>
      </c>
      <c r="AU127" s="169" t="s">
        <v>76</v>
      </c>
      <c r="AV127" s="11" t="s">
        <v>74</v>
      </c>
      <c r="AW127" s="11" t="s">
        <v>30</v>
      </c>
      <c r="AX127" s="11" t="s">
        <v>66</v>
      </c>
      <c r="AY127" s="169" t="s">
        <v>145</v>
      </c>
    </row>
    <row r="128" spans="2:65" s="12" customFormat="1">
      <c r="B128" s="174"/>
      <c r="D128" s="164" t="s">
        <v>158</v>
      </c>
      <c r="E128" s="175" t="s">
        <v>5</v>
      </c>
      <c r="F128" s="176" t="s">
        <v>201</v>
      </c>
      <c r="H128" s="177">
        <v>14.465</v>
      </c>
      <c r="L128" s="174"/>
      <c r="M128" s="178"/>
      <c r="N128" s="179"/>
      <c r="O128" s="179"/>
      <c r="P128" s="179"/>
      <c r="Q128" s="179"/>
      <c r="R128" s="179"/>
      <c r="S128" s="179"/>
      <c r="T128" s="180"/>
      <c r="AT128" s="175" t="s">
        <v>158</v>
      </c>
      <c r="AU128" s="175" t="s">
        <v>76</v>
      </c>
      <c r="AV128" s="12" t="s">
        <v>76</v>
      </c>
      <c r="AW128" s="12" t="s">
        <v>30</v>
      </c>
      <c r="AX128" s="12" t="s">
        <v>66</v>
      </c>
      <c r="AY128" s="175" t="s">
        <v>145</v>
      </c>
    </row>
    <row r="129" spans="2:65" s="11" customFormat="1">
      <c r="B129" s="168"/>
      <c r="D129" s="164" t="s">
        <v>158</v>
      </c>
      <c r="E129" s="169" t="s">
        <v>5</v>
      </c>
      <c r="F129" s="170" t="s">
        <v>202</v>
      </c>
      <c r="H129" s="169" t="s">
        <v>5</v>
      </c>
      <c r="L129" s="168"/>
      <c r="M129" s="171"/>
      <c r="N129" s="172"/>
      <c r="O129" s="172"/>
      <c r="P129" s="172"/>
      <c r="Q129" s="172"/>
      <c r="R129" s="172"/>
      <c r="S129" s="172"/>
      <c r="T129" s="173"/>
      <c r="AT129" s="169" t="s">
        <v>158</v>
      </c>
      <c r="AU129" s="169" t="s">
        <v>76</v>
      </c>
      <c r="AV129" s="11" t="s">
        <v>74</v>
      </c>
      <c r="AW129" s="11" t="s">
        <v>30</v>
      </c>
      <c r="AX129" s="11" t="s">
        <v>66</v>
      </c>
      <c r="AY129" s="169" t="s">
        <v>145</v>
      </c>
    </row>
    <row r="130" spans="2:65" s="12" customFormat="1">
      <c r="B130" s="174"/>
      <c r="D130" s="164" t="s">
        <v>158</v>
      </c>
      <c r="E130" s="175" t="s">
        <v>5</v>
      </c>
      <c r="F130" s="176" t="s">
        <v>203</v>
      </c>
      <c r="H130" s="177">
        <v>107.44199999999999</v>
      </c>
      <c r="L130" s="174"/>
      <c r="M130" s="178"/>
      <c r="N130" s="179"/>
      <c r="O130" s="179"/>
      <c r="P130" s="179"/>
      <c r="Q130" s="179"/>
      <c r="R130" s="179"/>
      <c r="S130" s="179"/>
      <c r="T130" s="180"/>
      <c r="AT130" s="175" t="s">
        <v>158</v>
      </c>
      <c r="AU130" s="175" t="s">
        <v>76</v>
      </c>
      <c r="AV130" s="12" t="s">
        <v>76</v>
      </c>
      <c r="AW130" s="12" t="s">
        <v>30</v>
      </c>
      <c r="AX130" s="12" t="s">
        <v>66</v>
      </c>
      <c r="AY130" s="175" t="s">
        <v>145</v>
      </c>
    </row>
    <row r="131" spans="2:65" s="13" customFormat="1">
      <c r="B131" s="181"/>
      <c r="D131" s="164" t="s">
        <v>158</v>
      </c>
      <c r="E131" s="182" t="s">
        <v>5</v>
      </c>
      <c r="F131" s="183" t="s">
        <v>161</v>
      </c>
      <c r="H131" s="184">
        <v>235.78200000000001</v>
      </c>
      <c r="L131" s="181"/>
      <c r="M131" s="185"/>
      <c r="N131" s="186"/>
      <c r="O131" s="186"/>
      <c r="P131" s="186"/>
      <c r="Q131" s="186"/>
      <c r="R131" s="186"/>
      <c r="S131" s="186"/>
      <c r="T131" s="187"/>
      <c r="AT131" s="182" t="s">
        <v>158</v>
      </c>
      <c r="AU131" s="182" t="s">
        <v>76</v>
      </c>
      <c r="AV131" s="13" t="s">
        <v>152</v>
      </c>
      <c r="AW131" s="13" t="s">
        <v>30</v>
      </c>
      <c r="AX131" s="13" t="s">
        <v>74</v>
      </c>
      <c r="AY131" s="182" t="s">
        <v>145</v>
      </c>
    </row>
    <row r="132" spans="2:65" s="1" customFormat="1" ht="16.5" customHeight="1">
      <c r="B132" s="152"/>
      <c r="C132" s="153" t="s">
        <v>204</v>
      </c>
      <c r="D132" s="153" t="s">
        <v>147</v>
      </c>
      <c r="E132" s="154" t="s">
        <v>205</v>
      </c>
      <c r="F132" s="155" t="s">
        <v>206</v>
      </c>
      <c r="G132" s="156" t="s">
        <v>184</v>
      </c>
      <c r="H132" s="157">
        <v>1891</v>
      </c>
      <c r="I132" s="158"/>
      <c r="J132" s="158">
        <f>ROUND(I132*H132,2)</f>
        <v>0</v>
      </c>
      <c r="K132" s="155"/>
      <c r="L132" s="38"/>
      <c r="M132" s="159" t="s">
        <v>5</v>
      </c>
      <c r="N132" s="160" t="s">
        <v>37</v>
      </c>
      <c r="O132" s="161">
        <v>4.3999999999999997E-2</v>
      </c>
      <c r="P132" s="161">
        <f>O132*H132</f>
        <v>83.203999999999994</v>
      </c>
      <c r="Q132" s="161">
        <v>0</v>
      </c>
      <c r="R132" s="161">
        <f>Q132*H132</f>
        <v>0</v>
      </c>
      <c r="S132" s="161">
        <v>0</v>
      </c>
      <c r="T132" s="162">
        <f>S132*H132</f>
        <v>0</v>
      </c>
      <c r="AR132" s="24" t="s">
        <v>152</v>
      </c>
      <c r="AT132" s="24" t="s">
        <v>147</v>
      </c>
      <c r="AU132" s="24" t="s">
        <v>76</v>
      </c>
      <c r="AY132" s="24" t="s">
        <v>145</v>
      </c>
      <c r="BE132" s="163">
        <f>IF(N132="základní",J132,0)</f>
        <v>0</v>
      </c>
      <c r="BF132" s="163">
        <f>IF(N132="snížená",J132,0)</f>
        <v>0</v>
      </c>
      <c r="BG132" s="163">
        <f>IF(N132="zákl. přenesená",J132,0)</f>
        <v>0</v>
      </c>
      <c r="BH132" s="163">
        <f>IF(N132="sníž. přenesená",J132,0)</f>
        <v>0</v>
      </c>
      <c r="BI132" s="163">
        <f>IF(N132="nulová",J132,0)</f>
        <v>0</v>
      </c>
      <c r="BJ132" s="24" t="s">
        <v>74</v>
      </c>
      <c r="BK132" s="163">
        <f>ROUND(I132*H132,2)</f>
        <v>0</v>
      </c>
      <c r="BL132" s="24" t="s">
        <v>152</v>
      </c>
      <c r="BM132" s="24" t="s">
        <v>207</v>
      </c>
    </row>
    <row r="133" spans="2:65" s="1" customFormat="1" ht="36">
      <c r="B133" s="38"/>
      <c r="D133" s="164" t="s">
        <v>154</v>
      </c>
      <c r="F133" s="165" t="s">
        <v>208</v>
      </c>
      <c r="L133" s="38"/>
      <c r="M133" s="166"/>
      <c r="N133" s="39"/>
      <c r="O133" s="39"/>
      <c r="P133" s="39"/>
      <c r="Q133" s="39"/>
      <c r="R133" s="39"/>
      <c r="S133" s="39"/>
      <c r="T133" s="67"/>
      <c r="AT133" s="24" t="s">
        <v>154</v>
      </c>
      <c r="AU133" s="24" t="s">
        <v>76</v>
      </c>
    </row>
    <row r="134" spans="2:65" s="1" customFormat="1" ht="192">
      <c r="B134" s="38"/>
      <c r="D134" s="164" t="s">
        <v>156</v>
      </c>
      <c r="F134" s="167" t="s">
        <v>209</v>
      </c>
      <c r="L134" s="38"/>
      <c r="M134" s="166"/>
      <c r="N134" s="39"/>
      <c r="O134" s="39"/>
      <c r="P134" s="39"/>
      <c r="Q134" s="39"/>
      <c r="R134" s="39"/>
      <c r="S134" s="39"/>
      <c r="T134" s="67"/>
      <c r="AT134" s="24" t="s">
        <v>156</v>
      </c>
      <c r="AU134" s="24" t="s">
        <v>76</v>
      </c>
    </row>
    <row r="135" spans="2:65" s="11" customFormat="1">
      <c r="B135" s="168"/>
      <c r="D135" s="164" t="s">
        <v>158</v>
      </c>
      <c r="E135" s="169" t="s">
        <v>5</v>
      </c>
      <c r="F135" s="170" t="s">
        <v>210</v>
      </c>
      <c r="H135" s="169" t="s">
        <v>5</v>
      </c>
      <c r="L135" s="168"/>
      <c r="M135" s="171"/>
      <c r="N135" s="172"/>
      <c r="O135" s="172"/>
      <c r="P135" s="172"/>
      <c r="Q135" s="172"/>
      <c r="R135" s="172"/>
      <c r="S135" s="172"/>
      <c r="T135" s="173"/>
      <c r="AT135" s="169" t="s">
        <v>158</v>
      </c>
      <c r="AU135" s="169" t="s">
        <v>76</v>
      </c>
      <c r="AV135" s="11" t="s">
        <v>74</v>
      </c>
      <c r="AW135" s="11" t="s">
        <v>30</v>
      </c>
      <c r="AX135" s="11" t="s">
        <v>66</v>
      </c>
      <c r="AY135" s="169" t="s">
        <v>145</v>
      </c>
    </row>
    <row r="136" spans="2:65" s="12" customFormat="1">
      <c r="B136" s="174"/>
      <c r="D136" s="164" t="s">
        <v>158</v>
      </c>
      <c r="E136" s="175" t="s">
        <v>5</v>
      </c>
      <c r="F136" s="176" t="s">
        <v>211</v>
      </c>
      <c r="H136" s="177">
        <v>1891</v>
      </c>
      <c r="L136" s="174"/>
      <c r="M136" s="178"/>
      <c r="N136" s="179"/>
      <c r="O136" s="179"/>
      <c r="P136" s="179"/>
      <c r="Q136" s="179"/>
      <c r="R136" s="179"/>
      <c r="S136" s="179"/>
      <c r="T136" s="180"/>
      <c r="AT136" s="175" t="s">
        <v>158</v>
      </c>
      <c r="AU136" s="175" t="s">
        <v>76</v>
      </c>
      <c r="AV136" s="12" t="s">
        <v>76</v>
      </c>
      <c r="AW136" s="12" t="s">
        <v>30</v>
      </c>
      <c r="AX136" s="12" t="s">
        <v>66</v>
      </c>
      <c r="AY136" s="175" t="s">
        <v>145</v>
      </c>
    </row>
    <row r="137" spans="2:65" s="13" customFormat="1">
      <c r="B137" s="181"/>
      <c r="D137" s="164" t="s">
        <v>158</v>
      </c>
      <c r="E137" s="182" t="s">
        <v>5</v>
      </c>
      <c r="F137" s="183" t="s">
        <v>161</v>
      </c>
      <c r="H137" s="184">
        <v>1891</v>
      </c>
      <c r="L137" s="181"/>
      <c r="M137" s="185"/>
      <c r="N137" s="186"/>
      <c r="O137" s="186"/>
      <c r="P137" s="186"/>
      <c r="Q137" s="186"/>
      <c r="R137" s="186"/>
      <c r="S137" s="186"/>
      <c r="T137" s="187"/>
      <c r="AT137" s="182" t="s">
        <v>158</v>
      </c>
      <c r="AU137" s="182" t="s">
        <v>76</v>
      </c>
      <c r="AV137" s="13" t="s">
        <v>152</v>
      </c>
      <c r="AW137" s="13" t="s">
        <v>30</v>
      </c>
      <c r="AX137" s="13" t="s">
        <v>74</v>
      </c>
      <c r="AY137" s="182" t="s">
        <v>145</v>
      </c>
    </row>
    <row r="138" spans="2:65" s="1" customFormat="1" ht="25.5" customHeight="1">
      <c r="B138" s="152"/>
      <c r="C138" s="153" t="s">
        <v>212</v>
      </c>
      <c r="D138" s="153" t="s">
        <v>147</v>
      </c>
      <c r="E138" s="154" t="s">
        <v>213</v>
      </c>
      <c r="F138" s="155" t="s">
        <v>214</v>
      </c>
      <c r="G138" s="156" t="s">
        <v>184</v>
      </c>
      <c r="H138" s="157">
        <v>134.4</v>
      </c>
      <c r="I138" s="158"/>
      <c r="J138" s="158">
        <f>ROUND(I138*H138,2)</f>
        <v>0</v>
      </c>
      <c r="K138" s="155" t="s">
        <v>151</v>
      </c>
      <c r="L138" s="38"/>
      <c r="M138" s="159" t="s">
        <v>5</v>
      </c>
      <c r="N138" s="160" t="s">
        <v>37</v>
      </c>
      <c r="O138" s="161">
        <v>8.3000000000000004E-2</v>
      </c>
      <c r="P138" s="161">
        <f>O138*H138</f>
        <v>11.155200000000001</v>
      </c>
      <c r="Q138" s="161">
        <v>0</v>
      </c>
      <c r="R138" s="161">
        <f>Q138*H138</f>
        <v>0</v>
      </c>
      <c r="S138" s="161">
        <v>0</v>
      </c>
      <c r="T138" s="162">
        <f>S138*H138</f>
        <v>0</v>
      </c>
      <c r="AR138" s="24" t="s">
        <v>152</v>
      </c>
      <c r="AT138" s="24" t="s">
        <v>147</v>
      </c>
      <c r="AU138" s="24" t="s">
        <v>76</v>
      </c>
      <c r="AY138" s="24" t="s">
        <v>145</v>
      </c>
      <c r="BE138" s="163">
        <f>IF(N138="základní",J138,0)</f>
        <v>0</v>
      </c>
      <c r="BF138" s="163">
        <f>IF(N138="snížená",J138,0)</f>
        <v>0</v>
      </c>
      <c r="BG138" s="163">
        <f>IF(N138="zákl. přenesená",J138,0)</f>
        <v>0</v>
      </c>
      <c r="BH138" s="163">
        <f>IF(N138="sníž. přenesená",J138,0)</f>
        <v>0</v>
      </c>
      <c r="BI138" s="163">
        <f>IF(N138="nulová",J138,0)</f>
        <v>0</v>
      </c>
      <c r="BJ138" s="24" t="s">
        <v>74</v>
      </c>
      <c r="BK138" s="163">
        <f>ROUND(I138*H138,2)</f>
        <v>0</v>
      </c>
      <c r="BL138" s="24" t="s">
        <v>152</v>
      </c>
      <c r="BM138" s="24" t="s">
        <v>215</v>
      </c>
    </row>
    <row r="139" spans="2:65" s="11" customFormat="1">
      <c r="B139" s="168"/>
      <c r="D139" s="164" t="s">
        <v>158</v>
      </c>
      <c r="E139" s="169" t="s">
        <v>5</v>
      </c>
      <c r="F139" s="170" t="s">
        <v>216</v>
      </c>
      <c r="H139" s="169" t="s">
        <v>5</v>
      </c>
      <c r="L139" s="168"/>
      <c r="M139" s="171"/>
      <c r="N139" s="172"/>
      <c r="O139" s="172"/>
      <c r="P139" s="172"/>
      <c r="Q139" s="172"/>
      <c r="R139" s="172"/>
      <c r="S139" s="172"/>
      <c r="T139" s="173"/>
      <c r="AT139" s="169" t="s">
        <v>158</v>
      </c>
      <c r="AU139" s="169" t="s">
        <v>76</v>
      </c>
      <c r="AV139" s="11" t="s">
        <v>74</v>
      </c>
      <c r="AW139" s="11" t="s">
        <v>30</v>
      </c>
      <c r="AX139" s="11" t="s">
        <v>66</v>
      </c>
      <c r="AY139" s="169" t="s">
        <v>145</v>
      </c>
    </row>
    <row r="140" spans="2:65" s="12" customFormat="1">
      <c r="B140" s="174"/>
      <c r="D140" s="164" t="s">
        <v>158</v>
      </c>
      <c r="E140" s="175" t="s">
        <v>5</v>
      </c>
      <c r="F140" s="176" t="s">
        <v>217</v>
      </c>
      <c r="H140" s="177">
        <v>1404</v>
      </c>
      <c r="L140" s="174"/>
      <c r="M140" s="178"/>
      <c r="N140" s="179"/>
      <c r="O140" s="179"/>
      <c r="P140" s="179"/>
      <c r="Q140" s="179"/>
      <c r="R140" s="179"/>
      <c r="S140" s="179"/>
      <c r="T140" s="180"/>
      <c r="AT140" s="175" t="s">
        <v>158</v>
      </c>
      <c r="AU140" s="175" t="s">
        <v>76</v>
      </c>
      <c r="AV140" s="12" t="s">
        <v>76</v>
      </c>
      <c r="AW140" s="12" t="s">
        <v>30</v>
      </c>
      <c r="AX140" s="12" t="s">
        <v>66</v>
      </c>
      <c r="AY140" s="175" t="s">
        <v>145</v>
      </c>
    </row>
    <row r="141" spans="2:65" s="12" customFormat="1">
      <c r="B141" s="174"/>
      <c r="D141" s="164" t="s">
        <v>158</v>
      </c>
      <c r="E141" s="175" t="s">
        <v>5</v>
      </c>
      <c r="F141" s="176" t="s">
        <v>218</v>
      </c>
      <c r="H141" s="177">
        <v>-945.6</v>
      </c>
      <c r="L141" s="174"/>
      <c r="M141" s="178"/>
      <c r="N141" s="179"/>
      <c r="O141" s="179"/>
      <c r="P141" s="179"/>
      <c r="Q141" s="179"/>
      <c r="R141" s="179"/>
      <c r="S141" s="179"/>
      <c r="T141" s="180"/>
      <c r="AT141" s="175" t="s">
        <v>158</v>
      </c>
      <c r="AU141" s="175" t="s">
        <v>76</v>
      </c>
      <c r="AV141" s="12" t="s">
        <v>76</v>
      </c>
      <c r="AW141" s="12" t="s">
        <v>30</v>
      </c>
      <c r="AX141" s="12" t="s">
        <v>66</v>
      </c>
      <c r="AY141" s="175" t="s">
        <v>145</v>
      </c>
    </row>
    <row r="142" spans="2:65" s="12" customFormat="1">
      <c r="B142" s="174"/>
      <c r="D142" s="164" t="s">
        <v>158</v>
      </c>
      <c r="E142" s="175" t="s">
        <v>5</v>
      </c>
      <c r="F142" s="176" t="s">
        <v>219</v>
      </c>
      <c r="H142" s="177">
        <v>-324</v>
      </c>
      <c r="L142" s="174"/>
      <c r="M142" s="178"/>
      <c r="N142" s="179"/>
      <c r="O142" s="179"/>
      <c r="P142" s="179"/>
      <c r="Q142" s="179"/>
      <c r="R142" s="179"/>
      <c r="S142" s="179"/>
      <c r="T142" s="180"/>
      <c r="AT142" s="175" t="s">
        <v>158</v>
      </c>
      <c r="AU142" s="175" t="s">
        <v>76</v>
      </c>
      <c r="AV142" s="12" t="s">
        <v>76</v>
      </c>
      <c r="AW142" s="12" t="s">
        <v>30</v>
      </c>
      <c r="AX142" s="12" t="s">
        <v>66</v>
      </c>
      <c r="AY142" s="175" t="s">
        <v>145</v>
      </c>
    </row>
    <row r="143" spans="2:65" s="13" customFormat="1">
      <c r="B143" s="181"/>
      <c r="D143" s="164" t="s">
        <v>158</v>
      </c>
      <c r="E143" s="182" t="s">
        <v>5</v>
      </c>
      <c r="F143" s="183" t="s">
        <v>161</v>
      </c>
      <c r="H143" s="184">
        <v>134.4</v>
      </c>
      <c r="L143" s="181"/>
      <c r="M143" s="185"/>
      <c r="N143" s="186"/>
      <c r="O143" s="186"/>
      <c r="P143" s="186"/>
      <c r="Q143" s="186"/>
      <c r="R143" s="186"/>
      <c r="S143" s="186"/>
      <c r="T143" s="187"/>
      <c r="AT143" s="182" t="s">
        <v>158</v>
      </c>
      <c r="AU143" s="182" t="s">
        <v>76</v>
      </c>
      <c r="AV143" s="13" t="s">
        <v>152</v>
      </c>
      <c r="AW143" s="13" t="s">
        <v>30</v>
      </c>
      <c r="AX143" s="13" t="s">
        <v>74</v>
      </c>
      <c r="AY143" s="182" t="s">
        <v>145</v>
      </c>
    </row>
    <row r="144" spans="2:65" s="1" customFormat="1" ht="16.5" customHeight="1">
      <c r="B144" s="152"/>
      <c r="C144" s="153" t="s">
        <v>220</v>
      </c>
      <c r="D144" s="153" t="s">
        <v>147</v>
      </c>
      <c r="E144" s="154" t="s">
        <v>221</v>
      </c>
      <c r="F144" s="155" t="s">
        <v>222</v>
      </c>
      <c r="G144" s="156" t="s">
        <v>184</v>
      </c>
      <c r="H144" s="157">
        <v>945.5</v>
      </c>
      <c r="I144" s="158"/>
      <c r="J144" s="158">
        <f>ROUND(I144*H144,2)</f>
        <v>0</v>
      </c>
      <c r="K144" s="155"/>
      <c r="L144" s="38"/>
      <c r="M144" s="159" t="s">
        <v>5</v>
      </c>
      <c r="N144" s="160" t="s">
        <v>37</v>
      </c>
      <c r="O144" s="161">
        <v>9.7000000000000003E-2</v>
      </c>
      <c r="P144" s="161">
        <f>O144*H144</f>
        <v>91.713499999999996</v>
      </c>
      <c r="Q144" s="161">
        <v>0</v>
      </c>
      <c r="R144" s="161">
        <f>Q144*H144</f>
        <v>0</v>
      </c>
      <c r="S144" s="161">
        <v>0</v>
      </c>
      <c r="T144" s="162">
        <f>S144*H144</f>
        <v>0</v>
      </c>
      <c r="AR144" s="24" t="s">
        <v>152</v>
      </c>
      <c r="AT144" s="24" t="s">
        <v>147</v>
      </c>
      <c r="AU144" s="24" t="s">
        <v>76</v>
      </c>
      <c r="AY144" s="24" t="s">
        <v>145</v>
      </c>
      <c r="BE144" s="163">
        <f>IF(N144="základní",J144,0)</f>
        <v>0</v>
      </c>
      <c r="BF144" s="163">
        <f>IF(N144="snížená",J144,0)</f>
        <v>0</v>
      </c>
      <c r="BG144" s="163">
        <f>IF(N144="zákl. přenesená",J144,0)</f>
        <v>0</v>
      </c>
      <c r="BH144" s="163">
        <f>IF(N144="sníž. přenesená",J144,0)</f>
        <v>0</v>
      </c>
      <c r="BI144" s="163">
        <f>IF(N144="nulová",J144,0)</f>
        <v>0</v>
      </c>
      <c r="BJ144" s="24" t="s">
        <v>74</v>
      </c>
      <c r="BK144" s="163">
        <f>ROUND(I144*H144,2)</f>
        <v>0</v>
      </c>
      <c r="BL144" s="24" t="s">
        <v>152</v>
      </c>
      <c r="BM144" s="24" t="s">
        <v>223</v>
      </c>
    </row>
    <row r="145" spans="2:65" s="1" customFormat="1" ht="24">
      <c r="B145" s="38"/>
      <c r="D145" s="164" t="s">
        <v>154</v>
      </c>
      <c r="F145" s="165" t="s">
        <v>224</v>
      </c>
      <c r="L145" s="38"/>
      <c r="M145" s="166"/>
      <c r="N145" s="39"/>
      <c r="O145" s="39"/>
      <c r="P145" s="39"/>
      <c r="Q145" s="39"/>
      <c r="R145" s="39"/>
      <c r="S145" s="39"/>
      <c r="T145" s="67"/>
      <c r="AT145" s="24" t="s">
        <v>154</v>
      </c>
      <c r="AU145" s="24" t="s">
        <v>76</v>
      </c>
    </row>
    <row r="146" spans="2:65" s="1" customFormat="1" ht="144">
      <c r="B146" s="38"/>
      <c r="D146" s="164" t="s">
        <v>156</v>
      </c>
      <c r="F146" s="167" t="s">
        <v>225</v>
      </c>
      <c r="L146" s="38"/>
      <c r="M146" s="166"/>
      <c r="N146" s="39"/>
      <c r="O146" s="39"/>
      <c r="P146" s="39"/>
      <c r="Q146" s="39"/>
      <c r="R146" s="39"/>
      <c r="S146" s="39"/>
      <c r="T146" s="67"/>
      <c r="AT146" s="24" t="s">
        <v>156</v>
      </c>
      <c r="AU146" s="24" t="s">
        <v>76</v>
      </c>
    </row>
    <row r="147" spans="2:65" s="11" customFormat="1">
      <c r="B147" s="168"/>
      <c r="D147" s="164" t="s">
        <v>158</v>
      </c>
      <c r="E147" s="169" t="s">
        <v>5</v>
      </c>
      <c r="F147" s="170" t="s">
        <v>226</v>
      </c>
      <c r="H147" s="169" t="s">
        <v>5</v>
      </c>
      <c r="L147" s="168"/>
      <c r="M147" s="171"/>
      <c r="N147" s="172"/>
      <c r="O147" s="172"/>
      <c r="P147" s="172"/>
      <c r="Q147" s="172"/>
      <c r="R147" s="172"/>
      <c r="S147" s="172"/>
      <c r="T147" s="173"/>
      <c r="AT147" s="169" t="s">
        <v>158</v>
      </c>
      <c r="AU147" s="169" t="s">
        <v>76</v>
      </c>
      <c r="AV147" s="11" t="s">
        <v>74</v>
      </c>
      <c r="AW147" s="11" t="s">
        <v>30</v>
      </c>
      <c r="AX147" s="11" t="s">
        <v>66</v>
      </c>
      <c r="AY147" s="169" t="s">
        <v>145</v>
      </c>
    </row>
    <row r="148" spans="2:65" s="12" customFormat="1">
      <c r="B148" s="174"/>
      <c r="D148" s="164" t="s">
        <v>158</v>
      </c>
      <c r="E148" s="175" t="s">
        <v>5</v>
      </c>
      <c r="F148" s="176" t="s">
        <v>227</v>
      </c>
      <c r="H148" s="177">
        <v>945.5</v>
      </c>
      <c r="L148" s="174"/>
      <c r="M148" s="178"/>
      <c r="N148" s="179"/>
      <c r="O148" s="179"/>
      <c r="P148" s="179"/>
      <c r="Q148" s="179"/>
      <c r="R148" s="179"/>
      <c r="S148" s="179"/>
      <c r="T148" s="180"/>
      <c r="AT148" s="175" t="s">
        <v>158</v>
      </c>
      <c r="AU148" s="175" t="s">
        <v>76</v>
      </c>
      <c r="AV148" s="12" t="s">
        <v>76</v>
      </c>
      <c r="AW148" s="12" t="s">
        <v>30</v>
      </c>
      <c r="AX148" s="12" t="s">
        <v>66</v>
      </c>
      <c r="AY148" s="175" t="s">
        <v>145</v>
      </c>
    </row>
    <row r="149" spans="2:65" s="13" customFormat="1">
      <c r="B149" s="181"/>
      <c r="D149" s="164" t="s">
        <v>158</v>
      </c>
      <c r="E149" s="182" t="s">
        <v>5</v>
      </c>
      <c r="F149" s="183" t="s">
        <v>161</v>
      </c>
      <c r="H149" s="184">
        <v>945.5</v>
      </c>
      <c r="L149" s="181"/>
      <c r="M149" s="185"/>
      <c r="N149" s="186"/>
      <c r="O149" s="186"/>
      <c r="P149" s="186"/>
      <c r="Q149" s="186"/>
      <c r="R149" s="186"/>
      <c r="S149" s="186"/>
      <c r="T149" s="187"/>
      <c r="AT149" s="182" t="s">
        <v>158</v>
      </c>
      <c r="AU149" s="182" t="s">
        <v>76</v>
      </c>
      <c r="AV149" s="13" t="s">
        <v>152</v>
      </c>
      <c r="AW149" s="13" t="s">
        <v>30</v>
      </c>
      <c r="AX149" s="13" t="s">
        <v>74</v>
      </c>
      <c r="AY149" s="182" t="s">
        <v>145</v>
      </c>
    </row>
    <row r="150" spans="2:65" s="1" customFormat="1" ht="16.5" customHeight="1">
      <c r="B150" s="152"/>
      <c r="C150" s="153" t="s">
        <v>228</v>
      </c>
      <c r="D150" s="153" t="s">
        <v>147</v>
      </c>
      <c r="E150" s="154" t="s">
        <v>229</v>
      </c>
      <c r="F150" s="155" t="s">
        <v>230</v>
      </c>
      <c r="G150" s="156" t="s">
        <v>184</v>
      </c>
      <c r="H150" s="157">
        <v>945.5</v>
      </c>
      <c r="I150" s="158"/>
      <c r="J150" s="158">
        <f>ROUND(I150*H150,2)</f>
        <v>0</v>
      </c>
      <c r="K150" s="155"/>
      <c r="L150" s="38"/>
      <c r="M150" s="159" t="s">
        <v>5</v>
      </c>
      <c r="N150" s="160" t="s">
        <v>37</v>
      </c>
      <c r="O150" s="161">
        <v>5.3999999999999999E-2</v>
      </c>
      <c r="P150" s="161">
        <f>O150*H150</f>
        <v>51.057000000000002</v>
      </c>
      <c r="Q150" s="161">
        <v>0</v>
      </c>
      <c r="R150" s="161">
        <f>Q150*H150</f>
        <v>0</v>
      </c>
      <c r="S150" s="161">
        <v>0</v>
      </c>
      <c r="T150" s="162">
        <f>S150*H150</f>
        <v>0</v>
      </c>
      <c r="AR150" s="24" t="s">
        <v>152</v>
      </c>
      <c r="AT150" s="24" t="s">
        <v>147</v>
      </c>
      <c r="AU150" s="24" t="s">
        <v>76</v>
      </c>
      <c r="AY150" s="24" t="s">
        <v>145</v>
      </c>
      <c r="BE150" s="163">
        <f>IF(N150="základní",J150,0)</f>
        <v>0</v>
      </c>
      <c r="BF150" s="163">
        <f>IF(N150="snížená",J150,0)</f>
        <v>0</v>
      </c>
      <c r="BG150" s="163">
        <f>IF(N150="zákl. přenesená",J150,0)</f>
        <v>0</v>
      </c>
      <c r="BH150" s="163">
        <f>IF(N150="sníž. přenesená",J150,0)</f>
        <v>0</v>
      </c>
      <c r="BI150" s="163">
        <f>IF(N150="nulová",J150,0)</f>
        <v>0</v>
      </c>
      <c r="BJ150" s="24" t="s">
        <v>74</v>
      </c>
      <c r="BK150" s="163">
        <f>ROUND(I150*H150,2)</f>
        <v>0</v>
      </c>
      <c r="BL150" s="24" t="s">
        <v>152</v>
      </c>
      <c r="BM150" s="24" t="s">
        <v>231</v>
      </c>
    </row>
    <row r="151" spans="2:65" s="1" customFormat="1" ht="48">
      <c r="B151" s="38"/>
      <c r="D151" s="164" t="s">
        <v>154</v>
      </c>
      <c r="F151" s="165" t="s">
        <v>232</v>
      </c>
      <c r="L151" s="38"/>
      <c r="M151" s="166"/>
      <c r="N151" s="39"/>
      <c r="O151" s="39"/>
      <c r="P151" s="39"/>
      <c r="Q151" s="39"/>
      <c r="R151" s="39"/>
      <c r="S151" s="39"/>
      <c r="T151" s="67"/>
      <c r="AT151" s="24" t="s">
        <v>154</v>
      </c>
      <c r="AU151" s="24" t="s">
        <v>76</v>
      </c>
    </row>
    <row r="152" spans="2:65" s="1" customFormat="1" ht="409.6">
      <c r="B152" s="38"/>
      <c r="D152" s="164" t="s">
        <v>156</v>
      </c>
      <c r="F152" s="167" t="s">
        <v>233</v>
      </c>
      <c r="L152" s="38"/>
      <c r="M152" s="166"/>
      <c r="N152" s="39"/>
      <c r="O152" s="39"/>
      <c r="P152" s="39"/>
      <c r="Q152" s="39"/>
      <c r="R152" s="39"/>
      <c r="S152" s="39"/>
      <c r="T152" s="67"/>
      <c r="AT152" s="24" t="s">
        <v>156</v>
      </c>
      <c r="AU152" s="24" t="s">
        <v>76</v>
      </c>
    </row>
    <row r="153" spans="2:65" s="11" customFormat="1">
      <c r="B153" s="168"/>
      <c r="D153" s="164" t="s">
        <v>158</v>
      </c>
      <c r="E153" s="169" t="s">
        <v>5</v>
      </c>
      <c r="F153" s="170" t="s">
        <v>234</v>
      </c>
      <c r="H153" s="169" t="s">
        <v>5</v>
      </c>
      <c r="L153" s="168"/>
      <c r="M153" s="171"/>
      <c r="N153" s="172"/>
      <c r="O153" s="172"/>
      <c r="P153" s="172"/>
      <c r="Q153" s="172"/>
      <c r="R153" s="172"/>
      <c r="S153" s="172"/>
      <c r="T153" s="173"/>
      <c r="AT153" s="169" t="s">
        <v>158</v>
      </c>
      <c r="AU153" s="169" t="s">
        <v>76</v>
      </c>
      <c r="AV153" s="11" t="s">
        <v>74</v>
      </c>
      <c r="AW153" s="11" t="s">
        <v>30</v>
      </c>
      <c r="AX153" s="11" t="s">
        <v>66</v>
      </c>
      <c r="AY153" s="169" t="s">
        <v>145</v>
      </c>
    </row>
    <row r="154" spans="2:65" s="12" customFormat="1">
      <c r="B154" s="174"/>
      <c r="D154" s="164" t="s">
        <v>158</v>
      </c>
      <c r="E154" s="175" t="s">
        <v>5</v>
      </c>
      <c r="F154" s="176" t="s">
        <v>235</v>
      </c>
      <c r="H154" s="177">
        <v>945.5</v>
      </c>
      <c r="L154" s="174"/>
      <c r="M154" s="178"/>
      <c r="N154" s="179"/>
      <c r="O154" s="179"/>
      <c r="P154" s="179"/>
      <c r="Q154" s="179"/>
      <c r="R154" s="179"/>
      <c r="S154" s="179"/>
      <c r="T154" s="180"/>
      <c r="AT154" s="175" t="s">
        <v>158</v>
      </c>
      <c r="AU154" s="175" t="s">
        <v>76</v>
      </c>
      <c r="AV154" s="12" t="s">
        <v>76</v>
      </c>
      <c r="AW154" s="12" t="s">
        <v>30</v>
      </c>
      <c r="AX154" s="12" t="s">
        <v>66</v>
      </c>
      <c r="AY154" s="175" t="s">
        <v>145</v>
      </c>
    </row>
    <row r="155" spans="2:65" s="13" customFormat="1">
      <c r="B155" s="181"/>
      <c r="D155" s="164" t="s">
        <v>158</v>
      </c>
      <c r="E155" s="182" t="s">
        <v>5</v>
      </c>
      <c r="F155" s="183" t="s">
        <v>161</v>
      </c>
      <c r="H155" s="184">
        <v>945.5</v>
      </c>
      <c r="L155" s="181"/>
      <c r="M155" s="185"/>
      <c r="N155" s="186"/>
      <c r="O155" s="186"/>
      <c r="P155" s="186"/>
      <c r="Q155" s="186"/>
      <c r="R155" s="186"/>
      <c r="S155" s="186"/>
      <c r="T155" s="187"/>
      <c r="AT155" s="182" t="s">
        <v>158</v>
      </c>
      <c r="AU155" s="182" t="s">
        <v>76</v>
      </c>
      <c r="AV155" s="13" t="s">
        <v>152</v>
      </c>
      <c r="AW155" s="13" t="s">
        <v>30</v>
      </c>
      <c r="AX155" s="13" t="s">
        <v>74</v>
      </c>
      <c r="AY155" s="182" t="s">
        <v>145</v>
      </c>
    </row>
    <row r="156" spans="2:65" s="10" customFormat="1" ht="29.85" customHeight="1">
      <c r="B156" s="140"/>
      <c r="D156" s="141" t="s">
        <v>65</v>
      </c>
      <c r="E156" s="150" t="s">
        <v>76</v>
      </c>
      <c r="F156" s="150" t="s">
        <v>236</v>
      </c>
      <c r="J156" s="151">
        <f>BK156</f>
        <v>0</v>
      </c>
      <c r="L156" s="140"/>
      <c r="M156" s="144"/>
      <c r="N156" s="145"/>
      <c r="O156" s="145"/>
      <c r="P156" s="146">
        <f>SUM(P157:P169)</f>
        <v>97.307872000000003</v>
      </c>
      <c r="Q156" s="145"/>
      <c r="R156" s="146">
        <f>SUM(R157:R169)</f>
        <v>301.38244192000002</v>
      </c>
      <c r="S156" s="145"/>
      <c r="T156" s="147">
        <f>SUM(T157:T169)</f>
        <v>0</v>
      </c>
      <c r="AR156" s="141" t="s">
        <v>74</v>
      </c>
      <c r="AT156" s="148" t="s">
        <v>65</v>
      </c>
      <c r="AU156" s="148" t="s">
        <v>74</v>
      </c>
      <c r="AY156" s="141" t="s">
        <v>145</v>
      </c>
      <c r="BK156" s="149">
        <f>SUM(BK157:BK169)</f>
        <v>0</v>
      </c>
    </row>
    <row r="157" spans="2:65" s="1" customFormat="1" ht="16.5" customHeight="1">
      <c r="B157" s="152"/>
      <c r="C157" s="153" t="s">
        <v>237</v>
      </c>
      <c r="D157" s="153" t="s">
        <v>147</v>
      </c>
      <c r="E157" s="154" t="s">
        <v>238</v>
      </c>
      <c r="F157" s="155" t="s">
        <v>239</v>
      </c>
      <c r="G157" s="156" t="s">
        <v>240</v>
      </c>
      <c r="H157" s="157">
        <v>5.6</v>
      </c>
      <c r="I157" s="158"/>
      <c r="J157" s="158">
        <f>ROUND(I157*H157,2)</f>
        <v>0</v>
      </c>
      <c r="K157" s="155" t="s">
        <v>151</v>
      </c>
      <c r="L157" s="38"/>
      <c r="M157" s="159" t="s">
        <v>5</v>
      </c>
      <c r="N157" s="160" t="s">
        <v>37</v>
      </c>
      <c r="O157" s="161">
        <v>6.8000000000000005E-2</v>
      </c>
      <c r="P157" s="161">
        <f>O157*H157</f>
        <v>0.38080000000000003</v>
      </c>
      <c r="Q157" s="161">
        <v>1.2E-4</v>
      </c>
      <c r="R157" s="161">
        <f>Q157*H157</f>
        <v>6.7199999999999996E-4</v>
      </c>
      <c r="S157" s="161">
        <v>0</v>
      </c>
      <c r="T157" s="162">
        <f>S157*H157</f>
        <v>0</v>
      </c>
      <c r="AR157" s="24" t="s">
        <v>152</v>
      </c>
      <c r="AT157" s="24" t="s">
        <v>147</v>
      </c>
      <c r="AU157" s="24" t="s">
        <v>76</v>
      </c>
      <c r="AY157" s="24" t="s">
        <v>145</v>
      </c>
      <c r="BE157" s="163">
        <f>IF(N157="základní",J157,0)</f>
        <v>0</v>
      </c>
      <c r="BF157" s="163">
        <f>IF(N157="snížená",J157,0)</f>
        <v>0</v>
      </c>
      <c r="BG157" s="163">
        <f>IF(N157="zákl. přenesená",J157,0)</f>
        <v>0</v>
      </c>
      <c r="BH157" s="163">
        <f>IF(N157="sníž. přenesená",J157,0)</f>
        <v>0</v>
      </c>
      <c r="BI157" s="163">
        <f>IF(N157="nulová",J157,0)</f>
        <v>0</v>
      </c>
      <c r="BJ157" s="24" t="s">
        <v>74</v>
      </c>
      <c r="BK157" s="163">
        <f>ROUND(I157*H157,2)</f>
        <v>0</v>
      </c>
      <c r="BL157" s="24" t="s">
        <v>152</v>
      </c>
      <c r="BM157" s="24" t="s">
        <v>241</v>
      </c>
    </row>
    <row r="158" spans="2:65" s="1" customFormat="1" ht="24">
      <c r="B158" s="38"/>
      <c r="D158" s="164" t="s">
        <v>154</v>
      </c>
      <c r="F158" s="165" t="s">
        <v>242</v>
      </c>
      <c r="L158" s="38"/>
      <c r="M158" s="166"/>
      <c r="N158" s="39"/>
      <c r="O158" s="39"/>
      <c r="P158" s="39"/>
      <c r="Q158" s="39"/>
      <c r="R158" s="39"/>
      <c r="S158" s="39"/>
      <c r="T158" s="67"/>
      <c r="AT158" s="24" t="s">
        <v>154</v>
      </c>
      <c r="AU158" s="24" t="s">
        <v>76</v>
      </c>
    </row>
    <row r="159" spans="2:65" s="11" customFormat="1">
      <c r="B159" s="168"/>
      <c r="D159" s="164" t="s">
        <v>158</v>
      </c>
      <c r="E159" s="169" t="s">
        <v>5</v>
      </c>
      <c r="F159" s="170" t="s">
        <v>243</v>
      </c>
      <c r="H159" s="169" t="s">
        <v>5</v>
      </c>
      <c r="L159" s="168"/>
      <c r="M159" s="171"/>
      <c r="N159" s="172"/>
      <c r="O159" s="172"/>
      <c r="P159" s="172"/>
      <c r="Q159" s="172"/>
      <c r="R159" s="172"/>
      <c r="S159" s="172"/>
      <c r="T159" s="173"/>
      <c r="AT159" s="169" t="s">
        <v>158</v>
      </c>
      <c r="AU159" s="169" t="s">
        <v>76</v>
      </c>
      <c r="AV159" s="11" t="s">
        <v>74</v>
      </c>
      <c r="AW159" s="11" t="s">
        <v>30</v>
      </c>
      <c r="AX159" s="11" t="s">
        <v>66</v>
      </c>
      <c r="AY159" s="169" t="s">
        <v>145</v>
      </c>
    </row>
    <row r="160" spans="2:65" s="12" customFormat="1">
      <c r="B160" s="174"/>
      <c r="D160" s="164" t="s">
        <v>158</v>
      </c>
      <c r="E160" s="175" t="s">
        <v>5</v>
      </c>
      <c r="F160" s="176" t="s">
        <v>244</v>
      </c>
      <c r="H160" s="177">
        <v>5.6</v>
      </c>
      <c r="L160" s="174"/>
      <c r="M160" s="178"/>
      <c r="N160" s="179"/>
      <c r="O160" s="179"/>
      <c r="P160" s="179"/>
      <c r="Q160" s="179"/>
      <c r="R160" s="179"/>
      <c r="S160" s="179"/>
      <c r="T160" s="180"/>
      <c r="AT160" s="175" t="s">
        <v>158</v>
      </c>
      <c r="AU160" s="175" t="s">
        <v>76</v>
      </c>
      <c r="AV160" s="12" t="s">
        <v>76</v>
      </c>
      <c r="AW160" s="12" t="s">
        <v>30</v>
      </c>
      <c r="AX160" s="12" t="s">
        <v>66</v>
      </c>
      <c r="AY160" s="175" t="s">
        <v>145</v>
      </c>
    </row>
    <row r="161" spans="2:65" s="13" customFormat="1">
      <c r="B161" s="181"/>
      <c r="D161" s="164" t="s">
        <v>158</v>
      </c>
      <c r="E161" s="182" t="s">
        <v>5</v>
      </c>
      <c r="F161" s="183" t="s">
        <v>161</v>
      </c>
      <c r="H161" s="184">
        <v>5.6</v>
      </c>
      <c r="L161" s="181"/>
      <c r="M161" s="185"/>
      <c r="N161" s="186"/>
      <c r="O161" s="186"/>
      <c r="P161" s="186"/>
      <c r="Q161" s="186"/>
      <c r="R161" s="186"/>
      <c r="S161" s="186"/>
      <c r="T161" s="187"/>
      <c r="AT161" s="182" t="s">
        <v>158</v>
      </c>
      <c r="AU161" s="182" t="s">
        <v>76</v>
      </c>
      <c r="AV161" s="13" t="s">
        <v>152</v>
      </c>
      <c r="AW161" s="13" t="s">
        <v>30</v>
      </c>
      <c r="AX161" s="13" t="s">
        <v>74</v>
      </c>
      <c r="AY161" s="182" t="s">
        <v>145</v>
      </c>
    </row>
    <row r="162" spans="2:65" s="1" customFormat="1" ht="16.5" customHeight="1">
      <c r="B162" s="152"/>
      <c r="C162" s="153" t="s">
        <v>245</v>
      </c>
      <c r="D162" s="153" t="s">
        <v>147</v>
      </c>
      <c r="E162" s="154" t="s">
        <v>246</v>
      </c>
      <c r="F162" s="155" t="s">
        <v>247</v>
      </c>
      <c r="G162" s="156" t="s">
        <v>184</v>
      </c>
      <c r="H162" s="157">
        <v>122.848</v>
      </c>
      <c r="I162" s="158"/>
      <c r="J162" s="158">
        <f>ROUND(I162*H162,2)</f>
        <v>0</v>
      </c>
      <c r="K162" s="155" t="s">
        <v>151</v>
      </c>
      <c r="L162" s="38"/>
      <c r="M162" s="159" t="s">
        <v>5</v>
      </c>
      <c r="N162" s="160" t="s">
        <v>37</v>
      </c>
      <c r="O162" s="161">
        <v>0.78900000000000003</v>
      </c>
      <c r="P162" s="161">
        <f>O162*H162</f>
        <v>96.92707200000001</v>
      </c>
      <c r="Q162" s="161">
        <v>2.45329</v>
      </c>
      <c r="R162" s="161">
        <f>Q162*H162</f>
        <v>301.38176992000001</v>
      </c>
      <c r="S162" s="161">
        <v>0</v>
      </c>
      <c r="T162" s="162">
        <f>S162*H162</f>
        <v>0</v>
      </c>
      <c r="AR162" s="24" t="s">
        <v>152</v>
      </c>
      <c r="AT162" s="24" t="s">
        <v>147</v>
      </c>
      <c r="AU162" s="24" t="s">
        <v>76</v>
      </c>
      <c r="AY162" s="24" t="s">
        <v>145</v>
      </c>
      <c r="BE162" s="163">
        <f>IF(N162="základní",J162,0)</f>
        <v>0</v>
      </c>
      <c r="BF162" s="163">
        <f>IF(N162="snížená",J162,0)</f>
        <v>0</v>
      </c>
      <c r="BG162" s="163">
        <f>IF(N162="zákl. přenesená",J162,0)</f>
        <v>0</v>
      </c>
      <c r="BH162" s="163">
        <f>IF(N162="sníž. přenesená",J162,0)</f>
        <v>0</v>
      </c>
      <c r="BI162" s="163">
        <f>IF(N162="nulová",J162,0)</f>
        <v>0</v>
      </c>
      <c r="BJ162" s="24" t="s">
        <v>74</v>
      </c>
      <c r="BK162" s="163">
        <f>ROUND(I162*H162,2)</f>
        <v>0</v>
      </c>
      <c r="BL162" s="24" t="s">
        <v>152</v>
      </c>
      <c r="BM162" s="24" t="s">
        <v>248</v>
      </c>
    </row>
    <row r="163" spans="2:65" s="1" customFormat="1">
      <c r="B163" s="38"/>
      <c r="D163" s="164" t="s">
        <v>154</v>
      </c>
      <c r="F163" s="165" t="s">
        <v>249</v>
      </c>
      <c r="L163" s="38"/>
      <c r="M163" s="166"/>
      <c r="N163" s="39"/>
      <c r="O163" s="39"/>
      <c r="P163" s="39"/>
      <c r="Q163" s="39"/>
      <c r="R163" s="39"/>
      <c r="S163" s="39"/>
      <c r="T163" s="67"/>
      <c r="AT163" s="24" t="s">
        <v>154</v>
      </c>
      <c r="AU163" s="24" t="s">
        <v>76</v>
      </c>
    </row>
    <row r="164" spans="2:65" s="11" customFormat="1" ht="24">
      <c r="B164" s="168"/>
      <c r="D164" s="164" t="s">
        <v>158</v>
      </c>
      <c r="E164" s="169" t="s">
        <v>5</v>
      </c>
      <c r="F164" s="170" t="s">
        <v>250</v>
      </c>
      <c r="H164" s="169" t="s">
        <v>5</v>
      </c>
      <c r="L164" s="168"/>
      <c r="M164" s="171"/>
      <c r="N164" s="172"/>
      <c r="O164" s="172"/>
      <c r="P164" s="172"/>
      <c r="Q164" s="172"/>
      <c r="R164" s="172"/>
      <c r="S164" s="172"/>
      <c r="T164" s="173"/>
      <c r="AT164" s="169" t="s">
        <v>158</v>
      </c>
      <c r="AU164" s="169" t="s">
        <v>76</v>
      </c>
      <c r="AV164" s="11" t="s">
        <v>74</v>
      </c>
      <c r="AW164" s="11" t="s">
        <v>30</v>
      </c>
      <c r="AX164" s="11" t="s">
        <v>66</v>
      </c>
      <c r="AY164" s="169" t="s">
        <v>145</v>
      </c>
    </row>
    <row r="165" spans="2:65" s="12" customFormat="1">
      <c r="B165" s="174"/>
      <c r="D165" s="164" t="s">
        <v>158</v>
      </c>
      <c r="E165" s="175" t="s">
        <v>5</v>
      </c>
      <c r="F165" s="176" t="s">
        <v>199</v>
      </c>
      <c r="H165" s="177">
        <v>113.875</v>
      </c>
      <c r="L165" s="174"/>
      <c r="M165" s="178"/>
      <c r="N165" s="179"/>
      <c r="O165" s="179"/>
      <c r="P165" s="179"/>
      <c r="Q165" s="179"/>
      <c r="R165" s="179"/>
      <c r="S165" s="179"/>
      <c r="T165" s="180"/>
      <c r="AT165" s="175" t="s">
        <v>158</v>
      </c>
      <c r="AU165" s="175" t="s">
        <v>76</v>
      </c>
      <c r="AV165" s="12" t="s">
        <v>76</v>
      </c>
      <c r="AW165" s="12" t="s">
        <v>30</v>
      </c>
      <c r="AX165" s="12" t="s">
        <v>66</v>
      </c>
      <c r="AY165" s="175" t="s">
        <v>145</v>
      </c>
    </row>
    <row r="166" spans="2:65" s="12" customFormat="1">
      <c r="B166" s="174"/>
      <c r="D166" s="164" t="s">
        <v>158</v>
      </c>
      <c r="E166" s="175" t="s">
        <v>5</v>
      </c>
      <c r="F166" s="176" t="s">
        <v>5</v>
      </c>
      <c r="H166" s="177">
        <v>0</v>
      </c>
      <c r="L166" s="174"/>
      <c r="M166" s="178"/>
      <c r="N166" s="179"/>
      <c r="O166" s="179"/>
      <c r="P166" s="179"/>
      <c r="Q166" s="179"/>
      <c r="R166" s="179"/>
      <c r="S166" s="179"/>
      <c r="T166" s="180"/>
      <c r="AT166" s="175" t="s">
        <v>158</v>
      </c>
      <c r="AU166" s="175" t="s">
        <v>76</v>
      </c>
      <c r="AV166" s="12" t="s">
        <v>76</v>
      </c>
      <c r="AW166" s="12" t="s">
        <v>30</v>
      </c>
      <c r="AX166" s="12" t="s">
        <v>66</v>
      </c>
      <c r="AY166" s="175" t="s">
        <v>145</v>
      </c>
    </row>
    <row r="167" spans="2:65" s="11" customFormat="1">
      <c r="B167" s="168"/>
      <c r="D167" s="164" t="s">
        <v>158</v>
      </c>
      <c r="E167" s="169" t="s">
        <v>5</v>
      </c>
      <c r="F167" s="170" t="s">
        <v>251</v>
      </c>
      <c r="H167" s="169" t="s">
        <v>5</v>
      </c>
      <c r="L167" s="168"/>
      <c r="M167" s="171"/>
      <c r="N167" s="172"/>
      <c r="O167" s="172"/>
      <c r="P167" s="172"/>
      <c r="Q167" s="172"/>
      <c r="R167" s="172"/>
      <c r="S167" s="172"/>
      <c r="T167" s="173"/>
      <c r="AT167" s="169" t="s">
        <v>158</v>
      </c>
      <c r="AU167" s="169" t="s">
        <v>76</v>
      </c>
      <c r="AV167" s="11" t="s">
        <v>74</v>
      </c>
      <c r="AW167" s="11" t="s">
        <v>30</v>
      </c>
      <c r="AX167" s="11" t="s">
        <v>66</v>
      </c>
      <c r="AY167" s="169" t="s">
        <v>145</v>
      </c>
    </row>
    <row r="168" spans="2:65" s="12" customFormat="1">
      <c r="B168" s="174"/>
      <c r="D168" s="164" t="s">
        <v>158</v>
      </c>
      <c r="E168" s="175" t="s">
        <v>5</v>
      </c>
      <c r="F168" s="176" t="s">
        <v>252</v>
      </c>
      <c r="H168" s="177">
        <v>8.9730000000000008</v>
      </c>
      <c r="L168" s="174"/>
      <c r="M168" s="178"/>
      <c r="N168" s="179"/>
      <c r="O168" s="179"/>
      <c r="P168" s="179"/>
      <c r="Q168" s="179"/>
      <c r="R168" s="179"/>
      <c r="S168" s="179"/>
      <c r="T168" s="180"/>
      <c r="AT168" s="175" t="s">
        <v>158</v>
      </c>
      <c r="AU168" s="175" t="s">
        <v>76</v>
      </c>
      <c r="AV168" s="12" t="s">
        <v>76</v>
      </c>
      <c r="AW168" s="12" t="s">
        <v>30</v>
      </c>
      <c r="AX168" s="12" t="s">
        <v>66</v>
      </c>
      <c r="AY168" s="175" t="s">
        <v>145</v>
      </c>
    </row>
    <row r="169" spans="2:65" s="13" customFormat="1">
      <c r="B169" s="181"/>
      <c r="D169" s="164" t="s">
        <v>158</v>
      </c>
      <c r="E169" s="182" t="s">
        <v>5</v>
      </c>
      <c r="F169" s="183" t="s">
        <v>161</v>
      </c>
      <c r="H169" s="184">
        <v>122.848</v>
      </c>
      <c r="L169" s="181"/>
      <c r="M169" s="185"/>
      <c r="N169" s="186"/>
      <c r="O169" s="186"/>
      <c r="P169" s="186"/>
      <c r="Q169" s="186"/>
      <c r="R169" s="186"/>
      <c r="S169" s="186"/>
      <c r="T169" s="187"/>
      <c r="AT169" s="182" t="s">
        <v>158</v>
      </c>
      <c r="AU169" s="182" t="s">
        <v>76</v>
      </c>
      <c r="AV169" s="13" t="s">
        <v>152</v>
      </c>
      <c r="AW169" s="13" t="s">
        <v>30</v>
      </c>
      <c r="AX169" s="13" t="s">
        <v>74</v>
      </c>
      <c r="AY169" s="182" t="s">
        <v>145</v>
      </c>
    </row>
    <row r="170" spans="2:65" s="10" customFormat="1" ht="29.85" customHeight="1">
      <c r="B170" s="140"/>
      <c r="D170" s="141" t="s">
        <v>65</v>
      </c>
      <c r="E170" s="150" t="s">
        <v>169</v>
      </c>
      <c r="F170" s="150" t="s">
        <v>253</v>
      </c>
      <c r="J170" s="151">
        <f>BK170</f>
        <v>0</v>
      </c>
      <c r="L170" s="140"/>
      <c r="M170" s="144"/>
      <c r="N170" s="145"/>
      <c r="O170" s="145"/>
      <c r="P170" s="146">
        <f>SUM(P171:P232)</f>
        <v>2136.3476900000001</v>
      </c>
      <c r="Q170" s="145"/>
      <c r="R170" s="146">
        <f>SUM(R171:R232)</f>
        <v>627.78223889992</v>
      </c>
      <c r="S170" s="145"/>
      <c r="T170" s="147">
        <f>SUM(T171:T232)</f>
        <v>0</v>
      </c>
      <c r="AR170" s="141" t="s">
        <v>74</v>
      </c>
      <c r="AT170" s="148" t="s">
        <v>65</v>
      </c>
      <c r="AU170" s="148" t="s">
        <v>74</v>
      </c>
      <c r="AY170" s="141" t="s">
        <v>145</v>
      </c>
      <c r="BK170" s="149">
        <f>SUM(BK171:BK232)</f>
        <v>0</v>
      </c>
    </row>
    <row r="171" spans="2:65" s="1" customFormat="1" ht="25.5" customHeight="1">
      <c r="B171" s="152"/>
      <c r="C171" s="153" t="s">
        <v>254</v>
      </c>
      <c r="D171" s="153" t="s">
        <v>147</v>
      </c>
      <c r="E171" s="154" t="s">
        <v>255</v>
      </c>
      <c r="F171" s="155" t="s">
        <v>256</v>
      </c>
      <c r="G171" s="156" t="s">
        <v>184</v>
      </c>
      <c r="H171" s="157">
        <v>2.5489999999999999</v>
      </c>
      <c r="I171" s="158"/>
      <c r="J171" s="158">
        <f>ROUND(I171*H171,2)</f>
        <v>0</v>
      </c>
      <c r="K171" s="155"/>
      <c r="L171" s="38"/>
      <c r="M171" s="159" t="s">
        <v>5</v>
      </c>
      <c r="N171" s="160" t="s">
        <v>37</v>
      </c>
      <c r="O171" s="161">
        <v>11.201000000000001</v>
      </c>
      <c r="P171" s="161">
        <f>O171*H171</f>
        <v>28.551349000000002</v>
      </c>
      <c r="Q171" s="161">
        <v>3.11388</v>
      </c>
      <c r="R171" s="161">
        <f>Q171*H171</f>
        <v>7.9372801199999996</v>
      </c>
      <c r="S171" s="161">
        <v>0</v>
      </c>
      <c r="T171" s="162">
        <f>S171*H171</f>
        <v>0</v>
      </c>
      <c r="AR171" s="24" t="s">
        <v>152</v>
      </c>
      <c r="AT171" s="24" t="s">
        <v>147</v>
      </c>
      <c r="AU171" s="24" t="s">
        <v>76</v>
      </c>
      <c r="AY171" s="24" t="s">
        <v>145</v>
      </c>
      <c r="BE171" s="163">
        <f>IF(N171="základní",J171,0)</f>
        <v>0</v>
      </c>
      <c r="BF171" s="163">
        <f>IF(N171="snížená",J171,0)</f>
        <v>0</v>
      </c>
      <c r="BG171" s="163">
        <f>IF(N171="zákl. přenesená",J171,0)</f>
        <v>0</v>
      </c>
      <c r="BH171" s="163">
        <f>IF(N171="sníž. přenesená",J171,0)</f>
        <v>0</v>
      </c>
      <c r="BI171" s="163">
        <f>IF(N171="nulová",J171,0)</f>
        <v>0</v>
      </c>
      <c r="BJ171" s="24" t="s">
        <v>74</v>
      </c>
      <c r="BK171" s="163">
        <f>ROUND(I171*H171,2)</f>
        <v>0</v>
      </c>
      <c r="BL171" s="24" t="s">
        <v>152</v>
      </c>
      <c r="BM171" s="24" t="s">
        <v>257</v>
      </c>
    </row>
    <row r="172" spans="2:65" s="1" customFormat="1" ht="48">
      <c r="B172" s="38"/>
      <c r="D172" s="164" t="s">
        <v>154</v>
      </c>
      <c r="F172" s="165" t="s">
        <v>258</v>
      </c>
      <c r="L172" s="38"/>
      <c r="M172" s="166"/>
      <c r="N172" s="39"/>
      <c r="O172" s="39"/>
      <c r="P172" s="39"/>
      <c r="Q172" s="39"/>
      <c r="R172" s="39"/>
      <c r="S172" s="39"/>
      <c r="T172" s="67"/>
      <c r="AT172" s="24" t="s">
        <v>154</v>
      </c>
      <c r="AU172" s="24" t="s">
        <v>76</v>
      </c>
    </row>
    <row r="173" spans="2:65" s="1" customFormat="1" ht="60">
      <c r="B173" s="38"/>
      <c r="D173" s="164" t="s">
        <v>156</v>
      </c>
      <c r="F173" s="167" t="s">
        <v>259</v>
      </c>
      <c r="L173" s="38"/>
      <c r="M173" s="166"/>
      <c r="N173" s="39"/>
      <c r="O173" s="39"/>
      <c r="P173" s="39"/>
      <c r="Q173" s="39"/>
      <c r="R173" s="39"/>
      <c r="S173" s="39"/>
      <c r="T173" s="67"/>
      <c r="AT173" s="24" t="s">
        <v>156</v>
      </c>
      <c r="AU173" s="24" t="s">
        <v>76</v>
      </c>
    </row>
    <row r="174" spans="2:65" s="11" customFormat="1">
      <c r="B174" s="168"/>
      <c r="D174" s="164" t="s">
        <v>158</v>
      </c>
      <c r="E174" s="169" t="s">
        <v>5</v>
      </c>
      <c r="F174" s="170" t="s">
        <v>260</v>
      </c>
      <c r="H174" s="169" t="s">
        <v>5</v>
      </c>
      <c r="L174" s="168"/>
      <c r="M174" s="171"/>
      <c r="N174" s="172"/>
      <c r="O174" s="172"/>
      <c r="P174" s="172"/>
      <c r="Q174" s="172"/>
      <c r="R174" s="172"/>
      <c r="S174" s="172"/>
      <c r="T174" s="173"/>
      <c r="AT174" s="169" t="s">
        <v>158</v>
      </c>
      <c r="AU174" s="169" t="s">
        <v>76</v>
      </c>
      <c r="AV174" s="11" t="s">
        <v>74</v>
      </c>
      <c r="AW174" s="11" t="s">
        <v>30</v>
      </c>
      <c r="AX174" s="11" t="s">
        <v>66</v>
      </c>
      <c r="AY174" s="169" t="s">
        <v>145</v>
      </c>
    </row>
    <row r="175" spans="2:65" s="12" customFormat="1">
      <c r="B175" s="174"/>
      <c r="D175" s="164" t="s">
        <v>158</v>
      </c>
      <c r="E175" s="175" t="s">
        <v>5</v>
      </c>
      <c r="F175" s="176" t="s">
        <v>261</v>
      </c>
      <c r="H175" s="177">
        <v>2.5489999999999999</v>
      </c>
      <c r="L175" s="174"/>
      <c r="M175" s="178"/>
      <c r="N175" s="179"/>
      <c r="O175" s="179"/>
      <c r="P175" s="179"/>
      <c r="Q175" s="179"/>
      <c r="R175" s="179"/>
      <c r="S175" s="179"/>
      <c r="T175" s="180"/>
      <c r="AT175" s="175" t="s">
        <v>158</v>
      </c>
      <c r="AU175" s="175" t="s">
        <v>76</v>
      </c>
      <c r="AV175" s="12" t="s">
        <v>76</v>
      </c>
      <c r="AW175" s="12" t="s">
        <v>30</v>
      </c>
      <c r="AX175" s="12" t="s">
        <v>66</v>
      </c>
      <c r="AY175" s="175" t="s">
        <v>145</v>
      </c>
    </row>
    <row r="176" spans="2:65" s="13" customFormat="1">
      <c r="B176" s="181"/>
      <c r="D176" s="164" t="s">
        <v>158</v>
      </c>
      <c r="E176" s="182" t="s">
        <v>5</v>
      </c>
      <c r="F176" s="183" t="s">
        <v>161</v>
      </c>
      <c r="H176" s="184">
        <v>2.5489999999999999</v>
      </c>
      <c r="L176" s="181"/>
      <c r="M176" s="185"/>
      <c r="N176" s="186"/>
      <c r="O176" s="186"/>
      <c r="P176" s="186"/>
      <c r="Q176" s="186"/>
      <c r="R176" s="186"/>
      <c r="S176" s="186"/>
      <c r="T176" s="187"/>
      <c r="AT176" s="182" t="s">
        <v>158</v>
      </c>
      <c r="AU176" s="182" t="s">
        <v>76</v>
      </c>
      <c r="AV176" s="13" t="s">
        <v>152</v>
      </c>
      <c r="AW176" s="13" t="s">
        <v>30</v>
      </c>
      <c r="AX176" s="13" t="s">
        <v>74</v>
      </c>
      <c r="AY176" s="182" t="s">
        <v>145</v>
      </c>
    </row>
    <row r="177" spans="2:65" s="1" customFormat="1" ht="25.5" customHeight="1">
      <c r="B177" s="152"/>
      <c r="C177" s="153" t="s">
        <v>262</v>
      </c>
      <c r="D177" s="153" t="s">
        <v>147</v>
      </c>
      <c r="E177" s="154" t="s">
        <v>263</v>
      </c>
      <c r="F177" s="155" t="s">
        <v>264</v>
      </c>
      <c r="G177" s="156" t="s">
        <v>265</v>
      </c>
      <c r="H177" s="157">
        <v>42.091999999999999</v>
      </c>
      <c r="I177" s="158"/>
      <c r="J177" s="158">
        <f>ROUND(I177*H177,2)</f>
        <v>0</v>
      </c>
      <c r="K177" s="155"/>
      <c r="L177" s="38"/>
      <c r="M177" s="159" t="s">
        <v>5</v>
      </c>
      <c r="N177" s="160" t="s">
        <v>37</v>
      </c>
      <c r="O177" s="161">
        <v>33.527000000000001</v>
      </c>
      <c r="P177" s="161">
        <f>O177*H177</f>
        <v>1411.218484</v>
      </c>
      <c r="Q177" s="161">
        <v>1.0958000000000001</v>
      </c>
      <c r="R177" s="161">
        <f>Q177*H177</f>
        <v>46.124413600000004</v>
      </c>
      <c r="S177" s="161">
        <v>0</v>
      </c>
      <c r="T177" s="162">
        <f>S177*H177</f>
        <v>0</v>
      </c>
      <c r="AR177" s="24" t="s">
        <v>152</v>
      </c>
      <c r="AT177" s="24" t="s">
        <v>147</v>
      </c>
      <c r="AU177" s="24" t="s">
        <v>76</v>
      </c>
      <c r="AY177" s="24" t="s">
        <v>145</v>
      </c>
      <c r="BE177" s="163">
        <f>IF(N177="základní",J177,0)</f>
        <v>0</v>
      </c>
      <c r="BF177" s="163">
        <f>IF(N177="snížená",J177,0)</f>
        <v>0</v>
      </c>
      <c r="BG177" s="163">
        <f>IF(N177="zákl. přenesená",J177,0)</f>
        <v>0</v>
      </c>
      <c r="BH177" s="163">
        <f>IF(N177="sníž. přenesená",J177,0)</f>
        <v>0</v>
      </c>
      <c r="BI177" s="163">
        <f>IF(N177="nulová",J177,0)</f>
        <v>0</v>
      </c>
      <c r="BJ177" s="24" t="s">
        <v>74</v>
      </c>
      <c r="BK177" s="163">
        <f>ROUND(I177*H177,2)</f>
        <v>0</v>
      </c>
      <c r="BL177" s="24" t="s">
        <v>152</v>
      </c>
      <c r="BM177" s="24" t="s">
        <v>266</v>
      </c>
    </row>
    <row r="178" spans="2:65" s="1" customFormat="1" ht="48">
      <c r="B178" s="38"/>
      <c r="D178" s="164" t="s">
        <v>154</v>
      </c>
      <c r="F178" s="165" t="s">
        <v>267</v>
      </c>
      <c r="L178" s="38"/>
      <c r="M178" s="166"/>
      <c r="N178" s="39"/>
      <c r="O178" s="39"/>
      <c r="P178" s="39"/>
      <c r="Q178" s="39"/>
      <c r="R178" s="39"/>
      <c r="S178" s="39"/>
      <c r="T178" s="67"/>
      <c r="AT178" s="24" t="s">
        <v>154</v>
      </c>
      <c r="AU178" s="24" t="s">
        <v>76</v>
      </c>
    </row>
    <row r="179" spans="2:65" s="1" customFormat="1" ht="96">
      <c r="B179" s="38"/>
      <c r="D179" s="164" t="s">
        <v>156</v>
      </c>
      <c r="F179" s="167" t="s">
        <v>268</v>
      </c>
      <c r="L179" s="38"/>
      <c r="M179" s="166"/>
      <c r="N179" s="39"/>
      <c r="O179" s="39"/>
      <c r="P179" s="39"/>
      <c r="Q179" s="39"/>
      <c r="R179" s="39"/>
      <c r="S179" s="39"/>
      <c r="T179" s="67"/>
      <c r="AT179" s="24" t="s">
        <v>156</v>
      </c>
      <c r="AU179" s="24" t="s">
        <v>76</v>
      </c>
    </row>
    <row r="180" spans="2:65" s="12" customFormat="1">
      <c r="B180" s="174"/>
      <c r="D180" s="164" t="s">
        <v>158</v>
      </c>
      <c r="E180" s="175" t="s">
        <v>5</v>
      </c>
      <c r="F180" s="176" t="s">
        <v>269</v>
      </c>
      <c r="H180" s="177">
        <v>42.091999999999999</v>
      </c>
      <c r="L180" s="174"/>
      <c r="M180" s="178"/>
      <c r="N180" s="179"/>
      <c r="O180" s="179"/>
      <c r="P180" s="179"/>
      <c r="Q180" s="179"/>
      <c r="R180" s="179"/>
      <c r="S180" s="179"/>
      <c r="T180" s="180"/>
      <c r="AT180" s="175" t="s">
        <v>158</v>
      </c>
      <c r="AU180" s="175" t="s">
        <v>76</v>
      </c>
      <c r="AV180" s="12" t="s">
        <v>76</v>
      </c>
      <c r="AW180" s="12" t="s">
        <v>30</v>
      </c>
      <c r="AX180" s="12" t="s">
        <v>66</v>
      </c>
      <c r="AY180" s="175" t="s">
        <v>145</v>
      </c>
    </row>
    <row r="181" spans="2:65" s="13" customFormat="1">
      <c r="B181" s="181"/>
      <c r="D181" s="164" t="s">
        <v>158</v>
      </c>
      <c r="E181" s="182" t="s">
        <v>5</v>
      </c>
      <c r="F181" s="183" t="s">
        <v>161</v>
      </c>
      <c r="H181" s="184">
        <v>42.091999999999999</v>
      </c>
      <c r="L181" s="181"/>
      <c r="M181" s="185"/>
      <c r="N181" s="186"/>
      <c r="O181" s="186"/>
      <c r="P181" s="186"/>
      <c r="Q181" s="186"/>
      <c r="R181" s="186"/>
      <c r="S181" s="186"/>
      <c r="T181" s="187"/>
      <c r="AT181" s="182" t="s">
        <v>158</v>
      </c>
      <c r="AU181" s="182" t="s">
        <v>76</v>
      </c>
      <c r="AV181" s="13" t="s">
        <v>152</v>
      </c>
      <c r="AW181" s="13" t="s">
        <v>30</v>
      </c>
      <c r="AX181" s="13" t="s">
        <v>74</v>
      </c>
      <c r="AY181" s="182" t="s">
        <v>145</v>
      </c>
    </row>
    <row r="182" spans="2:65" s="1" customFormat="1" ht="16.5" customHeight="1">
      <c r="B182" s="152"/>
      <c r="C182" s="153" t="s">
        <v>11</v>
      </c>
      <c r="D182" s="153" t="s">
        <v>147</v>
      </c>
      <c r="E182" s="154" t="s">
        <v>270</v>
      </c>
      <c r="F182" s="155" t="s">
        <v>271</v>
      </c>
      <c r="G182" s="156" t="s">
        <v>265</v>
      </c>
      <c r="H182" s="157">
        <v>0.46899999999999997</v>
      </c>
      <c r="I182" s="158"/>
      <c r="J182" s="158">
        <f>ROUND(I182*H182,2)</f>
        <v>0</v>
      </c>
      <c r="K182" s="155" t="s">
        <v>151</v>
      </c>
      <c r="L182" s="38"/>
      <c r="M182" s="159" t="s">
        <v>5</v>
      </c>
      <c r="N182" s="160" t="s">
        <v>37</v>
      </c>
      <c r="O182" s="161">
        <v>39.133000000000003</v>
      </c>
      <c r="P182" s="161">
        <f>O182*H182</f>
        <v>18.353377000000002</v>
      </c>
      <c r="Q182" s="161">
        <v>1.0108999999999999</v>
      </c>
      <c r="R182" s="161">
        <f>Q182*H182</f>
        <v>0.47411209999999993</v>
      </c>
      <c r="S182" s="161">
        <v>0</v>
      </c>
      <c r="T182" s="162">
        <f>S182*H182</f>
        <v>0</v>
      </c>
      <c r="AR182" s="24" t="s">
        <v>152</v>
      </c>
      <c r="AT182" s="24" t="s">
        <v>147</v>
      </c>
      <c r="AU182" s="24" t="s">
        <v>76</v>
      </c>
      <c r="AY182" s="24" t="s">
        <v>145</v>
      </c>
      <c r="BE182" s="163">
        <f>IF(N182="základní",J182,0)</f>
        <v>0</v>
      </c>
      <c r="BF182" s="163">
        <f>IF(N182="snížená",J182,0)</f>
        <v>0</v>
      </c>
      <c r="BG182" s="163">
        <f>IF(N182="zákl. přenesená",J182,0)</f>
        <v>0</v>
      </c>
      <c r="BH182" s="163">
        <f>IF(N182="sníž. přenesená",J182,0)</f>
        <v>0</v>
      </c>
      <c r="BI182" s="163">
        <f>IF(N182="nulová",J182,0)</f>
        <v>0</v>
      </c>
      <c r="BJ182" s="24" t="s">
        <v>74</v>
      </c>
      <c r="BK182" s="163">
        <f>ROUND(I182*H182,2)</f>
        <v>0</v>
      </c>
      <c r="BL182" s="24" t="s">
        <v>152</v>
      </c>
      <c r="BM182" s="24" t="s">
        <v>272</v>
      </c>
    </row>
    <row r="183" spans="2:65" s="1" customFormat="1" ht="48">
      <c r="B183" s="38"/>
      <c r="D183" s="164" t="s">
        <v>154</v>
      </c>
      <c r="F183" s="165" t="s">
        <v>273</v>
      </c>
      <c r="L183" s="38"/>
      <c r="M183" s="166"/>
      <c r="N183" s="39"/>
      <c r="O183" s="39"/>
      <c r="P183" s="39"/>
      <c r="Q183" s="39"/>
      <c r="R183" s="39"/>
      <c r="S183" s="39"/>
      <c r="T183" s="67"/>
      <c r="AT183" s="24" t="s">
        <v>154</v>
      </c>
      <c r="AU183" s="24" t="s">
        <v>76</v>
      </c>
    </row>
    <row r="184" spans="2:65" s="1" customFormat="1" ht="96">
      <c r="B184" s="38"/>
      <c r="D184" s="164" t="s">
        <v>156</v>
      </c>
      <c r="F184" s="167" t="s">
        <v>268</v>
      </c>
      <c r="L184" s="38"/>
      <c r="M184" s="166"/>
      <c r="N184" s="39"/>
      <c r="O184" s="39"/>
      <c r="P184" s="39"/>
      <c r="Q184" s="39"/>
      <c r="R184" s="39"/>
      <c r="S184" s="39"/>
      <c r="T184" s="67"/>
      <c r="AT184" s="24" t="s">
        <v>156</v>
      </c>
      <c r="AU184" s="24" t="s">
        <v>76</v>
      </c>
    </row>
    <row r="185" spans="2:65" s="11" customFormat="1">
      <c r="B185" s="168"/>
      <c r="D185" s="164" t="s">
        <v>158</v>
      </c>
      <c r="E185" s="169" t="s">
        <v>5</v>
      </c>
      <c r="F185" s="170" t="s">
        <v>274</v>
      </c>
      <c r="H185" s="169" t="s">
        <v>5</v>
      </c>
      <c r="L185" s="168"/>
      <c r="M185" s="171"/>
      <c r="N185" s="172"/>
      <c r="O185" s="172"/>
      <c r="P185" s="172"/>
      <c r="Q185" s="172"/>
      <c r="R185" s="172"/>
      <c r="S185" s="172"/>
      <c r="T185" s="173"/>
      <c r="AT185" s="169" t="s">
        <v>158</v>
      </c>
      <c r="AU185" s="169" t="s">
        <v>76</v>
      </c>
      <c r="AV185" s="11" t="s">
        <v>74</v>
      </c>
      <c r="AW185" s="11" t="s">
        <v>30</v>
      </c>
      <c r="AX185" s="11" t="s">
        <v>66</v>
      </c>
      <c r="AY185" s="169" t="s">
        <v>145</v>
      </c>
    </row>
    <row r="186" spans="2:65" s="12" customFormat="1">
      <c r="B186" s="174"/>
      <c r="D186" s="164" t="s">
        <v>158</v>
      </c>
      <c r="E186" s="175" t="s">
        <v>5</v>
      </c>
      <c r="F186" s="176" t="s">
        <v>275</v>
      </c>
      <c r="H186" s="177">
        <v>0.46899999999999997</v>
      </c>
      <c r="L186" s="174"/>
      <c r="M186" s="178"/>
      <c r="N186" s="179"/>
      <c r="O186" s="179"/>
      <c r="P186" s="179"/>
      <c r="Q186" s="179"/>
      <c r="R186" s="179"/>
      <c r="S186" s="179"/>
      <c r="T186" s="180"/>
      <c r="AT186" s="175" t="s">
        <v>158</v>
      </c>
      <c r="AU186" s="175" t="s">
        <v>76</v>
      </c>
      <c r="AV186" s="12" t="s">
        <v>76</v>
      </c>
      <c r="AW186" s="12" t="s">
        <v>30</v>
      </c>
      <c r="AX186" s="12" t="s">
        <v>66</v>
      </c>
      <c r="AY186" s="175" t="s">
        <v>145</v>
      </c>
    </row>
    <row r="187" spans="2:65" s="13" customFormat="1">
      <c r="B187" s="181"/>
      <c r="D187" s="164" t="s">
        <v>158</v>
      </c>
      <c r="E187" s="182" t="s">
        <v>5</v>
      </c>
      <c r="F187" s="183" t="s">
        <v>161</v>
      </c>
      <c r="H187" s="184">
        <v>0.46899999999999997</v>
      </c>
      <c r="L187" s="181"/>
      <c r="M187" s="185"/>
      <c r="N187" s="186"/>
      <c r="O187" s="186"/>
      <c r="P187" s="186"/>
      <c r="Q187" s="186"/>
      <c r="R187" s="186"/>
      <c r="S187" s="186"/>
      <c r="T187" s="187"/>
      <c r="AT187" s="182" t="s">
        <v>158</v>
      </c>
      <c r="AU187" s="182" t="s">
        <v>76</v>
      </c>
      <c r="AV187" s="13" t="s">
        <v>152</v>
      </c>
      <c r="AW187" s="13" t="s">
        <v>30</v>
      </c>
      <c r="AX187" s="13" t="s">
        <v>74</v>
      </c>
      <c r="AY187" s="182" t="s">
        <v>145</v>
      </c>
    </row>
    <row r="188" spans="2:65" s="1" customFormat="1" ht="16.5" customHeight="1">
      <c r="B188" s="152"/>
      <c r="C188" s="153" t="s">
        <v>276</v>
      </c>
      <c r="D188" s="153" t="s">
        <v>147</v>
      </c>
      <c r="E188" s="154" t="s">
        <v>277</v>
      </c>
      <c r="F188" s="155" t="s">
        <v>278</v>
      </c>
      <c r="G188" s="156" t="s">
        <v>184</v>
      </c>
      <c r="H188" s="157">
        <v>47.335000000000001</v>
      </c>
      <c r="I188" s="158"/>
      <c r="J188" s="158">
        <f>ROUND(I188*H188,2)</f>
        <v>0</v>
      </c>
      <c r="K188" s="155" t="s">
        <v>151</v>
      </c>
      <c r="L188" s="38"/>
      <c r="M188" s="159" t="s">
        <v>5</v>
      </c>
      <c r="N188" s="160" t="s">
        <v>37</v>
      </c>
      <c r="O188" s="161">
        <v>1.3839999999999999</v>
      </c>
      <c r="P188" s="161">
        <f>O188*H188</f>
        <v>65.51164</v>
      </c>
      <c r="Q188" s="161">
        <v>0</v>
      </c>
      <c r="R188" s="161">
        <f>Q188*H188</f>
        <v>0</v>
      </c>
      <c r="S188" s="161">
        <v>0</v>
      </c>
      <c r="T188" s="162">
        <f>S188*H188</f>
        <v>0</v>
      </c>
      <c r="AR188" s="24" t="s">
        <v>152</v>
      </c>
      <c r="AT188" s="24" t="s">
        <v>147</v>
      </c>
      <c r="AU188" s="24" t="s">
        <v>76</v>
      </c>
      <c r="AY188" s="24" t="s">
        <v>145</v>
      </c>
      <c r="BE188" s="163">
        <f>IF(N188="základní",J188,0)</f>
        <v>0</v>
      </c>
      <c r="BF188" s="163">
        <f>IF(N188="snížená",J188,0)</f>
        <v>0</v>
      </c>
      <c r="BG188" s="163">
        <f>IF(N188="zákl. přenesená",J188,0)</f>
        <v>0</v>
      </c>
      <c r="BH188" s="163">
        <f>IF(N188="sníž. přenesená",J188,0)</f>
        <v>0</v>
      </c>
      <c r="BI188" s="163">
        <f>IF(N188="nulová",J188,0)</f>
        <v>0</v>
      </c>
      <c r="BJ188" s="24" t="s">
        <v>74</v>
      </c>
      <c r="BK188" s="163">
        <f>ROUND(I188*H188,2)</f>
        <v>0</v>
      </c>
      <c r="BL188" s="24" t="s">
        <v>152</v>
      </c>
      <c r="BM188" s="24" t="s">
        <v>279</v>
      </c>
    </row>
    <row r="189" spans="2:65" s="1" customFormat="1" ht="24">
      <c r="B189" s="38"/>
      <c r="D189" s="164" t="s">
        <v>154</v>
      </c>
      <c r="F189" s="165" t="s">
        <v>280</v>
      </c>
      <c r="L189" s="38"/>
      <c r="M189" s="166"/>
      <c r="N189" s="39"/>
      <c r="O189" s="39"/>
      <c r="P189" s="39"/>
      <c r="Q189" s="39"/>
      <c r="R189" s="39"/>
      <c r="S189" s="39"/>
      <c r="T189" s="67"/>
      <c r="AT189" s="24" t="s">
        <v>154</v>
      </c>
      <c r="AU189" s="24" t="s">
        <v>76</v>
      </c>
    </row>
    <row r="190" spans="2:65" s="1" customFormat="1" ht="84">
      <c r="B190" s="38"/>
      <c r="D190" s="164" t="s">
        <v>156</v>
      </c>
      <c r="F190" s="167" t="s">
        <v>281</v>
      </c>
      <c r="L190" s="38"/>
      <c r="M190" s="166"/>
      <c r="N190" s="39"/>
      <c r="O190" s="39"/>
      <c r="P190" s="39"/>
      <c r="Q190" s="39"/>
      <c r="R190" s="39"/>
      <c r="S190" s="39"/>
      <c r="T190" s="67"/>
      <c r="AT190" s="24" t="s">
        <v>156</v>
      </c>
      <c r="AU190" s="24" t="s">
        <v>76</v>
      </c>
    </row>
    <row r="191" spans="2:65" s="11" customFormat="1">
      <c r="B191" s="168"/>
      <c r="D191" s="164" t="s">
        <v>158</v>
      </c>
      <c r="E191" s="169" t="s">
        <v>5</v>
      </c>
      <c r="F191" s="170" t="s">
        <v>282</v>
      </c>
      <c r="H191" s="169" t="s">
        <v>5</v>
      </c>
      <c r="L191" s="168"/>
      <c r="M191" s="171"/>
      <c r="N191" s="172"/>
      <c r="O191" s="172"/>
      <c r="P191" s="172"/>
      <c r="Q191" s="172"/>
      <c r="R191" s="172"/>
      <c r="S191" s="172"/>
      <c r="T191" s="173"/>
      <c r="AT191" s="169" t="s">
        <v>158</v>
      </c>
      <c r="AU191" s="169" t="s">
        <v>76</v>
      </c>
      <c r="AV191" s="11" t="s">
        <v>74</v>
      </c>
      <c r="AW191" s="11" t="s">
        <v>30</v>
      </c>
      <c r="AX191" s="11" t="s">
        <v>66</v>
      </c>
      <c r="AY191" s="169" t="s">
        <v>145</v>
      </c>
    </row>
    <row r="192" spans="2:65" s="12" customFormat="1">
      <c r="B192" s="174"/>
      <c r="D192" s="164" t="s">
        <v>158</v>
      </c>
      <c r="E192" s="175" t="s">
        <v>5</v>
      </c>
      <c r="F192" s="176" t="s">
        <v>283</v>
      </c>
      <c r="H192" s="177">
        <v>47.335000000000001</v>
      </c>
      <c r="L192" s="174"/>
      <c r="M192" s="178"/>
      <c r="N192" s="179"/>
      <c r="O192" s="179"/>
      <c r="P192" s="179"/>
      <c r="Q192" s="179"/>
      <c r="R192" s="179"/>
      <c r="S192" s="179"/>
      <c r="T192" s="180"/>
      <c r="AT192" s="175" t="s">
        <v>158</v>
      </c>
      <c r="AU192" s="175" t="s">
        <v>76</v>
      </c>
      <c r="AV192" s="12" t="s">
        <v>76</v>
      </c>
      <c r="AW192" s="12" t="s">
        <v>30</v>
      </c>
      <c r="AX192" s="12" t="s">
        <v>66</v>
      </c>
      <c r="AY192" s="175" t="s">
        <v>145</v>
      </c>
    </row>
    <row r="193" spans="2:65" s="13" customFormat="1">
      <c r="B193" s="181"/>
      <c r="D193" s="164" t="s">
        <v>158</v>
      </c>
      <c r="E193" s="182" t="s">
        <v>5</v>
      </c>
      <c r="F193" s="183" t="s">
        <v>161</v>
      </c>
      <c r="H193" s="184">
        <v>47.335000000000001</v>
      </c>
      <c r="L193" s="181"/>
      <c r="M193" s="185"/>
      <c r="N193" s="186"/>
      <c r="O193" s="186"/>
      <c r="P193" s="186"/>
      <c r="Q193" s="186"/>
      <c r="R193" s="186"/>
      <c r="S193" s="186"/>
      <c r="T193" s="187"/>
      <c r="AT193" s="182" t="s">
        <v>158</v>
      </c>
      <c r="AU193" s="182" t="s">
        <v>76</v>
      </c>
      <c r="AV193" s="13" t="s">
        <v>152</v>
      </c>
      <c r="AW193" s="13" t="s">
        <v>30</v>
      </c>
      <c r="AX193" s="13" t="s">
        <v>74</v>
      </c>
      <c r="AY193" s="182" t="s">
        <v>145</v>
      </c>
    </row>
    <row r="194" spans="2:65" s="1" customFormat="1" ht="25.5" customHeight="1">
      <c r="B194" s="152"/>
      <c r="C194" s="153" t="s">
        <v>284</v>
      </c>
      <c r="D194" s="153" t="s">
        <v>147</v>
      </c>
      <c r="E194" s="154" t="s">
        <v>285</v>
      </c>
      <c r="F194" s="155" t="s">
        <v>286</v>
      </c>
      <c r="G194" s="156" t="s">
        <v>184</v>
      </c>
      <c r="H194" s="157">
        <v>191.852</v>
      </c>
      <c r="I194" s="158"/>
      <c r="J194" s="158">
        <f>ROUND(I194*H194,2)</f>
        <v>0</v>
      </c>
      <c r="K194" s="155" t="s">
        <v>151</v>
      </c>
      <c r="L194" s="38"/>
      <c r="M194" s="159" t="s">
        <v>5</v>
      </c>
      <c r="N194" s="160" t="s">
        <v>37</v>
      </c>
      <c r="O194" s="161">
        <v>1.3839999999999999</v>
      </c>
      <c r="P194" s="161">
        <f>O194*H194</f>
        <v>265.523168</v>
      </c>
      <c r="Q194" s="161">
        <v>2.4342719599999998</v>
      </c>
      <c r="R194" s="161">
        <f>Q194*H194</f>
        <v>467.01994406991997</v>
      </c>
      <c r="S194" s="161">
        <v>0</v>
      </c>
      <c r="T194" s="162">
        <f>S194*H194</f>
        <v>0</v>
      </c>
      <c r="AR194" s="24" t="s">
        <v>152</v>
      </c>
      <c r="AT194" s="24" t="s">
        <v>147</v>
      </c>
      <c r="AU194" s="24" t="s">
        <v>76</v>
      </c>
      <c r="AY194" s="24" t="s">
        <v>145</v>
      </c>
      <c r="BE194" s="163">
        <f>IF(N194="základní",J194,0)</f>
        <v>0</v>
      </c>
      <c r="BF194" s="163">
        <f>IF(N194="snížená",J194,0)</f>
        <v>0</v>
      </c>
      <c r="BG194" s="163">
        <f>IF(N194="zákl. přenesená",J194,0)</f>
        <v>0</v>
      </c>
      <c r="BH194" s="163">
        <f>IF(N194="sníž. přenesená",J194,0)</f>
        <v>0</v>
      </c>
      <c r="BI194" s="163">
        <f>IF(N194="nulová",J194,0)</f>
        <v>0</v>
      </c>
      <c r="BJ194" s="24" t="s">
        <v>74</v>
      </c>
      <c r="BK194" s="163">
        <f>ROUND(I194*H194,2)</f>
        <v>0</v>
      </c>
      <c r="BL194" s="24" t="s">
        <v>152</v>
      </c>
      <c r="BM194" s="24" t="s">
        <v>287</v>
      </c>
    </row>
    <row r="195" spans="2:65" s="1" customFormat="1" ht="24">
      <c r="B195" s="38"/>
      <c r="D195" s="164" t="s">
        <v>154</v>
      </c>
      <c r="F195" s="165" t="s">
        <v>288</v>
      </c>
      <c r="L195" s="38"/>
      <c r="M195" s="166"/>
      <c r="N195" s="39"/>
      <c r="O195" s="39"/>
      <c r="P195" s="39"/>
      <c r="Q195" s="39"/>
      <c r="R195" s="39"/>
      <c r="S195" s="39"/>
      <c r="T195" s="67"/>
      <c r="AT195" s="24" t="s">
        <v>154</v>
      </c>
      <c r="AU195" s="24" t="s">
        <v>76</v>
      </c>
    </row>
    <row r="196" spans="2:65" s="1" customFormat="1" ht="84">
      <c r="B196" s="38"/>
      <c r="D196" s="164" t="s">
        <v>156</v>
      </c>
      <c r="F196" s="167" t="s">
        <v>281</v>
      </c>
      <c r="L196" s="38"/>
      <c r="M196" s="166"/>
      <c r="N196" s="39"/>
      <c r="O196" s="39"/>
      <c r="P196" s="39"/>
      <c r="Q196" s="39"/>
      <c r="R196" s="39"/>
      <c r="S196" s="39"/>
      <c r="T196" s="67"/>
      <c r="AT196" s="24" t="s">
        <v>156</v>
      </c>
      <c r="AU196" s="24" t="s">
        <v>76</v>
      </c>
    </row>
    <row r="197" spans="2:65" s="11" customFormat="1">
      <c r="B197" s="168"/>
      <c r="D197" s="164" t="s">
        <v>158</v>
      </c>
      <c r="E197" s="169" t="s">
        <v>5</v>
      </c>
      <c r="F197" s="170" t="s">
        <v>289</v>
      </c>
      <c r="H197" s="169" t="s">
        <v>5</v>
      </c>
      <c r="L197" s="168"/>
      <c r="M197" s="171"/>
      <c r="N197" s="172"/>
      <c r="O197" s="172"/>
      <c r="P197" s="172"/>
      <c r="Q197" s="172"/>
      <c r="R197" s="172"/>
      <c r="S197" s="172"/>
      <c r="T197" s="173"/>
      <c r="AT197" s="169" t="s">
        <v>158</v>
      </c>
      <c r="AU197" s="169" t="s">
        <v>76</v>
      </c>
      <c r="AV197" s="11" t="s">
        <v>74</v>
      </c>
      <c r="AW197" s="11" t="s">
        <v>30</v>
      </c>
      <c r="AX197" s="11" t="s">
        <v>66</v>
      </c>
      <c r="AY197" s="169" t="s">
        <v>145</v>
      </c>
    </row>
    <row r="198" spans="2:65" s="12" customFormat="1">
      <c r="B198" s="174"/>
      <c r="D198" s="164" t="s">
        <v>158</v>
      </c>
      <c r="E198" s="175" t="s">
        <v>5</v>
      </c>
      <c r="F198" s="176" t="s">
        <v>290</v>
      </c>
      <c r="H198" s="177">
        <v>119.664</v>
      </c>
      <c r="L198" s="174"/>
      <c r="M198" s="178"/>
      <c r="N198" s="179"/>
      <c r="O198" s="179"/>
      <c r="P198" s="179"/>
      <c r="Q198" s="179"/>
      <c r="R198" s="179"/>
      <c r="S198" s="179"/>
      <c r="T198" s="180"/>
      <c r="AT198" s="175" t="s">
        <v>158</v>
      </c>
      <c r="AU198" s="175" t="s">
        <v>76</v>
      </c>
      <c r="AV198" s="12" t="s">
        <v>76</v>
      </c>
      <c r="AW198" s="12" t="s">
        <v>30</v>
      </c>
      <c r="AX198" s="12" t="s">
        <v>66</v>
      </c>
      <c r="AY198" s="175" t="s">
        <v>145</v>
      </c>
    </row>
    <row r="199" spans="2:65" s="12" customFormat="1">
      <c r="B199" s="174"/>
      <c r="D199" s="164" t="s">
        <v>158</v>
      </c>
      <c r="E199" s="175" t="s">
        <v>5</v>
      </c>
      <c r="F199" s="176" t="s">
        <v>291</v>
      </c>
      <c r="H199" s="177">
        <v>25.166</v>
      </c>
      <c r="L199" s="174"/>
      <c r="M199" s="178"/>
      <c r="N199" s="179"/>
      <c r="O199" s="179"/>
      <c r="P199" s="179"/>
      <c r="Q199" s="179"/>
      <c r="R199" s="179"/>
      <c r="S199" s="179"/>
      <c r="T199" s="180"/>
      <c r="AT199" s="175" t="s">
        <v>158</v>
      </c>
      <c r="AU199" s="175" t="s">
        <v>76</v>
      </c>
      <c r="AV199" s="12" t="s">
        <v>76</v>
      </c>
      <c r="AW199" s="12" t="s">
        <v>30</v>
      </c>
      <c r="AX199" s="12" t="s">
        <v>66</v>
      </c>
      <c r="AY199" s="175" t="s">
        <v>145</v>
      </c>
    </row>
    <row r="200" spans="2:65" s="12" customFormat="1">
      <c r="B200" s="174"/>
      <c r="D200" s="164" t="s">
        <v>158</v>
      </c>
      <c r="E200" s="175" t="s">
        <v>5</v>
      </c>
      <c r="F200" s="176" t="s">
        <v>292</v>
      </c>
      <c r="H200" s="177">
        <v>12.362</v>
      </c>
      <c r="L200" s="174"/>
      <c r="M200" s="178"/>
      <c r="N200" s="179"/>
      <c r="O200" s="179"/>
      <c r="P200" s="179"/>
      <c r="Q200" s="179"/>
      <c r="R200" s="179"/>
      <c r="S200" s="179"/>
      <c r="T200" s="180"/>
      <c r="AT200" s="175" t="s">
        <v>158</v>
      </c>
      <c r="AU200" s="175" t="s">
        <v>76</v>
      </c>
      <c r="AV200" s="12" t="s">
        <v>76</v>
      </c>
      <c r="AW200" s="12" t="s">
        <v>30</v>
      </c>
      <c r="AX200" s="12" t="s">
        <v>66</v>
      </c>
      <c r="AY200" s="175" t="s">
        <v>145</v>
      </c>
    </row>
    <row r="201" spans="2:65" s="12" customFormat="1">
      <c r="B201" s="174"/>
      <c r="D201" s="164" t="s">
        <v>158</v>
      </c>
      <c r="E201" s="175" t="s">
        <v>5</v>
      </c>
      <c r="F201" s="176" t="s">
        <v>293</v>
      </c>
      <c r="H201" s="177">
        <v>9.5399999999999991</v>
      </c>
      <c r="L201" s="174"/>
      <c r="M201" s="178"/>
      <c r="N201" s="179"/>
      <c r="O201" s="179"/>
      <c r="P201" s="179"/>
      <c r="Q201" s="179"/>
      <c r="R201" s="179"/>
      <c r="S201" s="179"/>
      <c r="T201" s="180"/>
      <c r="AT201" s="175" t="s">
        <v>158</v>
      </c>
      <c r="AU201" s="175" t="s">
        <v>76</v>
      </c>
      <c r="AV201" s="12" t="s">
        <v>76</v>
      </c>
      <c r="AW201" s="12" t="s">
        <v>30</v>
      </c>
      <c r="AX201" s="12" t="s">
        <v>66</v>
      </c>
      <c r="AY201" s="175" t="s">
        <v>145</v>
      </c>
    </row>
    <row r="202" spans="2:65" s="12" customFormat="1">
      <c r="B202" s="174"/>
      <c r="D202" s="164" t="s">
        <v>158</v>
      </c>
      <c r="E202" s="175" t="s">
        <v>5</v>
      </c>
      <c r="F202" s="176" t="s">
        <v>5</v>
      </c>
      <c r="H202" s="177">
        <v>0</v>
      </c>
      <c r="L202" s="174"/>
      <c r="M202" s="178"/>
      <c r="N202" s="179"/>
      <c r="O202" s="179"/>
      <c r="P202" s="179"/>
      <c r="Q202" s="179"/>
      <c r="R202" s="179"/>
      <c r="S202" s="179"/>
      <c r="T202" s="180"/>
      <c r="AT202" s="175" t="s">
        <v>158</v>
      </c>
      <c r="AU202" s="175" t="s">
        <v>76</v>
      </c>
      <c r="AV202" s="12" t="s">
        <v>76</v>
      </c>
      <c r="AW202" s="12" t="s">
        <v>30</v>
      </c>
      <c r="AX202" s="12" t="s">
        <v>66</v>
      </c>
      <c r="AY202" s="175" t="s">
        <v>145</v>
      </c>
    </row>
    <row r="203" spans="2:65" s="11" customFormat="1">
      <c r="B203" s="168"/>
      <c r="D203" s="164" t="s">
        <v>158</v>
      </c>
      <c r="E203" s="169" t="s">
        <v>5</v>
      </c>
      <c r="F203" s="170" t="s">
        <v>294</v>
      </c>
      <c r="H203" s="169" t="s">
        <v>5</v>
      </c>
      <c r="L203" s="168"/>
      <c r="M203" s="171"/>
      <c r="N203" s="172"/>
      <c r="O203" s="172"/>
      <c r="P203" s="172"/>
      <c r="Q203" s="172"/>
      <c r="R203" s="172"/>
      <c r="S203" s="172"/>
      <c r="T203" s="173"/>
      <c r="AT203" s="169" t="s">
        <v>158</v>
      </c>
      <c r="AU203" s="169" t="s">
        <v>76</v>
      </c>
      <c r="AV203" s="11" t="s">
        <v>74</v>
      </c>
      <c r="AW203" s="11" t="s">
        <v>30</v>
      </c>
      <c r="AX203" s="11" t="s">
        <v>66</v>
      </c>
      <c r="AY203" s="169" t="s">
        <v>145</v>
      </c>
    </row>
    <row r="204" spans="2:65" s="12" customFormat="1">
      <c r="B204" s="174"/>
      <c r="D204" s="164" t="s">
        <v>158</v>
      </c>
      <c r="E204" s="175" t="s">
        <v>5</v>
      </c>
      <c r="F204" s="176" t="s">
        <v>295</v>
      </c>
      <c r="H204" s="177">
        <v>14.728999999999999</v>
      </c>
      <c r="L204" s="174"/>
      <c r="M204" s="178"/>
      <c r="N204" s="179"/>
      <c r="O204" s="179"/>
      <c r="P204" s="179"/>
      <c r="Q204" s="179"/>
      <c r="R204" s="179"/>
      <c r="S204" s="179"/>
      <c r="T204" s="180"/>
      <c r="AT204" s="175" t="s">
        <v>158</v>
      </c>
      <c r="AU204" s="175" t="s">
        <v>76</v>
      </c>
      <c r="AV204" s="12" t="s">
        <v>76</v>
      </c>
      <c r="AW204" s="12" t="s">
        <v>30</v>
      </c>
      <c r="AX204" s="12" t="s">
        <v>66</v>
      </c>
      <c r="AY204" s="175" t="s">
        <v>145</v>
      </c>
    </row>
    <row r="205" spans="2:65" s="12" customFormat="1" ht="24">
      <c r="B205" s="174"/>
      <c r="D205" s="164" t="s">
        <v>158</v>
      </c>
      <c r="E205" s="175" t="s">
        <v>5</v>
      </c>
      <c r="F205" s="176" t="s">
        <v>296</v>
      </c>
      <c r="H205" s="177">
        <v>10.391</v>
      </c>
      <c r="L205" s="174"/>
      <c r="M205" s="178"/>
      <c r="N205" s="179"/>
      <c r="O205" s="179"/>
      <c r="P205" s="179"/>
      <c r="Q205" s="179"/>
      <c r="R205" s="179"/>
      <c r="S205" s="179"/>
      <c r="T205" s="180"/>
      <c r="AT205" s="175" t="s">
        <v>158</v>
      </c>
      <c r="AU205" s="175" t="s">
        <v>76</v>
      </c>
      <c r="AV205" s="12" t="s">
        <v>76</v>
      </c>
      <c r="AW205" s="12" t="s">
        <v>30</v>
      </c>
      <c r="AX205" s="12" t="s">
        <v>66</v>
      </c>
      <c r="AY205" s="175" t="s">
        <v>145</v>
      </c>
    </row>
    <row r="206" spans="2:65" s="13" customFormat="1">
      <c r="B206" s="181"/>
      <c r="D206" s="164" t="s">
        <v>158</v>
      </c>
      <c r="E206" s="182" t="s">
        <v>5</v>
      </c>
      <c r="F206" s="183" t="s">
        <v>161</v>
      </c>
      <c r="H206" s="184">
        <v>191.852</v>
      </c>
      <c r="L206" s="181"/>
      <c r="M206" s="185"/>
      <c r="N206" s="186"/>
      <c r="O206" s="186"/>
      <c r="P206" s="186"/>
      <c r="Q206" s="186"/>
      <c r="R206" s="186"/>
      <c r="S206" s="186"/>
      <c r="T206" s="187"/>
      <c r="AT206" s="182" t="s">
        <v>158</v>
      </c>
      <c r="AU206" s="182" t="s">
        <v>76</v>
      </c>
      <c r="AV206" s="13" t="s">
        <v>152</v>
      </c>
      <c r="AW206" s="13" t="s">
        <v>30</v>
      </c>
      <c r="AX206" s="13" t="s">
        <v>74</v>
      </c>
      <c r="AY206" s="182" t="s">
        <v>145</v>
      </c>
    </row>
    <row r="207" spans="2:65" s="1" customFormat="1" ht="16.5" customHeight="1">
      <c r="B207" s="152"/>
      <c r="C207" s="153" t="s">
        <v>297</v>
      </c>
      <c r="D207" s="153" t="s">
        <v>147</v>
      </c>
      <c r="E207" s="154" t="s">
        <v>298</v>
      </c>
      <c r="F207" s="155" t="s">
        <v>299</v>
      </c>
      <c r="G207" s="156" t="s">
        <v>150</v>
      </c>
      <c r="H207" s="157">
        <v>267.779</v>
      </c>
      <c r="I207" s="158"/>
      <c r="J207" s="158">
        <f>ROUND(I207*H207,2)</f>
        <v>0</v>
      </c>
      <c r="K207" s="155" t="s">
        <v>151</v>
      </c>
      <c r="L207" s="38"/>
      <c r="M207" s="159" t="s">
        <v>5</v>
      </c>
      <c r="N207" s="160" t="s">
        <v>37</v>
      </c>
      <c r="O207" s="161">
        <v>0.76800000000000002</v>
      </c>
      <c r="P207" s="161">
        <f>O207*H207</f>
        <v>205.65427199999999</v>
      </c>
      <c r="Q207" s="161">
        <v>1.619E-2</v>
      </c>
      <c r="R207" s="161">
        <f>Q207*H207</f>
        <v>4.3353420099999997</v>
      </c>
      <c r="S207" s="161">
        <v>0</v>
      </c>
      <c r="T207" s="162">
        <f>S207*H207</f>
        <v>0</v>
      </c>
      <c r="AR207" s="24" t="s">
        <v>152</v>
      </c>
      <c r="AT207" s="24" t="s">
        <v>147</v>
      </c>
      <c r="AU207" s="24" t="s">
        <v>76</v>
      </c>
      <c r="AY207" s="24" t="s">
        <v>145</v>
      </c>
      <c r="BE207" s="163">
        <f>IF(N207="základní",J207,0)</f>
        <v>0</v>
      </c>
      <c r="BF207" s="163">
        <f>IF(N207="snížená",J207,0)</f>
        <v>0</v>
      </c>
      <c r="BG207" s="163">
        <f>IF(N207="zákl. přenesená",J207,0)</f>
        <v>0</v>
      </c>
      <c r="BH207" s="163">
        <f>IF(N207="sníž. přenesená",J207,0)</f>
        <v>0</v>
      </c>
      <c r="BI207" s="163">
        <f>IF(N207="nulová",J207,0)</f>
        <v>0</v>
      </c>
      <c r="BJ207" s="24" t="s">
        <v>74</v>
      </c>
      <c r="BK207" s="163">
        <f>ROUND(I207*H207,2)</f>
        <v>0</v>
      </c>
      <c r="BL207" s="24" t="s">
        <v>152</v>
      </c>
      <c r="BM207" s="24" t="s">
        <v>300</v>
      </c>
    </row>
    <row r="208" spans="2:65" s="1" customFormat="1">
      <c r="B208" s="38"/>
      <c r="D208" s="164" t="s">
        <v>154</v>
      </c>
      <c r="F208" s="165" t="s">
        <v>301</v>
      </c>
      <c r="L208" s="38"/>
      <c r="M208" s="166"/>
      <c r="N208" s="39"/>
      <c r="O208" s="39"/>
      <c r="P208" s="39"/>
      <c r="Q208" s="39"/>
      <c r="R208" s="39"/>
      <c r="S208" s="39"/>
      <c r="T208" s="67"/>
      <c r="AT208" s="24" t="s">
        <v>154</v>
      </c>
      <c r="AU208" s="24" t="s">
        <v>76</v>
      </c>
    </row>
    <row r="209" spans="2:65" s="1" customFormat="1" ht="120">
      <c r="B209" s="38"/>
      <c r="D209" s="164" t="s">
        <v>156</v>
      </c>
      <c r="F209" s="167" t="s">
        <v>302</v>
      </c>
      <c r="L209" s="38"/>
      <c r="M209" s="166"/>
      <c r="N209" s="39"/>
      <c r="O209" s="39"/>
      <c r="P209" s="39"/>
      <c r="Q209" s="39"/>
      <c r="R209" s="39"/>
      <c r="S209" s="39"/>
      <c r="T209" s="67"/>
      <c r="AT209" s="24" t="s">
        <v>156</v>
      </c>
      <c r="AU209" s="24" t="s">
        <v>76</v>
      </c>
    </row>
    <row r="210" spans="2:65" s="12" customFormat="1">
      <c r="B210" s="174"/>
      <c r="D210" s="164" t="s">
        <v>158</v>
      </c>
      <c r="E210" s="175" t="s">
        <v>5</v>
      </c>
      <c r="F210" s="176" t="s">
        <v>303</v>
      </c>
      <c r="H210" s="177">
        <v>22.693000000000001</v>
      </c>
      <c r="L210" s="174"/>
      <c r="M210" s="178"/>
      <c r="N210" s="179"/>
      <c r="O210" s="179"/>
      <c r="P210" s="179"/>
      <c r="Q210" s="179"/>
      <c r="R210" s="179"/>
      <c r="S210" s="179"/>
      <c r="T210" s="180"/>
      <c r="AT210" s="175" t="s">
        <v>158</v>
      </c>
      <c r="AU210" s="175" t="s">
        <v>76</v>
      </c>
      <c r="AV210" s="12" t="s">
        <v>76</v>
      </c>
      <c r="AW210" s="12" t="s">
        <v>30</v>
      </c>
      <c r="AX210" s="12" t="s">
        <v>66</v>
      </c>
      <c r="AY210" s="175" t="s">
        <v>145</v>
      </c>
    </row>
    <row r="211" spans="2:65" s="12" customFormat="1">
      <c r="B211" s="174"/>
      <c r="D211" s="164" t="s">
        <v>158</v>
      </c>
      <c r="E211" s="175" t="s">
        <v>5</v>
      </c>
      <c r="F211" s="176" t="s">
        <v>304</v>
      </c>
      <c r="H211" s="177">
        <v>22.396999999999998</v>
      </c>
      <c r="L211" s="174"/>
      <c r="M211" s="178"/>
      <c r="N211" s="179"/>
      <c r="O211" s="179"/>
      <c r="P211" s="179"/>
      <c r="Q211" s="179"/>
      <c r="R211" s="179"/>
      <c r="S211" s="179"/>
      <c r="T211" s="180"/>
      <c r="AT211" s="175" t="s">
        <v>158</v>
      </c>
      <c r="AU211" s="175" t="s">
        <v>76</v>
      </c>
      <c r="AV211" s="12" t="s">
        <v>76</v>
      </c>
      <c r="AW211" s="12" t="s">
        <v>30</v>
      </c>
      <c r="AX211" s="12" t="s">
        <v>66</v>
      </c>
      <c r="AY211" s="175" t="s">
        <v>145</v>
      </c>
    </row>
    <row r="212" spans="2:65" s="12" customFormat="1">
      <c r="B212" s="174"/>
      <c r="D212" s="164" t="s">
        <v>158</v>
      </c>
      <c r="E212" s="175" t="s">
        <v>5</v>
      </c>
      <c r="F212" s="176" t="s">
        <v>305</v>
      </c>
      <c r="H212" s="177">
        <v>41.6</v>
      </c>
      <c r="L212" s="174"/>
      <c r="M212" s="178"/>
      <c r="N212" s="179"/>
      <c r="O212" s="179"/>
      <c r="P212" s="179"/>
      <c r="Q212" s="179"/>
      <c r="R212" s="179"/>
      <c r="S212" s="179"/>
      <c r="T212" s="180"/>
      <c r="AT212" s="175" t="s">
        <v>158</v>
      </c>
      <c r="AU212" s="175" t="s">
        <v>76</v>
      </c>
      <c r="AV212" s="12" t="s">
        <v>76</v>
      </c>
      <c r="AW212" s="12" t="s">
        <v>30</v>
      </c>
      <c r="AX212" s="12" t="s">
        <v>66</v>
      </c>
      <c r="AY212" s="175" t="s">
        <v>145</v>
      </c>
    </row>
    <row r="213" spans="2:65" s="12" customFormat="1">
      <c r="B213" s="174"/>
      <c r="D213" s="164" t="s">
        <v>158</v>
      </c>
      <c r="E213" s="175" t="s">
        <v>5</v>
      </c>
      <c r="F213" s="176" t="s">
        <v>306</v>
      </c>
      <c r="H213" s="177">
        <v>43.2</v>
      </c>
      <c r="L213" s="174"/>
      <c r="M213" s="178"/>
      <c r="N213" s="179"/>
      <c r="O213" s="179"/>
      <c r="P213" s="179"/>
      <c r="Q213" s="179"/>
      <c r="R213" s="179"/>
      <c r="S213" s="179"/>
      <c r="T213" s="180"/>
      <c r="AT213" s="175" t="s">
        <v>158</v>
      </c>
      <c r="AU213" s="175" t="s">
        <v>76</v>
      </c>
      <c r="AV213" s="12" t="s">
        <v>76</v>
      </c>
      <c r="AW213" s="12" t="s">
        <v>30</v>
      </c>
      <c r="AX213" s="12" t="s">
        <v>66</v>
      </c>
      <c r="AY213" s="175" t="s">
        <v>145</v>
      </c>
    </row>
    <row r="214" spans="2:65" s="12" customFormat="1">
      <c r="B214" s="174"/>
      <c r="D214" s="164" t="s">
        <v>158</v>
      </c>
      <c r="E214" s="175" t="s">
        <v>5</v>
      </c>
      <c r="F214" s="176" t="s">
        <v>307</v>
      </c>
      <c r="H214" s="177">
        <v>40</v>
      </c>
      <c r="L214" s="174"/>
      <c r="M214" s="178"/>
      <c r="N214" s="179"/>
      <c r="O214" s="179"/>
      <c r="P214" s="179"/>
      <c r="Q214" s="179"/>
      <c r="R214" s="179"/>
      <c r="S214" s="179"/>
      <c r="T214" s="180"/>
      <c r="AT214" s="175" t="s">
        <v>158</v>
      </c>
      <c r="AU214" s="175" t="s">
        <v>76</v>
      </c>
      <c r="AV214" s="12" t="s">
        <v>76</v>
      </c>
      <c r="AW214" s="12" t="s">
        <v>30</v>
      </c>
      <c r="AX214" s="12" t="s">
        <v>66</v>
      </c>
      <c r="AY214" s="175" t="s">
        <v>145</v>
      </c>
    </row>
    <row r="215" spans="2:65" s="12" customFormat="1">
      <c r="B215" s="174"/>
      <c r="D215" s="164" t="s">
        <v>158</v>
      </c>
      <c r="E215" s="175" t="s">
        <v>5</v>
      </c>
      <c r="F215" s="176" t="s">
        <v>308</v>
      </c>
      <c r="H215" s="177">
        <v>30.843</v>
      </c>
      <c r="L215" s="174"/>
      <c r="M215" s="178"/>
      <c r="N215" s="179"/>
      <c r="O215" s="179"/>
      <c r="P215" s="179"/>
      <c r="Q215" s="179"/>
      <c r="R215" s="179"/>
      <c r="S215" s="179"/>
      <c r="T215" s="180"/>
      <c r="AT215" s="175" t="s">
        <v>158</v>
      </c>
      <c r="AU215" s="175" t="s">
        <v>76</v>
      </c>
      <c r="AV215" s="12" t="s">
        <v>76</v>
      </c>
      <c r="AW215" s="12" t="s">
        <v>30</v>
      </c>
      <c r="AX215" s="12" t="s">
        <v>66</v>
      </c>
      <c r="AY215" s="175" t="s">
        <v>145</v>
      </c>
    </row>
    <row r="216" spans="2:65" s="12" customFormat="1">
      <c r="B216" s="174"/>
      <c r="D216" s="164" t="s">
        <v>158</v>
      </c>
      <c r="E216" s="175" t="s">
        <v>5</v>
      </c>
      <c r="F216" s="176" t="s">
        <v>309</v>
      </c>
      <c r="H216" s="177">
        <v>20.399999999999999</v>
      </c>
      <c r="L216" s="174"/>
      <c r="M216" s="178"/>
      <c r="N216" s="179"/>
      <c r="O216" s="179"/>
      <c r="P216" s="179"/>
      <c r="Q216" s="179"/>
      <c r="R216" s="179"/>
      <c r="S216" s="179"/>
      <c r="T216" s="180"/>
      <c r="AT216" s="175" t="s">
        <v>158</v>
      </c>
      <c r="AU216" s="175" t="s">
        <v>76</v>
      </c>
      <c r="AV216" s="12" t="s">
        <v>76</v>
      </c>
      <c r="AW216" s="12" t="s">
        <v>30</v>
      </c>
      <c r="AX216" s="12" t="s">
        <v>66</v>
      </c>
      <c r="AY216" s="175" t="s">
        <v>145</v>
      </c>
    </row>
    <row r="217" spans="2:65" s="12" customFormat="1">
      <c r="B217" s="174"/>
      <c r="D217" s="164" t="s">
        <v>158</v>
      </c>
      <c r="E217" s="175" t="s">
        <v>5</v>
      </c>
      <c r="F217" s="176" t="s">
        <v>310</v>
      </c>
      <c r="H217" s="177">
        <v>43.106000000000002</v>
      </c>
      <c r="L217" s="174"/>
      <c r="M217" s="178"/>
      <c r="N217" s="179"/>
      <c r="O217" s="179"/>
      <c r="P217" s="179"/>
      <c r="Q217" s="179"/>
      <c r="R217" s="179"/>
      <c r="S217" s="179"/>
      <c r="T217" s="180"/>
      <c r="AT217" s="175" t="s">
        <v>158</v>
      </c>
      <c r="AU217" s="175" t="s">
        <v>76</v>
      </c>
      <c r="AV217" s="12" t="s">
        <v>76</v>
      </c>
      <c r="AW217" s="12" t="s">
        <v>30</v>
      </c>
      <c r="AX217" s="12" t="s">
        <v>66</v>
      </c>
      <c r="AY217" s="175" t="s">
        <v>145</v>
      </c>
    </row>
    <row r="218" spans="2:65" s="12" customFormat="1">
      <c r="B218" s="174"/>
      <c r="D218" s="164" t="s">
        <v>158</v>
      </c>
      <c r="E218" s="175" t="s">
        <v>5</v>
      </c>
      <c r="F218" s="176" t="s">
        <v>311</v>
      </c>
      <c r="H218" s="177">
        <v>3.54</v>
      </c>
      <c r="L218" s="174"/>
      <c r="M218" s="178"/>
      <c r="N218" s="179"/>
      <c r="O218" s="179"/>
      <c r="P218" s="179"/>
      <c r="Q218" s="179"/>
      <c r="R218" s="179"/>
      <c r="S218" s="179"/>
      <c r="T218" s="180"/>
      <c r="AT218" s="175" t="s">
        <v>158</v>
      </c>
      <c r="AU218" s="175" t="s">
        <v>76</v>
      </c>
      <c r="AV218" s="12" t="s">
        <v>76</v>
      </c>
      <c r="AW218" s="12" t="s">
        <v>30</v>
      </c>
      <c r="AX218" s="12" t="s">
        <v>66</v>
      </c>
      <c r="AY218" s="175" t="s">
        <v>145</v>
      </c>
    </row>
    <row r="219" spans="2:65" s="13" customFormat="1">
      <c r="B219" s="181"/>
      <c r="D219" s="164" t="s">
        <v>158</v>
      </c>
      <c r="E219" s="182" t="s">
        <v>5</v>
      </c>
      <c r="F219" s="183" t="s">
        <v>161</v>
      </c>
      <c r="H219" s="184">
        <v>267.779</v>
      </c>
      <c r="L219" s="181"/>
      <c r="M219" s="185"/>
      <c r="N219" s="186"/>
      <c r="O219" s="186"/>
      <c r="P219" s="186"/>
      <c r="Q219" s="186"/>
      <c r="R219" s="186"/>
      <c r="S219" s="186"/>
      <c r="T219" s="187"/>
      <c r="AT219" s="182" t="s">
        <v>158</v>
      </c>
      <c r="AU219" s="182" t="s">
        <v>76</v>
      </c>
      <c r="AV219" s="13" t="s">
        <v>152</v>
      </c>
      <c r="AW219" s="13" t="s">
        <v>30</v>
      </c>
      <c r="AX219" s="13" t="s">
        <v>74</v>
      </c>
      <c r="AY219" s="182" t="s">
        <v>145</v>
      </c>
    </row>
    <row r="220" spans="2:65" s="1" customFormat="1" ht="16.5" customHeight="1">
      <c r="B220" s="152"/>
      <c r="C220" s="153" t="s">
        <v>312</v>
      </c>
      <c r="D220" s="153" t="s">
        <v>147</v>
      </c>
      <c r="E220" s="154" t="s">
        <v>313</v>
      </c>
      <c r="F220" s="155" t="s">
        <v>314</v>
      </c>
      <c r="G220" s="156" t="s">
        <v>150</v>
      </c>
      <c r="H220" s="157">
        <v>66.3</v>
      </c>
      <c r="I220" s="158"/>
      <c r="J220" s="158">
        <f>ROUND(I220*H220,2)</f>
        <v>0</v>
      </c>
      <c r="K220" s="155"/>
      <c r="L220" s="38"/>
      <c r="M220" s="159" t="s">
        <v>5</v>
      </c>
      <c r="N220" s="160" t="s">
        <v>37</v>
      </c>
      <c r="O220" s="161">
        <v>1.3180000000000001</v>
      </c>
      <c r="P220" s="161">
        <f>O220*H220</f>
        <v>87.383399999999995</v>
      </c>
      <c r="Q220" s="161">
        <v>1.389E-2</v>
      </c>
      <c r="R220" s="161">
        <f>Q220*H220</f>
        <v>0.92090699999999992</v>
      </c>
      <c r="S220" s="161">
        <v>0</v>
      </c>
      <c r="T220" s="162">
        <f>S220*H220</f>
        <v>0</v>
      </c>
      <c r="AR220" s="24" t="s">
        <v>152</v>
      </c>
      <c r="AT220" s="24" t="s">
        <v>147</v>
      </c>
      <c r="AU220" s="24" t="s">
        <v>76</v>
      </c>
      <c r="AY220" s="24" t="s">
        <v>145</v>
      </c>
      <c r="BE220" s="163">
        <f>IF(N220="základní",J220,0)</f>
        <v>0</v>
      </c>
      <c r="BF220" s="163">
        <f>IF(N220="snížená",J220,0)</f>
        <v>0</v>
      </c>
      <c r="BG220" s="163">
        <f>IF(N220="zákl. přenesená",J220,0)</f>
        <v>0</v>
      </c>
      <c r="BH220" s="163">
        <f>IF(N220="sníž. přenesená",J220,0)</f>
        <v>0</v>
      </c>
      <c r="BI220" s="163">
        <f>IF(N220="nulová",J220,0)</f>
        <v>0</v>
      </c>
      <c r="BJ220" s="24" t="s">
        <v>74</v>
      </c>
      <c r="BK220" s="163">
        <f>ROUND(I220*H220,2)</f>
        <v>0</v>
      </c>
      <c r="BL220" s="24" t="s">
        <v>152</v>
      </c>
      <c r="BM220" s="24" t="s">
        <v>315</v>
      </c>
    </row>
    <row r="221" spans="2:65" s="1" customFormat="1">
      <c r="B221" s="38"/>
      <c r="D221" s="164" t="s">
        <v>154</v>
      </c>
      <c r="F221" s="165" t="s">
        <v>316</v>
      </c>
      <c r="L221" s="38"/>
      <c r="M221" s="166"/>
      <c r="N221" s="39"/>
      <c r="O221" s="39"/>
      <c r="P221" s="39"/>
      <c r="Q221" s="39"/>
      <c r="R221" s="39"/>
      <c r="S221" s="39"/>
      <c r="T221" s="67"/>
      <c r="AT221" s="24" t="s">
        <v>154</v>
      </c>
      <c r="AU221" s="24" t="s">
        <v>76</v>
      </c>
    </row>
    <row r="222" spans="2:65" s="1" customFormat="1" ht="120">
      <c r="B222" s="38"/>
      <c r="D222" s="164" t="s">
        <v>156</v>
      </c>
      <c r="F222" s="167" t="s">
        <v>302</v>
      </c>
      <c r="L222" s="38"/>
      <c r="M222" s="166"/>
      <c r="N222" s="39"/>
      <c r="O222" s="39"/>
      <c r="P222" s="39"/>
      <c r="Q222" s="39"/>
      <c r="R222" s="39"/>
      <c r="S222" s="39"/>
      <c r="T222" s="67"/>
      <c r="AT222" s="24" t="s">
        <v>156</v>
      </c>
      <c r="AU222" s="24" t="s">
        <v>76</v>
      </c>
    </row>
    <row r="223" spans="2:65" s="12" customFormat="1">
      <c r="B223" s="174"/>
      <c r="D223" s="164" t="s">
        <v>158</v>
      </c>
      <c r="E223" s="175" t="s">
        <v>5</v>
      </c>
      <c r="F223" s="176" t="s">
        <v>317</v>
      </c>
      <c r="H223" s="177">
        <v>21.062999999999999</v>
      </c>
      <c r="L223" s="174"/>
      <c r="M223" s="178"/>
      <c r="N223" s="179"/>
      <c r="O223" s="179"/>
      <c r="P223" s="179"/>
      <c r="Q223" s="179"/>
      <c r="R223" s="179"/>
      <c r="S223" s="179"/>
      <c r="T223" s="180"/>
      <c r="AT223" s="175" t="s">
        <v>158</v>
      </c>
      <c r="AU223" s="175" t="s">
        <v>76</v>
      </c>
      <c r="AV223" s="12" t="s">
        <v>76</v>
      </c>
      <c r="AW223" s="12" t="s">
        <v>30</v>
      </c>
      <c r="AX223" s="12" t="s">
        <v>66</v>
      </c>
      <c r="AY223" s="175" t="s">
        <v>145</v>
      </c>
    </row>
    <row r="224" spans="2:65" s="12" customFormat="1">
      <c r="B224" s="174"/>
      <c r="D224" s="164" t="s">
        <v>158</v>
      </c>
      <c r="E224" s="175" t="s">
        <v>5</v>
      </c>
      <c r="F224" s="176" t="s">
        <v>318</v>
      </c>
      <c r="H224" s="177">
        <v>14.58</v>
      </c>
      <c r="L224" s="174"/>
      <c r="M224" s="178"/>
      <c r="N224" s="179"/>
      <c r="O224" s="179"/>
      <c r="P224" s="179"/>
      <c r="Q224" s="179"/>
      <c r="R224" s="179"/>
      <c r="S224" s="179"/>
      <c r="T224" s="180"/>
      <c r="AT224" s="175" t="s">
        <v>158</v>
      </c>
      <c r="AU224" s="175" t="s">
        <v>76</v>
      </c>
      <c r="AV224" s="12" t="s">
        <v>76</v>
      </c>
      <c r="AW224" s="12" t="s">
        <v>30</v>
      </c>
      <c r="AX224" s="12" t="s">
        <v>66</v>
      </c>
      <c r="AY224" s="175" t="s">
        <v>145</v>
      </c>
    </row>
    <row r="225" spans="2:65" s="12" customFormat="1">
      <c r="B225" s="174"/>
      <c r="D225" s="164" t="s">
        <v>158</v>
      </c>
      <c r="E225" s="175" t="s">
        <v>5</v>
      </c>
      <c r="F225" s="176" t="s">
        <v>319</v>
      </c>
      <c r="H225" s="177">
        <v>19.032</v>
      </c>
      <c r="L225" s="174"/>
      <c r="M225" s="178"/>
      <c r="N225" s="179"/>
      <c r="O225" s="179"/>
      <c r="P225" s="179"/>
      <c r="Q225" s="179"/>
      <c r="R225" s="179"/>
      <c r="S225" s="179"/>
      <c r="T225" s="180"/>
      <c r="AT225" s="175" t="s">
        <v>158</v>
      </c>
      <c r="AU225" s="175" t="s">
        <v>76</v>
      </c>
      <c r="AV225" s="12" t="s">
        <v>76</v>
      </c>
      <c r="AW225" s="12" t="s">
        <v>30</v>
      </c>
      <c r="AX225" s="12" t="s">
        <v>66</v>
      </c>
      <c r="AY225" s="175" t="s">
        <v>145</v>
      </c>
    </row>
    <row r="226" spans="2:65" s="12" customFormat="1">
      <c r="B226" s="174"/>
      <c r="D226" s="164" t="s">
        <v>158</v>
      </c>
      <c r="E226" s="175" t="s">
        <v>5</v>
      </c>
      <c r="F226" s="176" t="s">
        <v>320</v>
      </c>
      <c r="H226" s="177">
        <v>11.625</v>
      </c>
      <c r="L226" s="174"/>
      <c r="M226" s="178"/>
      <c r="N226" s="179"/>
      <c r="O226" s="179"/>
      <c r="P226" s="179"/>
      <c r="Q226" s="179"/>
      <c r="R226" s="179"/>
      <c r="S226" s="179"/>
      <c r="T226" s="180"/>
      <c r="AT226" s="175" t="s">
        <v>158</v>
      </c>
      <c r="AU226" s="175" t="s">
        <v>76</v>
      </c>
      <c r="AV226" s="12" t="s">
        <v>76</v>
      </c>
      <c r="AW226" s="12" t="s">
        <v>30</v>
      </c>
      <c r="AX226" s="12" t="s">
        <v>66</v>
      </c>
      <c r="AY226" s="175" t="s">
        <v>145</v>
      </c>
    </row>
    <row r="227" spans="2:65" s="13" customFormat="1">
      <c r="B227" s="181"/>
      <c r="D227" s="164" t="s">
        <v>158</v>
      </c>
      <c r="E227" s="182" t="s">
        <v>5</v>
      </c>
      <c r="F227" s="183" t="s">
        <v>161</v>
      </c>
      <c r="H227" s="184">
        <v>66.3</v>
      </c>
      <c r="L227" s="181"/>
      <c r="M227" s="185"/>
      <c r="N227" s="186"/>
      <c r="O227" s="186"/>
      <c r="P227" s="186"/>
      <c r="Q227" s="186"/>
      <c r="R227" s="186"/>
      <c r="S227" s="186"/>
      <c r="T227" s="187"/>
      <c r="AT227" s="182" t="s">
        <v>158</v>
      </c>
      <c r="AU227" s="182" t="s">
        <v>76</v>
      </c>
      <c r="AV227" s="13" t="s">
        <v>152</v>
      </c>
      <c r="AW227" s="13" t="s">
        <v>30</v>
      </c>
      <c r="AX227" s="13" t="s">
        <v>74</v>
      </c>
      <c r="AY227" s="182" t="s">
        <v>145</v>
      </c>
    </row>
    <row r="228" spans="2:65" s="1" customFormat="1" ht="16.5" customHeight="1">
      <c r="B228" s="152"/>
      <c r="C228" s="153" t="s">
        <v>321</v>
      </c>
      <c r="D228" s="153" t="s">
        <v>147</v>
      </c>
      <c r="E228" s="154" t="s">
        <v>322</v>
      </c>
      <c r="F228" s="155" t="s">
        <v>323</v>
      </c>
      <c r="G228" s="156" t="s">
        <v>324</v>
      </c>
      <c r="H228" s="157">
        <v>14</v>
      </c>
      <c r="I228" s="158"/>
      <c r="J228" s="158">
        <f>ROUND(I228*H228,2)</f>
        <v>0</v>
      </c>
      <c r="K228" s="155"/>
      <c r="L228" s="38"/>
      <c r="M228" s="159" t="s">
        <v>5</v>
      </c>
      <c r="N228" s="160" t="s">
        <v>37</v>
      </c>
      <c r="O228" s="161">
        <v>3.8679999999999999</v>
      </c>
      <c r="P228" s="161">
        <f>O228*H228</f>
        <v>54.152000000000001</v>
      </c>
      <c r="Q228" s="161">
        <v>0.20716000000000001</v>
      </c>
      <c r="R228" s="161">
        <f>Q228*H228</f>
        <v>2.9002400000000002</v>
      </c>
      <c r="S228" s="161">
        <v>0</v>
      </c>
      <c r="T228" s="162">
        <f>S228*H228</f>
        <v>0</v>
      </c>
      <c r="AR228" s="24" t="s">
        <v>152</v>
      </c>
      <c r="AT228" s="24" t="s">
        <v>147</v>
      </c>
      <c r="AU228" s="24" t="s">
        <v>76</v>
      </c>
      <c r="AY228" s="24" t="s">
        <v>145</v>
      </c>
      <c r="BE228" s="163">
        <f>IF(N228="základní",J228,0)</f>
        <v>0</v>
      </c>
      <c r="BF228" s="163">
        <f>IF(N228="snížená",J228,0)</f>
        <v>0</v>
      </c>
      <c r="BG228" s="163">
        <f>IF(N228="zákl. přenesená",J228,0)</f>
        <v>0</v>
      </c>
      <c r="BH228" s="163">
        <f>IF(N228="sníž. přenesená",J228,0)</f>
        <v>0</v>
      </c>
      <c r="BI228" s="163">
        <f>IF(N228="nulová",J228,0)</f>
        <v>0</v>
      </c>
      <c r="BJ228" s="24" t="s">
        <v>74</v>
      </c>
      <c r="BK228" s="163">
        <f>ROUND(I228*H228,2)</f>
        <v>0</v>
      </c>
      <c r="BL228" s="24" t="s">
        <v>152</v>
      </c>
      <c r="BM228" s="24" t="s">
        <v>325</v>
      </c>
    </row>
    <row r="229" spans="2:65" s="1" customFormat="1" ht="24">
      <c r="B229" s="38"/>
      <c r="D229" s="164" t="s">
        <v>154</v>
      </c>
      <c r="F229" s="165" t="s">
        <v>326</v>
      </c>
      <c r="L229" s="38"/>
      <c r="M229" s="166"/>
      <c r="N229" s="39"/>
      <c r="O229" s="39"/>
      <c r="P229" s="39"/>
      <c r="Q229" s="39"/>
      <c r="R229" s="39"/>
      <c r="S229" s="39"/>
      <c r="T229" s="67"/>
      <c r="AT229" s="24" t="s">
        <v>154</v>
      </c>
      <c r="AU229" s="24" t="s">
        <v>76</v>
      </c>
    </row>
    <row r="230" spans="2:65" s="1" customFormat="1" ht="192">
      <c r="B230" s="38"/>
      <c r="D230" s="164" t="s">
        <v>156</v>
      </c>
      <c r="F230" s="167" t="s">
        <v>327</v>
      </c>
      <c r="L230" s="38"/>
      <c r="M230" s="166"/>
      <c r="N230" s="39"/>
      <c r="O230" s="39"/>
      <c r="P230" s="39"/>
      <c r="Q230" s="39"/>
      <c r="R230" s="39"/>
      <c r="S230" s="39"/>
      <c r="T230" s="67"/>
      <c r="AT230" s="24" t="s">
        <v>156</v>
      </c>
      <c r="AU230" s="24" t="s">
        <v>76</v>
      </c>
    </row>
    <row r="231" spans="2:65" s="1" customFormat="1" ht="16.5" customHeight="1">
      <c r="B231" s="152"/>
      <c r="C231" s="188" t="s">
        <v>10</v>
      </c>
      <c r="D231" s="188" t="s">
        <v>328</v>
      </c>
      <c r="E231" s="189" t="s">
        <v>329</v>
      </c>
      <c r="F231" s="190" t="s">
        <v>330</v>
      </c>
      <c r="G231" s="191" t="s">
        <v>324</v>
      </c>
      <c r="H231" s="192">
        <v>14</v>
      </c>
      <c r="I231" s="193"/>
      <c r="J231" s="193">
        <f>ROUND(I231*H231,2)</f>
        <v>0</v>
      </c>
      <c r="K231" s="190"/>
      <c r="L231" s="194"/>
      <c r="M231" s="195" t="s">
        <v>5</v>
      </c>
      <c r="N231" s="196" t="s">
        <v>37</v>
      </c>
      <c r="O231" s="161">
        <v>0</v>
      </c>
      <c r="P231" s="161">
        <f>O231*H231</f>
        <v>0</v>
      </c>
      <c r="Q231" s="161">
        <v>7.0049999999999999</v>
      </c>
      <c r="R231" s="161">
        <f>Q231*H231</f>
        <v>98.07</v>
      </c>
      <c r="S231" s="161">
        <v>0</v>
      </c>
      <c r="T231" s="162">
        <f>S231*H231</f>
        <v>0</v>
      </c>
      <c r="AR231" s="24" t="s">
        <v>212</v>
      </c>
      <c r="AT231" s="24" t="s">
        <v>328</v>
      </c>
      <c r="AU231" s="24" t="s">
        <v>76</v>
      </c>
      <c r="AY231" s="24" t="s">
        <v>145</v>
      </c>
      <c r="BE231" s="163">
        <f>IF(N231="základní",J231,0)</f>
        <v>0</v>
      </c>
      <c r="BF231" s="163">
        <f>IF(N231="snížená",J231,0)</f>
        <v>0</v>
      </c>
      <c r="BG231" s="163">
        <f>IF(N231="zákl. přenesená",J231,0)</f>
        <v>0</v>
      </c>
      <c r="BH231" s="163">
        <f>IF(N231="sníž. přenesená",J231,0)</f>
        <v>0</v>
      </c>
      <c r="BI231" s="163">
        <f>IF(N231="nulová",J231,0)</f>
        <v>0</v>
      </c>
      <c r="BJ231" s="24" t="s">
        <v>74</v>
      </c>
      <c r="BK231" s="163">
        <f>ROUND(I231*H231,2)</f>
        <v>0</v>
      </c>
      <c r="BL231" s="24" t="s">
        <v>152</v>
      </c>
      <c r="BM231" s="24" t="s">
        <v>331</v>
      </c>
    </row>
    <row r="232" spans="2:65" s="1" customFormat="1">
      <c r="B232" s="38"/>
      <c r="D232" s="164" t="s">
        <v>154</v>
      </c>
      <c r="F232" s="165" t="s">
        <v>332</v>
      </c>
      <c r="L232" s="38"/>
      <c r="M232" s="166"/>
      <c r="N232" s="39"/>
      <c r="O232" s="39"/>
      <c r="P232" s="39"/>
      <c r="Q232" s="39"/>
      <c r="R232" s="39"/>
      <c r="S232" s="39"/>
      <c r="T232" s="67"/>
      <c r="AT232" s="24" t="s">
        <v>154</v>
      </c>
      <c r="AU232" s="24" t="s">
        <v>76</v>
      </c>
    </row>
    <row r="233" spans="2:65" s="10" customFormat="1" ht="29.85" customHeight="1">
      <c r="B233" s="140"/>
      <c r="D233" s="141" t="s">
        <v>65</v>
      </c>
      <c r="E233" s="150" t="s">
        <v>152</v>
      </c>
      <c r="F233" s="150" t="s">
        <v>333</v>
      </c>
      <c r="J233" s="151">
        <f>BK233</f>
        <v>0</v>
      </c>
      <c r="L233" s="140"/>
      <c r="M233" s="144"/>
      <c r="N233" s="145"/>
      <c r="O233" s="145"/>
      <c r="P233" s="146">
        <f>SUM(P234:P267)</f>
        <v>190.482035</v>
      </c>
      <c r="Q233" s="145"/>
      <c r="R233" s="146">
        <f>SUM(R234:R267)</f>
        <v>87.98887280000001</v>
      </c>
      <c r="S233" s="145"/>
      <c r="T233" s="147">
        <f>SUM(T234:T267)</f>
        <v>0</v>
      </c>
      <c r="AR233" s="141" t="s">
        <v>74</v>
      </c>
      <c r="AT233" s="148" t="s">
        <v>65</v>
      </c>
      <c r="AU233" s="148" t="s">
        <v>74</v>
      </c>
      <c r="AY233" s="141" t="s">
        <v>145</v>
      </c>
      <c r="BK233" s="149">
        <f>SUM(BK234:BK267)</f>
        <v>0</v>
      </c>
    </row>
    <row r="234" spans="2:65" s="1" customFormat="1" ht="16.5" customHeight="1">
      <c r="B234" s="152"/>
      <c r="C234" s="153" t="s">
        <v>334</v>
      </c>
      <c r="D234" s="153" t="s">
        <v>147</v>
      </c>
      <c r="E234" s="154" t="s">
        <v>335</v>
      </c>
      <c r="F234" s="155" t="s">
        <v>336</v>
      </c>
      <c r="G234" s="156" t="s">
        <v>184</v>
      </c>
      <c r="H234" s="157">
        <v>6.8879999999999999</v>
      </c>
      <c r="I234" s="158"/>
      <c r="J234" s="158">
        <f>ROUND(I234*H234,2)</f>
        <v>0</v>
      </c>
      <c r="K234" s="155" t="s">
        <v>151</v>
      </c>
      <c r="L234" s="38"/>
      <c r="M234" s="159" t="s">
        <v>5</v>
      </c>
      <c r="N234" s="160" t="s">
        <v>37</v>
      </c>
      <c r="O234" s="161">
        <v>1.4650000000000001</v>
      </c>
      <c r="P234" s="161">
        <f>O234*H234</f>
        <v>10.090920000000001</v>
      </c>
      <c r="Q234" s="161">
        <v>0</v>
      </c>
      <c r="R234" s="161">
        <f>Q234*H234</f>
        <v>0</v>
      </c>
      <c r="S234" s="161">
        <v>0</v>
      </c>
      <c r="T234" s="162">
        <f>S234*H234</f>
        <v>0</v>
      </c>
      <c r="AR234" s="24" t="s">
        <v>152</v>
      </c>
      <c r="AT234" s="24" t="s">
        <v>147</v>
      </c>
      <c r="AU234" s="24" t="s">
        <v>76</v>
      </c>
      <c r="AY234" s="24" t="s">
        <v>145</v>
      </c>
      <c r="BE234" s="163">
        <f>IF(N234="základní",J234,0)</f>
        <v>0</v>
      </c>
      <c r="BF234" s="163">
        <f>IF(N234="snížená",J234,0)</f>
        <v>0</v>
      </c>
      <c r="BG234" s="163">
        <f>IF(N234="zákl. přenesená",J234,0)</f>
        <v>0</v>
      </c>
      <c r="BH234" s="163">
        <f>IF(N234="sníž. přenesená",J234,0)</f>
        <v>0</v>
      </c>
      <c r="BI234" s="163">
        <f>IF(N234="nulová",J234,0)</f>
        <v>0</v>
      </c>
      <c r="BJ234" s="24" t="s">
        <v>74</v>
      </c>
      <c r="BK234" s="163">
        <f>ROUND(I234*H234,2)</f>
        <v>0</v>
      </c>
      <c r="BL234" s="24" t="s">
        <v>152</v>
      </c>
      <c r="BM234" s="24" t="s">
        <v>337</v>
      </c>
    </row>
    <row r="235" spans="2:65" s="1" customFormat="1" ht="24">
      <c r="B235" s="38"/>
      <c r="D235" s="164" t="s">
        <v>154</v>
      </c>
      <c r="F235" s="165" t="s">
        <v>338</v>
      </c>
      <c r="L235" s="38"/>
      <c r="M235" s="166"/>
      <c r="N235" s="39"/>
      <c r="O235" s="39"/>
      <c r="P235" s="39"/>
      <c r="Q235" s="39"/>
      <c r="R235" s="39"/>
      <c r="S235" s="39"/>
      <c r="T235" s="67"/>
      <c r="AT235" s="24" t="s">
        <v>154</v>
      </c>
      <c r="AU235" s="24" t="s">
        <v>76</v>
      </c>
    </row>
    <row r="236" spans="2:65" s="1" customFormat="1" ht="36">
      <c r="B236" s="38"/>
      <c r="D236" s="164" t="s">
        <v>156</v>
      </c>
      <c r="F236" s="167" t="s">
        <v>339</v>
      </c>
      <c r="L236" s="38"/>
      <c r="M236" s="166"/>
      <c r="N236" s="39"/>
      <c r="O236" s="39"/>
      <c r="P236" s="39"/>
      <c r="Q236" s="39"/>
      <c r="R236" s="39"/>
      <c r="S236" s="39"/>
      <c r="T236" s="67"/>
      <c r="AT236" s="24" t="s">
        <v>156</v>
      </c>
      <c r="AU236" s="24" t="s">
        <v>76</v>
      </c>
    </row>
    <row r="237" spans="2:65" s="11" customFormat="1">
      <c r="B237" s="168"/>
      <c r="D237" s="164" t="s">
        <v>158</v>
      </c>
      <c r="E237" s="169" t="s">
        <v>5</v>
      </c>
      <c r="F237" s="170" t="s">
        <v>340</v>
      </c>
      <c r="H237" s="169" t="s">
        <v>5</v>
      </c>
      <c r="L237" s="168"/>
      <c r="M237" s="171"/>
      <c r="N237" s="172"/>
      <c r="O237" s="172"/>
      <c r="P237" s="172"/>
      <c r="Q237" s="172"/>
      <c r="R237" s="172"/>
      <c r="S237" s="172"/>
      <c r="T237" s="173"/>
      <c r="AT237" s="169" t="s">
        <v>158</v>
      </c>
      <c r="AU237" s="169" t="s">
        <v>76</v>
      </c>
      <c r="AV237" s="11" t="s">
        <v>74</v>
      </c>
      <c r="AW237" s="11" t="s">
        <v>30</v>
      </c>
      <c r="AX237" s="11" t="s">
        <v>66</v>
      </c>
      <c r="AY237" s="169" t="s">
        <v>145</v>
      </c>
    </row>
    <row r="238" spans="2:65" s="12" customFormat="1">
      <c r="B238" s="174"/>
      <c r="D238" s="164" t="s">
        <v>158</v>
      </c>
      <c r="E238" s="175" t="s">
        <v>5</v>
      </c>
      <c r="F238" s="176" t="s">
        <v>341</v>
      </c>
      <c r="H238" s="177">
        <v>6.8879999999999999</v>
      </c>
      <c r="L238" s="174"/>
      <c r="M238" s="178"/>
      <c r="N238" s="179"/>
      <c r="O238" s="179"/>
      <c r="P238" s="179"/>
      <c r="Q238" s="179"/>
      <c r="R238" s="179"/>
      <c r="S238" s="179"/>
      <c r="T238" s="180"/>
      <c r="AT238" s="175" t="s">
        <v>158</v>
      </c>
      <c r="AU238" s="175" t="s">
        <v>76</v>
      </c>
      <c r="AV238" s="12" t="s">
        <v>76</v>
      </c>
      <c r="AW238" s="12" t="s">
        <v>30</v>
      </c>
      <c r="AX238" s="12" t="s">
        <v>66</v>
      </c>
      <c r="AY238" s="175" t="s">
        <v>145</v>
      </c>
    </row>
    <row r="239" spans="2:65" s="13" customFormat="1">
      <c r="B239" s="181"/>
      <c r="D239" s="164" t="s">
        <v>158</v>
      </c>
      <c r="E239" s="182" t="s">
        <v>5</v>
      </c>
      <c r="F239" s="183" t="s">
        <v>161</v>
      </c>
      <c r="H239" s="184">
        <v>6.8879999999999999</v>
      </c>
      <c r="L239" s="181"/>
      <c r="M239" s="185"/>
      <c r="N239" s="186"/>
      <c r="O239" s="186"/>
      <c r="P239" s="186"/>
      <c r="Q239" s="186"/>
      <c r="R239" s="186"/>
      <c r="S239" s="186"/>
      <c r="T239" s="187"/>
      <c r="AT239" s="182" t="s">
        <v>158</v>
      </c>
      <c r="AU239" s="182" t="s">
        <v>76</v>
      </c>
      <c r="AV239" s="13" t="s">
        <v>152</v>
      </c>
      <c r="AW239" s="13" t="s">
        <v>30</v>
      </c>
      <c r="AX239" s="13" t="s">
        <v>74</v>
      </c>
      <c r="AY239" s="182" t="s">
        <v>145</v>
      </c>
    </row>
    <row r="240" spans="2:65" s="1" customFormat="1" ht="16.5" customHeight="1">
      <c r="B240" s="152"/>
      <c r="C240" s="153" t="s">
        <v>342</v>
      </c>
      <c r="D240" s="153" t="s">
        <v>147</v>
      </c>
      <c r="E240" s="154" t="s">
        <v>343</v>
      </c>
      <c r="F240" s="155" t="s">
        <v>344</v>
      </c>
      <c r="G240" s="156" t="s">
        <v>184</v>
      </c>
      <c r="H240" s="157">
        <v>18.887</v>
      </c>
      <c r="I240" s="158"/>
      <c r="J240" s="158">
        <f>ROUND(I240*H240,2)</f>
        <v>0</v>
      </c>
      <c r="K240" s="155" t="s">
        <v>151</v>
      </c>
      <c r="L240" s="38"/>
      <c r="M240" s="159" t="s">
        <v>5</v>
      </c>
      <c r="N240" s="160" t="s">
        <v>37</v>
      </c>
      <c r="O240" s="161">
        <v>1.4650000000000001</v>
      </c>
      <c r="P240" s="161">
        <f>O240*H240</f>
        <v>27.669455000000003</v>
      </c>
      <c r="Q240" s="161">
        <v>0</v>
      </c>
      <c r="R240" s="161">
        <f>Q240*H240</f>
        <v>0</v>
      </c>
      <c r="S240" s="161">
        <v>0</v>
      </c>
      <c r="T240" s="162">
        <f>S240*H240</f>
        <v>0</v>
      </c>
      <c r="AR240" s="24" t="s">
        <v>152</v>
      </c>
      <c r="AT240" s="24" t="s">
        <v>147</v>
      </c>
      <c r="AU240" s="24" t="s">
        <v>76</v>
      </c>
      <c r="AY240" s="24" t="s">
        <v>145</v>
      </c>
      <c r="BE240" s="163">
        <f>IF(N240="základní",J240,0)</f>
        <v>0</v>
      </c>
      <c r="BF240" s="163">
        <f>IF(N240="snížená",J240,0)</f>
        <v>0</v>
      </c>
      <c r="BG240" s="163">
        <f>IF(N240="zákl. přenesená",J240,0)</f>
        <v>0</v>
      </c>
      <c r="BH240" s="163">
        <f>IF(N240="sníž. přenesená",J240,0)</f>
        <v>0</v>
      </c>
      <c r="BI240" s="163">
        <f>IF(N240="nulová",J240,0)</f>
        <v>0</v>
      </c>
      <c r="BJ240" s="24" t="s">
        <v>74</v>
      </c>
      <c r="BK240" s="163">
        <f>ROUND(I240*H240,2)</f>
        <v>0</v>
      </c>
      <c r="BL240" s="24" t="s">
        <v>152</v>
      </c>
      <c r="BM240" s="24" t="s">
        <v>345</v>
      </c>
    </row>
    <row r="241" spans="2:65" s="1" customFormat="1" ht="24">
      <c r="B241" s="38"/>
      <c r="D241" s="164" t="s">
        <v>154</v>
      </c>
      <c r="F241" s="165" t="s">
        <v>346</v>
      </c>
      <c r="L241" s="38"/>
      <c r="M241" s="166"/>
      <c r="N241" s="39"/>
      <c r="O241" s="39"/>
      <c r="P241" s="39"/>
      <c r="Q241" s="39"/>
      <c r="R241" s="39"/>
      <c r="S241" s="39"/>
      <c r="T241" s="67"/>
      <c r="AT241" s="24" t="s">
        <v>154</v>
      </c>
      <c r="AU241" s="24" t="s">
        <v>76</v>
      </c>
    </row>
    <row r="242" spans="2:65" s="1" customFormat="1" ht="36">
      <c r="B242" s="38"/>
      <c r="D242" s="164" t="s">
        <v>156</v>
      </c>
      <c r="F242" s="167" t="s">
        <v>339</v>
      </c>
      <c r="L242" s="38"/>
      <c r="M242" s="166"/>
      <c r="N242" s="39"/>
      <c r="O242" s="39"/>
      <c r="P242" s="39"/>
      <c r="Q242" s="39"/>
      <c r="R242" s="39"/>
      <c r="S242" s="39"/>
      <c r="T242" s="67"/>
      <c r="AT242" s="24" t="s">
        <v>156</v>
      </c>
      <c r="AU242" s="24" t="s">
        <v>76</v>
      </c>
    </row>
    <row r="243" spans="2:65" s="11" customFormat="1">
      <c r="B243" s="168"/>
      <c r="D243" s="164" t="s">
        <v>158</v>
      </c>
      <c r="E243" s="169" t="s">
        <v>5</v>
      </c>
      <c r="F243" s="170" t="s">
        <v>347</v>
      </c>
      <c r="H243" s="169" t="s">
        <v>5</v>
      </c>
      <c r="L243" s="168"/>
      <c r="M243" s="171"/>
      <c r="N243" s="172"/>
      <c r="O243" s="172"/>
      <c r="P243" s="172"/>
      <c r="Q243" s="172"/>
      <c r="R243" s="172"/>
      <c r="S243" s="172"/>
      <c r="T243" s="173"/>
      <c r="AT243" s="169" t="s">
        <v>158</v>
      </c>
      <c r="AU243" s="169" t="s">
        <v>76</v>
      </c>
      <c r="AV243" s="11" t="s">
        <v>74</v>
      </c>
      <c r="AW243" s="11" t="s">
        <v>30</v>
      </c>
      <c r="AX243" s="11" t="s">
        <v>66</v>
      </c>
      <c r="AY243" s="169" t="s">
        <v>145</v>
      </c>
    </row>
    <row r="244" spans="2:65" s="12" customFormat="1">
      <c r="B244" s="174"/>
      <c r="D244" s="164" t="s">
        <v>158</v>
      </c>
      <c r="E244" s="175" t="s">
        <v>5</v>
      </c>
      <c r="F244" s="176" t="s">
        <v>348</v>
      </c>
      <c r="H244" s="177">
        <v>0.35</v>
      </c>
      <c r="L244" s="174"/>
      <c r="M244" s="178"/>
      <c r="N244" s="179"/>
      <c r="O244" s="179"/>
      <c r="P244" s="179"/>
      <c r="Q244" s="179"/>
      <c r="R244" s="179"/>
      <c r="S244" s="179"/>
      <c r="T244" s="180"/>
      <c r="AT244" s="175" t="s">
        <v>158</v>
      </c>
      <c r="AU244" s="175" t="s">
        <v>76</v>
      </c>
      <c r="AV244" s="12" t="s">
        <v>76</v>
      </c>
      <c r="AW244" s="12" t="s">
        <v>30</v>
      </c>
      <c r="AX244" s="12" t="s">
        <v>66</v>
      </c>
      <c r="AY244" s="175" t="s">
        <v>145</v>
      </c>
    </row>
    <row r="245" spans="2:65" s="12" customFormat="1">
      <c r="B245" s="174"/>
      <c r="D245" s="164" t="s">
        <v>158</v>
      </c>
      <c r="E245" s="175" t="s">
        <v>5</v>
      </c>
      <c r="F245" s="176" t="s">
        <v>349</v>
      </c>
      <c r="H245" s="177">
        <v>18.536999999999999</v>
      </c>
      <c r="L245" s="174"/>
      <c r="M245" s="178"/>
      <c r="N245" s="179"/>
      <c r="O245" s="179"/>
      <c r="P245" s="179"/>
      <c r="Q245" s="179"/>
      <c r="R245" s="179"/>
      <c r="S245" s="179"/>
      <c r="T245" s="180"/>
      <c r="AT245" s="175" t="s">
        <v>158</v>
      </c>
      <c r="AU245" s="175" t="s">
        <v>76</v>
      </c>
      <c r="AV245" s="12" t="s">
        <v>76</v>
      </c>
      <c r="AW245" s="12" t="s">
        <v>30</v>
      </c>
      <c r="AX245" s="12" t="s">
        <v>66</v>
      </c>
      <c r="AY245" s="175" t="s">
        <v>145</v>
      </c>
    </row>
    <row r="246" spans="2:65" s="13" customFormat="1">
      <c r="B246" s="181"/>
      <c r="D246" s="164" t="s">
        <v>158</v>
      </c>
      <c r="E246" s="182" t="s">
        <v>5</v>
      </c>
      <c r="F246" s="183" t="s">
        <v>161</v>
      </c>
      <c r="H246" s="184">
        <v>18.887</v>
      </c>
      <c r="L246" s="181"/>
      <c r="M246" s="185"/>
      <c r="N246" s="186"/>
      <c r="O246" s="186"/>
      <c r="P246" s="186"/>
      <c r="Q246" s="186"/>
      <c r="R246" s="186"/>
      <c r="S246" s="186"/>
      <c r="T246" s="187"/>
      <c r="AT246" s="182" t="s">
        <v>158</v>
      </c>
      <c r="AU246" s="182" t="s">
        <v>76</v>
      </c>
      <c r="AV246" s="13" t="s">
        <v>152</v>
      </c>
      <c r="AW246" s="13" t="s">
        <v>30</v>
      </c>
      <c r="AX246" s="13" t="s">
        <v>74</v>
      </c>
      <c r="AY246" s="182" t="s">
        <v>145</v>
      </c>
    </row>
    <row r="247" spans="2:65" s="1" customFormat="1" ht="25.5" customHeight="1">
      <c r="B247" s="152"/>
      <c r="C247" s="153" t="s">
        <v>350</v>
      </c>
      <c r="D247" s="153" t="s">
        <v>147</v>
      </c>
      <c r="E247" s="154" t="s">
        <v>351</v>
      </c>
      <c r="F247" s="155" t="s">
        <v>352</v>
      </c>
      <c r="G247" s="156" t="s">
        <v>150</v>
      </c>
      <c r="H247" s="157">
        <v>14</v>
      </c>
      <c r="I247" s="158"/>
      <c r="J247" s="158">
        <f>ROUND(I247*H247,2)</f>
        <v>0</v>
      </c>
      <c r="K247" s="155"/>
      <c r="L247" s="38"/>
      <c r="M247" s="159" t="s">
        <v>5</v>
      </c>
      <c r="N247" s="160" t="s">
        <v>37</v>
      </c>
      <c r="O247" s="161">
        <v>1.0029999999999999</v>
      </c>
      <c r="P247" s="161">
        <f>O247*H247</f>
        <v>14.041999999999998</v>
      </c>
      <c r="Q247" s="161">
        <v>0.43744</v>
      </c>
      <c r="R247" s="161">
        <f>Q247*H247</f>
        <v>6.1241599999999998</v>
      </c>
      <c r="S247" s="161">
        <v>0</v>
      </c>
      <c r="T247" s="162">
        <f>S247*H247</f>
        <v>0</v>
      </c>
      <c r="AR247" s="24" t="s">
        <v>152</v>
      </c>
      <c r="AT247" s="24" t="s">
        <v>147</v>
      </c>
      <c r="AU247" s="24" t="s">
        <v>76</v>
      </c>
      <c r="AY247" s="24" t="s">
        <v>145</v>
      </c>
      <c r="BE247" s="163">
        <f>IF(N247="základní",J247,0)</f>
        <v>0</v>
      </c>
      <c r="BF247" s="163">
        <f>IF(N247="snížená",J247,0)</f>
        <v>0</v>
      </c>
      <c r="BG247" s="163">
        <f>IF(N247="zákl. přenesená",J247,0)</f>
        <v>0</v>
      </c>
      <c r="BH247" s="163">
        <f>IF(N247="sníž. přenesená",J247,0)</f>
        <v>0</v>
      </c>
      <c r="BI247" s="163">
        <f>IF(N247="nulová",J247,0)</f>
        <v>0</v>
      </c>
      <c r="BJ247" s="24" t="s">
        <v>74</v>
      </c>
      <c r="BK247" s="163">
        <f>ROUND(I247*H247,2)</f>
        <v>0</v>
      </c>
      <c r="BL247" s="24" t="s">
        <v>152</v>
      </c>
      <c r="BM247" s="24" t="s">
        <v>353</v>
      </c>
    </row>
    <row r="248" spans="2:65" s="1" customFormat="1" ht="24">
      <c r="B248" s="38"/>
      <c r="D248" s="164" t="s">
        <v>154</v>
      </c>
      <c r="F248" s="165" t="s">
        <v>354</v>
      </c>
      <c r="L248" s="38"/>
      <c r="M248" s="166"/>
      <c r="N248" s="39"/>
      <c r="O248" s="39"/>
      <c r="P248" s="39"/>
      <c r="Q248" s="39"/>
      <c r="R248" s="39"/>
      <c r="S248" s="39"/>
      <c r="T248" s="67"/>
      <c r="AT248" s="24" t="s">
        <v>154</v>
      </c>
      <c r="AU248" s="24" t="s">
        <v>76</v>
      </c>
    </row>
    <row r="249" spans="2:65" s="1" customFormat="1" ht="84">
      <c r="B249" s="38"/>
      <c r="D249" s="164" t="s">
        <v>156</v>
      </c>
      <c r="F249" s="167" t="s">
        <v>355</v>
      </c>
      <c r="L249" s="38"/>
      <c r="M249" s="166"/>
      <c r="N249" s="39"/>
      <c r="O249" s="39"/>
      <c r="P249" s="39"/>
      <c r="Q249" s="39"/>
      <c r="R249" s="39"/>
      <c r="S249" s="39"/>
      <c r="T249" s="67"/>
      <c r="AT249" s="24" t="s">
        <v>156</v>
      </c>
      <c r="AU249" s="24" t="s">
        <v>76</v>
      </c>
    </row>
    <row r="250" spans="2:65" s="11" customFormat="1">
      <c r="B250" s="168"/>
      <c r="D250" s="164" t="s">
        <v>158</v>
      </c>
      <c r="E250" s="169" t="s">
        <v>5</v>
      </c>
      <c r="F250" s="170" t="s">
        <v>356</v>
      </c>
      <c r="H250" s="169" t="s">
        <v>5</v>
      </c>
      <c r="L250" s="168"/>
      <c r="M250" s="171"/>
      <c r="N250" s="172"/>
      <c r="O250" s="172"/>
      <c r="P250" s="172"/>
      <c r="Q250" s="172"/>
      <c r="R250" s="172"/>
      <c r="S250" s="172"/>
      <c r="T250" s="173"/>
      <c r="AT250" s="169" t="s">
        <v>158</v>
      </c>
      <c r="AU250" s="169" t="s">
        <v>76</v>
      </c>
      <c r="AV250" s="11" t="s">
        <v>74</v>
      </c>
      <c r="AW250" s="11" t="s">
        <v>30</v>
      </c>
      <c r="AX250" s="11" t="s">
        <v>66</v>
      </c>
      <c r="AY250" s="169" t="s">
        <v>145</v>
      </c>
    </row>
    <row r="251" spans="2:65" s="12" customFormat="1">
      <c r="B251" s="174"/>
      <c r="D251" s="164" t="s">
        <v>158</v>
      </c>
      <c r="E251" s="175" t="s">
        <v>5</v>
      </c>
      <c r="F251" s="176" t="s">
        <v>357</v>
      </c>
      <c r="H251" s="177">
        <v>14</v>
      </c>
      <c r="L251" s="174"/>
      <c r="M251" s="178"/>
      <c r="N251" s="179"/>
      <c r="O251" s="179"/>
      <c r="P251" s="179"/>
      <c r="Q251" s="179"/>
      <c r="R251" s="179"/>
      <c r="S251" s="179"/>
      <c r="T251" s="180"/>
      <c r="AT251" s="175" t="s">
        <v>158</v>
      </c>
      <c r="AU251" s="175" t="s">
        <v>76</v>
      </c>
      <c r="AV251" s="12" t="s">
        <v>76</v>
      </c>
      <c r="AW251" s="12" t="s">
        <v>30</v>
      </c>
      <c r="AX251" s="12" t="s">
        <v>66</v>
      </c>
      <c r="AY251" s="175" t="s">
        <v>145</v>
      </c>
    </row>
    <row r="252" spans="2:65" s="13" customFormat="1">
      <c r="B252" s="181"/>
      <c r="D252" s="164" t="s">
        <v>158</v>
      </c>
      <c r="E252" s="182" t="s">
        <v>5</v>
      </c>
      <c r="F252" s="183" t="s">
        <v>161</v>
      </c>
      <c r="H252" s="184">
        <v>14</v>
      </c>
      <c r="L252" s="181"/>
      <c r="M252" s="185"/>
      <c r="N252" s="186"/>
      <c r="O252" s="186"/>
      <c r="P252" s="186"/>
      <c r="Q252" s="186"/>
      <c r="R252" s="186"/>
      <c r="S252" s="186"/>
      <c r="T252" s="187"/>
      <c r="AT252" s="182" t="s">
        <v>158</v>
      </c>
      <c r="AU252" s="182" t="s">
        <v>76</v>
      </c>
      <c r="AV252" s="13" t="s">
        <v>152</v>
      </c>
      <c r="AW252" s="13" t="s">
        <v>30</v>
      </c>
      <c r="AX252" s="13" t="s">
        <v>74</v>
      </c>
      <c r="AY252" s="182" t="s">
        <v>145</v>
      </c>
    </row>
    <row r="253" spans="2:65" s="1" customFormat="1" ht="25.5" customHeight="1">
      <c r="B253" s="152"/>
      <c r="C253" s="153" t="s">
        <v>358</v>
      </c>
      <c r="D253" s="153" t="s">
        <v>147</v>
      </c>
      <c r="E253" s="154" t="s">
        <v>359</v>
      </c>
      <c r="F253" s="155" t="s">
        <v>360</v>
      </c>
      <c r="G253" s="156" t="s">
        <v>150</v>
      </c>
      <c r="H253" s="157">
        <v>8.42</v>
      </c>
      <c r="I253" s="158"/>
      <c r="J253" s="158">
        <f>ROUND(I253*H253,2)</f>
        <v>0</v>
      </c>
      <c r="K253" s="155" t="s">
        <v>151</v>
      </c>
      <c r="L253" s="38"/>
      <c r="M253" s="159" t="s">
        <v>5</v>
      </c>
      <c r="N253" s="160" t="s">
        <v>37</v>
      </c>
      <c r="O253" s="161">
        <v>1.0029999999999999</v>
      </c>
      <c r="P253" s="161">
        <f>O253*H253</f>
        <v>8.4452599999999993</v>
      </c>
      <c r="Q253" s="161">
        <v>0.43744</v>
      </c>
      <c r="R253" s="161">
        <f>Q253*H253</f>
        <v>3.6832447999999998</v>
      </c>
      <c r="S253" s="161">
        <v>0</v>
      </c>
      <c r="T253" s="162">
        <f>S253*H253</f>
        <v>0</v>
      </c>
      <c r="AR253" s="24" t="s">
        <v>152</v>
      </c>
      <c r="AT253" s="24" t="s">
        <v>147</v>
      </c>
      <c r="AU253" s="24" t="s">
        <v>76</v>
      </c>
      <c r="AY253" s="24" t="s">
        <v>145</v>
      </c>
      <c r="BE253" s="163">
        <f>IF(N253="základní",J253,0)</f>
        <v>0</v>
      </c>
      <c r="BF253" s="163">
        <f>IF(N253="snížená",J253,0)</f>
        <v>0</v>
      </c>
      <c r="BG253" s="163">
        <f>IF(N253="zákl. přenesená",J253,0)</f>
        <v>0</v>
      </c>
      <c r="BH253" s="163">
        <f>IF(N253="sníž. přenesená",J253,0)</f>
        <v>0</v>
      </c>
      <c r="BI253" s="163">
        <f>IF(N253="nulová",J253,0)</f>
        <v>0</v>
      </c>
      <c r="BJ253" s="24" t="s">
        <v>74</v>
      </c>
      <c r="BK253" s="163">
        <f>ROUND(I253*H253,2)</f>
        <v>0</v>
      </c>
      <c r="BL253" s="24" t="s">
        <v>152</v>
      </c>
      <c r="BM253" s="24" t="s">
        <v>361</v>
      </c>
    </row>
    <row r="254" spans="2:65" s="1" customFormat="1" ht="24">
      <c r="B254" s="38"/>
      <c r="D254" s="164" t="s">
        <v>154</v>
      </c>
      <c r="F254" s="165" t="s">
        <v>362</v>
      </c>
      <c r="L254" s="38"/>
      <c r="M254" s="166"/>
      <c r="N254" s="39"/>
      <c r="O254" s="39"/>
      <c r="P254" s="39"/>
      <c r="Q254" s="39"/>
      <c r="R254" s="39"/>
      <c r="S254" s="39"/>
      <c r="T254" s="67"/>
      <c r="AT254" s="24" t="s">
        <v>154</v>
      </c>
      <c r="AU254" s="24" t="s">
        <v>76</v>
      </c>
    </row>
    <row r="255" spans="2:65" s="1" customFormat="1" ht="84">
      <c r="B255" s="38"/>
      <c r="D255" s="164" t="s">
        <v>156</v>
      </c>
      <c r="F255" s="167" t="s">
        <v>355</v>
      </c>
      <c r="L255" s="38"/>
      <c r="M255" s="166"/>
      <c r="N255" s="39"/>
      <c r="O255" s="39"/>
      <c r="P255" s="39"/>
      <c r="Q255" s="39"/>
      <c r="R255" s="39"/>
      <c r="S255" s="39"/>
      <c r="T255" s="67"/>
      <c r="AT255" s="24" t="s">
        <v>156</v>
      </c>
      <c r="AU255" s="24" t="s">
        <v>76</v>
      </c>
    </row>
    <row r="256" spans="2:65" s="11" customFormat="1" ht="24">
      <c r="B256" s="168"/>
      <c r="D256" s="164" t="s">
        <v>158</v>
      </c>
      <c r="E256" s="169" t="s">
        <v>5</v>
      </c>
      <c r="F256" s="170" t="s">
        <v>363</v>
      </c>
      <c r="H256" s="169" t="s">
        <v>5</v>
      </c>
      <c r="L256" s="168"/>
      <c r="M256" s="171"/>
      <c r="N256" s="172"/>
      <c r="O256" s="172"/>
      <c r="P256" s="172"/>
      <c r="Q256" s="172"/>
      <c r="R256" s="172"/>
      <c r="S256" s="172"/>
      <c r="T256" s="173"/>
      <c r="AT256" s="169" t="s">
        <v>158</v>
      </c>
      <c r="AU256" s="169" t="s">
        <v>76</v>
      </c>
      <c r="AV256" s="11" t="s">
        <v>74</v>
      </c>
      <c r="AW256" s="11" t="s">
        <v>30</v>
      </c>
      <c r="AX256" s="11" t="s">
        <v>66</v>
      </c>
      <c r="AY256" s="169" t="s">
        <v>145</v>
      </c>
    </row>
    <row r="257" spans="2:65" s="12" customFormat="1">
      <c r="B257" s="174"/>
      <c r="D257" s="164" t="s">
        <v>158</v>
      </c>
      <c r="E257" s="175" t="s">
        <v>5</v>
      </c>
      <c r="F257" s="176" t="s">
        <v>364</v>
      </c>
      <c r="H257" s="177">
        <v>8.42</v>
      </c>
      <c r="L257" s="174"/>
      <c r="M257" s="178"/>
      <c r="N257" s="179"/>
      <c r="O257" s="179"/>
      <c r="P257" s="179"/>
      <c r="Q257" s="179"/>
      <c r="R257" s="179"/>
      <c r="S257" s="179"/>
      <c r="T257" s="180"/>
      <c r="AT257" s="175" t="s">
        <v>158</v>
      </c>
      <c r="AU257" s="175" t="s">
        <v>76</v>
      </c>
      <c r="AV257" s="12" t="s">
        <v>76</v>
      </c>
      <c r="AW257" s="12" t="s">
        <v>30</v>
      </c>
      <c r="AX257" s="12" t="s">
        <v>66</v>
      </c>
      <c r="AY257" s="175" t="s">
        <v>145</v>
      </c>
    </row>
    <row r="258" spans="2:65" s="13" customFormat="1">
      <c r="B258" s="181"/>
      <c r="D258" s="164" t="s">
        <v>158</v>
      </c>
      <c r="E258" s="182" t="s">
        <v>5</v>
      </c>
      <c r="F258" s="183" t="s">
        <v>161</v>
      </c>
      <c r="H258" s="184">
        <v>8.42</v>
      </c>
      <c r="L258" s="181"/>
      <c r="M258" s="185"/>
      <c r="N258" s="186"/>
      <c r="O258" s="186"/>
      <c r="P258" s="186"/>
      <c r="Q258" s="186"/>
      <c r="R258" s="186"/>
      <c r="S258" s="186"/>
      <c r="T258" s="187"/>
      <c r="AT258" s="182" t="s">
        <v>158</v>
      </c>
      <c r="AU258" s="182" t="s">
        <v>76</v>
      </c>
      <c r="AV258" s="13" t="s">
        <v>152</v>
      </c>
      <c r="AW258" s="13" t="s">
        <v>30</v>
      </c>
      <c r="AX258" s="13" t="s">
        <v>74</v>
      </c>
      <c r="AY258" s="182" t="s">
        <v>145</v>
      </c>
    </row>
    <row r="259" spans="2:65" s="1" customFormat="1" ht="25.5" customHeight="1">
      <c r="B259" s="152"/>
      <c r="C259" s="153" t="s">
        <v>365</v>
      </c>
      <c r="D259" s="153" t="s">
        <v>147</v>
      </c>
      <c r="E259" s="154" t="s">
        <v>366</v>
      </c>
      <c r="F259" s="155" t="s">
        <v>367</v>
      </c>
      <c r="G259" s="156" t="s">
        <v>150</v>
      </c>
      <c r="H259" s="157">
        <v>69.2</v>
      </c>
      <c r="I259" s="158"/>
      <c r="J259" s="158">
        <f>ROUND(I259*H259,2)</f>
        <v>0</v>
      </c>
      <c r="K259" s="155"/>
      <c r="L259" s="38"/>
      <c r="M259" s="159" t="s">
        <v>5</v>
      </c>
      <c r="N259" s="160" t="s">
        <v>37</v>
      </c>
      <c r="O259" s="161">
        <v>1.8819999999999999</v>
      </c>
      <c r="P259" s="161">
        <f>O259*H259</f>
        <v>130.23439999999999</v>
      </c>
      <c r="Q259" s="161">
        <v>1.1297900000000001</v>
      </c>
      <c r="R259" s="161">
        <f>Q259*H259</f>
        <v>78.18146800000001</v>
      </c>
      <c r="S259" s="161">
        <v>0</v>
      </c>
      <c r="T259" s="162">
        <f>S259*H259</f>
        <v>0</v>
      </c>
      <c r="AR259" s="24" t="s">
        <v>152</v>
      </c>
      <c r="AT259" s="24" t="s">
        <v>147</v>
      </c>
      <c r="AU259" s="24" t="s">
        <v>76</v>
      </c>
      <c r="AY259" s="24" t="s">
        <v>145</v>
      </c>
      <c r="BE259" s="163">
        <f>IF(N259="základní",J259,0)</f>
        <v>0</v>
      </c>
      <c r="BF259" s="163">
        <f>IF(N259="snížená",J259,0)</f>
        <v>0</v>
      </c>
      <c r="BG259" s="163">
        <f>IF(N259="zákl. přenesená",J259,0)</f>
        <v>0</v>
      </c>
      <c r="BH259" s="163">
        <f>IF(N259="sníž. přenesená",J259,0)</f>
        <v>0</v>
      </c>
      <c r="BI259" s="163">
        <f>IF(N259="nulová",J259,0)</f>
        <v>0</v>
      </c>
      <c r="BJ259" s="24" t="s">
        <v>74</v>
      </c>
      <c r="BK259" s="163">
        <f>ROUND(I259*H259,2)</f>
        <v>0</v>
      </c>
      <c r="BL259" s="24" t="s">
        <v>152</v>
      </c>
      <c r="BM259" s="24" t="s">
        <v>368</v>
      </c>
    </row>
    <row r="260" spans="2:65" s="1" customFormat="1" ht="24">
      <c r="B260" s="38"/>
      <c r="D260" s="164" t="s">
        <v>154</v>
      </c>
      <c r="F260" s="165" t="s">
        <v>369</v>
      </c>
      <c r="L260" s="38"/>
      <c r="M260" s="166"/>
      <c r="N260" s="39"/>
      <c r="O260" s="39"/>
      <c r="P260" s="39"/>
      <c r="Q260" s="39"/>
      <c r="R260" s="39"/>
      <c r="S260" s="39"/>
      <c r="T260" s="67"/>
      <c r="AT260" s="24" t="s">
        <v>154</v>
      </c>
      <c r="AU260" s="24" t="s">
        <v>76</v>
      </c>
    </row>
    <row r="261" spans="2:65" s="1" customFormat="1" ht="84">
      <c r="B261" s="38"/>
      <c r="D261" s="164" t="s">
        <v>156</v>
      </c>
      <c r="F261" s="167" t="s">
        <v>355</v>
      </c>
      <c r="L261" s="38"/>
      <c r="M261" s="166"/>
      <c r="N261" s="39"/>
      <c r="O261" s="39"/>
      <c r="P261" s="39"/>
      <c r="Q261" s="39"/>
      <c r="R261" s="39"/>
      <c r="S261" s="39"/>
      <c r="T261" s="67"/>
      <c r="AT261" s="24" t="s">
        <v>156</v>
      </c>
      <c r="AU261" s="24" t="s">
        <v>76</v>
      </c>
    </row>
    <row r="262" spans="2:65" s="11" customFormat="1">
      <c r="B262" s="168"/>
      <c r="D262" s="164" t="s">
        <v>158</v>
      </c>
      <c r="E262" s="169" t="s">
        <v>5</v>
      </c>
      <c r="F262" s="170" t="s">
        <v>370</v>
      </c>
      <c r="H262" s="169" t="s">
        <v>5</v>
      </c>
      <c r="L262" s="168"/>
      <c r="M262" s="171"/>
      <c r="N262" s="172"/>
      <c r="O262" s="172"/>
      <c r="P262" s="172"/>
      <c r="Q262" s="172"/>
      <c r="R262" s="172"/>
      <c r="S262" s="172"/>
      <c r="T262" s="173"/>
      <c r="AT262" s="169" t="s">
        <v>158</v>
      </c>
      <c r="AU262" s="169" t="s">
        <v>76</v>
      </c>
      <c r="AV262" s="11" t="s">
        <v>74</v>
      </c>
      <c r="AW262" s="11" t="s">
        <v>30</v>
      </c>
      <c r="AX262" s="11" t="s">
        <v>66</v>
      </c>
      <c r="AY262" s="169" t="s">
        <v>145</v>
      </c>
    </row>
    <row r="263" spans="2:65" s="12" customFormat="1">
      <c r="B263" s="174"/>
      <c r="D263" s="164" t="s">
        <v>158</v>
      </c>
      <c r="E263" s="175" t="s">
        <v>5</v>
      </c>
      <c r="F263" s="176" t="s">
        <v>371</v>
      </c>
      <c r="H263" s="177">
        <v>52.8</v>
      </c>
      <c r="L263" s="174"/>
      <c r="M263" s="178"/>
      <c r="N263" s="179"/>
      <c r="O263" s="179"/>
      <c r="P263" s="179"/>
      <c r="Q263" s="179"/>
      <c r="R263" s="179"/>
      <c r="S263" s="179"/>
      <c r="T263" s="180"/>
      <c r="AT263" s="175" t="s">
        <v>158</v>
      </c>
      <c r="AU263" s="175" t="s">
        <v>76</v>
      </c>
      <c r="AV263" s="12" t="s">
        <v>76</v>
      </c>
      <c r="AW263" s="12" t="s">
        <v>30</v>
      </c>
      <c r="AX263" s="12" t="s">
        <v>66</v>
      </c>
      <c r="AY263" s="175" t="s">
        <v>145</v>
      </c>
    </row>
    <row r="264" spans="2:65" s="12" customFormat="1">
      <c r="B264" s="174"/>
      <c r="D264" s="164" t="s">
        <v>158</v>
      </c>
      <c r="E264" s="175" t="s">
        <v>5</v>
      </c>
      <c r="F264" s="176" t="s">
        <v>5</v>
      </c>
      <c r="H264" s="177">
        <v>0</v>
      </c>
      <c r="L264" s="174"/>
      <c r="M264" s="178"/>
      <c r="N264" s="179"/>
      <c r="O264" s="179"/>
      <c r="P264" s="179"/>
      <c r="Q264" s="179"/>
      <c r="R264" s="179"/>
      <c r="S264" s="179"/>
      <c r="T264" s="180"/>
      <c r="AT264" s="175" t="s">
        <v>158</v>
      </c>
      <c r="AU264" s="175" t="s">
        <v>76</v>
      </c>
      <c r="AV264" s="12" t="s">
        <v>76</v>
      </c>
      <c r="AW264" s="12" t="s">
        <v>30</v>
      </c>
      <c r="AX264" s="12" t="s">
        <v>66</v>
      </c>
      <c r="AY264" s="175" t="s">
        <v>145</v>
      </c>
    </row>
    <row r="265" spans="2:65" s="11" customFormat="1">
      <c r="B265" s="168"/>
      <c r="D265" s="164" t="s">
        <v>158</v>
      </c>
      <c r="E265" s="169" t="s">
        <v>5</v>
      </c>
      <c r="F265" s="170" t="s">
        <v>372</v>
      </c>
      <c r="H265" s="169" t="s">
        <v>5</v>
      </c>
      <c r="L265" s="168"/>
      <c r="M265" s="171"/>
      <c r="N265" s="172"/>
      <c r="O265" s="172"/>
      <c r="P265" s="172"/>
      <c r="Q265" s="172"/>
      <c r="R265" s="172"/>
      <c r="S265" s="172"/>
      <c r="T265" s="173"/>
      <c r="AT265" s="169" t="s">
        <v>158</v>
      </c>
      <c r="AU265" s="169" t="s">
        <v>76</v>
      </c>
      <c r="AV265" s="11" t="s">
        <v>74</v>
      </c>
      <c r="AW265" s="11" t="s">
        <v>30</v>
      </c>
      <c r="AX265" s="11" t="s">
        <v>66</v>
      </c>
      <c r="AY265" s="169" t="s">
        <v>145</v>
      </c>
    </row>
    <row r="266" spans="2:65" s="12" customFormat="1">
      <c r="B266" s="174"/>
      <c r="D266" s="164" t="s">
        <v>158</v>
      </c>
      <c r="E266" s="175" t="s">
        <v>5</v>
      </c>
      <c r="F266" s="176" t="s">
        <v>373</v>
      </c>
      <c r="H266" s="177">
        <v>16.399999999999999</v>
      </c>
      <c r="L266" s="174"/>
      <c r="M266" s="178"/>
      <c r="N266" s="179"/>
      <c r="O266" s="179"/>
      <c r="P266" s="179"/>
      <c r="Q266" s="179"/>
      <c r="R266" s="179"/>
      <c r="S266" s="179"/>
      <c r="T266" s="180"/>
      <c r="AT266" s="175" t="s">
        <v>158</v>
      </c>
      <c r="AU266" s="175" t="s">
        <v>76</v>
      </c>
      <c r="AV266" s="12" t="s">
        <v>76</v>
      </c>
      <c r="AW266" s="12" t="s">
        <v>30</v>
      </c>
      <c r="AX266" s="12" t="s">
        <v>66</v>
      </c>
      <c r="AY266" s="175" t="s">
        <v>145</v>
      </c>
    </row>
    <row r="267" spans="2:65" s="13" customFormat="1">
      <c r="B267" s="181"/>
      <c r="D267" s="164" t="s">
        <v>158</v>
      </c>
      <c r="E267" s="182" t="s">
        <v>5</v>
      </c>
      <c r="F267" s="183" t="s">
        <v>161</v>
      </c>
      <c r="H267" s="184">
        <v>69.2</v>
      </c>
      <c r="L267" s="181"/>
      <c r="M267" s="185"/>
      <c r="N267" s="186"/>
      <c r="O267" s="186"/>
      <c r="P267" s="186"/>
      <c r="Q267" s="186"/>
      <c r="R267" s="186"/>
      <c r="S267" s="186"/>
      <c r="T267" s="187"/>
      <c r="AT267" s="182" t="s">
        <v>158</v>
      </c>
      <c r="AU267" s="182" t="s">
        <v>76</v>
      </c>
      <c r="AV267" s="13" t="s">
        <v>152</v>
      </c>
      <c r="AW267" s="13" t="s">
        <v>30</v>
      </c>
      <c r="AX267" s="13" t="s">
        <v>74</v>
      </c>
      <c r="AY267" s="182" t="s">
        <v>145</v>
      </c>
    </row>
    <row r="268" spans="2:65" s="10" customFormat="1" ht="29.85" customHeight="1">
      <c r="B268" s="140"/>
      <c r="D268" s="141" t="s">
        <v>65</v>
      </c>
      <c r="E268" s="150" t="s">
        <v>181</v>
      </c>
      <c r="F268" s="150" t="s">
        <v>374</v>
      </c>
      <c r="J268" s="151">
        <f>BK268</f>
        <v>0</v>
      </c>
      <c r="L268" s="140"/>
      <c r="M268" s="144"/>
      <c r="N268" s="145"/>
      <c r="O268" s="145"/>
      <c r="P268" s="146">
        <f>SUM(P269:P293)</f>
        <v>33.414891999999995</v>
      </c>
      <c r="Q268" s="145"/>
      <c r="R268" s="146">
        <f>SUM(R269:R293)</f>
        <v>0</v>
      </c>
      <c r="S268" s="145"/>
      <c r="T268" s="147">
        <f>SUM(T269:T293)</f>
        <v>0</v>
      </c>
      <c r="AR268" s="141" t="s">
        <v>74</v>
      </c>
      <c r="AT268" s="148" t="s">
        <v>65</v>
      </c>
      <c r="AU268" s="148" t="s">
        <v>74</v>
      </c>
      <c r="AY268" s="141" t="s">
        <v>145</v>
      </c>
      <c r="BK268" s="149">
        <f>SUM(BK269:BK293)</f>
        <v>0</v>
      </c>
    </row>
    <row r="269" spans="2:65" s="1" customFormat="1" ht="16.5" customHeight="1">
      <c r="B269" s="152"/>
      <c r="C269" s="153" t="s">
        <v>375</v>
      </c>
      <c r="D269" s="153" t="s">
        <v>147</v>
      </c>
      <c r="E269" s="154" t="s">
        <v>376</v>
      </c>
      <c r="F269" s="155" t="s">
        <v>377</v>
      </c>
      <c r="G269" s="156" t="s">
        <v>150</v>
      </c>
      <c r="H269" s="157">
        <v>151.42400000000001</v>
      </c>
      <c r="I269" s="158"/>
      <c r="J269" s="158">
        <f>ROUND(I269*H269,2)</f>
        <v>0</v>
      </c>
      <c r="K269" s="155" t="s">
        <v>151</v>
      </c>
      <c r="L269" s="38"/>
      <c r="M269" s="159" t="s">
        <v>5</v>
      </c>
      <c r="N269" s="160" t="s">
        <v>37</v>
      </c>
      <c r="O269" s="161">
        <v>4.1000000000000002E-2</v>
      </c>
      <c r="P269" s="161">
        <f>O269*H269</f>
        <v>6.2083840000000006</v>
      </c>
      <c r="Q269" s="161">
        <v>0</v>
      </c>
      <c r="R269" s="161">
        <f>Q269*H269</f>
        <v>0</v>
      </c>
      <c r="S269" s="161">
        <v>0</v>
      </c>
      <c r="T269" s="162">
        <f>S269*H269</f>
        <v>0</v>
      </c>
      <c r="AR269" s="24" t="s">
        <v>152</v>
      </c>
      <c r="AT269" s="24" t="s">
        <v>147</v>
      </c>
      <c r="AU269" s="24" t="s">
        <v>76</v>
      </c>
      <c r="AY269" s="24" t="s">
        <v>145</v>
      </c>
      <c r="BE269" s="163">
        <f>IF(N269="základní",J269,0)</f>
        <v>0</v>
      </c>
      <c r="BF269" s="163">
        <f>IF(N269="snížená",J269,0)</f>
        <v>0</v>
      </c>
      <c r="BG269" s="163">
        <f>IF(N269="zákl. přenesená",J269,0)</f>
        <v>0</v>
      </c>
      <c r="BH269" s="163">
        <f>IF(N269="sníž. přenesená",J269,0)</f>
        <v>0</v>
      </c>
      <c r="BI269" s="163">
        <f>IF(N269="nulová",J269,0)</f>
        <v>0</v>
      </c>
      <c r="BJ269" s="24" t="s">
        <v>74</v>
      </c>
      <c r="BK269" s="163">
        <f>ROUND(I269*H269,2)</f>
        <v>0</v>
      </c>
      <c r="BL269" s="24" t="s">
        <v>152</v>
      </c>
      <c r="BM269" s="24" t="s">
        <v>378</v>
      </c>
    </row>
    <row r="270" spans="2:65" s="1" customFormat="1">
      <c r="B270" s="38"/>
      <c r="D270" s="164" t="s">
        <v>154</v>
      </c>
      <c r="F270" s="165" t="s">
        <v>379</v>
      </c>
      <c r="L270" s="38"/>
      <c r="M270" s="166"/>
      <c r="N270" s="39"/>
      <c r="O270" s="39"/>
      <c r="P270" s="39"/>
      <c r="Q270" s="39"/>
      <c r="R270" s="39"/>
      <c r="S270" s="39"/>
      <c r="T270" s="67"/>
      <c r="AT270" s="24" t="s">
        <v>154</v>
      </c>
      <c r="AU270" s="24" t="s">
        <v>76</v>
      </c>
    </row>
    <row r="271" spans="2:65" s="11" customFormat="1">
      <c r="B271" s="168"/>
      <c r="D271" s="164" t="s">
        <v>158</v>
      </c>
      <c r="E271" s="169" t="s">
        <v>5</v>
      </c>
      <c r="F271" s="170" t="s">
        <v>380</v>
      </c>
      <c r="H271" s="169" t="s">
        <v>5</v>
      </c>
      <c r="L271" s="168"/>
      <c r="M271" s="171"/>
      <c r="N271" s="172"/>
      <c r="O271" s="172"/>
      <c r="P271" s="172"/>
      <c r="Q271" s="172"/>
      <c r="R271" s="172"/>
      <c r="S271" s="172"/>
      <c r="T271" s="173"/>
      <c r="AT271" s="169" t="s">
        <v>158</v>
      </c>
      <c r="AU271" s="169" t="s">
        <v>76</v>
      </c>
      <c r="AV271" s="11" t="s">
        <v>74</v>
      </c>
      <c r="AW271" s="11" t="s">
        <v>30</v>
      </c>
      <c r="AX271" s="11" t="s">
        <v>66</v>
      </c>
      <c r="AY271" s="169" t="s">
        <v>145</v>
      </c>
    </row>
    <row r="272" spans="2:65" s="12" customFormat="1">
      <c r="B272" s="174"/>
      <c r="D272" s="164" t="s">
        <v>158</v>
      </c>
      <c r="E272" s="175" t="s">
        <v>5</v>
      </c>
      <c r="F272" s="176" t="s">
        <v>381</v>
      </c>
      <c r="H272" s="177">
        <v>151.42400000000001</v>
      </c>
      <c r="L272" s="174"/>
      <c r="M272" s="178"/>
      <c r="N272" s="179"/>
      <c r="O272" s="179"/>
      <c r="P272" s="179"/>
      <c r="Q272" s="179"/>
      <c r="R272" s="179"/>
      <c r="S272" s="179"/>
      <c r="T272" s="180"/>
      <c r="AT272" s="175" t="s">
        <v>158</v>
      </c>
      <c r="AU272" s="175" t="s">
        <v>76</v>
      </c>
      <c r="AV272" s="12" t="s">
        <v>76</v>
      </c>
      <c r="AW272" s="12" t="s">
        <v>30</v>
      </c>
      <c r="AX272" s="12" t="s">
        <v>66</v>
      </c>
      <c r="AY272" s="175" t="s">
        <v>145</v>
      </c>
    </row>
    <row r="273" spans="2:65" s="13" customFormat="1">
      <c r="B273" s="181"/>
      <c r="D273" s="164" t="s">
        <v>158</v>
      </c>
      <c r="E273" s="182" t="s">
        <v>5</v>
      </c>
      <c r="F273" s="183" t="s">
        <v>161</v>
      </c>
      <c r="H273" s="184">
        <v>151.42400000000001</v>
      </c>
      <c r="L273" s="181"/>
      <c r="M273" s="185"/>
      <c r="N273" s="186"/>
      <c r="O273" s="186"/>
      <c r="P273" s="186"/>
      <c r="Q273" s="186"/>
      <c r="R273" s="186"/>
      <c r="S273" s="186"/>
      <c r="T273" s="187"/>
      <c r="AT273" s="182" t="s">
        <v>158</v>
      </c>
      <c r="AU273" s="182" t="s">
        <v>76</v>
      </c>
      <c r="AV273" s="13" t="s">
        <v>152</v>
      </c>
      <c r="AW273" s="13" t="s">
        <v>30</v>
      </c>
      <c r="AX273" s="13" t="s">
        <v>74</v>
      </c>
      <c r="AY273" s="182" t="s">
        <v>145</v>
      </c>
    </row>
    <row r="274" spans="2:65" s="1" customFormat="1" ht="25.5" customHeight="1">
      <c r="B274" s="152"/>
      <c r="C274" s="153" t="s">
        <v>382</v>
      </c>
      <c r="D274" s="153" t="s">
        <v>147</v>
      </c>
      <c r="E274" s="154" t="s">
        <v>383</v>
      </c>
      <c r="F274" s="155" t="s">
        <v>384</v>
      </c>
      <c r="G274" s="156" t="s">
        <v>150</v>
      </c>
      <c r="H274" s="157">
        <v>152.51599999999999</v>
      </c>
      <c r="I274" s="158"/>
      <c r="J274" s="158">
        <f>ROUND(I274*H274,2)</f>
        <v>0</v>
      </c>
      <c r="K274" s="155"/>
      <c r="L274" s="38"/>
      <c r="M274" s="159" t="s">
        <v>5</v>
      </c>
      <c r="N274" s="160" t="s">
        <v>37</v>
      </c>
      <c r="O274" s="161">
        <v>4.8000000000000001E-2</v>
      </c>
      <c r="P274" s="161">
        <f>O274*H274</f>
        <v>7.3207680000000002</v>
      </c>
      <c r="Q274" s="161">
        <v>0</v>
      </c>
      <c r="R274" s="161">
        <f>Q274*H274</f>
        <v>0</v>
      </c>
      <c r="S274" s="161">
        <v>0</v>
      </c>
      <c r="T274" s="162">
        <f>S274*H274</f>
        <v>0</v>
      </c>
      <c r="AR274" s="24" t="s">
        <v>152</v>
      </c>
      <c r="AT274" s="24" t="s">
        <v>147</v>
      </c>
      <c r="AU274" s="24" t="s">
        <v>76</v>
      </c>
      <c r="AY274" s="24" t="s">
        <v>145</v>
      </c>
      <c r="BE274" s="163">
        <f>IF(N274="základní",J274,0)</f>
        <v>0</v>
      </c>
      <c r="BF274" s="163">
        <f>IF(N274="snížená",J274,0)</f>
        <v>0</v>
      </c>
      <c r="BG274" s="163">
        <f>IF(N274="zákl. přenesená",J274,0)</f>
        <v>0</v>
      </c>
      <c r="BH274" s="163">
        <f>IF(N274="sníž. přenesená",J274,0)</f>
        <v>0</v>
      </c>
      <c r="BI274" s="163">
        <f>IF(N274="nulová",J274,0)</f>
        <v>0</v>
      </c>
      <c r="BJ274" s="24" t="s">
        <v>74</v>
      </c>
      <c r="BK274" s="163">
        <f>ROUND(I274*H274,2)</f>
        <v>0</v>
      </c>
      <c r="BL274" s="24" t="s">
        <v>152</v>
      </c>
      <c r="BM274" s="24" t="s">
        <v>385</v>
      </c>
    </row>
    <row r="275" spans="2:65" s="1" customFormat="1" ht="24">
      <c r="B275" s="38"/>
      <c r="D275" s="164" t="s">
        <v>154</v>
      </c>
      <c r="F275" s="165" t="s">
        <v>386</v>
      </c>
      <c r="L275" s="38"/>
      <c r="M275" s="166"/>
      <c r="N275" s="39"/>
      <c r="O275" s="39"/>
      <c r="P275" s="39"/>
      <c r="Q275" s="39"/>
      <c r="R275" s="39"/>
      <c r="S275" s="39"/>
      <c r="T275" s="67"/>
      <c r="AT275" s="24" t="s">
        <v>154</v>
      </c>
      <c r="AU275" s="24" t="s">
        <v>76</v>
      </c>
    </row>
    <row r="276" spans="2:65" s="1" customFormat="1" ht="24">
      <c r="B276" s="38"/>
      <c r="D276" s="164" t="s">
        <v>156</v>
      </c>
      <c r="F276" s="167" t="s">
        <v>387</v>
      </c>
      <c r="L276" s="38"/>
      <c r="M276" s="166"/>
      <c r="N276" s="39"/>
      <c r="O276" s="39"/>
      <c r="P276" s="39"/>
      <c r="Q276" s="39"/>
      <c r="R276" s="39"/>
      <c r="S276" s="39"/>
      <c r="T276" s="67"/>
      <c r="AT276" s="24" t="s">
        <v>156</v>
      </c>
      <c r="AU276" s="24" t="s">
        <v>76</v>
      </c>
    </row>
    <row r="277" spans="2:65" s="11" customFormat="1">
      <c r="B277" s="168"/>
      <c r="D277" s="164" t="s">
        <v>158</v>
      </c>
      <c r="E277" s="169" t="s">
        <v>5</v>
      </c>
      <c r="F277" s="170" t="s">
        <v>380</v>
      </c>
      <c r="H277" s="169" t="s">
        <v>5</v>
      </c>
      <c r="L277" s="168"/>
      <c r="M277" s="171"/>
      <c r="N277" s="172"/>
      <c r="O277" s="172"/>
      <c r="P277" s="172"/>
      <c r="Q277" s="172"/>
      <c r="R277" s="172"/>
      <c r="S277" s="172"/>
      <c r="T277" s="173"/>
      <c r="AT277" s="169" t="s">
        <v>158</v>
      </c>
      <c r="AU277" s="169" t="s">
        <v>76</v>
      </c>
      <c r="AV277" s="11" t="s">
        <v>74</v>
      </c>
      <c r="AW277" s="11" t="s">
        <v>30</v>
      </c>
      <c r="AX277" s="11" t="s">
        <v>66</v>
      </c>
      <c r="AY277" s="169" t="s">
        <v>145</v>
      </c>
    </row>
    <row r="278" spans="2:65" s="12" customFormat="1">
      <c r="B278" s="174"/>
      <c r="D278" s="164" t="s">
        <v>158</v>
      </c>
      <c r="E278" s="175" t="s">
        <v>5</v>
      </c>
      <c r="F278" s="176" t="s">
        <v>388</v>
      </c>
      <c r="H278" s="177">
        <v>152.51599999999999</v>
      </c>
      <c r="L278" s="174"/>
      <c r="M278" s="178"/>
      <c r="N278" s="179"/>
      <c r="O278" s="179"/>
      <c r="P278" s="179"/>
      <c r="Q278" s="179"/>
      <c r="R278" s="179"/>
      <c r="S278" s="179"/>
      <c r="T278" s="180"/>
      <c r="AT278" s="175" t="s">
        <v>158</v>
      </c>
      <c r="AU278" s="175" t="s">
        <v>76</v>
      </c>
      <c r="AV278" s="12" t="s">
        <v>76</v>
      </c>
      <c r="AW278" s="12" t="s">
        <v>30</v>
      </c>
      <c r="AX278" s="12" t="s">
        <v>66</v>
      </c>
      <c r="AY278" s="175" t="s">
        <v>145</v>
      </c>
    </row>
    <row r="279" spans="2:65" s="13" customFormat="1">
      <c r="B279" s="181"/>
      <c r="D279" s="164" t="s">
        <v>158</v>
      </c>
      <c r="E279" s="182" t="s">
        <v>5</v>
      </c>
      <c r="F279" s="183" t="s">
        <v>161</v>
      </c>
      <c r="H279" s="184">
        <v>152.51599999999999</v>
      </c>
      <c r="L279" s="181"/>
      <c r="M279" s="185"/>
      <c r="N279" s="186"/>
      <c r="O279" s="186"/>
      <c r="P279" s="186"/>
      <c r="Q279" s="186"/>
      <c r="R279" s="186"/>
      <c r="S279" s="186"/>
      <c r="T279" s="187"/>
      <c r="AT279" s="182" t="s">
        <v>158</v>
      </c>
      <c r="AU279" s="182" t="s">
        <v>76</v>
      </c>
      <c r="AV279" s="13" t="s">
        <v>152</v>
      </c>
      <c r="AW279" s="13" t="s">
        <v>30</v>
      </c>
      <c r="AX279" s="13" t="s">
        <v>74</v>
      </c>
      <c r="AY279" s="182" t="s">
        <v>145</v>
      </c>
    </row>
    <row r="280" spans="2:65" s="1" customFormat="1" ht="16.5" customHeight="1">
      <c r="B280" s="152"/>
      <c r="C280" s="153" t="s">
        <v>389</v>
      </c>
      <c r="D280" s="153" t="s">
        <v>147</v>
      </c>
      <c r="E280" s="154" t="s">
        <v>390</v>
      </c>
      <c r="F280" s="155" t="s">
        <v>391</v>
      </c>
      <c r="G280" s="156" t="s">
        <v>150</v>
      </c>
      <c r="H280" s="157">
        <v>152.51599999999999</v>
      </c>
      <c r="I280" s="158"/>
      <c r="J280" s="158">
        <f>ROUND(I280*H280,2)</f>
        <v>0</v>
      </c>
      <c r="K280" s="155"/>
      <c r="L280" s="38"/>
      <c r="M280" s="159" t="s">
        <v>5</v>
      </c>
      <c r="N280" s="160" t="s">
        <v>37</v>
      </c>
      <c r="O280" s="161">
        <v>2.7E-2</v>
      </c>
      <c r="P280" s="161">
        <f>O280*H280</f>
        <v>4.1179319999999997</v>
      </c>
      <c r="Q280" s="161">
        <v>0</v>
      </c>
      <c r="R280" s="161">
        <f>Q280*H280</f>
        <v>0</v>
      </c>
      <c r="S280" s="161">
        <v>0</v>
      </c>
      <c r="T280" s="162">
        <f>S280*H280</f>
        <v>0</v>
      </c>
      <c r="AR280" s="24" t="s">
        <v>152</v>
      </c>
      <c r="AT280" s="24" t="s">
        <v>147</v>
      </c>
      <c r="AU280" s="24" t="s">
        <v>76</v>
      </c>
      <c r="AY280" s="24" t="s">
        <v>145</v>
      </c>
      <c r="BE280" s="163">
        <f>IF(N280="základní",J280,0)</f>
        <v>0</v>
      </c>
      <c r="BF280" s="163">
        <f>IF(N280="snížená",J280,0)</f>
        <v>0</v>
      </c>
      <c r="BG280" s="163">
        <f>IF(N280="zákl. přenesená",J280,0)</f>
        <v>0</v>
      </c>
      <c r="BH280" s="163">
        <f>IF(N280="sníž. přenesená",J280,0)</f>
        <v>0</v>
      </c>
      <c r="BI280" s="163">
        <f>IF(N280="nulová",J280,0)</f>
        <v>0</v>
      </c>
      <c r="BJ280" s="24" t="s">
        <v>74</v>
      </c>
      <c r="BK280" s="163">
        <f>ROUND(I280*H280,2)</f>
        <v>0</v>
      </c>
      <c r="BL280" s="24" t="s">
        <v>152</v>
      </c>
      <c r="BM280" s="24" t="s">
        <v>392</v>
      </c>
    </row>
    <row r="281" spans="2:65" s="1" customFormat="1" ht="24">
      <c r="B281" s="38"/>
      <c r="D281" s="164" t="s">
        <v>154</v>
      </c>
      <c r="F281" s="165" t="s">
        <v>393</v>
      </c>
      <c r="L281" s="38"/>
      <c r="M281" s="166"/>
      <c r="N281" s="39"/>
      <c r="O281" s="39"/>
      <c r="P281" s="39"/>
      <c r="Q281" s="39"/>
      <c r="R281" s="39"/>
      <c r="S281" s="39"/>
      <c r="T281" s="67"/>
      <c r="AT281" s="24" t="s">
        <v>154</v>
      </c>
      <c r="AU281" s="24" t="s">
        <v>76</v>
      </c>
    </row>
    <row r="282" spans="2:65" s="1" customFormat="1" ht="96">
      <c r="B282" s="38"/>
      <c r="D282" s="164" t="s">
        <v>156</v>
      </c>
      <c r="F282" s="167" t="s">
        <v>394</v>
      </c>
      <c r="L282" s="38"/>
      <c r="M282" s="166"/>
      <c r="N282" s="39"/>
      <c r="O282" s="39"/>
      <c r="P282" s="39"/>
      <c r="Q282" s="39"/>
      <c r="R282" s="39"/>
      <c r="S282" s="39"/>
      <c r="T282" s="67"/>
      <c r="AT282" s="24" t="s">
        <v>156</v>
      </c>
      <c r="AU282" s="24" t="s">
        <v>76</v>
      </c>
    </row>
    <row r="283" spans="2:65" s="11" customFormat="1">
      <c r="B283" s="168"/>
      <c r="D283" s="164" t="s">
        <v>158</v>
      </c>
      <c r="E283" s="169" t="s">
        <v>5</v>
      </c>
      <c r="F283" s="170" t="s">
        <v>380</v>
      </c>
      <c r="H283" s="169" t="s">
        <v>5</v>
      </c>
      <c r="L283" s="168"/>
      <c r="M283" s="171"/>
      <c r="N283" s="172"/>
      <c r="O283" s="172"/>
      <c r="P283" s="172"/>
      <c r="Q283" s="172"/>
      <c r="R283" s="172"/>
      <c r="S283" s="172"/>
      <c r="T283" s="173"/>
      <c r="AT283" s="169" t="s">
        <v>158</v>
      </c>
      <c r="AU283" s="169" t="s">
        <v>76</v>
      </c>
      <c r="AV283" s="11" t="s">
        <v>74</v>
      </c>
      <c r="AW283" s="11" t="s">
        <v>30</v>
      </c>
      <c r="AX283" s="11" t="s">
        <v>66</v>
      </c>
      <c r="AY283" s="169" t="s">
        <v>145</v>
      </c>
    </row>
    <row r="284" spans="2:65" s="12" customFormat="1">
      <c r="B284" s="174"/>
      <c r="D284" s="164" t="s">
        <v>158</v>
      </c>
      <c r="E284" s="175" t="s">
        <v>5</v>
      </c>
      <c r="F284" s="176" t="s">
        <v>388</v>
      </c>
      <c r="H284" s="177">
        <v>152.51599999999999</v>
      </c>
      <c r="L284" s="174"/>
      <c r="M284" s="178"/>
      <c r="N284" s="179"/>
      <c r="O284" s="179"/>
      <c r="P284" s="179"/>
      <c r="Q284" s="179"/>
      <c r="R284" s="179"/>
      <c r="S284" s="179"/>
      <c r="T284" s="180"/>
      <c r="AT284" s="175" t="s">
        <v>158</v>
      </c>
      <c r="AU284" s="175" t="s">
        <v>76</v>
      </c>
      <c r="AV284" s="12" t="s">
        <v>76</v>
      </c>
      <c r="AW284" s="12" t="s">
        <v>30</v>
      </c>
      <c r="AX284" s="12" t="s">
        <v>66</v>
      </c>
      <c r="AY284" s="175" t="s">
        <v>145</v>
      </c>
    </row>
    <row r="285" spans="2:65" s="13" customFormat="1">
      <c r="B285" s="181"/>
      <c r="D285" s="164" t="s">
        <v>158</v>
      </c>
      <c r="E285" s="182" t="s">
        <v>5</v>
      </c>
      <c r="F285" s="183" t="s">
        <v>161</v>
      </c>
      <c r="H285" s="184">
        <v>152.51599999999999</v>
      </c>
      <c r="L285" s="181"/>
      <c r="M285" s="185"/>
      <c r="N285" s="186"/>
      <c r="O285" s="186"/>
      <c r="P285" s="186"/>
      <c r="Q285" s="186"/>
      <c r="R285" s="186"/>
      <c r="S285" s="186"/>
      <c r="T285" s="187"/>
      <c r="AT285" s="182" t="s">
        <v>158</v>
      </c>
      <c r="AU285" s="182" t="s">
        <v>76</v>
      </c>
      <c r="AV285" s="13" t="s">
        <v>152</v>
      </c>
      <c r="AW285" s="13" t="s">
        <v>30</v>
      </c>
      <c r="AX285" s="13" t="s">
        <v>74</v>
      </c>
      <c r="AY285" s="182" t="s">
        <v>145</v>
      </c>
    </row>
    <row r="286" spans="2:65" s="1" customFormat="1" ht="16.5" customHeight="1">
      <c r="B286" s="152"/>
      <c r="C286" s="153" t="s">
        <v>395</v>
      </c>
      <c r="D286" s="153" t="s">
        <v>147</v>
      </c>
      <c r="E286" s="154" t="s">
        <v>396</v>
      </c>
      <c r="F286" s="155" t="s">
        <v>397</v>
      </c>
      <c r="G286" s="156" t="s">
        <v>150</v>
      </c>
      <c r="H286" s="157">
        <v>160.89599999999999</v>
      </c>
      <c r="I286" s="158"/>
      <c r="J286" s="158">
        <f>ROUND(I286*H286,2)</f>
        <v>0</v>
      </c>
      <c r="K286" s="155" t="s">
        <v>151</v>
      </c>
      <c r="L286" s="38"/>
      <c r="M286" s="159" t="s">
        <v>5</v>
      </c>
      <c r="N286" s="160" t="s">
        <v>37</v>
      </c>
      <c r="O286" s="161">
        <v>4.4999999999999998E-2</v>
      </c>
      <c r="P286" s="161">
        <f>O286*H286</f>
        <v>7.2403199999999988</v>
      </c>
      <c r="Q286" s="161">
        <v>0</v>
      </c>
      <c r="R286" s="161">
        <f>Q286*H286</f>
        <v>0</v>
      </c>
      <c r="S286" s="161">
        <v>0</v>
      </c>
      <c r="T286" s="162">
        <f>S286*H286</f>
        <v>0</v>
      </c>
      <c r="AR286" s="24" t="s">
        <v>152</v>
      </c>
      <c r="AT286" s="24" t="s">
        <v>147</v>
      </c>
      <c r="AU286" s="24" t="s">
        <v>76</v>
      </c>
      <c r="AY286" s="24" t="s">
        <v>145</v>
      </c>
      <c r="BE286" s="163">
        <f>IF(N286="základní",J286,0)</f>
        <v>0</v>
      </c>
      <c r="BF286" s="163">
        <f>IF(N286="snížená",J286,0)</f>
        <v>0</v>
      </c>
      <c r="BG286" s="163">
        <f>IF(N286="zákl. přenesená",J286,0)</f>
        <v>0</v>
      </c>
      <c r="BH286" s="163">
        <f>IF(N286="sníž. přenesená",J286,0)</f>
        <v>0</v>
      </c>
      <c r="BI286" s="163">
        <f>IF(N286="nulová",J286,0)</f>
        <v>0</v>
      </c>
      <c r="BJ286" s="24" t="s">
        <v>74</v>
      </c>
      <c r="BK286" s="163">
        <f>ROUND(I286*H286,2)</f>
        <v>0</v>
      </c>
      <c r="BL286" s="24" t="s">
        <v>152</v>
      </c>
      <c r="BM286" s="24" t="s">
        <v>398</v>
      </c>
    </row>
    <row r="287" spans="2:65" s="11" customFormat="1">
      <c r="B287" s="168"/>
      <c r="D287" s="164" t="s">
        <v>158</v>
      </c>
      <c r="E287" s="169" t="s">
        <v>5</v>
      </c>
      <c r="F287" s="170" t="s">
        <v>380</v>
      </c>
      <c r="H287" s="169" t="s">
        <v>5</v>
      </c>
      <c r="L287" s="168"/>
      <c r="M287" s="171"/>
      <c r="N287" s="172"/>
      <c r="O287" s="172"/>
      <c r="P287" s="172"/>
      <c r="Q287" s="172"/>
      <c r="R287" s="172"/>
      <c r="S287" s="172"/>
      <c r="T287" s="173"/>
      <c r="AT287" s="169" t="s">
        <v>158</v>
      </c>
      <c r="AU287" s="169" t="s">
        <v>76</v>
      </c>
      <c r="AV287" s="11" t="s">
        <v>74</v>
      </c>
      <c r="AW287" s="11" t="s">
        <v>30</v>
      </c>
      <c r="AX287" s="11" t="s">
        <v>66</v>
      </c>
      <c r="AY287" s="169" t="s">
        <v>145</v>
      </c>
    </row>
    <row r="288" spans="2:65" s="12" customFormat="1">
      <c r="B288" s="174"/>
      <c r="D288" s="164" t="s">
        <v>158</v>
      </c>
      <c r="E288" s="175" t="s">
        <v>5</v>
      </c>
      <c r="F288" s="176" t="s">
        <v>168</v>
      </c>
      <c r="H288" s="177">
        <v>160.89599999999999</v>
      </c>
      <c r="L288" s="174"/>
      <c r="M288" s="178"/>
      <c r="N288" s="179"/>
      <c r="O288" s="179"/>
      <c r="P288" s="179"/>
      <c r="Q288" s="179"/>
      <c r="R288" s="179"/>
      <c r="S288" s="179"/>
      <c r="T288" s="180"/>
      <c r="AT288" s="175" t="s">
        <v>158</v>
      </c>
      <c r="AU288" s="175" t="s">
        <v>76</v>
      </c>
      <c r="AV288" s="12" t="s">
        <v>76</v>
      </c>
      <c r="AW288" s="12" t="s">
        <v>30</v>
      </c>
      <c r="AX288" s="12" t="s">
        <v>66</v>
      </c>
      <c r="AY288" s="175" t="s">
        <v>145</v>
      </c>
    </row>
    <row r="289" spans="2:65" s="13" customFormat="1">
      <c r="B289" s="181"/>
      <c r="D289" s="164" t="s">
        <v>158</v>
      </c>
      <c r="E289" s="182" t="s">
        <v>5</v>
      </c>
      <c r="F289" s="183" t="s">
        <v>161</v>
      </c>
      <c r="H289" s="184">
        <v>160.89599999999999</v>
      </c>
      <c r="L289" s="181"/>
      <c r="M289" s="185"/>
      <c r="N289" s="186"/>
      <c r="O289" s="186"/>
      <c r="P289" s="186"/>
      <c r="Q289" s="186"/>
      <c r="R289" s="186"/>
      <c r="S289" s="186"/>
      <c r="T289" s="187"/>
      <c r="AT289" s="182" t="s">
        <v>158</v>
      </c>
      <c r="AU289" s="182" t="s">
        <v>76</v>
      </c>
      <c r="AV289" s="13" t="s">
        <v>152</v>
      </c>
      <c r="AW289" s="13" t="s">
        <v>30</v>
      </c>
      <c r="AX289" s="13" t="s">
        <v>74</v>
      </c>
      <c r="AY289" s="182" t="s">
        <v>145</v>
      </c>
    </row>
    <row r="290" spans="2:65" s="1" customFormat="1" ht="16.5" customHeight="1">
      <c r="B290" s="152"/>
      <c r="C290" s="153" t="s">
        <v>399</v>
      </c>
      <c r="D290" s="153" t="s">
        <v>147</v>
      </c>
      <c r="E290" s="154" t="s">
        <v>400</v>
      </c>
      <c r="F290" s="155" t="s">
        <v>401</v>
      </c>
      <c r="G290" s="156" t="s">
        <v>150</v>
      </c>
      <c r="H290" s="157">
        <v>160.89599999999999</v>
      </c>
      <c r="I290" s="158"/>
      <c r="J290" s="158">
        <f>ROUND(I290*H290,2)</f>
        <v>0</v>
      </c>
      <c r="K290" s="155" t="s">
        <v>151</v>
      </c>
      <c r="L290" s="38"/>
      <c r="M290" s="159" t="s">
        <v>5</v>
      </c>
      <c r="N290" s="160" t="s">
        <v>37</v>
      </c>
      <c r="O290" s="161">
        <v>5.2999999999999999E-2</v>
      </c>
      <c r="P290" s="161">
        <f>O290*H290</f>
        <v>8.5274879999999982</v>
      </c>
      <c r="Q290" s="161">
        <v>0</v>
      </c>
      <c r="R290" s="161">
        <f>Q290*H290</f>
        <v>0</v>
      </c>
      <c r="S290" s="161">
        <v>0</v>
      </c>
      <c r="T290" s="162">
        <f>S290*H290</f>
        <v>0</v>
      </c>
      <c r="AR290" s="24" t="s">
        <v>152</v>
      </c>
      <c r="AT290" s="24" t="s">
        <v>147</v>
      </c>
      <c r="AU290" s="24" t="s">
        <v>76</v>
      </c>
      <c r="AY290" s="24" t="s">
        <v>145</v>
      </c>
      <c r="BE290" s="163">
        <f>IF(N290="základní",J290,0)</f>
        <v>0</v>
      </c>
      <c r="BF290" s="163">
        <f>IF(N290="snížená",J290,0)</f>
        <v>0</v>
      </c>
      <c r="BG290" s="163">
        <f>IF(N290="zákl. přenesená",J290,0)</f>
        <v>0</v>
      </c>
      <c r="BH290" s="163">
        <f>IF(N290="sníž. přenesená",J290,0)</f>
        <v>0</v>
      </c>
      <c r="BI290" s="163">
        <f>IF(N290="nulová",J290,0)</f>
        <v>0</v>
      </c>
      <c r="BJ290" s="24" t="s">
        <v>74</v>
      </c>
      <c r="BK290" s="163">
        <f>ROUND(I290*H290,2)</f>
        <v>0</v>
      </c>
      <c r="BL290" s="24" t="s">
        <v>152</v>
      </c>
      <c r="BM290" s="24" t="s">
        <v>402</v>
      </c>
    </row>
    <row r="291" spans="2:65" s="11" customFormat="1">
      <c r="B291" s="168"/>
      <c r="D291" s="164" t="s">
        <v>158</v>
      </c>
      <c r="E291" s="169" t="s">
        <v>5</v>
      </c>
      <c r="F291" s="170" t="s">
        <v>380</v>
      </c>
      <c r="H291" s="169" t="s">
        <v>5</v>
      </c>
      <c r="L291" s="168"/>
      <c r="M291" s="171"/>
      <c r="N291" s="172"/>
      <c r="O291" s="172"/>
      <c r="P291" s="172"/>
      <c r="Q291" s="172"/>
      <c r="R291" s="172"/>
      <c r="S291" s="172"/>
      <c r="T291" s="173"/>
      <c r="AT291" s="169" t="s">
        <v>158</v>
      </c>
      <c r="AU291" s="169" t="s">
        <v>76</v>
      </c>
      <c r="AV291" s="11" t="s">
        <v>74</v>
      </c>
      <c r="AW291" s="11" t="s">
        <v>30</v>
      </c>
      <c r="AX291" s="11" t="s">
        <v>66</v>
      </c>
      <c r="AY291" s="169" t="s">
        <v>145</v>
      </c>
    </row>
    <row r="292" spans="2:65" s="12" customFormat="1">
      <c r="B292" s="174"/>
      <c r="D292" s="164" t="s">
        <v>158</v>
      </c>
      <c r="E292" s="175" t="s">
        <v>5</v>
      </c>
      <c r="F292" s="176" t="s">
        <v>168</v>
      </c>
      <c r="H292" s="177">
        <v>160.89599999999999</v>
      </c>
      <c r="L292" s="174"/>
      <c r="M292" s="178"/>
      <c r="N292" s="179"/>
      <c r="O292" s="179"/>
      <c r="P292" s="179"/>
      <c r="Q292" s="179"/>
      <c r="R292" s="179"/>
      <c r="S292" s="179"/>
      <c r="T292" s="180"/>
      <c r="AT292" s="175" t="s">
        <v>158</v>
      </c>
      <c r="AU292" s="175" t="s">
        <v>76</v>
      </c>
      <c r="AV292" s="12" t="s">
        <v>76</v>
      </c>
      <c r="AW292" s="12" t="s">
        <v>30</v>
      </c>
      <c r="AX292" s="12" t="s">
        <v>66</v>
      </c>
      <c r="AY292" s="175" t="s">
        <v>145</v>
      </c>
    </row>
    <row r="293" spans="2:65" s="13" customFormat="1">
      <c r="B293" s="181"/>
      <c r="D293" s="164" t="s">
        <v>158</v>
      </c>
      <c r="E293" s="182" t="s">
        <v>5</v>
      </c>
      <c r="F293" s="183" t="s">
        <v>161</v>
      </c>
      <c r="H293" s="184">
        <v>160.89599999999999</v>
      </c>
      <c r="L293" s="181"/>
      <c r="M293" s="185"/>
      <c r="N293" s="186"/>
      <c r="O293" s="186"/>
      <c r="P293" s="186"/>
      <c r="Q293" s="186"/>
      <c r="R293" s="186"/>
      <c r="S293" s="186"/>
      <c r="T293" s="187"/>
      <c r="AT293" s="182" t="s">
        <v>158</v>
      </c>
      <c r="AU293" s="182" t="s">
        <v>76</v>
      </c>
      <c r="AV293" s="13" t="s">
        <v>152</v>
      </c>
      <c r="AW293" s="13" t="s">
        <v>30</v>
      </c>
      <c r="AX293" s="13" t="s">
        <v>74</v>
      </c>
      <c r="AY293" s="182" t="s">
        <v>145</v>
      </c>
    </row>
    <row r="294" spans="2:65" s="10" customFormat="1" ht="29.85" customHeight="1">
      <c r="B294" s="140"/>
      <c r="D294" s="141" t="s">
        <v>65</v>
      </c>
      <c r="E294" s="150" t="s">
        <v>212</v>
      </c>
      <c r="F294" s="150" t="s">
        <v>403</v>
      </c>
      <c r="J294" s="151">
        <f>BK294</f>
        <v>0</v>
      </c>
      <c r="L294" s="140"/>
      <c r="M294" s="144"/>
      <c r="N294" s="145"/>
      <c r="O294" s="145"/>
      <c r="P294" s="146">
        <f>SUM(P295:P298)</f>
        <v>0.65700000000000003</v>
      </c>
      <c r="Q294" s="145"/>
      <c r="R294" s="146">
        <f>SUM(R295:R298)</f>
        <v>9.0999999999999998E-2</v>
      </c>
      <c r="S294" s="145"/>
      <c r="T294" s="147">
        <f>SUM(T295:T298)</f>
        <v>0</v>
      </c>
      <c r="AR294" s="141" t="s">
        <v>74</v>
      </c>
      <c r="AT294" s="148" t="s">
        <v>65</v>
      </c>
      <c r="AU294" s="148" t="s">
        <v>74</v>
      </c>
      <c r="AY294" s="141" t="s">
        <v>145</v>
      </c>
      <c r="BK294" s="149">
        <f>SUM(BK295:BK298)</f>
        <v>0</v>
      </c>
    </row>
    <row r="295" spans="2:65" s="1" customFormat="1" ht="16.5" customHeight="1">
      <c r="B295" s="152"/>
      <c r="C295" s="153" t="s">
        <v>404</v>
      </c>
      <c r="D295" s="153" t="s">
        <v>147</v>
      </c>
      <c r="E295" s="154" t="s">
        <v>405</v>
      </c>
      <c r="F295" s="155" t="s">
        <v>406</v>
      </c>
      <c r="G295" s="156" t="s">
        <v>324</v>
      </c>
      <c r="H295" s="157">
        <v>1</v>
      </c>
      <c r="I295" s="158"/>
      <c r="J295" s="158">
        <f>ROUND(I295*H295,2)</f>
        <v>0</v>
      </c>
      <c r="K295" s="155"/>
      <c r="L295" s="38"/>
      <c r="M295" s="159" t="s">
        <v>5</v>
      </c>
      <c r="N295" s="160" t="s">
        <v>37</v>
      </c>
      <c r="O295" s="161">
        <v>0.65700000000000003</v>
      </c>
      <c r="P295" s="161">
        <f>O295*H295</f>
        <v>0.65700000000000003</v>
      </c>
      <c r="Q295" s="161">
        <v>0</v>
      </c>
      <c r="R295" s="161">
        <f>Q295*H295</f>
        <v>0</v>
      </c>
      <c r="S295" s="161">
        <v>0</v>
      </c>
      <c r="T295" s="162">
        <f>S295*H295</f>
        <v>0</v>
      </c>
      <c r="AR295" s="24" t="s">
        <v>152</v>
      </c>
      <c r="AT295" s="24" t="s">
        <v>147</v>
      </c>
      <c r="AU295" s="24" t="s">
        <v>76</v>
      </c>
      <c r="AY295" s="24" t="s">
        <v>145</v>
      </c>
      <c r="BE295" s="163">
        <f>IF(N295="základní",J295,0)</f>
        <v>0</v>
      </c>
      <c r="BF295" s="163">
        <f>IF(N295="snížená",J295,0)</f>
        <v>0</v>
      </c>
      <c r="BG295" s="163">
        <f>IF(N295="zákl. přenesená",J295,0)</f>
        <v>0</v>
      </c>
      <c r="BH295" s="163">
        <f>IF(N295="sníž. přenesená",J295,0)</f>
        <v>0</v>
      </c>
      <c r="BI295" s="163">
        <f>IF(N295="nulová",J295,0)</f>
        <v>0</v>
      </c>
      <c r="BJ295" s="24" t="s">
        <v>74</v>
      </c>
      <c r="BK295" s="163">
        <f>ROUND(I295*H295,2)</f>
        <v>0</v>
      </c>
      <c r="BL295" s="24" t="s">
        <v>152</v>
      </c>
      <c r="BM295" s="24" t="s">
        <v>407</v>
      </c>
    </row>
    <row r="296" spans="2:65" s="1" customFormat="1" ht="24">
      <c r="B296" s="38"/>
      <c r="D296" s="164" t="s">
        <v>154</v>
      </c>
      <c r="F296" s="165" t="s">
        <v>408</v>
      </c>
      <c r="L296" s="38"/>
      <c r="M296" s="166"/>
      <c r="N296" s="39"/>
      <c r="O296" s="39"/>
      <c r="P296" s="39"/>
      <c r="Q296" s="39"/>
      <c r="R296" s="39"/>
      <c r="S296" s="39"/>
      <c r="T296" s="67"/>
      <c r="AT296" s="24" t="s">
        <v>154</v>
      </c>
      <c r="AU296" s="24" t="s">
        <v>76</v>
      </c>
    </row>
    <row r="297" spans="2:65" s="1" customFormat="1" ht="16.5" customHeight="1">
      <c r="B297" s="152"/>
      <c r="C297" s="188" t="s">
        <v>409</v>
      </c>
      <c r="D297" s="188" t="s">
        <v>328</v>
      </c>
      <c r="E297" s="189" t="s">
        <v>410</v>
      </c>
      <c r="F297" s="190" t="s">
        <v>411</v>
      </c>
      <c r="G297" s="191" t="s">
        <v>324</v>
      </c>
      <c r="H297" s="192">
        <v>1</v>
      </c>
      <c r="I297" s="193"/>
      <c r="J297" s="193">
        <f>ROUND(I297*H297,2)</f>
        <v>0</v>
      </c>
      <c r="K297" s="190" t="s">
        <v>151</v>
      </c>
      <c r="L297" s="194"/>
      <c r="M297" s="195" t="s">
        <v>5</v>
      </c>
      <c r="N297" s="196" t="s">
        <v>37</v>
      </c>
      <c r="O297" s="161">
        <v>0</v>
      </c>
      <c r="P297" s="161">
        <f>O297*H297</f>
        <v>0</v>
      </c>
      <c r="Q297" s="161">
        <v>9.0999999999999998E-2</v>
      </c>
      <c r="R297" s="161">
        <f>Q297*H297</f>
        <v>9.0999999999999998E-2</v>
      </c>
      <c r="S297" s="161">
        <v>0</v>
      </c>
      <c r="T297" s="162">
        <f>S297*H297</f>
        <v>0</v>
      </c>
      <c r="AR297" s="24" t="s">
        <v>212</v>
      </c>
      <c r="AT297" s="24" t="s">
        <v>328</v>
      </c>
      <c r="AU297" s="24" t="s">
        <v>76</v>
      </c>
      <c r="AY297" s="24" t="s">
        <v>145</v>
      </c>
      <c r="BE297" s="163">
        <f>IF(N297="základní",J297,0)</f>
        <v>0</v>
      </c>
      <c r="BF297" s="163">
        <f>IF(N297="snížená",J297,0)</f>
        <v>0</v>
      </c>
      <c r="BG297" s="163">
        <f>IF(N297="zákl. přenesená",J297,0)</f>
        <v>0</v>
      </c>
      <c r="BH297" s="163">
        <f>IF(N297="sníž. přenesená",J297,0)</f>
        <v>0</v>
      </c>
      <c r="BI297" s="163">
        <f>IF(N297="nulová",J297,0)</f>
        <v>0</v>
      </c>
      <c r="BJ297" s="24" t="s">
        <v>74</v>
      </c>
      <c r="BK297" s="163">
        <f>ROUND(I297*H297,2)</f>
        <v>0</v>
      </c>
      <c r="BL297" s="24" t="s">
        <v>152</v>
      </c>
      <c r="BM297" s="24" t="s">
        <v>412</v>
      </c>
    </row>
    <row r="298" spans="2:65" s="1" customFormat="1">
      <c r="B298" s="38"/>
      <c r="D298" s="164" t="s">
        <v>154</v>
      </c>
      <c r="F298" s="165" t="s">
        <v>413</v>
      </c>
      <c r="L298" s="38"/>
      <c r="M298" s="166"/>
      <c r="N298" s="39"/>
      <c r="O298" s="39"/>
      <c r="P298" s="39"/>
      <c r="Q298" s="39"/>
      <c r="R298" s="39"/>
      <c r="S298" s="39"/>
      <c r="T298" s="67"/>
      <c r="AT298" s="24" t="s">
        <v>154</v>
      </c>
      <c r="AU298" s="24" t="s">
        <v>76</v>
      </c>
    </row>
    <row r="299" spans="2:65" s="10" customFormat="1" ht="29.85" customHeight="1">
      <c r="B299" s="140"/>
      <c r="D299" s="141" t="s">
        <v>65</v>
      </c>
      <c r="E299" s="150" t="s">
        <v>220</v>
      </c>
      <c r="F299" s="150" t="s">
        <v>414</v>
      </c>
      <c r="J299" s="151">
        <f>BK299</f>
        <v>0</v>
      </c>
      <c r="L299" s="140"/>
      <c r="M299" s="144"/>
      <c r="N299" s="145"/>
      <c r="O299" s="145"/>
      <c r="P299" s="146">
        <f>SUM(P300:P329)</f>
        <v>98.687603999999993</v>
      </c>
      <c r="Q299" s="145"/>
      <c r="R299" s="146">
        <f>SUM(R300:R329)</f>
        <v>1.7423753</v>
      </c>
      <c r="S299" s="145"/>
      <c r="T299" s="147">
        <f>SUM(T300:T329)</f>
        <v>0</v>
      </c>
      <c r="AR299" s="141" t="s">
        <v>74</v>
      </c>
      <c r="AT299" s="148" t="s">
        <v>65</v>
      </c>
      <c r="AU299" s="148" t="s">
        <v>74</v>
      </c>
      <c r="AY299" s="141" t="s">
        <v>145</v>
      </c>
      <c r="BK299" s="149">
        <f>SUM(BK300:BK329)</f>
        <v>0</v>
      </c>
    </row>
    <row r="300" spans="2:65" s="1" customFormat="1" ht="16.5" customHeight="1">
      <c r="B300" s="152"/>
      <c r="C300" s="153" t="s">
        <v>415</v>
      </c>
      <c r="D300" s="153" t="s">
        <v>147</v>
      </c>
      <c r="E300" s="154" t="s">
        <v>416</v>
      </c>
      <c r="F300" s="155" t="s">
        <v>417</v>
      </c>
      <c r="G300" s="156" t="s">
        <v>240</v>
      </c>
      <c r="H300" s="157">
        <v>16.760000000000002</v>
      </c>
      <c r="I300" s="158"/>
      <c r="J300" s="158">
        <f>ROUND(I300*H300,2)</f>
        <v>0</v>
      </c>
      <c r="K300" s="155"/>
      <c r="L300" s="38"/>
      <c r="M300" s="159" t="s">
        <v>5</v>
      </c>
      <c r="N300" s="160" t="s">
        <v>37</v>
      </c>
      <c r="O300" s="161">
        <v>0.155</v>
      </c>
      <c r="P300" s="161">
        <f>O300*H300</f>
        <v>2.5978000000000003</v>
      </c>
      <c r="Q300" s="161">
        <v>0</v>
      </c>
      <c r="R300" s="161">
        <f>Q300*H300</f>
        <v>0</v>
      </c>
      <c r="S300" s="161">
        <v>0</v>
      </c>
      <c r="T300" s="162">
        <f>S300*H300</f>
        <v>0</v>
      </c>
      <c r="AR300" s="24" t="s">
        <v>152</v>
      </c>
      <c r="AT300" s="24" t="s">
        <v>147</v>
      </c>
      <c r="AU300" s="24" t="s">
        <v>76</v>
      </c>
      <c r="AY300" s="24" t="s">
        <v>145</v>
      </c>
      <c r="BE300" s="163">
        <f>IF(N300="základní",J300,0)</f>
        <v>0</v>
      </c>
      <c r="BF300" s="163">
        <f>IF(N300="snížená",J300,0)</f>
        <v>0</v>
      </c>
      <c r="BG300" s="163">
        <f>IF(N300="zákl. přenesená",J300,0)</f>
        <v>0</v>
      </c>
      <c r="BH300" s="163">
        <f>IF(N300="sníž. přenesená",J300,0)</f>
        <v>0</v>
      </c>
      <c r="BI300" s="163">
        <f>IF(N300="nulová",J300,0)</f>
        <v>0</v>
      </c>
      <c r="BJ300" s="24" t="s">
        <v>74</v>
      </c>
      <c r="BK300" s="163">
        <f>ROUND(I300*H300,2)</f>
        <v>0</v>
      </c>
      <c r="BL300" s="24" t="s">
        <v>152</v>
      </c>
      <c r="BM300" s="24" t="s">
        <v>418</v>
      </c>
    </row>
    <row r="301" spans="2:65" s="1" customFormat="1">
      <c r="B301" s="38"/>
      <c r="D301" s="164" t="s">
        <v>154</v>
      </c>
      <c r="F301" s="165" t="s">
        <v>419</v>
      </c>
      <c r="L301" s="38"/>
      <c r="M301" s="166"/>
      <c r="N301" s="39"/>
      <c r="O301" s="39"/>
      <c r="P301" s="39"/>
      <c r="Q301" s="39"/>
      <c r="R301" s="39"/>
      <c r="S301" s="39"/>
      <c r="T301" s="67"/>
      <c r="AT301" s="24" t="s">
        <v>154</v>
      </c>
      <c r="AU301" s="24" t="s">
        <v>76</v>
      </c>
    </row>
    <row r="302" spans="2:65" s="1" customFormat="1" ht="24">
      <c r="B302" s="38"/>
      <c r="D302" s="164" t="s">
        <v>156</v>
      </c>
      <c r="F302" s="167" t="s">
        <v>420</v>
      </c>
      <c r="L302" s="38"/>
      <c r="M302" s="166"/>
      <c r="N302" s="39"/>
      <c r="O302" s="39"/>
      <c r="P302" s="39"/>
      <c r="Q302" s="39"/>
      <c r="R302" s="39"/>
      <c r="S302" s="39"/>
      <c r="T302" s="67"/>
      <c r="AT302" s="24" t="s">
        <v>156</v>
      </c>
      <c r="AU302" s="24" t="s">
        <v>76</v>
      </c>
    </row>
    <row r="303" spans="2:65" s="11" customFormat="1">
      <c r="B303" s="168"/>
      <c r="D303" s="164" t="s">
        <v>158</v>
      </c>
      <c r="E303" s="169" t="s">
        <v>5</v>
      </c>
      <c r="F303" s="170" t="s">
        <v>421</v>
      </c>
      <c r="H303" s="169" t="s">
        <v>5</v>
      </c>
      <c r="L303" s="168"/>
      <c r="M303" s="171"/>
      <c r="N303" s="172"/>
      <c r="O303" s="172"/>
      <c r="P303" s="172"/>
      <c r="Q303" s="172"/>
      <c r="R303" s="172"/>
      <c r="S303" s="172"/>
      <c r="T303" s="173"/>
      <c r="AT303" s="169" t="s">
        <v>158</v>
      </c>
      <c r="AU303" s="169" t="s">
        <v>76</v>
      </c>
      <c r="AV303" s="11" t="s">
        <v>74</v>
      </c>
      <c r="AW303" s="11" t="s">
        <v>30</v>
      </c>
      <c r="AX303" s="11" t="s">
        <v>66</v>
      </c>
      <c r="AY303" s="169" t="s">
        <v>145</v>
      </c>
    </row>
    <row r="304" spans="2:65" s="12" customFormat="1">
      <c r="B304" s="174"/>
      <c r="D304" s="164" t="s">
        <v>158</v>
      </c>
      <c r="E304" s="175" t="s">
        <v>5</v>
      </c>
      <c r="F304" s="176" t="s">
        <v>422</v>
      </c>
      <c r="H304" s="177">
        <v>16.760000000000002</v>
      </c>
      <c r="L304" s="174"/>
      <c r="M304" s="178"/>
      <c r="N304" s="179"/>
      <c r="O304" s="179"/>
      <c r="P304" s="179"/>
      <c r="Q304" s="179"/>
      <c r="R304" s="179"/>
      <c r="S304" s="179"/>
      <c r="T304" s="180"/>
      <c r="AT304" s="175" t="s">
        <v>158</v>
      </c>
      <c r="AU304" s="175" t="s">
        <v>76</v>
      </c>
      <c r="AV304" s="12" t="s">
        <v>76</v>
      </c>
      <c r="AW304" s="12" t="s">
        <v>30</v>
      </c>
      <c r="AX304" s="12" t="s">
        <v>66</v>
      </c>
      <c r="AY304" s="175" t="s">
        <v>145</v>
      </c>
    </row>
    <row r="305" spans="2:65" s="13" customFormat="1">
      <c r="B305" s="181"/>
      <c r="D305" s="164" t="s">
        <v>158</v>
      </c>
      <c r="E305" s="182" t="s">
        <v>5</v>
      </c>
      <c r="F305" s="183" t="s">
        <v>161</v>
      </c>
      <c r="H305" s="184">
        <v>16.760000000000002</v>
      </c>
      <c r="L305" s="181"/>
      <c r="M305" s="185"/>
      <c r="N305" s="186"/>
      <c r="O305" s="186"/>
      <c r="P305" s="186"/>
      <c r="Q305" s="186"/>
      <c r="R305" s="186"/>
      <c r="S305" s="186"/>
      <c r="T305" s="187"/>
      <c r="AT305" s="182" t="s">
        <v>158</v>
      </c>
      <c r="AU305" s="182" t="s">
        <v>76</v>
      </c>
      <c r="AV305" s="13" t="s">
        <v>152</v>
      </c>
      <c r="AW305" s="13" t="s">
        <v>30</v>
      </c>
      <c r="AX305" s="13" t="s">
        <v>74</v>
      </c>
      <c r="AY305" s="182" t="s">
        <v>145</v>
      </c>
    </row>
    <row r="306" spans="2:65" s="1" customFormat="1" ht="16.5" customHeight="1">
      <c r="B306" s="152"/>
      <c r="C306" s="153" t="s">
        <v>423</v>
      </c>
      <c r="D306" s="153" t="s">
        <v>147</v>
      </c>
      <c r="E306" s="154" t="s">
        <v>424</v>
      </c>
      <c r="F306" s="155" t="s">
        <v>425</v>
      </c>
      <c r="G306" s="156" t="s">
        <v>240</v>
      </c>
      <c r="H306" s="157">
        <v>90</v>
      </c>
      <c r="I306" s="158"/>
      <c r="J306" s="158">
        <f>ROUND(I306*H306,2)</f>
        <v>0</v>
      </c>
      <c r="K306" s="155"/>
      <c r="L306" s="38"/>
      <c r="M306" s="159" t="s">
        <v>5</v>
      </c>
      <c r="N306" s="160" t="s">
        <v>37</v>
      </c>
      <c r="O306" s="161">
        <v>0.43</v>
      </c>
      <c r="P306" s="161">
        <f>O306*H306</f>
        <v>38.700000000000003</v>
      </c>
      <c r="Q306" s="161">
        <v>2.2000000000000001E-4</v>
      </c>
      <c r="R306" s="161">
        <f>Q306*H306</f>
        <v>1.9800000000000002E-2</v>
      </c>
      <c r="S306" s="161">
        <v>0</v>
      </c>
      <c r="T306" s="162">
        <f>S306*H306</f>
        <v>0</v>
      </c>
      <c r="AR306" s="24" t="s">
        <v>152</v>
      </c>
      <c r="AT306" s="24" t="s">
        <v>147</v>
      </c>
      <c r="AU306" s="24" t="s">
        <v>76</v>
      </c>
      <c r="AY306" s="24" t="s">
        <v>145</v>
      </c>
      <c r="BE306" s="163">
        <f>IF(N306="základní",J306,0)</f>
        <v>0</v>
      </c>
      <c r="BF306" s="163">
        <f>IF(N306="snížená",J306,0)</f>
        <v>0</v>
      </c>
      <c r="BG306" s="163">
        <f>IF(N306="zákl. přenesená",J306,0)</f>
        <v>0</v>
      </c>
      <c r="BH306" s="163">
        <f>IF(N306="sníž. přenesená",J306,0)</f>
        <v>0</v>
      </c>
      <c r="BI306" s="163">
        <f>IF(N306="nulová",J306,0)</f>
        <v>0</v>
      </c>
      <c r="BJ306" s="24" t="s">
        <v>74</v>
      </c>
      <c r="BK306" s="163">
        <f>ROUND(I306*H306,2)</f>
        <v>0</v>
      </c>
      <c r="BL306" s="24" t="s">
        <v>152</v>
      </c>
      <c r="BM306" s="24" t="s">
        <v>426</v>
      </c>
    </row>
    <row r="307" spans="2:65" s="1" customFormat="1" ht="24">
      <c r="B307" s="38"/>
      <c r="D307" s="164" t="s">
        <v>154</v>
      </c>
      <c r="F307" s="165" t="s">
        <v>427</v>
      </c>
      <c r="L307" s="38"/>
      <c r="M307" s="166"/>
      <c r="N307" s="39"/>
      <c r="O307" s="39"/>
      <c r="P307" s="39"/>
      <c r="Q307" s="39"/>
      <c r="R307" s="39"/>
      <c r="S307" s="39"/>
      <c r="T307" s="67"/>
      <c r="AT307" s="24" t="s">
        <v>154</v>
      </c>
      <c r="AU307" s="24" t="s">
        <v>76</v>
      </c>
    </row>
    <row r="308" spans="2:65" s="1" customFormat="1" ht="300">
      <c r="B308" s="38"/>
      <c r="D308" s="164" t="s">
        <v>156</v>
      </c>
      <c r="F308" s="167" t="s">
        <v>428</v>
      </c>
      <c r="L308" s="38"/>
      <c r="M308" s="166"/>
      <c r="N308" s="39"/>
      <c r="O308" s="39"/>
      <c r="P308" s="39"/>
      <c r="Q308" s="39"/>
      <c r="R308" s="39"/>
      <c r="S308" s="39"/>
      <c r="T308" s="67"/>
      <c r="AT308" s="24" t="s">
        <v>156</v>
      </c>
      <c r="AU308" s="24" t="s">
        <v>76</v>
      </c>
    </row>
    <row r="309" spans="2:65" s="12" customFormat="1">
      <c r="B309" s="174"/>
      <c r="D309" s="164" t="s">
        <v>158</v>
      </c>
      <c r="E309" s="175" t="s">
        <v>5</v>
      </c>
      <c r="F309" s="176" t="s">
        <v>429</v>
      </c>
      <c r="H309" s="177">
        <v>90</v>
      </c>
      <c r="L309" s="174"/>
      <c r="M309" s="178"/>
      <c r="N309" s="179"/>
      <c r="O309" s="179"/>
      <c r="P309" s="179"/>
      <c r="Q309" s="179"/>
      <c r="R309" s="179"/>
      <c r="S309" s="179"/>
      <c r="T309" s="180"/>
      <c r="AT309" s="175" t="s">
        <v>158</v>
      </c>
      <c r="AU309" s="175" t="s">
        <v>76</v>
      </c>
      <c r="AV309" s="12" t="s">
        <v>76</v>
      </c>
      <c r="AW309" s="12" t="s">
        <v>30</v>
      </c>
      <c r="AX309" s="12" t="s">
        <v>66</v>
      </c>
      <c r="AY309" s="175" t="s">
        <v>145</v>
      </c>
    </row>
    <row r="310" spans="2:65" s="13" customFormat="1">
      <c r="B310" s="181"/>
      <c r="D310" s="164" t="s">
        <v>158</v>
      </c>
      <c r="E310" s="182" t="s">
        <v>5</v>
      </c>
      <c r="F310" s="183" t="s">
        <v>161</v>
      </c>
      <c r="H310" s="184">
        <v>90</v>
      </c>
      <c r="L310" s="181"/>
      <c r="M310" s="185"/>
      <c r="N310" s="186"/>
      <c r="O310" s="186"/>
      <c r="P310" s="186"/>
      <c r="Q310" s="186"/>
      <c r="R310" s="186"/>
      <c r="S310" s="186"/>
      <c r="T310" s="187"/>
      <c r="AT310" s="182" t="s">
        <v>158</v>
      </c>
      <c r="AU310" s="182" t="s">
        <v>76</v>
      </c>
      <c r="AV310" s="13" t="s">
        <v>152</v>
      </c>
      <c r="AW310" s="13" t="s">
        <v>30</v>
      </c>
      <c r="AX310" s="13" t="s">
        <v>74</v>
      </c>
      <c r="AY310" s="182" t="s">
        <v>145</v>
      </c>
    </row>
    <row r="311" spans="2:65" s="1" customFormat="1" ht="16.5" customHeight="1">
      <c r="B311" s="152"/>
      <c r="C311" s="153" t="s">
        <v>430</v>
      </c>
      <c r="D311" s="153" t="s">
        <v>147</v>
      </c>
      <c r="E311" s="154" t="s">
        <v>431</v>
      </c>
      <c r="F311" s="155" t="s">
        <v>432</v>
      </c>
      <c r="G311" s="156" t="s">
        <v>150</v>
      </c>
      <c r="H311" s="157">
        <v>7.6740000000000004</v>
      </c>
      <c r="I311" s="158"/>
      <c r="J311" s="158">
        <f>ROUND(I311*H311,2)</f>
        <v>0</v>
      </c>
      <c r="K311" s="155"/>
      <c r="L311" s="38"/>
      <c r="M311" s="159" t="s">
        <v>5</v>
      </c>
      <c r="N311" s="160" t="s">
        <v>37</v>
      </c>
      <c r="O311" s="161">
        <v>3.246</v>
      </c>
      <c r="P311" s="161">
        <f>O311*H311</f>
        <v>24.909804000000001</v>
      </c>
      <c r="Q311" s="161">
        <v>5.3449999999999998E-2</v>
      </c>
      <c r="R311" s="161">
        <f>Q311*H311</f>
        <v>0.41017530000000002</v>
      </c>
      <c r="S311" s="161">
        <v>0</v>
      </c>
      <c r="T311" s="162">
        <f>S311*H311</f>
        <v>0</v>
      </c>
      <c r="AR311" s="24" t="s">
        <v>152</v>
      </c>
      <c r="AT311" s="24" t="s">
        <v>147</v>
      </c>
      <c r="AU311" s="24" t="s">
        <v>76</v>
      </c>
      <c r="AY311" s="24" t="s">
        <v>145</v>
      </c>
      <c r="BE311" s="163">
        <f>IF(N311="základní",J311,0)</f>
        <v>0</v>
      </c>
      <c r="BF311" s="163">
        <f>IF(N311="snížená",J311,0)</f>
        <v>0</v>
      </c>
      <c r="BG311" s="163">
        <f>IF(N311="zákl. přenesená",J311,0)</f>
        <v>0</v>
      </c>
      <c r="BH311" s="163">
        <f>IF(N311="sníž. přenesená",J311,0)</f>
        <v>0</v>
      </c>
      <c r="BI311" s="163">
        <f>IF(N311="nulová",J311,0)</f>
        <v>0</v>
      </c>
      <c r="BJ311" s="24" t="s">
        <v>74</v>
      </c>
      <c r="BK311" s="163">
        <f>ROUND(I311*H311,2)</f>
        <v>0</v>
      </c>
      <c r="BL311" s="24" t="s">
        <v>152</v>
      </c>
      <c r="BM311" s="24" t="s">
        <v>433</v>
      </c>
    </row>
    <row r="312" spans="2:65" s="1" customFormat="1" ht="24">
      <c r="B312" s="38"/>
      <c r="D312" s="164" t="s">
        <v>154</v>
      </c>
      <c r="F312" s="165" t="s">
        <v>434</v>
      </c>
      <c r="L312" s="38"/>
      <c r="M312" s="166"/>
      <c r="N312" s="39"/>
      <c r="O312" s="39"/>
      <c r="P312" s="39"/>
      <c r="Q312" s="39"/>
      <c r="R312" s="39"/>
      <c r="S312" s="39"/>
      <c r="T312" s="67"/>
      <c r="AT312" s="24" t="s">
        <v>154</v>
      </c>
      <c r="AU312" s="24" t="s">
        <v>76</v>
      </c>
    </row>
    <row r="313" spans="2:65" s="1" customFormat="1" ht="72">
      <c r="B313" s="38"/>
      <c r="D313" s="164" t="s">
        <v>156</v>
      </c>
      <c r="F313" s="167" t="s">
        <v>435</v>
      </c>
      <c r="L313" s="38"/>
      <c r="M313" s="166"/>
      <c r="N313" s="39"/>
      <c r="O313" s="39"/>
      <c r="P313" s="39"/>
      <c r="Q313" s="39"/>
      <c r="R313" s="39"/>
      <c r="S313" s="39"/>
      <c r="T313" s="67"/>
      <c r="AT313" s="24" t="s">
        <v>156</v>
      </c>
      <c r="AU313" s="24" t="s">
        <v>76</v>
      </c>
    </row>
    <row r="314" spans="2:65" s="11" customFormat="1" ht="24">
      <c r="B314" s="168"/>
      <c r="D314" s="164" t="s">
        <v>158</v>
      </c>
      <c r="E314" s="169" t="s">
        <v>5</v>
      </c>
      <c r="F314" s="170" t="s">
        <v>436</v>
      </c>
      <c r="H314" s="169" t="s">
        <v>5</v>
      </c>
      <c r="L314" s="168"/>
      <c r="M314" s="171"/>
      <c r="N314" s="172"/>
      <c r="O314" s="172"/>
      <c r="P314" s="172"/>
      <c r="Q314" s="172"/>
      <c r="R314" s="172"/>
      <c r="S314" s="172"/>
      <c r="T314" s="173"/>
      <c r="AT314" s="169" t="s">
        <v>158</v>
      </c>
      <c r="AU314" s="169" t="s">
        <v>76</v>
      </c>
      <c r="AV314" s="11" t="s">
        <v>74</v>
      </c>
      <c r="AW314" s="11" t="s">
        <v>30</v>
      </c>
      <c r="AX314" s="11" t="s">
        <v>66</v>
      </c>
      <c r="AY314" s="169" t="s">
        <v>145</v>
      </c>
    </row>
    <row r="315" spans="2:65" s="12" customFormat="1">
      <c r="B315" s="174"/>
      <c r="D315" s="164" t="s">
        <v>158</v>
      </c>
      <c r="E315" s="175" t="s">
        <v>5</v>
      </c>
      <c r="F315" s="176" t="s">
        <v>437</v>
      </c>
      <c r="H315" s="177">
        <v>3.8940000000000001</v>
      </c>
      <c r="L315" s="174"/>
      <c r="M315" s="178"/>
      <c r="N315" s="179"/>
      <c r="O315" s="179"/>
      <c r="P315" s="179"/>
      <c r="Q315" s="179"/>
      <c r="R315" s="179"/>
      <c r="S315" s="179"/>
      <c r="T315" s="180"/>
      <c r="AT315" s="175" t="s">
        <v>158</v>
      </c>
      <c r="AU315" s="175" t="s">
        <v>76</v>
      </c>
      <c r="AV315" s="12" t="s">
        <v>76</v>
      </c>
      <c r="AW315" s="12" t="s">
        <v>30</v>
      </c>
      <c r="AX315" s="12" t="s">
        <v>66</v>
      </c>
      <c r="AY315" s="175" t="s">
        <v>145</v>
      </c>
    </row>
    <row r="316" spans="2:65" s="11" customFormat="1" ht="24">
      <c r="B316" s="168"/>
      <c r="D316" s="164" t="s">
        <v>158</v>
      </c>
      <c r="E316" s="169" t="s">
        <v>5</v>
      </c>
      <c r="F316" s="170" t="s">
        <v>438</v>
      </c>
      <c r="H316" s="169" t="s">
        <v>5</v>
      </c>
      <c r="L316" s="168"/>
      <c r="M316" s="171"/>
      <c r="N316" s="172"/>
      <c r="O316" s="172"/>
      <c r="P316" s="172"/>
      <c r="Q316" s="172"/>
      <c r="R316" s="172"/>
      <c r="S316" s="172"/>
      <c r="T316" s="173"/>
      <c r="AT316" s="169" t="s">
        <v>158</v>
      </c>
      <c r="AU316" s="169" t="s">
        <v>76</v>
      </c>
      <c r="AV316" s="11" t="s">
        <v>74</v>
      </c>
      <c r="AW316" s="11" t="s">
        <v>30</v>
      </c>
      <c r="AX316" s="11" t="s">
        <v>66</v>
      </c>
      <c r="AY316" s="169" t="s">
        <v>145</v>
      </c>
    </row>
    <row r="317" spans="2:65" s="12" customFormat="1">
      <c r="B317" s="174"/>
      <c r="D317" s="164" t="s">
        <v>158</v>
      </c>
      <c r="E317" s="175" t="s">
        <v>5</v>
      </c>
      <c r="F317" s="176" t="s">
        <v>439</v>
      </c>
      <c r="H317" s="177">
        <v>3.78</v>
      </c>
      <c r="L317" s="174"/>
      <c r="M317" s="178"/>
      <c r="N317" s="179"/>
      <c r="O317" s="179"/>
      <c r="P317" s="179"/>
      <c r="Q317" s="179"/>
      <c r="R317" s="179"/>
      <c r="S317" s="179"/>
      <c r="T317" s="180"/>
      <c r="AT317" s="175" t="s">
        <v>158</v>
      </c>
      <c r="AU317" s="175" t="s">
        <v>76</v>
      </c>
      <c r="AV317" s="12" t="s">
        <v>76</v>
      </c>
      <c r="AW317" s="12" t="s">
        <v>30</v>
      </c>
      <c r="AX317" s="12" t="s">
        <v>66</v>
      </c>
      <c r="AY317" s="175" t="s">
        <v>145</v>
      </c>
    </row>
    <row r="318" spans="2:65" s="13" customFormat="1">
      <c r="B318" s="181"/>
      <c r="D318" s="164" t="s">
        <v>158</v>
      </c>
      <c r="E318" s="182" t="s">
        <v>5</v>
      </c>
      <c r="F318" s="183" t="s">
        <v>161</v>
      </c>
      <c r="H318" s="184">
        <v>7.6740000000000004</v>
      </c>
      <c r="L318" s="181"/>
      <c r="M318" s="185"/>
      <c r="N318" s="186"/>
      <c r="O318" s="186"/>
      <c r="P318" s="186"/>
      <c r="Q318" s="186"/>
      <c r="R318" s="186"/>
      <c r="S318" s="186"/>
      <c r="T318" s="187"/>
      <c r="AT318" s="182" t="s">
        <v>158</v>
      </c>
      <c r="AU318" s="182" t="s">
        <v>76</v>
      </c>
      <c r="AV318" s="13" t="s">
        <v>152</v>
      </c>
      <c r="AW318" s="13" t="s">
        <v>30</v>
      </c>
      <c r="AX318" s="13" t="s">
        <v>74</v>
      </c>
      <c r="AY318" s="182" t="s">
        <v>145</v>
      </c>
    </row>
    <row r="319" spans="2:65" s="1" customFormat="1" ht="16.5" customHeight="1">
      <c r="B319" s="152"/>
      <c r="C319" s="188" t="s">
        <v>440</v>
      </c>
      <c r="D319" s="188" t="s">
        <v>328</v>
      </c>
      <c r="E319" s="189" t="s">
        <v>441</v>
      </c>
      <c r="F319" s="190" t="s">
        <v>442</v>
      </c>
      <c r="G319" s="191" t="s">
        <v>324</v>
      </c>
      <c r="H319" s="192">
        <v>2</v>
      </c>
      <c r="I319" s="193"/>
      <c r="J319" s="193">
        <f>ROUND(I319*H319,2)</f>
        <v>0</v>
      </c>
      <c r="K319" s="190" t="s">
        <v>5</v>
      </c>
      <c r="L319" s="194"/>
      <c r="M319" s="195" t="s">
        <v>5</v>
      </c>
      <c r="N319" s="196" t="s">
        <v>37</v>
      </c>
      <c r="O319" s="161">
        <v>0</v>
      </c>
      <c r="P319" s="161">
        <f>O319*H319</f>
        <v>0</v>
      </c>
      <c r="Q319" s="161">
        <v>0</v>
      </c>
      <c r="R319" s="161">
        <f>Q319*H319</f>
        <v>0</v>
      </c>
      <c r="S319" s="161">
        <v>0</v>
      </c>
      <c r="T319" s="162">
        <f>S319*H319</f>
        <v>0</v>
      </c>
      <c r="AR319" s="24" t="s">
        <v>212</v>
      </c>
      <c r="AT319" s="24" t="s">
        <v>328</v>
      </c>
      <c r="AU319" s="24" t="s">
        <v>76</v>
      </c>
      <c r="AY319" s="24" t="s">
        <v>145</v>
      </c>
      <c r="BE319" s="163">
        <f>IF(N319="základní",J319,0)</f>
        <v>0</v>
      </c>
      <c r="BF319" s="163">
        <f>IF(N319="snížená",J319,0)</f>
        <v>0</v>
      </c>
      <c r="BG319" s="163">
        <f>IF(N319="zákl. přenesená",J319,0)</f>
        <v>0</v>
      </c>
      <c r="BH319" s="163">
        <f>IF(N319="sníž. přenesená",J319,0)</f>
        <v>0</v>
      </c>
      <c r="BI319" s="163">
        <f>IF(N319="nulová",J319,0)</f>
        <v>0</v>
      </c>
      <c r="BJ319" s="24" t="s">
        <v>74</v>
      </c>
      <c r="BK319" s="163">
        <f>ROUND(I319*H319,2)</f>
        <v>0</v>
      </c>
      <c r="BL319" s="24" t="s">
        <v>152</v>
      </c>
      <c r="BM319" s="24" t="s">
        <v>443</v>
      </c>
    </row>
    <row r="320" spans="2:65" s="1" customFormat="1">
      <c r="B320" s="38"/>
      <c r="D320" s="164" t="s">
        <v>154</v>
      </c>
      <c r="F320" s="165" t="s">
        <v>442</v>
      </c>
      <c r="L320" s="38"/>
      <c r="M320" s="166"/>
      <c r="N320" s="39"/>
      <c r="O320" s="39"/>
      <c r="P320" s="39"/>
      <c r="Q320" s="39"/>
      <c r="R320" s="39"/>
      <c r="S320" s="39"/>
      <c r="T320" s="67"/>
      <c r="AT320" s="24" t="s">
        <v>154</v>
      </c>
      <c r="AU320" s="24" t="s">
        <v>76</v>
      </c>
    </row>
    <row r="321" spans="2:65" s="1" customFormat="1" ht="16.5" customHeight="1">
      <c r="B321" s="152"/>
      <c r="C321" s="153" t="s">
        <v>444</v>
      </c>
      <c r="D321" s="153" t="s">
        <v>147</v>
      </c>
      <c r="E321" s="154" t="s">
        <v>445</v>
      </c>
      <c r="F321" s="155" t="s">
        <v>446</v>
      </c>
      <c r="G321" s="156" t="s">
        <v>324</v>
      </c>
      <c r="H321" s="157">
        <v>112</v>
      </c>
      <c r="I321" s="158"/>
      <c r="J321" s="158">
        <f>ROUND(I321*H321,2)</f>
        <v>0</v>
      </c>
      <c r="K321" s="155" t="s">
        <v>5</v>
      </c>
      <c r="L321" s="38"/>
      <c r="M321" s="159" t="s">
        <v>5</v>
      </c>
      <c r="N321" s="160" t="s">
        <v>37</v>
      </c>
      <c r="O321" s="161">
        <v>0.28999999999999998</v>
      </c>
      <c r="P321" s="161">
        <f>O321*H321</f>
        <v>32.479999999999997</v>
      </c>
      <c r="Q321" s="161">
        <v>1.17E-2</v>
      </c>
      <c r="R321" s="161">
        <f>Q321*H321</f>
        <v>1.3104</v>
      </c>
      <c r="S321" s="161">
        <v>0</v>
      </c>
      <c r="T321" s="162">
        <f>S321*H321</f>
        <v>0</v>
      </c>
      <c r="AR321" s="24" t="s">
        <v>152</v>
      </c>
      <c r="AT321" s="24" t="s">
        <v>147</v>
      </c>
      <c r="AU321" s="24" t="s">
        <v>76</v>
      </c>
      <c r="AY321" s="24" t="s">
        <v>145</v>
      </c>
      <c r="BE321" s="163">
        <f>IF(N321="základní",J321,0)</f>
        <v>0</v>
      </c>
      <c r="BF321" s="163">
        <f>IF(N321="snížená",J321,0)</f>
        <v>0</v>
      </c>
      <c r="BG321" s="163">
        <f>IF(N321="zákl. přenesená",J321,0)</f>
        <v>0</v>
      </c>
      <c r="BH321" s="163">
        <f>IF(N321="sníž. přenesená",J321,0)</f>
        <v>0</v>
      </c>
      <c r="BI321" s="163">
        <f>IF(N321="nulová",J321,0)</f>
        <v>0</v>
      </c>
      <c r="BJ321" s="24" t="s">
        <v>74</v>
      </c>
      <c r="BK321" s="163">
        <f>ROUND(I321*H321,2)</f>
        <v>0</v>
      </c>
      <c r="BL321" s="24" t="s">
        <v>152</v>
      </c>
      <c r="BM321" s="24" t="s">
        <v>447</v>
      </c>
    </row>
    <row r="322" spans="2:65" s="1" customFormat="1" ht="24">
      <c r="B322" s="38"/>
      <c r="D322" s="164" t="s">
        <v>154</v>
      </c>
      <c r="F322" s="165" t="s">
        <v>448</v>
      </c>
      <c r="L322" s="38"/>
      <c r="M322" s="166"/>
      <c r="N322" s="39"/>
      <c r="O322" s="39"/>
      <c r="P322" s="39"/>
      <c r="Q322" s="39"/>
      <c r="R322" s="39"/>
      <c r="S322" s="39"/>
      <c r="T322" s="67"/>
      <c r="AT322" s="24" t="s">
        <v>154</v>
      </c>
      <c r="AU322" s="24" t="s">
        <v>76</v>
      </c>
    </row>
    <row r="323" spans="2:65" s="1" customFormat="1" ht="72">
      <c r="B323" s="38"/>
      <c r="D323" s="164" t="s">
        <v>156</v>
      </c>
      <c r="F323" s="167" t="s">
        <v>449</v>
      </c>
      <c r="L323" s="38"/>
      <c r="M323" s="166"/>
      <c r="N323" s="39"/>
      <c r="O323" s="39"/>
      <c r="P323" s="39"/>
      <c r="Q323" s="39"/>
      <c r="R323" s="39"/>
      <c r="S323" s="39"/>
      <c r="T323" s="67"/>
      <c r="AT323" s="24" t="s">
        <v>156</v>
      </c>
      <c r="AU323" s="24" t="s">
        <v>76</v>
      </c>
    </row>
    <row r="324" spans="2:65" s="1" customFormat="1" ht="25.5" customHeight="1">
      <c r="B324" s="152"/>
      <c r="C324" s="188" t="s">
        <v>450</v>
      </c>
      <c r="D324" s="188" t="s">
        <v>328</v>
      </c>
      <c r="E324" s="189" t="s">
        <v>451</v>
      </c>
      <c r="F324" s="190" t="s">
        <v>452</v>
      </c>
      <c r="G324" s="191" t="s">
        <v>265</v>
      </c>
      <c r="H324" s="192">
        <v>2E-3</v>
      </c>
      <c r="I324" s="193"/>
      <c r="J324" s="193">
        <f>ROUND(I324*H324,2)</f>
        <v>0</v>
      </c>
      <c r="K324" s="190"/>
      <c r="L324" s="194"/>
      <c r="M324" s="195" t="s">
        <v>5</v>
      </c>
      <c r="N324" s="196" t="s">
        <v>37</v>
      </c>
      <c r="O324" s="161">
        <v>0</v>
      </c>
      <c r="P324" s="161">
        <f>O324*H324</f>
        <v>0</v>
      </c>
      <c r="Q324" s="161">
        <v>1</v>
      </c>
      <c r="R324" s="161">
        <f>Q324*H324</f>
        <v>2E-3</v>
      </c>
      <c r="S324" s="161">
        <v>0</v>
      </c>
      <c r="T324" s="162">
        <f>S324*H324</f>
        <v>0</v>
      </c>
      <c r="AR324" s="24" t="s">
        <v>212</v>
      </c>
      <c r="AT324" s="24" t="s">
        <v>328</v>
      </c>
      <c r="AU324" s="24" t="s">
        <v>76</v>
      </c>
      <c r="AY324" s="24" t="s">
        <v>145</v>
      </c>
      <c r="BE324" s="163">
        <f>IF(N324="základní",J324,0)</f>
        <v>0</v>
      </c>
      <c r="BF324" s="163">
        <f>IF(N324="snížená",J324,0)</f>
        <v>0</v>
      </c>
      <c r="BG324" s="163">
        <f>IF(N324="zákl. přenesená",J324,0)</f>
        <v>0</v>
      </c>
      <c r="BH324" s="163">
        <f>IF(N324="sníž. přenesená",J324,0)</f>
        <v>0</v>
      </c>
      <c r="BI324" s="163">
        <f>IF(N324="nulová",J324,0)</f>
        <v>0</v>
      </c>
      <c r="BJ324" s="24" t="s">
        <v>74</v>
      </c>
      <c r="BK324" s="163">
        <f>ROUND(I324*H324,2)</f>
        <v>0</v>
      </c>
      <c r="BL324" s="24" t="s">
        <v>152</v>
      </c>
      <c r="BM324" s="24" t="s">
        <v>453</v>
      </c>
    </row>
    <row r="325" spans="2:65" s="1" customFormat="1">
      <c r="B325" s="38"/>
      <c r="D325" s="164" t="s">
        <v>154</v>
      </c>
      <c r="F325" s="165" t="s">
        <v>452</v>
      </c>
      <c r="L325" s="38"/>
      <c r="M325" s="166"/>
      <c r="N325" s="39"/>
      <c r="O325" s="39"/>
      <c r="P325" s="39"/>
      <c r="Q325" s="39"/>
      <c r="R325" s="39"/>
      <c r="S325" s="39"/>
      <c r="T325" s="67"/>
      <c r="AT325" s="24" t="s">
        <v>154</v>
      </c>
      <c r="AU325" s="24" t="s">
        <v>76</v>
      </c>
    </row>
    <row r="326" spans="2:65" s="1" customFormat="1" ht="24">
      <c r="B326" s="38"/>
      <c r="D326" s="164" t="s">
        <v>179</v>
      </c>
      <c r="F326" s="167" t="s">
        <v>454</v>
      </c>
      <c r="L326" s="38"/>
      <c r="M326" s="166"/>
      <c r="N326" s="39"/>
      <c r="O326" s="39"/>
      <c r="P326" s="39"/>
      <c r="Q326" s="39"/>
      <c r="R326" s="39"/>
      <c r="S326" s="39"/>
      <c r="T326" s="67"/>
      <c r="AT326" s="24" t="s">
        <v>179</v>
      </c>
      <c r="AU326" s="24" t="s">
        <v>76</v>
      </c>
    </row>
    <row r="327" spans="2:65" s="11" customFormat="1">
      <c r="B327" s="168"/>
      <c r="D327" s="164" t="s">
        <v>158</v>
      </c>
      <c r="E327" s="169" t="s">
        <v>5</v>
      </c>
      <c r="F327" s="170" t="s">
        <v>243</v>
      </c>
      <c r="H327" s="169" t="s">
        <v>5</v>
      </c>
      <c r="L327" s="168"/>
      <c r="M327" s="171"/>
      <c r="N327" s="172"/>
      <c r="O327" s="172"/>
      <c r="P327" s="172"/>
      <c r="Q327" s="172"/>
      <c r="R327" s="172"/>
      <c r="S327" s="172"/>
      <c r="T327" s="173"/>
      <c r="AT327" s="169" t="s">
        <v>158</v>
      </c>
      <c r="AU327" s="169" t="s">
        <v>76</v>
      </c>
      <c r="AV327" s="11" t="s">
        <v>74</v>
      </c>
      <c r="AW327" s="11" t="s">
        <v>30</v>
      </c>
      <c r="AX327" s="11" t="s">
        <v>66</v>
      </c>
      <c r="AY327" s="169" t="s">
        <v>145</v>
      </c>
    </row>
    <row r="328" spans="2:65" s="12" customFormat="1">
      <c r="B328" s="174"/>
      <c r="D328" s="164" t="s">
        <v>158</v>
      </c>
      <c r="E328" s="175" t="s">
        <v>5</v>
      </c>
      <c r="F328" s="176" t="s">
        <v>455</v>
      </c>
      <c r="H328" s="177">
        <v>2E-3</v>
      </c>
      <c r="L328" s="174"/>
      <c r="M328" s="178"/>
      <c r="N328" s="179"/>
      <c r="O328" s="179"/>
      <c r="P328" s="179"/>
      <c r="Q328" s="179"/>
      <c r="R328" s="179"/>
      <c r="S328" s="179"/>
      <c r="T328" s="180"/>
      <c r="AT328" s="175" t="s">
        <v>158</v>
      </c>
      <c r="AU328" s="175" t="s">
        <v>76</v>
      </c>
      <c r="AV328" s="12" t="s">
        <v>76</v>
      </c>
      <c r="AW328" s="12" t="s">
        <v>30</v>
      </c>
      <c r="AX328" s="12" t="s">
        <v>66</v>
      </c>
      <c r="AY328" s="175" t="s">
        <v>145</v>
      </c>
    </row>
    <row r="329" spans="2:65" s="13" customFormat="1">
      <c r="B329" s="181"/>
      <c r="D329" s="164" t="s">
        <v>158</v>
      </c>
      <c r="E329" s="182" t="s">
        <v>5</v>
      </c>
      <c r="F329" s="183" t="s">
        <v>161</v>
      </c>
      <c r="H329" s="184">
        <v>2E-3</v>
      </c>
      <c r="L329" s="181"/>
      <c r="M329" s="185"/>
      <c r="N329" s="186"/>
      <c r="O329" s="186"/>
      <c r="P329" s="186"/>
      <c r="Q329" s="186"/>
      <c r="R329" s="186"/>
      <c r="S329" s="186"/>
      <c r="T329" s="187"/>
      <c r="AT329" s="182" t="s">
        <v>158</v>
      </c>
      <c r="AU329" s="182" t="s">
        <v>76</v>
      </c>
      <c r="AV329" s="13" t="s">
        <v>152</v>
      </c>
      <c r="AW329" s="13" t="s">
        <v>30</v>
      </c>
      <c r="AX329" s="13" t="s">
        <v>74</v>
      </c>
      <c r="AY329" s="182" t="s">
        <v>145</v>
      </c>
    </row>
    <row r="330" spans="2:65" s="10" customFormat="1" ht="29.85" customHeight="1">
      <c r="B330" s="140"/>
      <c r="D330" s="141" t="s">
        <v>65</v>
      </c>
      <c r="E330" s="150" t="s">
        <v>456</v>
      </c>
      <c r="F330" s="150" t="s">
        <v>457</v>
      </c>
      <c r="J330" s="151">
        <f>BK330</f>
        <v>0</v>
      </c>
      <c r="L330" s="140"/>
      <c r="M330" s="144"/>
      <c r="N330" s="145"/>
      <c r="O330" s="145"/>
      <c r="P330" s="146">
        <f>SUM(P331:P337)</f>
        <v>19.676375</v>
      </c>
      <c r="Q330" s="145"/>
      <c r="R330" s="146">
        <f>SUM(R331:R337)</f>
        <v>0</v>
      </c>
      <c r="S330" s="145"/>
      <c r="T330" s="147">
        <f>SUM(T331:T337)</f>
        <v>0</v>
      </c>
      <c r="AR330" s="141" t="s">
        <v>74</v>
      </c>
      <c r="AT330" s="148" t="s">
        <v>65</v>
      </c>
      <c r="AU330" s="148" t="s">
        <v>74</v>
      </c>
      <c r="AY330" s="141" t="s">
        <v>145</v>
      </c>
      <c r="BK330" s="149">
        <f>SUM(BK331:BK337)</f>
        <v>0</v>
      </c>
    </row>
    <row r="331" spans="2:65" s="1" customFormat="1" ht="25.5" customHeight="1">
      <c r="B331" s="152"/>
      <c r="C331" s="153" t="s">
        <v>458</v>
      </c>
      <c r="D331" s="153" t="s">
        <v>147</v>
      </c>
      <c r="E331" s="154" t="s">
        <v>459</v>
      </c>
      <c r="F331" s="155" t="s">
        <v>460</v>
      </c>
      <c r="G331" s="156" t="s">
        <v>265</v>
      </c>
      <c r="H331" s="157">
        <v>41.286000000000001</v>
      </c>
      <c r="I331" s="158"/>
      <c r="J331" s="158">
        <f>ROUND(I331*H331,2)</f>
        <v>0</v>
      </c>
      <c r="K331" s="155" t="s">
        <v>151</v>
      </c>
      <c r="L331" s="38"/>
      <c r="M331" s="159" t="s">
        <v>5</v>
      </c>
      <c r="N331" s="160" t="s">
        <v>37</v>
      </c>
      <c r="O331" s="161">
        <v>0.125</v>
      </c>
      <c r="P331" s="161">
        <f>O331*H331</f>
        <v>5.1607500000000002</v>
      </c>
      <c r="Q331" s="161">
        <v>0</v>
      </c>
      <c r="R331" s="161">
        <f>Q331*H331</f>
        <v>0</v>
      </c>
      <c r="S331" s="161">
        <v>0</v>
      </c>
      <c r="T331" s="162">
        <f>S331*H331</f>
        <v>0</v>
      </c>
      <c r="AR331" s="24" t="s">
        <v>152</v>
      </c>
      <c r="AT331" s="24" t="s">
        <v>147</v>
      </c>
      <c r="AU331" s="24" t="s">
        <v>76</v>
      </c>
      <c r="AY331" s="24" t="s">
        <v>145</v>
      </c>
      <c r="BE331" s="163">
        <f>IF(N331="základní",J331,0)</f>
        <v>0</v>
      </c>
      <c r="BF331" s="163">
        <f>IF(N331="snížená",J331,0)</f>
        <v>0</v>
      </c>
      <c r="BG331" s="163">
        <f>IF(N331="zákl. přenesená",J331,0)</f>
        <v>0</v>
      </c>
      <c r="BH331" s="163">
        <f>IF(N331="sníž. přenesená",J331,0)</f>
        <v>0</v>
      </c>
      <c r="BI331" s="163">
        <f>IF(N331="nulová",J331,0)</f>
        <v>0</v>
      </c>
      <c r="BJ331" s="24" t="s">
        <v>74</v>
      </c>
      <c r="BK331" s="163">
        <f>ROUND(I331*H331,2)</f>
        <v>0</v>
      </c>
      <c r="BL331" s="24" t="s">
        <v>152</v>
      </c>
      <c r="BM331" s="24" t="s">
        <v>461</v>
      </c>
    </row>
    <row r="332" spans="2:65" s="12" customFormat="1">
      <c r="B332" s="174"/>
      <c r="D332" s="164" t="s">
        <v>158</v>
      </c>
      <c r="E332" s="175" t="s">
        <v>5</v>
      </c>
      <c r="F332" s="176" t="s">
        <v>462</v>
      </c>
      <c r="H332" s="177">
        <v>41.286000000000001</v>
      </c>
      <c r="L332" s="174"/>
      <c r="M332" s="178"/>
      <c r="N332" s="179"/>
      <c r="O332" s="179"/>
      <c r="P332" s="179"/>
      <c r="Q332" s="179"/>
      <c r="R332" s="179"/>
      <c r="S332" s="179"/>
      <c r="T332" s="180"/>
      <c r="AT332" s="175" t="s">
        <v>158</v>
      </c>
      <c r="AU332" s="175" t="s">
        <v>76</v>
      </c>
      <c r="AV332" s="12" t="s">
        <v>76</v>
      </c>
      <c r="AW332" s="12" t="s">
        <v>30</v>
      </c>
      <c r="AX332" s="12" t="s">
        <v>66</v>
      </c>
      <c r="AY332" s="175" t="s">
        <v>145</v>
      </c>
    </row>
    <row r="333" spans="2:65" s="13" customFormat="1">
      <c r="B333" s="181"/>
      <c r="D333" s="164" t="s">
        <v>158</v>
      </c>
      <c r="E333" s="182" t="s">
        <v>5</v>
      </c>
      <c r="F333" s="183" t="s">
        <v>161</v>
      </c>
      <c r="H333" s="184">
        <v>41.286000000000001</v>
      </c>
      <c r="L333" s="181"/>
      <c r="M333" s="185"/>
      <c r="N333" s="186"/>
      <c r="O333" s="186"/>
      <c r="P333" s="186"/>
      <c r="Q333" s="186"/>
      <c r="R333" s="186"/>
      <c r="S333" s="186"/>
      <c r="T333" s="187"/>
      <c r="AT333" s="182" t="s">
        <v>158</v>
      </c>
      <c r="AU333" s="182" t="s">
        <v>76</v>
      </c>
      <c r="AV333" s="13" t="s">
        <v>152</v>
      </c>
      <c r="AW333" s="13" t="s">
        <v>30</v>
      </c>
      <c r="AX333" s="13" t="s">
        <v>74</v>
      </c>
      <c r="AY333" s="182" t="s">
        <v>145</v>
      </c>
    </row>
    <row r="334" spans="2:65" s="1" customFormat="1" ht="25.5" customHeight="1">
      <c r="B334" s="152"/>
      <c r="C334" s="153" t="s">
        <v>463</v>
      </c>
      <c r="D334" s="153" t="s">
        <v>147</v>
      </c>
      <c r="E334" s="154" t="s">
        <v>464</v>
      </c>
      <c r="F334" s="155" t="s">
        <v>465</v>
      </c>
      <c r="G334" s="156" t="s">
        <v>265</v>
      </c>
      <c r="H334" s="157">
        <v>116.125</v>
      </c>
      <c r="I334" s="158"/>
      <c r="J334" s="158">
        <f>ROUND(I334*H334,2)</f>
        <v>0</v>
      </c>
      <c r="K334" s="155" t="s">
        <v>151</v>
      </c>
      <c r="L334" s="38"/>
      <c r="M334" s="159" t="s">
        <v>5</v>
      </c>
      <c r="N334" s="160" t="s">
        <v>37</v>
      </c>
      <c r="O334" s="161">
        <v>0.125</v>
      </c>
      <c r="P334" s="161">
        <f>O334*H334</f>
        <v>14.515625</v>
      </c>
      <c r="Q334" s="161">
        <v>0</v>
      </c>
      <c r="R334" s="161">
        <f>Q334*H334</f>
        <v>0</v>
      </c>
      <c r="S334" s="161">
        <v>0</v>
      </c>
      <c r="T334" s="162">
        <f>S334*H334</f>
        <v>0</v>
      </c>
      <c r="AR334" s="24" t="s">
        <v>152</v>
      </c>
      <c r="AT334" s="24" t="s">
        <v>147</v>
      </c>
      <c r="AU334" s="24" t="s">
        <v>76</v>
      </c>
      <c r="AY334" s="24" t="s">
        <v>145</v>
      </c>
      <c r="BE334" s="163">
        <f>IF(N334="základní",J334,0)</f>
        <v>0</v>
      </c>
      <c r="BF334" s="163">
        <f>IF(N334="snížená",J334,0)</f>
        <v>0</v>
      </c>
      <c r="BG334" s="163">
        <f>IF(N334="zákl. přenesená",J334,0)</f>
        <v>0</v>
      </c>
      <c r="BH334" s="163">
        <f>IF(N334="sníž. přenesená",J334,0)</f>
        <v>0</v>
      </c>
      <c r="BI334" s="163">
        <f>IF(N334="nulová",J334,0)</f>
        <v>0</v>
      </c>
      <c r="BJ334" s="24" t="s">
        <v>74</v>
      </c>
      <c r="BK334" s="163">
        <f>ROUND(I334*H334,2)</f>
        <v>0</v>
      </c>
      <c r="BL334" s="24" t="s">
        <v>152</v>
      </c>
      <c r="BM334" s="24" t="s">
        <v>466</v>
      </c>
    </row>
    <row r="335" spans="2:65" s="11" customFormat="1">
      <c r="B335" s="168"/>
      <c r="D335" s="164" t="s">
        <v>158</v>
      </c>
      <c r="E335" s="169" t="s">
        <v>5</v>
      </c>
      <c r="F335" s="170" t="s">
        <v>467</v>
      </c>
      <c r="H335" s="169" t="s">
        <v>5</v>
      </c>
      <c r="L335" s="168"/>
      <c r="M335" s="171"/>
      <c r="N335" s="172"/>
      <c r="O335" s="172"/>
      <c r="P335" s="172"/>
      <c r="Q335" s="172"/>
      <c r="R335" s="172"/>
      <c r="S335" s="172"/>
      <c r="T335" s="173"/>
      <c r="AT335" s="169" t="s">
        <v>158</v>
      </c>
      <c r="AU335" s="169" t="s">
        <v>76</v>
      </c>
      <c r="AV335" s="11" t="s">
        <v>74</v>
      </c>
      <c r="AW335" s="11" t="s">
        <v>30</v>
      </c>
      <c r="AX335" s="11" t="s">
        <v>66</v>
      </c>
      <c r="AY335" s="169" t="s">
        <v>145</v>
      </c>
    </row>
    <row r="336" spans="2:65" s="12" customFormat="1">
      <c r="B336" s="174"/>
      <c r="D336" s="164" t="s">
        <v>158</v>
      </c>
      <c r="E336" s="175" t="s">
        <v>5</v>
      </c>
      <c r="F336" s="176" t="s">
        <v>468</v>
      </c>
      <c r="H336" s="177">
        <v>116.125</v>
      </c>
      <c r="L336" s="174"/>
      <c r="M336" s="178"/>
      <c r="N336" s="179"/>
      <c r="O336" s="179"/>
      <c r="P336" s="179"/>
      <c r="Q336" s="179"/>
      <c r="R336" s="179"/>
      <c r="S336" s="179"/>
      <c r="T336" s="180"/>
      <c r="AT336" s="175" t="s">
        <v>158</v>
      </c>
      <c r="AU336" s="175" t="s">
        <v>76</v>
      </c>
      <c r="AV336" s="12" t="s">
        <v>76</v>
      </c>
      <c r="AW336" s="12" t="s">
        <v>30</v>
      </c>
      <c r="AX336" s="12" t="s">
        <v>66</v>
      </c>
      <c r="AY336" s="175" t="s">
        <v>145</v>
      </c>
    </row>
    <row r="337" spans="2:65" s="13" customFormat="1">
      <c r="B337" s="181"/>
      <c r="D337" s="164" t="s">
        <v>158</v>
      </c>
      <c r="E337" s="182" t="s">
        <v>5</v>
      </c>
      <c r="F337" s="183" t="s">
        <v>161</v>
      </c>
      <c r="H337" s="184">
        <v>116.125</v>
      </c>
      <c r="L337" s="181"/>
      <c r="M337" s="185"/>
      <c r="N337" s="186"/>
      <c r="O337" s="186"/>
      <c r="P337" s="186"/>
      <c r="Q337" s="186"/>
      <c r="R337" s="186"/>
      <c r="S337" s="186"/>
      <c r="T337" s="187"/>
      <c r="AT337" s="182" t="s">
        <v>158</v>
      </c>
      <c r="AU337" s="182" t="s">
        <v>76</v>
      </c>
      <c r="AV337" s="13" t="s">
        <v>152</v>
      </c>
      <c r="AW337" s="13" t="s">
        <v>30</v>
      </c>
      <c r="AX337" s="13" t="s">
        <v>74</v>
      </c>
      <c r="AY337" s="182" t="s">
        <v>145</v>
      </c>
    </row>
    <row r="338" spans="2:65" s="10" customFormat="1" ht="29.85" customHeight="1">
      <c r="B338" s="140"/>
      <c r="D338" s="141" t="s">
        <v>65</v>
      </c>
      <c r="E338" s="150" t="s">
        <v>469</v>
      </c>
      <c r="F338" s="150" t="s">
        <v>470</v>
      </c>
      <c r="J338" s="151">
        <f>BK338</f>
        <v>0</v>
      </c>
      <c r="L338" s="140"/>
      <c r="M338" s="144"/>
      <c r="N338" s="145"/>
      <c r="O338" s="145"/>
      <c r="P338" s="146">
        <f>SUM(P339:P341)</f>
        <v>344.42233800000002</v>
      </c>
      <c r="Q338" s="145"/>
      <c r="R338" s="146">
        <f>SUM(R339:R341)</f>
        <v>0</v>
      </c>
      <c r="S338" s="145"/>
      <c r="T338" s="147">
        <f>SUM(T339:T341)</f>
        <v>0</v>
      </c>
      <c r="AR338" s="141" t="s">
        <v>74</v>
      </c>
      <c r="AT338" s="148" t="s">
        <v>65</v>
      </c>
      <c r="AU338" s="148" t="s">
        <v>74</v>
      </c>
      <c r="AY338" s="141" t="s">
        <v>145</v>
      </c>
      <c r="BK338" s="149">
        <f>SUM(BK339:BK341)</f>
        <v>0</v>
      </c>
    </row>
    <row r="339" spans="2:65" s="1" customFormat="1" ht="16.5" customHeight="1">
      <c r="B339" s="152"/>
      <c r="C339" s="153" t="s">
        <v>471</v>
      </c>
      <c r="D339" s="153" t="s">
        <v>147</v>
      </c>
      <c r="E339" s="154" t="s">
        <v>472</v>
      </c>
      <c r="F339" s="155" t="s">
        <v>473</v>
      </c>
      <c r="G339" s="156" t="s">
        <v>265</v>
      </c>
      <c r="H339" s="157">
        <v>1019.001</v>
      </c>
      <c r="I339" s="158"/>
      <c r="J339" s="158">
        <f>ROUND(I339*H339,2)</f>
        <v>0</v>
      </c>
      <c r="K339" s="155"/>
      <c r="L339" s="38"/>
      <c r="M339" s="159" t="s">
        <v>5</v>
      </c>
      <c r="N339" s="160" t="s">
        <v>37</v>
      </c>
      <c r="O339" s="161">
        <v>0.33800000000000002</v>
      </c>
      <c r="P339" s="161">
        <f>O339*H339</f>
        <v>344.42233800000002</v>
      </c>
      <c r="Q339" s="161">
        <v>0</v>
      </c>
      <c r="R339" s="161">
        <f>Q339*H339</f>
        <v>0</v>
      </c>
      <c r="S339" s="161">
        <v>0</v>
      </c>
      <c r="T339" s="162">
        <f>S339*H339</f>
        <v>0</v>
      </c>
      <c r="AR339" s="24" t="s">
        <v>152</v>
      </c>
      <c r="AT339" s="24" t="s">
        <v>147</v>
      </c>
      <c r="AU339" s="24" t="s">
        <v>76</v>
      </c>
      <c r="AY339" s="24" t="s">
        <v>145</v>
      </c>
      <c r="BE339" s="163">
        <f>IF(N339="základní",J339,0)</f>
        <v>0</v>
      </c>
      <c r="BF339" s="163">
        <f>IF(N339="snížená",J339,0)</f>
        <v>0</v>
      </c>
      <c r="BG339" s="163">
        <f>IF(N339="zákl. přenesená",J339,0)</f>
        <v>0</v>
      </c>
      <c r="BH339" s="163">
        <f>IF(N339="sníž. přenesená",J339,0)</f>
        <v>0</v>
      </c>
      <c r="BI339" s="163">
        <f>IF(N339="nulová",J339,0)</f>
        <v>0</v>
      </c>
      <c r="BJ339" s="24" t="s">
        <v>74</v>
      </c>
      <c r="BK339" s="163">
        <f>ROUND(I339*H339,2)</f>
        <v>0</v>
      </c>
      <c r="BL339" s="24" t="s">
        <v>152</v>
      </c>
      <c r="BM339" s="24" t="s">
        <v>474</v>
      </c>
    </row>
    <row r="340" spans="2:65" s="1" customFormat="1" ht="24">
      <c r="B340" s="38"/>
      <c r="D340" s="164" t="s">
        <v>154</v>
      </c>
      <c r="F340" s="165" t="s">
        <v>475</v>
      </c>
      <c r="L340" s="38"/>
      <c r="M340" s="166"/>
      <c r="N340" s="39"/>
      <c r="O340" s="39"/>
      <c r="P340" s="39"/>
      <c r="Q340" s="39"/>
      <c r="R340" s="39"/>
      <c r="S340" s="39"/>
      <c r="T340" s="67"/>
      <c r="AT340" s="24" t="s">
        <v>154</v>
      </c>
      <c r="AU340" s="24" t="s">
        <v>76</v>
      </c>
    </row>
    <row r="341" spans="2:65" s="1" customFormat="1" ht="24">
      <c r="B341" s="38"/>
      <c r="D341" s="164" t="s">
        <v>156</v>
      </c>
      <c r="F341" s="167" t="s">
        <v>476</v>
      </c>
      <c r="L341" s="38"/>
      <c r="M341" s="166"/>
      <c r="N341" s="39"/>
      <c r="O341" s="39"/>
      <c r="P341" s="39"/>
      <c r="Q341" s="39"/>
      <c r="R341" s="39"/>
      <c r="S341" s="39"/>
      <c r="T341" s="67"/>
      <c r="AT341" s="24" t="s">
        <v>156</v>
      </c>
      <c r="AU341" s="24" t="s">
        <v>76</v>
      </c>
    </row>
    <row r="342" spans="2:65" s="10" customFormat="1" ht="37.35" customHeight="1">
      <c r="B342" s="140"/>
      <c r="D342" s="141" t="s">
        <v>65</v>
      </c>
      <c r="E342" s="142" t="s">
        <v>477</v>
      </c>
      <c r="F342" s="142" t="s">
        <v>478</v>
      </c>
      <c r="J342" s="143">
        <f>BK342</f>
        <v>0</v>
      </c>
      <c r="L342" s="140"/>
      <c r="M342" s="144"/>
      <c r="N342" s="145"/>
      <c r="O342" s="145"/>
      <c r="P342" s="146">
        <f>P343</f>
        <v>2.5979179999999999</v>
      </c>
      <c r="Q342" s="145"/>
      <c r="R342" s="146">
        <f>R343</f>
        <v>3.4214999999999995E-2</v>
      </c>
      <c r="S342" s="145"/>
      <c r="T342" s="147">
        <f>T343</f>
        <v>0</v>
      </c>
      <c r="AR342" s="141" t="s">
        <v>76</v>
      </c>
      <c r="AT342" s="148" t="s">
        <v>65</v>
      </c>
      <c r="AU342" s="148" t="s">
        <v>66</v>
      </c>
      <c r="AY342" s="141" t="s">
        <v>145</v>
      </c>
      <c r="BK342" s="149">
        <f>BK343</f>
        <v>0</v>
      </c>
    </row>
    <row r="343" spans="2:65" s="10" customFormat="1" ht="19.95" customHeight="1">
      <c r="B343" s="140"/>
      <c r="D343" s="141" t="s">
        <v>65</v>
      </c>
      <c r="E343" s="150" t="s">
        <v>479</v>
      </c>
      <c r="F343" s="150" t="s">
        <v>480</v>
      </c>
      <c r="J343" s="151">
        <f>BK343</f>
        <v>0</v>
      </c>
      <c r="L343" s="140"/>
      <c r="M343" s="144"/>
      <c r="N343" s="145"/>
      <c r="O343" s="145"/>
      <c r="P343" s="146">
        <f>SUM(P344:P353)</f>
        <v>2.5979179999999999</v>
      </c>
      <c r="Q343" s="145"/>
      <c r="R343" s="146">
        <f>SUM(R344:R353)</f>
        <v>3.4214999999999995E-2</v>
      </c>
      <c r="S343" s="145"/>
      <c r="T343" s="147">
        <f>SUM(T344:T353)</f>
        <v>0</v>
      </c>
      <c r="AR343" s="141" t="s">
        <v>76</v>
      </c>
      <c r="AT343" s="148" t="s">
        <v>65</v>
      </c>
      <c r="AU343" s="148" t="s">
        <v>74</v>
      </c>
      <c r="AY343" s="141" t="s">
        <v>145</v>
      </c>
      <c r="BK343" s="149">
        <f>SUM(BK344:BK353)</f>
        <v>0</v>
      </c>
    </row>
    <row r="344" spans="2:65" s="1" customFormat="1" ht="16.5" customHeight="1">
      <c r="B344" s="152"/>
      <c r="C344" s="153" t="s">
        <v>481</v>
      </c>
      <c r="D344" s="153" t="s">
        <v>147</v>
      </c>
      <c r="E344" s="154" t="s">
        <v>482</v>
      </c>
      <c r="F344" s="155" t="s">
        <v>483</v>
      </c>
      <c r="G344" s="156" t="s">
        <v>240</v>
      </c>
      <c r="H344" s="157">
        <v>4.3</v>
      </c>
      <c r="I344" s="158"/>
      <c r="J344" s="158">
        <f>ROUND(I344*H344,2)</f>
        <v>0</v>
      </c>
      <c r="K344" s="155" t="s">
        <v>151</v>
      </c>
      <c r="L344" s="38"/>
      <c r="M344" s="159" t="s">
        <v>5</v>
      </c>
      <c r="N344" s="160" t="s">
        <v>37</v>
      </c>
      <c r="O344" s="161">
        <v>0.51600000000000001</v>
      </c>
      <c r="P344" s="161">
        <f>O344*H344</f>
        <v>2.2187999999999999</v>
      </c>
      <c r="Q344" s="161">
        <v>5.0000000000000002E-5</v>
      </c>
      <c r="R344" s="161">
        <f>Q344*H344</f>
        <v>2.1499999999999999E-4</v>
      </c>
      <c r="S344" s="161">
        <v>0</v>
      </c>
      <c r="T344" s="162">
        <f>S344*H344</f>
        <v>0</v>
      </c>
      <c r="AR344" s="24" t="s">
        <v>276</v>
      </c>
      <c r="AT344" s="24" t="s">
        <v>147</v>
      </c>
      <c r="AU344" s="24" t="s">
        <v>76</v>
      </c>
      <c r="AY344" s="24" t="s">
        <v>145</v>
      </c>
      <c r="BE344" s="163">
        <f>IF(N344="základní",J344,0)</f>
        <v>0</v>
      </c>
      <c r="BF344" s="163">
        <f>IF(N344="snížená",J344,0)</f>
        <v>0</v>
      </c>
      <c r="BG344" s="163">
        <f>IF(N344="zákl. přenesená",J344,0)</f>
        <v>0</v>
      </c>
      <c r="BH344" s="163">
        <f>IF(N344="sníž. přenesená",J344,0)</f>
        <v>0</v>
      </c>
      <c r="BI344" s="163">
        <f>IF(N344="nulová",J344,0)</f>
        <v>0</v>
      </c>
      <c r="BJ344" s="24" t="s">
        <v>74</v>
      </c>
      <c r="BK344" s="163">
        <f>ROUND(I344*H344,2)</f>
        <v>0</v>
      </c>
      <c r="BL344" s="24" t="s">
        <v>276</v>
      </c>
      <c r="BM344" s="24" t="s">
        <v>484</v>
      </c>
    </row>
    <row r="345" spans="2:65" s="1" customFormat="1" ht="16.5" customHeight="1">
      <c r="B345" s="152"/>
      <c r="C345" s="188" t="s">
        <v>485</v>
      </c>
      <c r="D345" s="188" t="s">
        <v>328</v>
      </c>
      <c r="E345" s="189" t="s">
        <v>486</v>
      </c>
      <c r="F345" s="190" t="s">
        <v>487</v>
      </c>
      <c r="G345" s="191" t="s">
        <v>177</v>
      </c>
      <c r="H345" s="192">
        <v>1</v>
      </c>
      <c r="I345" s="193"/>
      <c r="J345" s="193">
        <f>ROUND(I345*H345,2)</f>
        <v>0</v>
      </c>
      <c r="K345" s="190" t="s">
        <v>151</v>
      </c>
      <c r="L345" s="194"/>
      <c r="M345" s="195" t="s">
        <v>5</v>
      </c>
      <c r="N345" s="196" t="s">
        <v>37</v>
      </c>
      <c r="O345" s="161">
        <v>0</v>
      </c>
      <c r="P345" s="161">
        <f>O345*H345</f>
        <v>0</v>
      </c>
      <c r="Q345" s="161">
        <v>0.03</v>
      </c>
      <c r="R345" s="161">
        <f>Q345*H345</f>
        <v>0.03</v>
      </c>
      <c r="S345" s="161">
        <v>0</v>
      </c>
      <c r="T345" s="162">
        <f>S345*H345</f>
        <v>0</v>
      </c>
      <c r="AR345" s="24" t="s">
        <v>404</v>
      </c>
      <c r="AT345" s="24" t="s">
        <v>328</v>
      </c>
      <c r="AU345" s="24" t="s">
        <v>76</v>
      </c>
      <c r="AY345" s="24" t="s">
        <v>145</v>
      </c>
      <c r="BE345" s="163">
        <f>IF(N345="základní",J345,0)</f>
        <v>0</v>
      </c>
      <c r="BF345" s="163">
        <f>IF(N345="snížená",J345,0)</f>
        <v>0</v>
      </c>
      <c r="BG345" s="163">
        <f>IF(N345="zákl. přenesená",J345,0)</f>
        <v>0</v>
      </c>
      <c r="BH345" s="163">
        <f>IF(N345="sníž. přenesená",J345,0)</f>
        <v>0</v>
      </c>
      <c r="BI345" s="163">
        <f>IF(N345="nulová",J345,0)</f>
        <v>0</v>
      </c>
      <c r="BJ345" s="24" t="s">
        <v>74</v>
      </c>
      <c r="BK345" s="163">
        <f>ROUND(I345*H345,2)</f>
        <v>0</v>
      </c>
      <c r="BL345" s="24" t="s">
        <v>276</v>
      </c>
      <c r="BM345" s="24" t="s">
        <v>488</v>
      </c>
    </row>
    <row r="346" spans="2:65" s="1" customFormat="1">
      <c r="B346" s="38"/>
      <c r="D346" s="164" t="s">
        <v>154</v>
      </c>
      <c r="F346" s="165" t="s">
        <v>487</v>
      </c>
      <c r="L346" s="38"/>
      <c r="M346" s="166"/>
      <c r="N346" s="39"/>
      <c r="O346" s="39"/>
      <c r="P346" s="39"/>
      <c r="Q346" s="39"/>
      <c r="R346" s="39"/>
      <c r="S346" s="39"/>
      <c r="T346" s="67"/>
      <c r="AT346" s="24" t="s">
        <v>154</v>
      </c>
      <c r="AU346" s="24" t="s">
        <v>76</v>
      </c>
    </row>
    <row r="347" spans="2:65" s="1" customFormat="1" ht="25.5" customHeight="1">
      <c r="B347" s="152"/>
      <c r="C347" s="153" t="s">
        <v>489</v>
      </c>
      <c r="D347" s="153" t="s">
        <v>147</v>
      </c>
      <c r="E347" s="154" t="s">
        <v>490</v>
      </c>
      <c r="F347" s="155" t="s">
        <v>491</v>
      </c>
      <c r="G347" s="156" t="s">
        <v>324</v>
      </c>
      <c r="H347" s="157">
        <v>1</v>
      </c>
      <c r="I347" s="158"/>
      <c r="J347" s="158">
        <f>ROUND(I347*H347,2)</f>
        <v>0</v>
      </c>
      <c r="K347" s="155" t="s">
        <v>151</v>
      </c>
      <c r="L347" s="38"/>
      <c r="M347" s="159" t="s">
        <v>5</v>
      </c>
      <c r="N347" s="160" t="s">
        <v>37</v>
      </c>
      <c r="O347" s="161">
        <v>0.26600000000000001</v>
      </c>
      <c r="P347" s="161">
        <f>O347*H347</f>
        <v>0.26600000000000001</v>
      </c>
      <c r="Q347" s="161">
        <v>4.0000000000000001E-3</v>
      </c>
      <c r="R347" s="161">
        <f>Q347*H347</f>
        <v>4.0000000000000001E-3</v>
      </c>
      <c r="S347" s="161">
        <v>0</v>
      </c>
      <c r="T347" s="162">
        <f>S347*H347</f>
        <v>0</v>
      </c>
      <c r="AR347" s="24" t="s">
        <v>276</v>
      </c>
      <c r="AT347" s="24" t="s">
        <v>147</v>
      </c>
      <c r="AU347" s="24" t="s">
        <v>76</v>
      </c>
      <c r="AY347" s="24" t="s">
        <v>145</v>
      </c>
      <c r="BE347" s="163">
        <f>IF(N347="základní",J347,0)</f>
        <v>0</v>
      </c>
      <c r="BF347" s="163">
        <f>IF(N347="snížená",J347,0)</f>
        <v>0</v>
      </c>
      <c r="BG347" s="163">
        <f>IF(N347="zákl. přenesená",J347,0)</f>
        <v>0</v>
      </c>
      <c r="BH347" s="163">
        <f>IF(N347="sníž. přenesená",J347,0)</f>
        <v>0</v>
      </c>
      <c r="BI347" s="163">
        <f>IF(N347="nulová",J347,0)</f>
        <v>0</v>
      </c>
      <c r="BJ347" s="24" t="s">
        <v>74</v>
      </c>
      <c r="BK347" s="163">
        <f>ROUND(I347*H347,2)</f>
        <v>0</v>
      </c>
      <c r="BL347" s="24" t="s">
        <v>276</v>
      </c>
      <c r="BM347" s="24" t="s">
        <v>492</v>
      </c>
    </row>
    <row r="348" spans="2:65" s="1" customFormat="1">
      <c r="B348" s="38"/>
      <c r="D348" s="164" t="s">
        <v>154</v>
      </c>
      <c r="F348" s="165" t="s">
        <v>491</v>
      </c>
      <c r="L348" s="38"/>
      <c r="M348" s="166"/>
      <c r="N348" s="39"/>
      <c r="O348" s="39"/>
      <c r="P348" s="39"/>
      <c r="Q348" s="39"/>
      <c r="R348" s="39"/>
      <c r="S348" s="39"/>
      <c r="T348" s="67"/>
      <c r="AT348" s="24" t="s">
        <v>154</v>
      </c>
      <c r="AU348" s="24" t="s">
        <v>76</v>
      </c>
    </row>
    <row r="349" spans="2:65" s="12" customFormat="1">
      <c r="B349" s="174"/>
      <c r="D349" s="164" t="s">
        <v>158</v>
      </c>
      <c r="E349" s="175" t="s">
        <v>5</v>
      </c>
      <c r="F349" s="176" t="s">
        <v>493</v>
      </c>
      <c r="H349" s="177">
        <v>1</v>
      </c>
      <c r="L349" s="174"/>
      <c r="M349" s="178"/>
      <c r="N349" s="179"/>
      <c r="O349" s="179"/>
      <c r="P349" s="179"/>
      <c r="Q349" s="179"/>
      <c r="R349" s="179"/>
      <c r="S349" s="179"/>
      <c r="T349" s="180"/>
      <c r="AT349" s="175" t="s">
        <v>158</v>
      </c>
      <c r="AU349" s="175" t="s">
        <v>76</v>
      </c>
      <c r="AV349" s="12" t="s">
        <v>76</v>
      </c>
      <c r="AW349" s="12" t="s">
        <v>30</v>
      </c>
      <c r="AX349" s="12" t="s">
        <v>66</v>
      </c>
      <c r="AY349" s="175" t="s">
        <v>145</v>
      </c>
    </row>
    <row r="350" spans="2:65" s="13" customFormat="1">
      <c r="B350" s="181"/>
      <c r="D350" s="164" t="s">
        <v>158</v>
      </c>
      <c r="E350" s="182" t="s">
        <v>5</v>
      </c>
      <c r="F350" s="183" t="s">
        <v>161</v>
      </c>
      <c r="H350" s="184">
        <v>1</v>
      </c>
      <c r="L350" s="181"/>
      <c r="M350" s="185"/>
      <c r="N350" s="186"/>
      <c r="O350" s="186"/>
      <c r="P350" s="186"/>
      <c r="Q350" s="186"/>
      <c r="R350" s="186"/>
      <c r="S350" s="186"/>
      <c r="T350" s="187"/>
      <c r="AT350" s="182" t="s">
        <v>158</v>
      </c>
      <c r="AU350" s="182" t="s">
        <v>76</v>
      </c>
      <c r="AV350" s="13" t="s">
        <v>152</v>
      </c>
      <c r="AW350" s="13" t="s">
        <v>30</v>
      </c>
      <c r="AX350" s="13" t="s">
        <v>74</v>
      </c>
      <c r="AY350" s="182" t="s">
        <v>145</v>
      </c>
    </row>
    <row r="351" spans="2:65" s="1" customFormat="1" ht="16.5" customHeight="1">
      <c r="B351" s="152"/>
      <c r="C351" s="153" t="s">
        <v>494</v>
      </c>
      <c r="D351" s="153" t="s">
        <v>147</v>
      </c>
      <c r="E351" s="154" t="s">
        <v>495</v>
      </c>
      <c r="F351" s="155" t="s">
        <v>496</v>
      </c>
      <c r="G351" s="156" t="s">
        <v>265</v>
      </c>
      <c r="H351" s="157">
        <v>3.4000000000000002E-2</v>
      </c>
      <c r="I351" s="158"/>
      <c r="J351" s="158">
        <f>ROUND(I351*H351,2)</f>
        <v>0</v>
      </c>
      <c r="K351" s="155"/>
      <c r="L351" s="38"/>
      <c r="M351" s="159" t="s">
        <v>5</v>
      </c>
      <c r="N351" s="160" t="s">
        <v>37</v>
      </c>
      <c r="O351" s="161">
        <v>3.327</v>
      </c>
      <c r="P351" s="161">
        <f>O351*H351</f>
        <v>0.11311800000000001</v>
      </c>
      <c r="Q351" s="161">
        <v>0</v>
      </c>
      <c r="R351" s="161">
        <f>Q351*H351</f>
        <v>0</v>
      </c>
      <c r="S351" s="161">
        <v>0</v>
      </c>
      <c r="T351" s="162">
        <f>S351*H351</f>
        <v>0</v>
      </c>
      <c r="AR351" s="24" t="s">
        <v>276</v>
      </c>
      <c r="AT351" s="24" t="s">
        <v>147</v>
      </c>
      <c r="AU351" s="24" t="s">
        <v>76</v>
      </c>
      <c r="AY351" s="24" t="s">
        <v>145</v>
      </c>
      <c r="BE351" s="163">
        <f>IF(N351="základní",J351,0)</f>
        <v>0</v>
      </c>
      <c r="BF351" s="163">
        <f>IF(N351="snížená",J351,0)</f>
        <v>0</v>
      </c>
      <c r="BG351" s="163">
        <f>IF(N351="zákl. přenesená",J351,0)</f>
        <v>0</v>
      </c>
      <c r="BH351" s="163">
        <f>IF(N351="sníž. přenesená",J351,0)</f>
        <v>0</v>
      </c>
      <c r="BI351" s="163">
        <f>IF(N351="nulová",J351,0)</f>
        <v>0</v>
      </c>
      <c r="BJ351" s="24" t="s">
        <v>74</v>
      </c>
      <c r="BK351" s="163">
        <f>ROUND(I351*H351,2)</f>
        <v>0</v>
      </c>
      <c r="BL351" s="24" t="s">
        <v>276</v>
      </c>
      <c r="BM351" s="24" t="s">
        <v>497</v>
      </c>
    </row>
    <row r="352" spans="2:65" s="1" customFormat="1" ht="24">
      <c r="B352" s="38"/>
      <c r="D352" s="164" t="s">
        <v>154</v>
      </c>
      <c r="F352" s="165" t="s">
        <v>498</v>
      </c>
      <c r="L352" s="38"/>
      <c r="M352" s="166"/>
      <c r="N352" s="39"/>
      <c r="O352" s="39"/>
      <c r="P352" s="39"/>
      <c r="Q352" s="39"/>
      <c r="R352" s="39"/>
      <c r="S352" s="39"/>
      <c r="T352" s="67"/>
      <c r="AT352" s="24" t="s">
        <v>154</v>
      </c>
      <c r="AU352" s="24" t="s">
        <v>76</v>
      </c>
    </row>
    <row r="353" spans="2:65" s="1" customFormat="1" ht="108">
      <c r="B353" s="38"/>
      <c r="D353" s="164" t="s">
        <v>156</v>
      </c>
      <c r="F353" s="167" t="s">
        <v>499</v>
      </c>
      <c r="L353" s="38"/>
      <c r="M353" s="166"/>
      <c r="N353" s="39"/>
      <c r="O353" s="39"/>
      <c r="P353" s="39"/>
      <c r="Q353" s="39"/>
      <c r="R353" s="39"/>
      <c r="S353" s="39"/>
      <c r="T353" s="67"/>
      <c r="AT353" s="24" t="s">
        <v>156</v>
      </c>
      <c r="AU353" s="24" t="s">
        <v>76</v>
      </c>
    </row>
    <row r="354" spans="2:65" s="10" customFormat="1" ht="37.35" customHeight="1">
      <c r="B354" s="140"/>
      <c r="D354" s="141" t="s">
        <v>65</v>
      </c>
      <c r="E354" s="142" t="s">
        <v>328</v>
      </c>
      <c r="F354" s="142" t="s">
        <v>500</v>
      </c>
      <c r="J354" s="143">
        <f>BK354</f>
        <v>0</v>
      </c>
      <c r="L354" s="140"/>
      <c r="M354" s="144"/>
      <c r="N354" s="145"/>
      <c r="O354" s="145"/>
      <c r="P354" s="146">
        <f>P355</f>
        <v>80.519400000000005</v>
      </c>
      <c r="Q354" s="145"/>
      <c r="R354" s="146">
        <f>R355</f>
        <v>4.2933689999999993</v>
      </c>
      <c r="S354" s="145"/>
      <c r="T354" s="147">
        <f>T355</f>
        <v>0</v>
      </c>
      <c r="AR354" s="141" t="s">
        <v>169</v>
      </c>
      <c r="AT354" s="148" t="s">
        <v>65</v>
      </c>
      <c r="AU354" s="148" t="s">
        <v>66</v>
      </c>
      <c r="AY354" s="141" t="s">
        <v>145</v>
      </c>
      <c r="BK354" s="149">
        <f>BK355</f>
        <v>0</v>
      </c>
    </row>
    <row r="355" spans="2:65" s="10" customFormat="1" ht="19.95" customHeight="1">
      <c r="B355" s="140"/>
      <c r="D355" s="141" t="s">
        <v>65</v>
      </c>
      <c r="E355" s="150" t="s">
        <v>501</v>
      </c>
      <c r="F355" s="150" t="s">
        <v>502</v>
      </c>
      <c r="J355" s="151">
        <f>BK355</f>
        <v>0</v>
      </c>
      <c r="L355" s="140"/>
      <c r="M355" s="144"/>
      <c r="N355" s="145"/>
      <c r="O355" s="145"/>
      <c r="P355" s="146">
        <f>SUM(P356:P361)</f>
        <v>80.519400000000005</v>
      </c>
      <c r="Q355" s="145"/>
      <c r="R355" s="146">
        <f>SUM(R356:R361)</f>
        <v>4.2933689999999993</v>
      </c>
      <c r="S355" s="145"/>
      <c r="T355" s="147">
        <f>SUM(T356:T361)</f>
        <v>0</v>
      </c>
      <c r="AR355" s="141" t="s">
        <v>169</v>
      </c>
      <c r="AT355" s="148" t="s">
        <v>65</v>
      </c>
      <c r="AU355" s="148" t="s">
        <v>74</v>
      </c>
      <c r="AY355" s="141" t="s">
        <v>145</v>
      </c>
      <c r="BK355" s="149">
        <f>SUM(BK356:BK361)</f>
        <v>0</v>
      </c>
    </row>
    <row r="356" spans="2:65" s="1" customFormat="1" ht="16.5" customHeight="1">
      <c r="B356" s="152"/>
      <c r="C356" s="153" t="s">
        <v>503</v>
      </c>
      <c r="D356" s="153" t="s">
        <v>147</v>
      </c>
      <c r="E356" s="154" t="s">
        <v>504</v>
      </c>
      <c r="F356" s="155" t="s">
        <v>505</v>
      </c>
      <c r="G356" s="156" t="s">
        <v>240</v>
      </c>
      <c r="H356" s="157">
        <v>33.299999999999997</v>
      </c>
      <c r="I356" s="158"/>
      <c r="J356" s="158">
        <f>ROUND(I356*H356,2)</f>
        <v>0</v>
      </c>
      <c r="K356" s="155" t="s">
        <v>151</v>
      </c>
      <c r="L356" s="38"/>
      <c r="M356" s="159" t="s">
        <v>5</v>
      </c>
      <c r="N356" s="160" t="s">
        <v>37</v>
      </c>
      <c r="O356" s="161">
        <v>2.4180000000000001</v>
      </c>
      <c r="P356" s="161">
        <f>O356*H356</f>
        <v>80.519400000000005</v>
      </c>
      <c r="Q356" s="161">
        <v>1.16E-3</v>
      </c>
      <c r="R356" s="161">
        <f>Q356*H356</f>
        <v>3.8627999999999996E-2</v>
      </c>
      <c r="S356" s="161">
        <v>0</v>
      </c>
      <c r="T356" s="162">
        <f>S356*H356</f>
        <v>0</v>
      </c>
      <c r="AR356" s="24" t="s">
        <v>506</v>
      </c>
      <c r="AT356" s="24" t="s">
        <v>147</v>
      </c>
      <c r="AU356" s="24" t="s">
        <v>76</v>
      </c>
      <c r="AY356" s="24" t="s">
        <v>145</v>
      </c>
      <c r="BE356" s="163">
        <f>IF(N356="základní",J356,0)</f>
        <v>0</v>
      </c>
      <c r="BF356" s="163">
        <f>IF(N356="snížená",J356,0)</f>
        <v>0</v>
      </c>
      <c r="BG356" s="163">
        <f>IF(N356="zákl. přenesená",J356,0)</f>
        <v>0</v>
      </c>
      <c r="BH356" s="163">
        <f>IF(N356="sníž. přenesená",J356,0)</f>
        <v>0</v>
      </c>
      <c r="BI356" s="163">
        <f>IF(N356="nulová",J356,0)</f>
        <v>0</v>
      </c>
      <c r="BJ356" s="24" t="s">
        <v>74</v>
      </c>
      <c r="BK356" s="163">
        <f>ROUND(I356*H356,2)</f>
        <v>0</v>
      </c>
      <c r="BL356" s="24" t="s">
        <v>506</v>
      </c>
      <c r="BM356" s="24" t="s">
        <v>507</v>
      </c>
    </row>
    <row r="357" spans="2:65" s="1" customFormat="1">
      <c r="B357" s="38"/>
      <c r="D357" s="164" t="s">
        <v>154</v>
      </c>
      <c r="F357" s="165" t="s">
        <v>508</v>
      </c>
      <c r="L357" s="38"/>
      <c r="M357" s="166"/>
      <c r="N357" s="39"/>
      <c r="O357" s="39"/>
      <c r="P357" s="39"/>
      <c r="Q357" s="39"/>
      <c r="R357" s="39"/>
      <c r="S357" s="39"/>
      <c r="T357" s="67"/>
      <c r="AT357" s="24" t="s">
        <v>154</v>
      </c>
      <c r="AU357" s="24" t="s">
        <v>76</v>
      </c>
    </row>
    <row r="358" spans="2:65" s="12" customFormat="1">
      <c r="B358" s="174"/>
      <c r="D358" s="164" t="s">
        <v>158</v>
      </c>
      <c r="E358" s="175" t="s">
        <v>5</v>
      </c>
      <c r="F358" s="176" t="s">
        <v>509</v>
      </c>
      <c r="H358" s="177">
        <v>33.299999999999997</v>
      </c>
      <c r="L358" s="174"/>
      <c r="M358" s="178"/>
      <c r="N358" s="179"/>
      <c r="O358" s="179"/>
      <c r="P358" s="179"/>
      <c r="Q358" s="179"/>
      <c r="R358" s="179"/>
      <c r="S358" s="179"/>
      <c r="T358" s="180"/>
      <c r="AT358" s="175" t="s">
        <v>158</v>
      </c>
      <c r="AU358" s="175" t="s">
        <v>76</v>
      </c>
      <c r="AV358" s="12" t="s">
        <v>76</v>
      </c>
      <c r="AW358" s="12" t="s">
        <v>30</v>
      </c>
      <c r="AX358" s="12" t="s">
        <v>66</v>
      </c>
      <c r="AY358" s="175" t="s">
        <v>145</v>
      </c>
    </row>
    <row r="359" spans="2:65" s="13" customFormat="1">
      <c r="B359" s="181"/>
      <c r="D359" s="164" t="s">
        <v>158</v>
      </c>
      <c r="E359" s="182" t="s">
        <v>5</v>
      </c>
      <c r="F359" s="183" t="s">
        <v>161</v>
      </c>
      <c r="H359" s="184">
        <v>33.299999999999997</v>
      </c>
      <c r="L359" s="181"/>
      <c r="M359" s="185"/>
      <c r="N359" s="186"/>
      <c r="O359" s="186"/>
      <c r="P359" s="186"/>
      <c r="Q359" s="186"/>
      <c r="R359" s="186"/>
      <c r="S359" s="186"/>
      <c r="T359" s="187"/>
      <c r="AT359" s="182" t="s">
        <v>158</v>
      </c>
      <c r="AU359" s="182" t="s">
        <v>76</v>
      </c>
      <c r="AV359" s="13" t="s">
        <v>152</v>
      </c>
      <c r="AW359" s="13" t="s">
        <v>30</v>
      </c>
      <c r="AX359" s="13" t="s">
        <v>74</v>
      </c>
      <c r="AY359" s="182" t="s">
        <v>145</v>
      </c>
    </row>
    <row r="360" spans="2:65" s="1" customFormat="1" ht="16.5" customHeight="1">
      <c r="B360" s="152"/>
      <c r="C360" s="188" t="s">
        <v>510</v>
      </c>
      <c r="D360" s="188" t="s">
        <v>328</v>
      </c>
      <c r="E360" s="189" t="s">
        <v>511</v>
      </c>
      <c r="F360" s="190" t="s">
        <v>512</v>
      </c>
      <c r="G360" s="191" t="s">
        <v>240</v>
      </c>
      <c r="H360" s="192">
        <v>33.299999999999997</v>
      </c>
      <c r="I360" s="193"/>
      <c r="J360" s="193">
        <f>ROUND(I360*H360,2)</f>
        <v>0</v>
      </c>
      <c r="K360" s="190"/>
      <c r="L360" s="194"/>
      <c r="M360" s="195" t="s">
        <v>5</v>
      </c>
      <c r="N360" s="196" t="s">
        <v>37</v>
      </c>
      <c r="O360" s="161">
        <v>0</v>
      </c>
      <c r="P360" s="161">
        <f>O360*H360</f>
        <v>0</v>
      </c>
      <c r="Q360" s="161">
        <v>0.12776999999999999</v>
      </c>
      <c r="R360" s="161">
        <f>Q360*H360</f>
        <v>4.2547409999999992</v>
      </c>
      <c r="S360" s="161">
        <v>0</v>
      </c>
      <c r="T360" s="162">
        <f>S360*H360</f>
        <v>0</v>
      </c>
      <c r="AR360" s="24" t="s">
        <v>513</v>
      </c>
      <c r="AT360" s="24" t="s">
        <v>328</v>
      </c>
      <c r="AU360" s="24" t="s">
        <v>76</v>
      </c>
      <c r="AY360" s="24" t="s">
        <v>145</v>
      </c>
      <c r="BE360" s="163">
        <f>IF(N360="základní",J360,0)</f>
        <v>0</v>
      </c>
      <c r="BF360" s="163">
        <f>IF(N360="snížená",J360,0)</f>
        <v>0</v>
      </c>
      <c r="BG360" s="163">
        <f>IF(N360="zákl. přenesená",J360,0)</f>
        <v>0</v>
      </c>
      <c r="BH360" s="163">
        <f>IF(N360="sníž. přenesená",J360,0)</f>
        <v>0</v>
      </c>
      <c r="BI360" s="163">
        <f>IF(N360="nulová",J360,0)</f>
        <v>0</v>
      </c>
      <c r="BJ360" s="24" t="s">
        <v>74</v>
      </c>
      <c r="BK360" s="163">
        <f>ROUND(I360*H360,2)</f>
        <v>0</v>
      </c>
      <c r="BL360" s="24" t="s">
        <v>513</v>
      </c>
      <c r="BM360" s="24" t="s">
        <v>514</v>
      </c>
    </row>
    <row r="361" spans="2:65" s="1" customFormat="1">
      <c r="B361" s="38"/>
      <c r="D361" s="164" t="s">
        <v>154</v>
      </c>
      <c r="F361" s="165" t="s">
        <v>515</v>
      </c>
      <c r="L361" s="38"/>
      <c r="M361" s="197"/>
      <c r="N361" s="198"/>
      <c r="O361" s="198"/>
      <c r="P361" s="198"/>
      <c r="Q361" s="198"/>
      <c r="R361" s="198"/>
      <c r="S361" s="198"/>
      <c r="T361" s="199"/>
      <c r="AT361" s="24" t="s">
        <v>154</v>
      </c>
      <c r="AU361" s="24" t="s">
        <v>76</v>
      </c>
    </row>
    <row r="362" spans="2:65" s="1" customFormat="1" ht="6.9" customHeight="1">
      <c r="B362" s="53"/>
      <c r="C362" s="54"/>
      <c r="D362" s="54"/>
      <c r="E362" s="54"/>
      <c r="F362" s="54"/>
      <c r="G362" s="54"/>
      <c r="H362" s="54"/>
      <c r="I362" s="54"/>
      <c r="J362" s="54"/>
      <c r="K362" s="54"/>
      <c r="L362" s="38"/>
    </row>
  </sheetData>
  <autoFilter ref="C89:K361"/>
  <mergeCells count="10">
    <mergeCell ref="J51:J52"/>
    <mergeCell ref="E80:H80"/>
    <mergeCell ref="E82:H82"/>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9"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80"/>
  <sheetViews>
    <sheetView showGridLines="0" workbookViewId="0">
      <pane ySplit="1" topLeftCell="A2" activePane="bottomLeft" state="frozen"/>
      <selection pane="bottomLeft" activeCell="F30" sqref="F30"/>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291" t="s">
        <v>8</v>
      </c>
      <c r="M2" s="292"/>
      <c r="N2" s="292"/>
      <c r="O2" s="292"/>
      <c r="P2" s="292"/>
      <c r="Q2" s="292"/>
      <c r="R2" s="292"/>
      <c r="S2" s="292"/>
      <c r="T2" s="292"/>
      <c r="U2" s="292"/>
      <c r="V2" s="292"/>
      <c r="AT2" s="24" t="s">
        <v>79</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516</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109</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ROUND(J83,2)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ROUND(SUM(BE83:BE179), 2)</f>
        <v>0</v>
      </c>
      <c r="G30" s="39"/>
      <c r="H30" s="39"/>
      <c r="I30" s="107">
        <v>0.21</v>
      </c>
      <c r="J30" s="106">
        <f>ROUND(ROUND((SUM(BE83:BE179)), 2)*I30, 2)</f>
        <v>0</v>
      </c>
      <c r="K30" s="42"/>
    </row>
    <row r="31" spans="2:11" s="1" customFormat="1" ht="14.4" customHeight="1">
      <c r="B31" s="38"/>
      <c r="C31" s="39"/>
      <c r="D31" s="39"/>
      <c r="E31" s="46" t="s">
        <v>38</v>
      </c>
      <c r="F31" s="106">
        <f>ROUND(SUM(BF83:BF179), 2)</f>
        <v>0</v>
      </c>
      <c r="G31" s="39"/>
      <c r="H31" s="39"/>
      <c r="I31" s="107">
        <v>0.15</v>
      </c>
      <c r="J31" s="106">
        <f>ROUND(ROUND((SUM(BF83:BF179)), 2)*I31, 2)</f>
        <v>0</v>
      </c>
      <c r="K31" s="42"/>
    </row>
    <row r="32" spans="2:11" s="1" customFormat="1" ht="14.4" hidden="1" customHeight="1">
      <c r="B32" s="38"/>
      <c r="C32" s="39"/>
      <c r="D32" s="39"/>
      <c r="E32" s="46" t="s">
        <v>39</v>
      </c>
      <c r="F32" s="106">
        <f>ROUND(SUM(BG83:BG179), 2)</f>
        <v>0</v>
      </c>
      <c r="G32" s="39"/>
      <c r="H32" s="39"/>
      <c r="I32" s="107">
        <v>0.21</v>
      </c>
      <c r="J32" s="106">
        <v>0</v>
      </c>
      <c r="K32" s="42"/>
    </row>
    <row r="33" spans="2:11" s="1" customFormat="1" ht="14.4" hidden="1" customHeight="1">
      <c r="B33" s="38"/>
      <c r="C33" s="39"/>
      <c r="D33" s="39"/>
      <c r="E33" s="46" t="s">
        <v>40</v>
      </c>
      <c r="F33" s="106">
        <f>ROUND(SUM(BH83:BH179), 2)</f>
        <v>0</v>
      </c>
      <c r="G33" s="39"/>
      <c r="H33" s="39"/>
      <c r="I33" s="107">
        <v>0.15</v>
      </c>
      <c r="J33" s="106">
        <v>0</v>
      </c>
      <c r="K33" s="42"/>
    </row>
    <row r="34" spans="2:11" s="1" customFormat="1" ht="14.4" hidden="1" customHeight="1">
      <c r="B34" s="38"/>
      <c r="C34" s="39"/>
      <c r="D34" s="39"/>
      <c r="E34" s="46" t="s">
        <v>41</v>
      </c>
      <c r="F34" s="106">
        <f>ROUND(SUM(BI83:BI179),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01b - Lávka</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J83</f>
        <v>0</v>
      </c>
      <c r="K56" s="42"/>
      <c r="AU56" s="24" t="s">
        <v>114</v>
      </c>
    </row>
    <row r="57" spans="2:47" s="7" customFormat="1" ht="24.9" customHeight="1">
      <c r="B57" s="119"/>
      <c r="C57" s="120"/>
      <c r="D57" s="121" t="s">
        <v>115</v>
      </c>
      <c r="E57" s="122"/>
      <c r="F57" s="122"/>
      <c r="G57" s="122"/>
      <c r="H57" s="122"/>
      <c r="I57" s="122"/>
      <c r="J57" s="123">
        <f>J84</f>
        <v>0</v>
      </c>
      <c r="K57" s="124"/>
    </row>
    <row r="58" spans="2:47" s="8" customFormat="1" ht="19.95" customHeight="1">
      <c r="B58" s="125"/>
      <c r="C58" s="126"/>
      <c r="D58" s="127" t="s">
        <v>118</v>
      </c>
      <c r="E58" s="128"/>
      <c r="F58" s="128"/>
      <c r="G58" s="128"/>
      <c r="H58" s="128"/>
      <c r="I58" s="128"/>
      <c r="J58" s="129">
        <f>J85</f>
        <v>0</v>
      </c>
      <c r="K58" s="130"/>
    </row>
    <row r="59" spans="2:47" s="8" customFormat="1" ht="19.95" customHeight="1">
      <c r="B59" s="125"/>
      <c r="C59" s="126"/>
      <c r="D59" s="127" t="s">
        <v>122</v>
      </c>
      <c r="E59" s="128"/>
      <c r="F59" s="128"/>
      <c r="G59" s="128"/>
      <c r="H59" s="128"/>
      <c r="I59" s="128"/>
      <c r="J59" s="129">
        <f>J100</f>
        <v>0</v>
      </c>
      <c r="K59" s="130"/>
    </row>
    <row r="60" spans="2:47" s="8" customFormat="1" ht="19.95" customHeight="1">
      <c r="B60" s="125"/>
      <c r="C60" s="126"/>
      <c r="D60" s="127" t="s">
        <v>124</v>
      </c>
      <c r="E60" s="128"/>
      <c r="F60" s="128"/>
      <c r="G60" s="128"/>
      <c r="H60" s="128"/>
      <c r="I60" s="128"/>
      <c r="J60" s="129">
        <f>J107</f>
        <v>0</v>
      </c>
      <c r="K60" s="130"/>
    </row>
    <row r="61" spans="2:47" s="7" customFormat="1" ht="24.9" customHeight="1">
      <c r="B61" s="119"/>
      <c r="C61" s="120"/>
      <c r="D61" s="121" t="s">
        <v>125</v>
      </c>
      <c r="E61" s="122"/>
      <c r="F61" s="122"/>
      <c r="G61" s="122"/>
      <c r="H61" s="122"/>
      <c r="I61" s="122"/>
      <c r="J61" s="123">
        <f>J111</f>
        <v>0</v>
      </c>
      <c r="K61" s="124"/>
    </row>
    <row r="62" spans="2:47" s="8" customFormat="1" ht="19.95" customHeight="1">
      <c r="B62" s="125"/>
      <c r="C62" s="126"/>
      <c r="D62" s="127" t="s">
        <v>517</v>
      </c>
      <c r="E62" s="128"/>
      <c r="F62" s="128"/>
      <c r="G62" s="128"/>
      <c r="H62" s="128"/>
      <c r="I62" s="128"/>
      <c r="J62" s="129">
        <f>J112</f>
        <v>0</v>
      </c>
      <c r="K62" s="130"/>
    </row>
    <row r="63" spans="2:47" s="8" customFormat="1" ht="19.95" customHeight="1">
      <c r="B63" s="125"/>
      <c r="C63" s="126"/>
      <c r="D63" s="127" t="s">
        <v>126</v>
      </c>
      <c r="E63" s="128"/>
      <c r="F63" s="128"/>
      <c r="G63" s="128"/>
      <c r="H63" s="128"/>
      <c r="I63" s="128"/>
      <c r="J63" s="129">
        <f>J164</f>
        <v>0</v>
      </c>
      <c r="K63" s="130"/>
    </row>
    <row r="64" spans="2:47" s="1" customFormat="1" ht="21.75" customHeight="1">
      <c r="B64" s="38"/>
      <c r="C64" s="39"/>
      <c r="D64" s="39"/>
      <c r="E64" s="39"/>
      <c r="F64" s="39"/>
      <c r="G64" s="39"/>
      <c r="H64" s="39"/>
      <c r="I64" s="39"/>
      <c r="J64" s="39"/>
      <c r="K64" s="42"/>
    </row>
    <row r="65" spans="2:12" s="1" customFormat="1" ht="6.9" customHeight="1">
      <c r="B65" s="53"/>
      <c r="C65" s="54"/>
      <c r="D65" s="54"/>
      <c r="E65" s="54"/>
      <c r="F65" s="54"/>
      <c r="G65" s="54"/>
      <c r="H65" s="54"/>
      <c r="I65" s="54"/>
      <c r="J65" s="54"/>
      <c r="K65" s="55"/>
    </row>
    <row r="69" spans="2:12" s="1" customFormat="1" ht="6.9" customHeight="1">
      <c r="B69" s="56"/>
      <c r="C69" s="57"/>
      <c r="D69" s="57"/>
      <c r="E69" s="57"/>
      <c r="F69" s="57"/>
      <c r="G69" s="57"/>
      <c r="H69" s="57"/>
      <c r="I69" s="57"/>
      <c r="J69" s="57"/>
      <c r="K69" s="57"/>
      <c r="L69" s="38"/>
    </row>
    <row r="70" spans="2:12" s="1" customFormat="1" ht="36.9" customHeight="1">
      <c r="B70" s="38"/>
      <c r="C70" s="58" t="s">
        <v>129</v>
      </c>
      <c r="L70" s="38"/>
    </row>
    <row r="71" spans="2:12" s="1" customFormat="1" ht="6.9" customHeight="1">
      <c r="B71" s="38"/>
      <c r="L71" s="38"/>
    </row>
    <row r="72" spans="2:12" s="1" customFormat="1" ht="14.4" customHeight="1">
      <c r="B72" s="38"/>
      <c r="C72" s="60" t="s">
        <v>16</v>
      </c>
      <c r="L72" s="38"/>
    </row>
    <row r="73" spans="2:12" s="1" customFormat="1" ht="16.5" customHeight="1">
      <c r="B73" s="38"/>
      <c r="E73" s="326" t="str">
        <f>E7</f>
        <v>Hradčanský rybník, oprava rybníka</v>
      </c>
      <c r="F73" s="327"/>
      <c r="G73" s="327"/>
      <c r="H73" s="327"/>
      <c r="L73" s="38"/>
    </row>
    <row r="74" spans="2:12" s="1" customFormat="1" ht="14.4" customHeight="1">
      <c r="B74" s="38"/>
      <c r="C74" s="60" t="s">
        <v>107</v>
      </c>
      <c r="L74" s="38"/>
    </row>
    <row r="75" spans="2:12" s="1" customFormat="1" ht="17.25" customHeight="1">
      <c r="B75" s="38"/>
      <c r="E75" s="298" t="str">
        <f>E9</f>
        <v>SO 01b - Lávka</v>
      </c>
      <c r="F75" s="328"/>
      <c r="G75" s="328"/>
      <c r="H75" s="328"/>
      <c r="L75" s="38"/>
    </row>
    <row r="76" spans="2:12" s="1" customFormat="1" ht="6.9" customHeight="1">
      <c r="B76" s="38"/>
      <c r="L76" s="38"/>
    </row>
    <row r="77" spans="2:12" s="1" customFormat="1" ht="18" customHeight="1">
      <c r="B77" s="38"/>
      <c r="C77" s="60" t="s">
        <v>20</v>
      </c>
      <c r="F77" s="131" t="str">
        <f>F12</f>
        <v xml:space="preserve"> </v>
      </c>
      <c r="I77" s="60" t="s">
        <v>22</v>
      </c>
      <c r="J77" s="64" t="str">
        <f>IF(J12="","",J12)</f>
        <v/>
      </c>
      <c r="L77" s="38"/>
    </row>
    <row r="78" spans="2:12" s="1" customFormat="1" ht="6.9" customHeight="1">
      <c r="B78" s="38"/>
      <c r="L78" s="38"/>
    </row>
    <row r="79" spans="2:12" s="1" customFormat="1" ht="13.2">
      <c r="B79" s="38"/>
      <c r="C79" s="60" t="s">
        <v>23</v>
      </c>
      <c r="F79" s="131" t="str">
        <f>E15</f>
        <v>MĚSTO RALSKA, Kuřívody 701, Ralsko, 471 24 Mimoň</v>
      </c>
      <c r="I79" s="60" t="s">
        <v>28</v>
      </c>
      <c r="J79" s="131"/>
      <c r="L79" s="38"/>
    </row>
    <row r="80" spans="2:12" s="1" customFormat="1" ht="14.4" customHeight="1">
      <c r="B80" s="38"/>
      <c r="C80" s="60" t="s">
        <v>27</v>
      </c>
      <c r="F80" s="131" t="str">
        <f>IF(E18="","",E18)</f>
        <v xml:space="preserve"> </v>
      </c>
      <c r="L80" s="38"/>
    </row>
    <row r="81" spans="2:65" s="1" customFormat="1" ht="10.35" customHeight="1">
      <c r="B81" s="38"/>
      <c r="L81" s="38"/>
    </row>
    <row r="82" spans="2:65" s="9" customFormat="1" ht="29.25" customHeight="1">
      <c r="B82" s="132"/>
      <c r="C82" s="133" t="s">
        <v>130</v>
      </c>
      <c r="D82" s="134" t="s">
        <v>51</v>
      </c>
      <c r="E82" s="134" t="s">
        <v>47</v>
      </c>
      <c r="F82" s="134" t="s">
        <v>131</v>
      </c>
      <c r="G82" s="134" t="s">
        <v>132</v>
      </c>
      <c r="H82" s="134" t="s">
        <v>133</v>
      </c>
      <c r="I82" s="134" t="s">
        <v>134</v>
      </c>
      <c r="J82" s="134" t="s">
        <v>112</v>
      </c>
      <c r="K82" s="135" t="s">
        <v>135</v>
      </c>
      <c r="L82" s="132"/>
      <c r="M82" s="70" t="s">
        <v>136</v>
      </c>
      <c r="N82" s="71" t="s">
        <v>36</v>
      </c>
      <c r="O82" s="71" t="s">
        <v>137</v>
      </c>
      <c r="P82" s="71" t="s">
        <v>138</v>
      </c>
      <c r="Q82" s="71" t="s">
        <v>139</v>
      </c>
      <c r="R82" s="71" t="s">
        <v>140</v>
      </c>
      <c r="S82" s="71" t="s">
        <v>141</v>
      </c>
      <c r="T82" s="72" t="s">
        <v>142</v>
      </c>
    </row>
    <row r="83" spans="2:65" s="1" customFormat="1" ht="29.25" customHeight="1">
      <c r="B83" s="38"/>
      <c r="C83" s="74" t="s">
        <v>113</v>
      </c>
      <c r="J83" s="136">
        <f>BK83</f>
        <v>0</v>
      </c>
      <c r="L83" s="38"/>
      <c r="M83" s="73"/>
      <c r="N83" s="65"/>
      <c r="O83" s="65"/>
      <c r="P83" s="137">
        <f>P84+P111</f>
        <v>1006.3242520000001</v>
      </c>
      <c r="Q83" s="65"/>
      <c r="R83" s="137">
        <f>R84+R111</f>
        <v>2.5259150400000001</v>
      </c>
      <c r="S83" s="65"/>
      <c r="T83" s="138">
        <f>T84+T111</f>
        <v>0</v>
      </c>
      <c r="AT83" s="24" t="s">
        <v>65</v>
      </c>
      <c r="AU83" s="24" t="s">
        <v>114</v>
      </c>
      <c r="BK83" s="139">
        <f>BK84+BK111</f>
        <v>0</v>
      </c>
    </row>
    <row r="84" spans="2:65" s="10" customFormat="1" ht="37.35" customHeight="1">
      <c r="B84" s="140"/>
      <c r="D84" s="141" t="s">
        <v>65</v>
      </c>
      <c r="E84" s="142" t="s">
        <v>143</v>
      </c>
      <c r="F84" s="142" t="s">
        <v>144</v>
      </c>
      <c r="J84" s="143">
        <f>BK84</f>
        <v>0</v>
      </c>
      <c r="L84" s="140"/>
      <c r="M84" s="144"/>
      <c r="N84" s="145"/>
      <c r="O84" s="145"/>
      <c r="P84" s="146">
        <f>P85+P100+P107</f>
        <v>12.837005999999999</v>
      </c>
      <c r="Q84" s="145"/>
      <c r="R84" s="146">
        <f>R85+R100+R107</f>
        <v>0.28672703999999999</v>
      </c>
      <c r="S84" s="145"/>
      <c r="T84" s="147">
        <f>T85+T100+T107</f>
        <v>0</v>
      </c>
      <c r="AR84" s="141" t="s">
        <v>74</v>
      </c>
      <c r="AT84" s="148" t="s">
        <v>65</v>
      </c>
      <c r="AU84" s="148" t="s">
        <v>66</v>
      </c>
      <c r="AY84" s="141" t="s">
        <v>145</v>
      </c>
      <c r="BK84" s="149">
        <f>BK85+BK100+BK107</f>
        <v>0</v>
      </c>
    </row>
    <row r="85" spans="2:65" s="10" customFormat="1" ht="19.95" customHeight="1">
      <c r="B85" s="140"/>
      <c r="D85" s="141" t="s">
        <v>65</v>
      </c>
      <c r="E85" s="150" t="s">
        <v>169</v>
      </c>
      <c r="F85" s="150" t="s">
        <v>253</v>
      </c>
      <c r="J85" s="151">
        <f>BK85</f>
        <v>0</v>
      </c>
      <c r="L85" s="140"/>
      <c r="M85" s="144"/>
      <c r="N85" s="145"/>
      <c r="O85" s="145"/>
      <c r="P85" s="146">
        <f>SUM(P86:P99)</f>
        <v>9.6999999999999993</v>
      </c>
      <c r="Q85" s="145"/>
      <c r="R85" s="146">
        <f>SUM(R86:R99)</f>
        <v>0.28197440000000001</v>
      </c>
      <c r="S85" s="145"/>
      <c r="T85" s="147">
        <f>SUM(T86:T99)</f>
        <v>0</v>
      </c>
      <c r="AR85" s="141" t="s">
        <v>74</v>
      </c>
      <c r="AT85" s="148" t="s">
        <v>65</v>
      </c>
      <c r="AU85" s="148" t="s">
        <v>74</v>
      </c>
      <c r="AY85" s="141" t="s">
        <v>145</v>
      </c>
      <c r="BK85" s="149">
        <f>SUM(BK86:BK99)</f>
        <v>0</v>
      </c>
    </row>
    <row r="86" spans="2:65" s="1" customFormat="1" ht="16.5" customHeight="1">
      <c r="B86" s="152"/>
      <c r="C86" s="153" t="s">
        <v>74</v>
      </c>
      <c r="D86" s="153" t="s">
        <v>147</v>
      </c>
      <c r="E86" s="154" t="s">
        <v>518</v>
      </c>
      <c r="F86" s="155" t="s">
        <v>519</v>
      </c>
      <c r="G86" s="156" t="s">
        <v>324</v>
      </c>
      <c r="H86" s="157">
        <v>26</v>
      </c>
      <c r="I86" s="158"/>
      <c r="J86" s="158">
        <f>ROUND(I86*H86,2)</f>
        <v>0</v>
      </c>
      <c r="K86" s="155" t="s">
        <v>151</v>
      </c>
      <c r="L86" s="38"/>
      <c r="M86" s="159" t="s">
        <v>5</v>
      </c>
      <c r="N86" s="160" t="s">
        <v>37</v>
      </c>
      <c r="O86" s="161">
        <v>0.34</v>
      </c>
      <c r="P86" s="161">
        <f>O86*H86</f>
        <v>8.84</v>
      </c>
      <c r="Q86" s="161">
        <v>0</v>
      </c>
      <c r="R86" s="161">
        <f>Q86*H86</f>
        <v>0</v>
      </c>
      <c r="S86" s="161">
        <v>0</v>
      </c>
      <c r="T86" s="162">
        <f>S86*H86</f>
        <v>0</v>
      </c>
      <c r="AR86" s="24" t="s">
        <v>152</v>
      </c>
      <c r="AT86" s="24" t="s">
        <v>147</v>
      </c>
      <c r="AU86" s="24" t="s">
        <v>76</v>
      </c>
      <c r="AY86" s="24" t="s">
        <v>145</v>
      </c>
      <c r="BE86" s="163">
        <f>IF(N86="základní",J86,0)</f>
        <v>0</v>
      </c>
      <c r="BF86" s="163">
        <f>IF(N86="snížená",J86,0)</f>
        <v>0</v>
      </c>
      <c r="BG86" s="163">
        <f>IF(N86="zákl. přenesená",J86,0)</f>
        <v>0</v>
      </c>
      <c r="BH86" s="163">
        <f>IF(N86="sníž. přenesená",J86,0)</f>
        <v>0</v>
      </c>
      <c r="BI86" s="163">
        <f>IF(N86="nulová",J86,0)</f>
        <v>0</v>
      </c>
      <c r="BJ86" s="24" t="s">
        <v>74</v>
      </c>
      <c r="BK86" s="163">
        <f>ROUND(I86*H86,2)</f>
        <v>0</v>
      </c>
      <c r="BL86" s="24" t="s">
        <v>152</v>
      </c>
      <c r="BM86" s="24" t="s">
        <v>520</v>
      </c>
    </row>
    <row r="87" spans="2:65" s="12" customFormat="1">
      <c r="B87" s="174"/>
      <c r="D87" s="164" t="s">
        <v>158</v>
      </c>
      <c r="E87" s="175" t="s">
        <v>5</v>
      </c>
      <c r="F87" s="176" t="s">
        <v>521</v>
      </c>
      <c r="H87" s="177">
        <v>26</v>
      </c>
      <c r="L87" s="174"/>
      <c r="M87" s="178"/>
      <c r="N87" s="179"/>
      <c r="O87" s="179"/>
      <c r="P87" s="179"/>
      <c r="Q87" s="179"/>
      <c r="R87" s="179"/>
      <c r="S87" s="179"/>
      <c r="T87" s="180"/>
      <c r="AT87" s="175" t="s">
        <v>158</v>
      </c>
      <c r="AU87" s="175" t="s">
        <v>76</v>
      </c>
      <c r="AV87" s="12" t="s">
        <v>76</v>
      </c>
      <c r="AW87" s="12" t="s">
        <v>30</v>
      </c>
      <c r="AX87" s="12" t="s">
        <v>66</v>
      </c>
      <c r="AY87" s="175" t="s">
        <v>145</v>
      </c>
    </row>
    <row r="88" spans="2:65" s="13" customFormat="1">
      <c r="B88" s="181"/>
      <c r="D88" s="164" t="s">
        <v>158</v>
      </c>
      <c r="E88" s="182" t="s">
        <v>5</v>
      </c>
      <c r="F88" s="183" t="s">
        <v>161</v>
      </c>
      <c r="H88" s="184">
        <v>26</v>
      </c>
      <c r="L88" s="181"/>
      <c r="M88" s="185"/>
      <c r="N88" s="186"/>
      <c r="O88" s="186"/>
      <c r="P88" s="186"/>
      <c r="Q88" s="186"/>
      <c r="R88" s="186"/>
      <c r="S88" s="186"/>
      <c r="T88" s="187"/>
      <c r="AT88" s="182" t="s">
        <v>158</v>
      </c>
      <c r="AU88" s="182" t="s">
        <v>76</v>
      </c>
      <c r="AV88" s="13" t="s">
        <v>152</v>
      </c>
      <c r="AW88" s="13" t="s">
        <v>30</v>
      </c>
      <c r="AX88" s="13" t="s">
        <v>74</v>
      </c>
      <c r="AY88" s="182" t="s">
        <v>145</v>
      </c>
    </row>
    <row r="89" spans="2:65" s="1" customFormat="1" ht="16.5" customHeight="1">
      <c r="B89" s="152"/>
      <c r="C89" s="188" t="s">
        <v>76</v>
      </c>
      <c r="D89" s="188" t="s">
        <v>328</v>
      </c>
      <c r="E89" s="189" t="s">
        <v>522</v>
      </c>
      <c r="F89" s="190" t="s">
        <v>523</v>
      </c>
      <c r="G89" s="191" t="s">
        <v>240</v>
      </c>
      <c r="H89" s="192">
        <v>34.32</v>
      </c>
      <c r="I89" s="193"/>
      <c r="J89" s="193">
        <f>ROUND(I89*H89,2)</f>
        <v>0</v>
      </c>
      <c r="K89" s="190" t="s">
        <v>151</v>
      </c>
      <c r="L89" s="194"/>
      <c r="M89" s="195" t="s">
        <v>5</v>
      </c>
      <c r="N89" s="196" t="s">
        <v>37</v>
      </c>
      <c r="O89" s="161">
        <v>0</v>
      </c>
      <c r="P89" s="161">
        <f>O89*H89</f>
        <v>0</v>
      </c>
      <c r="Q89" s="161">
        <v>5.9199999999999999E-3</v>
      </c>
      <c r="R89" s="161">
        <f>Q89*H89</f>
        <v>0.2031744</v>
      </c>
      <c r="S89" s="161">
        <v>0</v>
      </c>
      <c r="T89" s="162">
        <f>S89*H89</f>
        <v>0</v>
      </c>
      <c r="AR89" s="24" t="s">
        <v>212</v>
      </c>
      <c r="AT89" s="24" t="s">
        <v>328</v>
      </c>
      <c r="AU89" s="24" t="s">
        <v>76</v>
      </c>
      <c r="AY89" s="24" t="s">
        <v>145</v>
      </c>
      <c r="BE89" s="163">
        <f>IF(N89="základní",J89,0)</f>
        <v>0</v>
      </c>
      <c r="BF89" s="163">
        <f>IF(N89="snížená",J89,0)</f>
        <v>0</v>
      </c>
      <c r="BG89" s="163">
        <f>IF(N89="zákl. přenesená",J89,0)</f>
        <v>0</v>
      </c>
      <c r="BH89" s="163">
        <f>IF(N89="sníž. přenesená",J89,0)</f>
        <v>0</v>
      </c>
      <c r="BI89" s="163">
        <f>IF(N89="nulová",J89,0)</f>
        <v>0</v>
      </c>
      <c r="BJ89" s="24" t="s">
        <v>74</v>
      </c>
      <c r="BK89" s="163">
        <f>ROUND(I89*H89,2)</f>
        <v>0</v>
      </c>
      <c r="BL89" s="24" t="s">
        <v>152</v>
      </c>
      <c r="BM89" s="24" t="s">
        <v>524</v>
      </c>
    </row>
    <row r="90" spans="2:65" s="12" customFormat="1">
      <c r="B90" s="174"/>
      <c r="D90" s="164" t="s">
        <v>158</v>
      </c>
      <c r="E90" s="175" t="s">
        <v>5</v>
      </c>
      <c r="F90" s="176" t="s">
        <v>525</v>
      </c>
      <c r="H90" s="177">
        <v>34.32</v>
      </c>
      <c r="L90" s="174"/>
      <c r="M90" s="178"/>
      <c r="N90" s="179"/>
      <c r="O90" s="179"/>
      <c r="P90" s="179"/>
      <c r="Q90" s="179"/>
      <c r="R90" s="179"/>
      <c r="S90" s="179"/>
      <c r="T90" s="180"/>
      <c r="AT90" s="175" t="s">
        <v>158</v>
      </c>
      <c r="AU90" s="175" t="s">
        <v>76</v>
      </c>
      <c r="AV90" s="12" t="s">
        <v>76</v>
      </c>
      <c r="AW90" s="12" t="s">
        <v>30</v>
      </c>
      <c r="AX90" s="12" t="s">
        <v>66</v>
      </c>
      <c r="AY90" s="175" t="s">
        <v>145</v>
      </c>
    </row>
    <row r="91" spans="2:65" s="13" customFormat="1">
      <c r="B91" s="181"/>
      <c r="D91" s="164" t="s">
        <v>158</v>
      </c>
      <c r="E91" s="182" t="s">
        <v>5</v>
      </c>
      <c r="F91" s="183" t="s">
        <v>161</v>
      </c>
      <c r="H91" s="184">
        <v>34.32</v>
      </c>
      <c r="L91" s="181"/>
      <c r="M91" s="185"/>
      <c r="N91" s="186"/>
      <c r="O91" s="186"/>
      <c r="P91" s="186"/>
      <c r="Q91" s="186"/>
      <c r="R91" s="186"/>
      <c r="S91" s="186"/>
      <c r="T91" s="187"/>
      <c r="AT91" s="182" t="s">
        <v>158</v>
      </c>
      <c r="AU91" s="182" t="s">
        <v>76</v>
      </c>
      <c r="AV91" s="13" t="s">
        <v>152</v>
      </c>
      <c r="AW91" s="13" t="s">
        <v>30</v>
      </c>
      <c r="AX91" s="13" t="s">
        <v>74</v>
      </c>
      <c r="AY91" s="182" t="s">
        <v>145</v>
      </c>
    </row>
    <row r="92" spans="2:65" s="1" customFormat="1" ht="16.5" customHeight="1">
      <c r="B92" s="152"/>
      <c r="C92" s="153" t="s">
        <v>169</v>
      </c>
      <c r="D92" s="153" t="s">
        <v>147</v>
      </c>
      <c r="E92" s="154" t="s">
        <v>526</v>
      </c>
      <c r="F92" s="155" t="s">
        <v>527</v>
      </c>
      <c r="G92" s="156" t="s">
        <v>324</v>
      </c>
      <c r="H92" s="157">
        <v>1</v>
      </c>
      <c r="I92" s="158"/>
      <c r="J92" s="158">
        <f>ROUND(I92*H92,2)</f>
        <v>0</v>
      </c>
      <c r="K92" s="155"/>
      <c r="L92" s="38"/>
      <c r="M92" s="159" t="s">
        <v>5</v>
      </c>
      <c r="N92" s="160" t="s">
        <v>37</v>
      </c>
      <c r="O92" s="161">
        <v>0.86</v>
      </c>
      <c r="P92" s="161">
        <f>O92*H92</f>
        <v>0.86</v>
      </c>
      <c r="Q92" s="161">
        <v>0</v>
      </c>
      <c r="R92" s="161">
        <f>Q92*H92</f>
        <v>0</v>
      </c>
      <c r="S92" s="161">
        <v>0</v>
      </c>
      <c r="T92" s="162">
        <f>S92*H92</f>
        <v>0</v>
      </c>
      <c r="AR92" s="24" t="s">
        <v>152</v>
      </c>
      <c r="AT92" s="24" t="s">
        <v>147</v>
      </c>
      <c r="AU92" s="24" t="s">
        <v>76</v>
      </c>
      <c r="AY92" s="24" t="s">
        <v>145</v>
      </c>
      <c r="BE92" s="163">
        <f>IF(N92="základní",J92,0)</f>
        <v>0</v>
      </c>
      <c r="BF92" s="163">
        <f>IF(N92="snížená",J92,0)</f>
        <v>0</v>
      </c>
      <c r="BG92" s="163">
        <f>IF(N92="zákl. přenesená",J92,0)</f>
        <v>0</v>
      </c>
      <c r="BH92" s="163">
        <f>IF(N92="sníž. přenesená",J92,0)</f>
        <v>0</v>
      </c>
      <c r="BI92" s="163">
        <f>IF(N92="nulová",J92,0)</f>
        <v>0</v>
      </c>
      <c r="BJ92" s="24" t="s">
        <v>74</v>
      </c>
      <c r="BK92" s="163">
        <f>ROUND(I92*H92,2)</f>
        <v>0</v>
      </c>
      <c r="BL92" s="24" t="s">
        <v>152</v>
      </c>
      <c r="BM92" s="24" t="s">
        <v>528</v>
      </c>
    </row>
    <row r="93" spans="2:65" s="1" customFormat="1">
      <c r="B93" s="38"/>
      <c r="D93" s="164" t="s">
        <v>154</v>
      </c>
      <c r="F93" s="165" t="s">
        <v>529</v>
      </c>
      <c r="L93" s="38"/>
      <c r="M93" s="166"/>
      <c r="N93" s="39"/>
      <c r="O93" s="39"/>
      <c r="P93" s="39"/>
      <c r="Q93" s="39"/>
      <c r="R93" s="39"/>
      <c r="S93" s="39"/>
      <c r="T93" s="67"/>
      <c r="AT93" s="24" t="s">
        <v>154</v>
      </c>
      <c r="AU93" s="24" t="s">
        <v>76</v>
      </c>
    </row>
    <row r="94" spans="2:65" s="1" customFormat="1" ht="36">
      <c r="B94" s="38"/>
      <c r="D94" s="164" t="s">
        <v>156</v>
      </c>
      <c r="F94" s="167" t="s">
        <v>530</v>
      </c>
      <c r="L94" s="38"/>
      <c r="M94" s="166"/>
      <c r="N94" s="39"/>
      <c r="O94" s="39"/>
      <c r="P94" s="39"/>
      <c r="Q94" s="39"/>
      <c r="R94" s="39"/>
      <c r="S94" s="39"/>
      <c r="T94" s="67"/>
      <c r="AT94" s="24" t="s">
        <v>156</v>
      </c>
      <c r="AU94" s="24" t="s">
        <v>76</v>
      </c>
    </row>
    <row r="95" spans="2:65" s="1" customFormat="1" ht="25.5" customHeight="1">
      <c r="B95" s="152"/>
      <c r="C95" s="188" t="s">
        <v>152</v>
      </c>
      <c r="D95" s="188" t="s">
        <v>328</v>
      </c>
      <c r="E95" s="189" t="s">
        <v>531</v>
      </c>
      <c r="F95" s="190" t="s">
        <v>532</v>
      </c>
      <c r="G95" s="191" t="s">
        <v>324</v>
      </c>
      <c r="H95" s="192">
        <v>1</v>
      </c>
      <c r="I95" s="193"/>
      <c r="J95" s="193">
        <f>ROUND(I95*H95,2)</f>
        <v>0</v>
      </c>
      <c r="K95" s="190" t="s">
        <v>151</v>
      </c>
      <c r="L95" s="194"/>
      <c r="M95" s="195" t="s">
        <v>5</v>
      </c>
      <c r="N95" s="196" t="s">
        <v>37</v>
      </c>
      <c r="O95" s="161">
        <v>0</v>
      </c>
      <c r="P95" s="161">
        <f>O95*H95</f>
        <v>0</v>
      </c>
      <c r="Q95" s="161">
        <v>7.8799999999999995E-2</v>
      </c>
      <c r="R95" s="161">
        <f>Q95*H95</f>
        <v>7.8799999999999995E-2</v>
      </c>
      <c r="S95" s="161">
        <v>0</v>
      </c>
      <c r="T95" s="162">
        <f>S95*H95</f>
        <v>0</v>
      </c>
      <c r="AR95" s="24" t="s">
        <v>212</v>
      </c>
      <c r="AT95" s="24" t="s">
        <v>328</v>
      </c>
      <c r="AU95" s="24" t="s">
        <v>76</v>
      </c>
      <c r="AY95" s="24" t="s">
        <v>145</v>
      </c>
      <c r="BE95" s="163">
        <f>IF(N95="základní",J95,0)</f>
        <v>0</v>
      </c>
      <c r="BF95" s="163">
        <f>IF(N95="snížená",J95,0)</f>
        <v>0</v>
      </c>
      <c r="BG95" s="163">
        <f>IF(N95="zákl. přenesená",J95,0)</f>
        <v>0</v>
      </c>
      <c r="BH95" s="163">
        <f>IF(N95="sníž. přenesená",J95,0)</f>
        <v>0</v>
      </c>
      <c r="BI95" s="163">
        <f>IF(N95="nulová",J95,0)</f>
        <v>0</v>
      </c>
      <c r="BJ95" s="24" t="s">
        <v>74</v>
      </c>
      <c r="BK95" s="163">
        <f>ROUND(I95*H95,2)</f>
        <v>0</v>
      </c>
      <c r="BL95" s="24" t="s">
        <v>152</v>
      </c>
      <c r="BM95" s="24" t="s">
        <v>533</v>
      </c>
    </row>
    <row r="96" spans="2:65" s="1" customFormat="1">
      <c r="B96" s="38"/>
      <c r="D96" s="164" t="s">
        <v>154</v>
      </c>
      <c r="F96" s="165" t="s">
        <v>534</v>
      </c>
      <c r="L96" s="38"/>
      <c r="M96" s="166"/>
      <c r="N96" s="39"/>
      <c r="O96" s="39"/>
      <c r="P96" s="39"/>
      <c r="Q96" s="39"/>
      <c r="R96" s="39"/>
      <c r="S96" s="39"/>
      <c r="T96" s="67"/>
      <c r="AT96" s="24" t="s">
        <v>154</v>
      </c>
      <c r="AU96" s="24" t="s">
        <v>76</v>
      </c>
    </row>
    <row r="97" spans="2:65" s="11" customFormat="1">
      <c r="B97" s="168"/>
      <c r="D97" s="164" t="s">
        <v>158</v>
      </c>
      <c r="E97" s="169" t="s">
        <v>5</v>
      </c>
      <c r="F97" s="170" t="s">
        <v>535</v>
      </c>
      <c r="H97" s="169" t="s">
        <v>5</v>
      </c>
      <c r="L97" s="168"/>
      <c r="M97" s="171"/>
      <c r="N97" s="172"/>
      <c r="O97" s="172"/>
      <c r="P97" s="172"/>
      <c r="Q97" s="172"/>
      <c r="R97" s="172"/>
      <c r="S97" s="172"/>
      <c r="T97" s="173"/>
      <c r="AT97" s="169" t="s">
        <v>158</v>
      </c>
      <c r="AU97" s="169" t="s">
        <v>76</v>
      </c>
      <c r="AV97" s="11" t="s">
        <v>74</v>
      </c>
      <c r="AW97" s="11" t="s">
        <v>30</v>
      </c>
      <c r="AX97" s="11" t="s">
        <v>66</v>
      </c>
      <c r="AY97" s="169" t="s">
        <v>145</v>
      </c>
    </row>
    <row r="98" spans="2:65" s="12" customFormat="1">
      <c r="B98" s="174"/>
      <c r="D98" s="164" t="s">
        <v>158</v>
      </c>
      <c r="E98" s="175" t="s">
        <v>5</v>
      </c>
      <c r="F98" s="176" t="s">
        <v>536</v>
      </c>
      <c r="H98" s="177">
        <v>1</v>
      </c>
      <c r="L98" s="174"/>
      <c r="M98" s="178"/>
      <c r="N98" s="179"/>
      <c r="O98" s="179"/>
      <c r="P98" s="179"/>
      <c r="Q98" s="179"/>
      <c r="R98" s="179"/>
      <c r="S98" s="179"/>
      <c r="T98" s="180"/>
      <c r="AT98" s="175" t="s">
        <v>158</v>
      </c>
      <c r="AU98" s="175" t="s">
        <v>76</v>
      </c>
      <c r="AV98" s="12" t="s">
        <v>76</v>
      </c>
      <c r="AW98" s="12" t="s">
        <v>30</v>
      </c>
      <c r="AX98" s="12" t="s">
        <v>66</v>
      </c>
      <c r="AY98" s="175" t="s">
        <v>145</v>
      </c>
    </row>
    <row r="99" spans="2:65" s="13" customFormat="1">
      <c r="B99" s="181"/>
      <c r="D99" s="164" t="s">
        <v>158</v>
      </c>
      <c r="E99" s="182" t="s">
        <v>5</v>
      </c>
      <c r="F99" s="183" t="s">
        <v>161</v>
      </c>
      <c r="H99" s="184">
        <v>1</v>
      </c>
      <c r="L99" s="181"/>
      <c r="M99" s="185"/>
      <c r="N99" s="186"/>
      <c r="O99" s="186"/>
      <c r="P99" s="186"/>
      <c r="Q99" s="186"/>
      <c r="R99" s="186"/>
      <c r="S99" s="186"/>
      <c r="T99" s="187"/>
      <c r="AT99" s="182" t="s">
        <v>158</v>
      </c>
      <c r="AU99" s="182" t="s">
        <v>76</v>
      </c>
      <c r="AV99" s="13" t="s">
        <v>152</v>
      </c>
      <c r="AW99" s="13" t="s">
        <v>30</v>
      </c>
      <c r="AX99" s="13" t="s">
        <v>74</v>
      </c>
      <c r="AY99" s="182" t="s">
        <v>145</v>
      </c>
    </row>
    <row r="100" spans="2:65" s="10" customFormat="1" ht="29.85" customHeight="1">
      <c r="B100" s="140"/>
      <c r="D100" s="141" t="s">
        <v>65</v>
      </c>
      <c r="E100" s="150" t="s">
        <v>220</v>
      </c>
      <c r="F100" s="150" t="s">
        <v>414</v>
      </c>
      <c r="J100" s="151">
        <f>BK100</f>
        <v>0</v>
      </c>
      <c r="L100" s="140"/>
      <c r="M100" s="144"/>
      <c r="N100" s="145"/>
      <c r="O100" s="145"/>
      <c r="P100" s="146">
        <f>SUM(P101:P106)</f>
        <v>3.04</v>
      </c>
      <c r="Q100" s="145"/>
      <c r="R100" s="146">
        <f>SUM(R101:R106)</f>
        <v>4.7526399999999998E-3</v>
      </c>
      <c r="S100" s="145"/>
      <c r="T100" s="147">
        <f>SUM(T101:T106)</f>
        <v>0</v>
      </c>
      <c r="AR100" s="141" t="s">
        <v>74</v>
      </c>
      <c r="AT100" s="148" t="s">
        <v>65</v>
      </c>
      <c r="AU100" s="148" t="s">
        <v>74</v>
      </c>
      <c r="AY100" s="141" t="s">
        <v>145</v>
      </c>
      <c r="BK100" s="149">
        <f>SUM(BK101:BK106)</f>
        <v>0</v>
      </c>
    </row>
    <row r="101" spans="2:65" s="1" customFormat="1" ht="25.5" customHeight="1">
      <c r="B101" s="152"/>
      <c r="C101" s="153" t="s">
        <v>181</v>
      </c>
      <c r="D101" s="153" t="s">
        <v>147</v>
      </c>
      <c r="E101" s="154" t="s">
        <v>537</v>
      </c>
      <c r="F101" s="155" t="s">
        <v>538</v>
      </c>
      <c r="G101" s="156" t="s">
        <v>324</v>
      </c>
      <c r="H101" s="157">
        <v>16</v>
      </c>
      <c r="I101" s="158"/>
      <c r="J101" s="158">
        <f>ROUND(I101*H101,2)</f>
        <v>0</v>
      </c>
      <c r="K101" s="155" t="s">
        <v>151</v>
      </c>
      <c r="L101" s="38"/>
      <c r="M101" s="159" t="s">
        <v>5</v>
      </c>
      <c r="N101" s="160" t="s">
        <v>37</v>
      </c>
      <c r="O101" s="161">
        <v>0.13</v>
      </c>
      <c r="P101" s="161">
        <f>O101*H101</f>
        <v>2.08</v>
      </c>
      <c r="Q101" s="161">
        <v>2.7039999999999999E-5</v>
      </c>
      <c r="R101" s="161">
        <f>Q101*H101</f>
        <v>4.3263999999999998E-4</v>
      </c>
      <c r="S101" s="161">
        <v>0</v>
      </c>
      <c r="T101" s="162">
        <f>S101*H101</f>
        <v>0</v>
      </c>
      <c r="AR101" s="24" t="s">
        <v>152</v>
      </c>
      <c r="AT101" s="24" t="s">
        <v>147</v>
      </c>
      <c r="AU101" s="24" t="s">
        <v>76</v>
      </c>
      <c r="AY101" s="24" t="s">
        <v>145</v>
      </c>
      <c r="BE101" s="163">
        <f>IF(N101="základní",J101,0)</f>
        <v>0</v>
      </c>
      <c r="BF101" s="163">
        <f>IF(N101="snížená",J101,0)</f>
        <v>0</v>
      </c>
      <c r="BG101" s="163">
        <f>IF(N101="zákl. přenesená",J101,0)</f>
        <v>0</v>
      </c>
      <c r="BH101" s="163">
        <f>IF(N101="sníž. přenesená",J101,0)</f>
        <v>0</v>
      </c>
      <c r="BI101" s="163">
        <f>IF(N101="nulová",J101,0)</f>
        <v>0</v>
      </c>
      <c r="BJ101" s="24" t="s">
        <v>74</v>
      </c>
      <c r="BK101" s="163">
        <f>ROUND(I101*H101,2)</f>
        <v>0</v>
      </c>
      <c r="BL101" s="24" t="s">
        <v>152</v>
      </c>
      <c r="BM101" s="24" t="s">
        <v>539</v>
      </c>
    </row>
    <row r="102" spans="2:65" s="1" customFormat="1" ht="24">
      <c r="B102" s="38"/>
      <c r="D102" s="164" t="s">
        <v>154</v>
      </c>
      <c r="F102" s="165" t="s">
        <v>540</v>
      </c>
      <c r="L102" s="38"/>
      <c r="M102" s="166"/>
      <c r="N102" s="39"/>
      <c r="O102" s="39"/>
      <c r="P102" s="39"/>
      <c r="Q102" s="39"/>
      <c r="R102" s="39"/>
      <c r="S102" s="39"/>
      <c r="T102" s="67"/>
      <c r="AT102" s="24" t="s">
        <v>154</v>
      </c>
      <c r="AU102" s="24" t="s">
        <v>76</v>
      </c>
    </row>
    <row r="103" spans="2:65" s="1" customFormat="1" ht="96">
      <c r="B103" s="38"/>
      <c r="D103" s="164" t="s">
        <v>156</v>
      </c>
      <c r="F103" s="167" t="s">
        <v>541</v>
      </c>
      <c r="L103" s="38"/>
      <c r="M103" s="166"/>
      <c r="N103" s="39"/>
      <c r="O103" s="39"/>
      <c r="P103" s="39"/>
      <c r="Q103" s="39"/>
      <c r="R103" s="39"/>
      <c r="S103" s="39"/>
      <c r="T103" s="67"/>
      <c r="AT103" s="24" t="s">
        <v>156</v>
      </c>
      <c r="AU103" s="24" t="s">
        <v>76</v>
      </c>
    </row>
    <row r="104" spans="2:65" s="1" customFormat="1" ht="16.5" customHeight="1">
      <c r="B104" s="152"/>
      <c r="C104" s="153" t="s">
        <v>192</v>
      </c>
      <c r="D104" s="153" t="s">
        <v>147</v>
      </c>
      <c r="E104" s="154" t="s">
        <v>542</v>
      </c>
      <c r="F104" s="155" t="s">
        <v>543</v>
      </c>
      <c r="G104" s="156" t="s">
        <v>324</v>
      </c>
      <c r="H104" s="157">
        <v>16</v>
      </c>
      <c r="I104" s="158"/>
      <c r="J104" s="158">
        <f>ROUND(I104*H104,2)</f>
        <v>0</v>
      </c>
      <c r="K104" s="155" t="s">
        <v>151</v>
      </c>
      <c r="L104" s="38"/>
      <c r="M104" s="159" t="s">
        <v>5</v>
      </c>
      <c r="N104" s="160" t="s">
        <v>37</v>
      </c>
      <c r="O104" s="161">
        <v>0.06</v>
      </c>
      <c r="P104" s="161">
        <f>O104*H104</f>
        <v>0.96</v>
      </c>
      <c r="Q104" s="161">
        <v>2.7E-4</v>
      </c>
      <c r="R104" s="161">
        <f>Q104*H104</f>
        <v>4.3200000000000001E-3</v>
      </c>
      <c r="S104" s="161">
        <v>0</v>
      </c>
      <c r="T104" s="162">
        <f>S104*H104</f>
        <v>0</v>
      </c>
      <c r="AR104" s="24" t="s">
        <v>152</v>
      </c>
      <c r="AT104" s="24" t="s">
        <v>147</v>
      </c>
      <c r="AU104" s="24" t="s">
        <v>76</v>
      </c>
      <c r="AY104" s="24" t="s">
        <v>145</v>
      </c>
      <c r="BE104" s="163">
        <f>IF(N104="základní",J104,0)</f>
        <v>0</v>
      </c>
      <c r="BF104" s="163">
        <f>IF(N104="snížená",J104,0)</f>
        <v>0</v>
      </c>
      <c r="BG104" s="163">
        <f>IF(N104="zákl. přenesená",J104,0)</f>
        <v>0</v>
      </c>
      <c r="BH104" s="163">
        <f>IF(N104="sníž. přenesená",J104,0)</f>
        <v>0</v>
      </c>
      <c r="BI104" s="163">
        <f>IF(N104="nulová",J104,0)</f>
        <v>0</v>
      </c>
      <c r="BJ104" s="24" t="s">
        <v>74</v>
      </c>
      <c r="BK104" s="163">
        <f>ROUND(I104*H104,2)</f>
        <v>0</v>
      </c>
      <c r="BL104" s="24" t="s">
        <v>152</v>
      </c>
      <c r="BM104" s="24" t="s">
        <v>544</v>
      </c>
    </row>
    <row r="105" spans="2:65" s="1" customFormat="1" ht="24">
      <c r="B105" s="38"/>
      <c r="D105" s="164" t="s">
        <v>154</v>
      </c>
      <c r="F105" s="165" t="s">
        <v>545</v>
      </c>
      <c r="L105" s="38"/>
      <c r="M105" s="166"/>
      <c r="N105" s="39"/>
      <c r="O105" s="39"/>
      <c r="P105" s="39"/>
      <c r="Q105" s="39"/>
      <c r="R105" s="39"/>
      <c r="S105" s="39"/>
      <c r="T105" s="67"/>
      <c r="AT105" s="24" t="s">
        <v>154</v>
      </c>
      <c r="AU105" s="24" t="s">
        <v>76</v>
      </c>
    </row>
    <row r="106" spans="2:65" s="1" customFormat="1" ht="96">
      <c r="B106" s="38"/>
      <c r="D106" s="164" t="s">
        <v>156</v>
      </c>
      <c r="F106" s="167" t="s">
        <v>541</v>
      </c>
      <c r="L106" s="38"/>
      <c r="M106" s="166"/>
      <c r="N106" s="39"/>
      <c r="O106" s="39"/>
      <c r="P106" s="39"/>
      <c r="Q106" s="39"/>
      <c r="R106" s="39"/>
      <c r="S106" s="39"/>
      <c r="T106" s="67"/>
      <c r="AT106" s="24" t="s">
        <v>156</v>
      </c>
      <c r="AU106" s="24" t="s">
        <v>76</v>
      </c>
    </row>
    <row r="107" spans="2:65" s="10" customFormat="1" ht="29.85" customHeight="1">
      <c r="B107" s="140"/>
      <c r="D107" s="141" t="s">
        <v>65</v>
      </c>
      <c r="E107" s="150" t="s">
        <v>469</v>
      </c>
      <c r="F107" s="150" t="s">
        <v>470</v>
      </c>
      <c r="J107" s="151">
        <f>BK107</f>
        <v>0</v>
      </c>
      <c r="L107" s="140"/>
      <c r="M107" s="144"/>
      <c r="N107" s="145"/>
      <c r="O107" s="145"/>
      <c r="P107" s="146">
        <f>SUM(P108:P110)</f>
        <v>9.7005999999999995E-2</v>
      </c>
      <c r="Q107" s="145"/>
      <c r="R107" s="146">
        <f>SUM(R108:R110)</f>
        <v>0</v>
      </c>
      <c r="S107" s="145"/>
      <c r="T107" s="147">
        <f>SUM(T108:T110)</f>
        <v>0</v>
      </c>
      <c r="AR107" s="141" t="s">
        <v>74</v>
      </c>
      <c r="AT107" s="148" t="s">
        <v>65</v>
      </c>
      <c r="AU107" s="148" t="s">
        <v>74</v>
      </c>
      <c r="AY107" s="141" t="s">
        <v>145</v>
      </c>
      <c r="BK107" s="149">
        <f>SUM(BK108:BK110)</f>
        <v>0</v>
      </c>
    </row>
    <row r="108" spans="2:65" s="1" customFormat="1" ht="16.5" customHeight="1">
      <c r="B108" s="152"/>
      <c r="C108" s="153" t="s">
        <v>204</v>
      </c>
      <c r="D108" s="153" t="s">
        <v>147</v>
      </c>
      <c r="E108" s="154" t="s">
        <v>472</v>
      </c>
      <c r="F108" s="155" t="s">
        <v>473</v>
      </c>
      <c r="G108" s="156" t="s">
        <v>265</v>
      </c>
      <c r="H108" s="157">
        <v>0.28699999999999998</v>
      </c>
      <c r="I108" s="158"/>
      <c r="J108" s="158">
        <f>ROUND(I108*H108,2)</f>
        <v>0</v>
      </c>
      <c r="K108" s="155"/>
      <c r="L108" s="38"/>
      <c r="M108" s="159" t="s">
        <v>5</v>
      </c>
      <c r="N108" s="160" t="s">
        <v>37</v>
      </c>
      <c r="O108" s="161">
        <v>0.33800000000000002</v>
      </c>
      <c r="P108" s="161">
        <f>O108*H108</f>
        <v>9.7005999999999995E-2</v>
      </c>
      <c r="Q108" s="161">
        <v>0</v>
      </c>
      <c r="R108" s="161">
        <f>Q108*H108</f>
        <v>0</v>
      </c>
      <c r="S108" s="161">
        <v>0</v>
      </c>
      <c r="T108" s="162">
        <f>S108*H108</f>
        <v>0</v>
      </c>
      <c r="AR108" s="24" t="s">
        <v>152</v>
      </c>
      <c r="AT108" s="24" t="s">
        <v>147</v>
      </c>
      <c r="AU108" s="24" t="s">
        <v>76</v>
      </c>
      <c r="AY108" s="24" t="s">
        <v>145</v>
      </c>
      <c r="BE108" s="163">
        <f>IF(N108="základní",J108,0)</f>
        <v>0</v>
      </c>
      <c r="BF108" s="163">
        <f>IF(N108="snížená",J108,0)</f>
        <v>0</v>
      </c>
      <c r="BG108" s="163">
        <f>IF(N108="zákl. přenesená",J108,0)</f>
        <v>0</v>
      </c>
      <c r="BH108" s="163">
        <f>IF(N108="sníž. přenesená",J108,0)</f>
        <v>0</v>
      </c>
      <c r="BI108" s="163">
        <f>IF(N108="nulová",J108,0)</f>
        <v>0</v>
      </c>
      <c r="BJ108" s="24" t="s">
        <v>74</v>
      </c>
      <c r="BK108" s="163">
        <f>ROUND(I108*H108,2)</f>
        <v>0</v>
      </c>
      <c r="BL108" s="24" t="s">
        <v>152</v>
      </c>
      <c r="BM108" s="24" t="s">
        <v>474</v>
      </c>
    </row>
    <row r="109" spans="2:65" s="1" customFormat="1" ht="24">
      <c r="B109" s="38"/>
      <c r="D109" s="164" t="s">
        <v>154</v>
      </c>
      <c r="F109" s="165" t="s">
        <v>475</v>
      </c>
      <c r="L109" s="38"/>
      <c r="M109" s="166"/>
      <c r="N109" s="39"/>
      <c r="O109" s="39"/>
      <c r="P109" s="39"/>
      <c r="Q109" s="39"/>
      <c r="R109" s="39"/>
      <c r="S109" s="39"/>
      <c r="T109" s="67"/>
      <c r="AT109" s="24" t="s">
        <v>154</v>
      </c>
      <c r="AU109" s="24" t="s">
        <v>76</v>
      </c>
    </row>
    <row r="110" spans="2:65" s="1" customFormat="1" ht="24">
      <c r="B110" s="38"/>
      <c r="D110" s="164" t="s">
        <v>156</v>
      </c>
      <c r="F110" s="167" t="s">
        <v>476</v>
      </c>
      <c r="L110" s="38"/>
      <c r="M110" s="166"/>
      <c r="N110" s="39"/>
      <c r="O110" s="39"/>
      <c r="P110" s="39"/>
      <c r="Q110" s="39"/>
      <c r="R110" s="39"/>
      <c r="S110" s="39"/>
      <c r="T110" s="67"/>
      <c r="AT110" s="24" t="s">
        <v>156</v>
      </c>
      <c r="AU110" s="24" t="s">
        <v>76</v>
      </c>
    </row>
    <row r="111" spans="2:65" s="10" customFormat="1" ht="37.35" customHeight="1">
      <c r="B111" s="140"/>
      <c r="D111" s="141" t="s">
        <v>65</v>
      </c>
      <c r="E111" s="142" t="s">
        <v>477</v>
      </c>
      <c r="F111" s="142" t="s">
        <v>478</v>
      </c>
      <c r="J111" s="143">
        <f>BK111</f>
        <v>0</v>
      </c>
      <c r="L111" s="140"/>
      <c r="M111" s="144"/>
      <c r="N111" s="145"/>
      <c r="O111" s="145"/>
      <c r="P111" s="146">
        <f>P112+P164</f>
        <v>993.48724600000014</v>
      </c>
      <c r="Q111" s="145"/>
      <c r="R111" s="146">
        <f>R112+R164</f>
        <v>2.239188</v>
      </c>
      <c r="S111" s="145"/>
      <c r="T111" s="147">
        <f>T112+T164</f>
        <v>0</v>
      </c>
      <c r="AR111" s="141" t="s">
        <v>76</v>
      </c>
      <c r="AT111" s="148" t="s">
        <v>65</v>
      </c>
      <c r="AU111" s="148" t="s">
        <v>66</v>
      </c>
      <c r="AY111" s="141" t="s">
        <v>145</v>
      </c>
      <c r="BK111" s="149">
        <f>BK112+BK164</f>
        <v>0</v>
      </c>
    </row>
    <row r="112" spans="2:65" s="10" customFormat="1" ht="19.95" customHeight="1">
      <c r="B112" s="140"/>
      <c r="D112" s="141" t="s">
        <v>65</v>
      </c>
      <c r="E112" s="150" t="s">
        <v>546</v>
      </c>
      <c r="F112" s="150" t="s">
        <v>547</v>
      </c>
      <c r="J112" s="151">
        <f>BK112</f>
        <v>0</v>
      </c>
      <c r="L112" s="140"/>
      <c r="M112" s="144"/>
      <c r="N112" s="145"/>
      <c r="O112" s="145"/>
      <c r="P112" s="146">
        <f>SUM(P113:P163)</f>
        <v>37.420141000000001</v>
      </c>
      <c r="Q112" s="145"/>
      <c r="R112" s="146">
        <f>SUM(R113:R163)</f>
        <v>1.82406</v>
      </c>
      <c r="S112" s="145"/>
      <c r="T112" s="147">
        <f>SUM(T113:T163)</f>
        <v>0</v>
      </c>
      <c r="AR112" s="141" t="s">
        <v>76</v>
      </c>
      <c r="AT112" s="148" t="s">
        <v>65</v>
      </c>
      <c r="AU112" s="148" t="s">
        <v>74</v>
      </c>
      <c r="AY112" s="141" t="s">
        <v>145</v>
      </c>
      <c r="BK112" s="149">
        <f>SUM(BK113:BK163)</f>
        <v>0</v>
      </c>
    </row>
    <row r="113" spans="2:65" s="1" customFormat="1" ht="25.5" customHeight="1">
      <c r="B113" s="152"/>
      <c r="C113" s="153" t="s">
        <v>212</v>
      </c>
      <c r="D113" s="153" t="s">
        <v>147</v>
      </c>
      <c r="E113" s="154" t="s">
        <v>548</v>
      </c>
      <c r="F113" s="155" t="s">
        <v>549</v>
      </c>
      <c r="G113" s="156" t="s">
        <v>184</v>
      </c>
      <c r="H113" s="157">
        <v>4</v>
      </c>
      <c r="I113" s="158"/>
      <c r="J113" s="158">
        <f>ROUND(I113*H113,2)</f>
        <v>0</v>
      </c>
      <c r="K113" s="155" t="s">
        <v>151</v>
      </c>
      <c r="L113" s="38"/>
      <c r="M113" s="159" t="s">
        <v>5</v>
      </c>
      <c r="N113" s="160" t="s">
        <v>37</v>
      </c>
      <c r="O113" s="161">
        <v>1.56</v>
      </c>
      <c r="P113" s="161">
        <f>O113*H113</f>
        <v>6.24</v>
      </c>
      <c r="Q113" s="161">
        <v>1.89E-3</v>
      </c>
      <c r="R113" s="161">
        <f>Q113*H113</f>
        <v>7.5599999999999999E-3</v>
      </c>
      <c r="S113" s="161">
        <v>0</v>
      </c>
      <c r="T113" s="162">
        <f>S113*H113</f>
        <v>0</v>
      </c>
      <c r="AR113" s="24" t="s">
        <v>276</v>
      </c>
      <c r="AT113" s="24" t="s">
        <v>147</v>
      </c>
      <c r="AU113" s="24" t="s">
        <v>76</v>
      </c>
      <c r="AY113" s="24" t="s">
        <v>145</v>
      </c>
      <c r="BE113" s="163">
        <f>IF(N113="základní",J113,0)</f>
        <v>0</v>
      </c>
      <c r="BF113" s="163">
        <f>IF(N113="snížená",J113,0)</f>
        <v>0</v>
      </c>
      <c r="BG113" s="163">
        <f>IF(N113="zákl. přenesená",J113,0)</f>
        <v>0</v>
      </c>
      <c r="BH113" s="163">
        <f>IF(N113="sníž. přenesená",J113,0)</f>
        <v>0</v>
      </c>
      <c r="BI113" s="163">
        <f>IF(N113="nulová",J113,0)</f>
        <v>0</v>
      </c>
      <c r="BJ113" s="24" t="s">
        <v>74</v>
      </c>
      <c r="BK113" s="163">
        <f>ROUND(I113*H113,2)</f>
        <v>0</v>
      </c>
      <c r="BL113" s="24" t="s">
        <v>276</v>
      </c>
      <c r="BM113" s="24" t="s">
        <v>550</v>
      </c>
    </row>
    <row r="114" spans="2:65" s="1" customFormat="1" ht="24">
      <c r="B114" s="38"/>
      <c r="D114" s="164" t="s">
        <v>154</v>
      </c>
      <c r="F114" s="165" t="s">
        <v>549</v>
      </c>
      <c r="L114" s="38"/>
      <c r="M114" s="166"/>
      <c r="N114" s="39"/>
      <c r="O114" s="39"/>
      <c r="P114" s="39"/>
      <c r="Q114" s="39"/>
      <c r="R114" s="39"/>
      <c r="S114" s="39"/>
      <c r="T114" s="67"/>
      <c r="AT114" s="24" t="s">
        <v>154</v>
      </c>
      <c r="AU114" s="24" t="s">
        <v>76</v>
      </c>
    </row>
    <row r="115" spans="2:65" s="11" customFormat="1">
      <c r="B115" s="168"/>
      <c r="D115" s="164" t="s">
        <v>158</v>
      </c>
      <c r="E115" s="169" t="s">
        <v>5</v>
      </c>
      <c r="F115" s="170" t="s">
        <v>551</v>
      </c>
      <c r="H115" s="169" t="s">
        <v>5</v>
      </c>
      <c r="L115" s="168"/>
      <c r="M115" s="171"/>
      <c r="N115" s="172"/>
      <c r="O115" s="172"/>
      <c r="P115" s="172"/>
      <c r="Q115" s="172"/>
      <c r="R115" s="172"/>
      <c r="S115" s="172"/>
      <c r="T115" s="173"/>
      <c r="AT115" s="169" t="s">
        <v>158</v>
      </c>
      <c r="AU115" s="169" t="s">
        <v>76</v>
      </c>
      <c r="AV115" s="11" t="s">
        <v>74</v>
      </c>
      <c r="AW115" s="11" t="s">
        <v>30</v>
      </c>
      <c r="AX115" s="11" t="s">
        <v>66</v>
      </c>
      <c r="AY115" s="169" t="s">
        <v>145</v>
      </c>
    </row>
    <row r="116" spans="2:65" s="11" customFormat="1" ht="24">
      <c r="B116" s="168"/>
      <c r="D116" s="164" t="s">
        <v>158</v>
      </c>
      <c r="E116" s="169" t="s">
        <v>5</v>
      </c>
      <c r="F116" s="170" t="s">
        <v>436</v>
      </c>
      <c r="H116" s="169" t="s">
        <v>5</v>
      </c>
      <c r="L116" s="168"/>
      <c r="M116" s="171"/>
      <c r="N116" s="172"/>
      <c r="O116" s="172"/>
      <c r="P116" s="172"/>
      <c r="Q116" s="172"/>
      <c r="R116" s="172"/>
      <c r="S116" s="172"/>
      <c r="T116" s="173"/>
      <c r="AT116" s="169" t="s">
        <v>158</v>
      </c>
      <c r="AU116" s="169" t="s">
        <v>76</v>
      </c>
      <c r="AV116" s="11" t="s">
        <v>74</v>
      </c>
      <c r="AW116" s="11" t="s">
        <v>30</v>
      </c>
      <c r="AX116" s="11" t="s">
        <v>66</v>
      </c>
      <c r="AY116" s="169" t="s">
        <v>145</v>
      </c>
    </row>
    <row r="117" spans="2:65" s="12" customFormat="1">
      <c r="B117" s="174"/>
      <c r="D117" s="164" t="s">
        <v>158</v>
      </c>
      <c r="E117" s="175" t="s">
        <v>5</v>
      </c>
      <c r="F117" s="176" t="s">
        <v>552</v>
      </c>
      <c r="H117" s="177">
        <v>0.23400000000000001</v>
      </c>
      <c r="L117" s="174"/>
      <c r="M117" s="178"/>
      <c r="N117" s="179"/>
      <c r="O117" s="179"/>
      <c r="P117" s="179"/>
      <c r="Q117" s="179"/>
      <c r="R117" s="179"/>
      <c r="S117" s="179"/>
      <c r="T117" s="180"/>
      <c r="AT117" s="175" t="s">
        <v>158</v>
      </c>
      <c r="AU117" s="175" t="s">
        <v>76</v>
      </c>
      <c r="AV117" s="12" t="s">
        <v>76</v>
      </c>
      <c r="AW117" s="12" t="s">
        <v>30</v>
      </c>
      <c r="AX117" s="12" t="s">
        <v>66</v>
      </c>
      <c r="AY117" s="175" t="s">
        <v>145</v>
      </c>
    </row>
    <row r="118" spans="2:65" s="11" customFormat="1" ht="24">
      <c r="B118" s="168"/>
      <c r="D118" s="164" t="s">
        <v>158</v>
      </c>
      <c r="E118" s="169" t="s">
        <v>5</v>
      </c>
      <c r="F118" s="170" t="s">
        <v>438</v>
      </c>
      <c r="H118" s="169" t="s">
        <v>5</v>
      </c>
      <c r="L118" s="168"/>
      <c r="M118" s="171"/>
      <c r="N118" s="172"/>
      <c r="O118" s="172"/>
      <c r="P118" s="172"/>
      <c r="Q118" s="172"/>
      <c r="R118" s="172"/>
      <c r="S118" s="172"/>
      <c r="T118" s="173"/>
      <c r="AT118" s="169" t="s">
        <v>158</v>
      </c>
      <c r="AU118" s="169" t="s">
        <v>76</v>
      </c>
      <c r="AV118" s="11" t="s">
        <v>74</v>
      </c>
      <c r="AW118" s="11" t="s">
        <v>30</v>
      </c>
      <c r="AX118" s="11" t="s">
        <v>66</v>
      </c>
      <c r="AY118" s="169" t="s">
        <v>145</v>
      </c>
    </row>
    <row r="119" spans="2:65" s="12" customFormat="1">
      <c r="B119" s="174"/>
      <c r="D119" s="164" t="s">
        <v>158</v>
      </c>
      <c r="E119" s="175" t="s">
        <v>5</v>
      </c>
      <c r="F119" s="176" t="s">
        <v>553</v>
      </c>
      <c r="H119" s="177">
        <v>0.22700000000000001</v>
      </c>
      <c r="L119" s="174"/>
      <c r="M119" s="178"/>
      <c r="N119" s="179"/>
      <c r="O119" s="179"/>
      <c r="P119" s="179"/>
      <c r="Q119" s="179"/>
      <c r="R119" s="179"/>
      <c r="S119" s="179"/>
      <c r="T119" s="180"/>
      <c r="AT119" s="175" t="s">
        <v>158</v>
      </c>
      <c r="AU119" s="175" t="s">
        <v>76</v>
      </c>
      <c r="AV119" s="12" t="s">
        <v>76</v>
      </c>
      <c r="AW119" s="12" t="s">
        <v>30</v>
      </c>
      <c r="AX119" s="12" t="s">
        <v>66</v>
      </c>
      <c r="AY119" s="175" t="s">
        <v>145</v>
      </c>
    </row>
    <row r="120" spans="2:65" s="14" customFormat="1">
      <c r="B120" s="200"/>
      <c r="D120" s="164" t="s">
        <v>158</v>
      </c>
      <c r="E120" s="201" t="s">
        <v>5</v>
      </c>
      <c r="F120" s="202" t="s">
        <v>554</v>
      </c>
      <c r="H120" s="203">
        <v>0.46100000000000002</v>
      </c>
      <c r="L120" s="200"/>
      <c r="M120" s="204"/>
      <c r="N120" s="205"/>
      <c r="O120" s="205"/>
      <c r="P120" s="205"/>
      <c r="Q120" s="205"/>
      <c r="R120" s="205"/>
      <c r="S120" s="205"/>
      <c r="T120" s="206"/>
      <c r="AT120" s="201" t="s">
        <v>158</v>
      </c>
      <c r="AU120" s="201" t="s">
        <v>76</v>
      </c>
      <c r="AV120" s="14" t="s">
        <v>169</v>
      </c>
      <c r="AW120" s="14" t="s">
        <v>30</v>
      </c>
      <c r="AX120" s="14" t="s">
        <v>66</v>
      </c>
      <c r="AY120" s="201" t="s">
        <v>145</v>
      </c>
    </row>
    <row r="121" spans="2:65" s="12" customFormat="1">
      <c r="B121" s="174"/>
      <c r="D121" s="164" t="s">
        <v>158</v>
      </c>
      <c r="E121" s="175" t="s">
        <v>5</v>
      </c>
      <c r="F121" s="176" t="s">
        <v>5</v>
      </c>
      <c r="H121" s="177">
        <v>0</v>
      </c>
      <c r="L121" s="174"/>
      <c r="M121" s="178"/>
      <c r="N121" s="179"/>
      <c r="O121" s="179"/>
      <c r="P121" s="179"/>
      <c r="Q121" s="179"/>
      <c r="R121" s="179"/>
      <c r="S121" s="179"/>
      <c r="T121" s="180"/>
      <c r="AT121" s="175" t="s">
        <v>158</v>
      </c>
      <c r="AU121" s="175" t="s">
        <v>76</v>
      </c>
      <c r="AV121" s="12" t="s">
        <v>76</v>
      </c>
      <c r="AW121" s="12" t="s">
        <v>30</v>
      </c>
      <c r="AX121" s="12" t="s">
        <v>66</v>
      </c>
      <c r="AY121" s="175" t="s">
        <v>145</v>
      </c>
    </row>
    <row r="122" spans="2:65" s="11" customFormat="1">
      <c r="B122" s="168"/>
      <c r="D122" s="164" t="s">
        <v>158</v>
      </c>
      <c r="E122" s="169" t="s">
        <v>5</v>
      </c>
      <c r="F122" s="170" t="s">
        <v>555</v>
      </c>
      <c r="H122" s="169" t="s">
        <v>5</v>
      </c>
      <c r="L122" s="168"/>
      <c r="M122" s="171"/>
      <c r="N122" s="172"/>
      <c r="O122" s="172"/>
      <c r="P122" s="172"/>
      <c r="Q122" s="172"/>
      <c r="R122" s="172"/>
      <c r="S122" s="172"/>
      <c r="T122" s="173"/>
      <c r="AT122" s="169" t="s">
        <v>158</v>
      </c>
      <c r="AU122" s="169" t="s">
        <v>76</v>
      </c>
      <c r="AV122" s="11" t="s">
        <v>74</v>
      </c>
      <c r="AW122" s="11" t="s">
        <v>30</v>
      </c>
      <c r="AX122" s="11" t="s">
        <v>66</v>
      </c>
      <c r="AY122" s="169" t="s">
        <v>145</v>
      </c>
    </row>
    <row r="123" spans="2:65" s="11" customFormat="1">
      <c r="B123" s="168"/>
      <c r="D123" s="164" t="s">
        <v>158</v>
      </c>
      <c r="E123" s="169" t="s">
        <v>5</v>
      </c>
      <c r="F123" s="170" t="s">
        <v>556</v>
      </c>
      <c r="H123" s="169" t="s">
        <v>5</v>
      </c>
      <c r="L123" s="168"/>
      <c r="M123" s="171"/>
      <c r="N123" s="172"/>
      <c r="O123" s="172"/>
      <c r="P123" s="172"/>
      <c r="Q123" s="172"/>
      <c r="R123" s="172"/>
      <c r="S123" s="172"/>
      <c r="T123" s="173"/>
      <c r="AT123" s="169" t="s">
        <v>158</v>
      </c>
      <c r="AU123" s="169" t="s">
        <v>76</v>
      </c>
      <c r="AV123" s="11" t="s">
        <v>74</v>
      </c>
      <c r="AW123" s="11" t="s">
        <v>30</v>
      </c>
      <c r="AX123" s="11" t="s">
        <v>66</v>
      </c>
      <c r="AY123" s="169" t="s">
        <v>145</v>
      </c>
    </row>
    <row r="124" spans="2:65" s="12" customFormat="1">
      <c r="B124" s="174"/>
      <c r="D124" s="164" t="s">
        <v>158</v>
      </c>
      <c r="E124" s="175" t="s">
        <v>5</v>
      </c>
      <c r="F124" s="176" t="s">
        <v>557</v>
      </c>
      <c r="H124" s="177">
        <v>0.112</v>
      </c>
      <c r="L124" s="174"/>
      <c r="M124" s="178"/>
      <c r="N124" s="179"/>
      <c r="O124" s="179"/>
      <c r="P124" s="179"/>
      <c r="Q124" s="179"/>
      <c r="R124" s="179"/>
      <c r="S124" s="179"/>
      <c r="T124" s="180"/>
      <c r="AT124" s="175" t="s">
        <v>158</v>
      </c>
      <c r="AU124" s="175" t="s">
        <v>76</v>
      </c>
      <c r="AV124" s="12" t="s">
        <v>76</v>
      </c>
      <c r="AW124" s="12" t="s">
        <v>30</v>
      </c>
      <c r="AX124" s="12" t="s">
        <v>66</v>
      </c>
      <c r="AY124" s="175" t="s">
        <v>145</v>
      </c>
    </row>
    <row r="125" spans="2:65" s="11" customFormat="1">
      <c r="B125" s="168"/>
      <c r="D125" s="164" t="s">
        <v>158</v>
      </c>
      <c r="E125" s="169" t="s">
        <v>5</v>
      </c>
      <c r="F125" s="170" t="s">
        <v>558</v>
      </c>
      <c r="H125" s="169" t="s">
        <v>5</v>
      </c>
      <c r="L125" s="168"/>
      <c r="M125" s="171"/>
      <c r="N125" s="172"/>
      <c r="O125" s="172"/>
      <c r="P125" s="172"/>
      <c r="Q125" s="172"/>
      <c r="R125" s="172"/>
      <c r="S125" s="172"/>
      <c r="T125" s="173"/>
      <c r="AT125" s="169" t="s">
        <v>158</v>
      </c>
      <c r="AU125" s="169" t="s">
        <v>76</v>
      </c>
      <c r="AV125" s="11" t="s">
        <v>74</v>
      </c>
      <c r="AW125" s="11" t="s">
        <v>30</v>
      </c>
      <c r="AX125" s="11" t="s">
        <v>66</v>
      </c>
      <c r="AY125" s="169" t="s">
        <v>145</v>
      </c>
    </row>
    <row r="126" spans="2:65" s="12" customFormat="1">
      <c r="B126" s="174"/>
      <c r="D126" s="164" t="s">
        <v>158</v>
      </c>
      <c r="E126" s="175" t="s">
        <v>5</v>
      </c>
      <c r="F126" s="176" t="s">
        <v>559</v>
      </c>
      <c r="H126" s="177">
        <v>0.02</v>
      </c>
      <c r="L126" s="174"/>
      <c r="M126" s="178"/>
      <c r="N126" s="179"/>
      <c r="O126" s="179"/>
      <c r="P126" s="179"/>
      <c r="Q126" s="179"/>
      <c r="R126" s="179"/>
      <c r="S126" s="179"/>
      <c r="T126" s="180"/>
      <c r="AT126" s="175" t="s">
        <v>158</v>
      </c>
      <c r="AU126" s="175" t="s">
        <v>76</v>
      </c>
      <c r="AV126" s="12" t="s">
        <v>76</v>
      </c>
      <c r="AW126" s="12" t="s">
        <v>30</v>
      </c>
      <c r="AX126" s="12" t="s">
        <v>66</v>
      </c>
      <c r="AY126" s="175" t="s">
        <v>145</v>
      </c>
    </row>
    <row r="127" spans="2:65" s="11" customFormat="1">
      <c r="B127" s="168"/>
      <c r="D127" s="164" t="s">
        <v>158</v>
      </c>
      <c r="E127" s="169" t="s">
        <v>5</v>
      </c>
      <c r="F127" s="170" t="s">
        <v>560</v>
      </c>
      <c r="H127" s="169" t="s">
        <v>5</v>
      </c>
      <c r="L127" s="168"/>
      <c r="M127" s="171"/>
      <c r="N127" s="172"/>
      <c r="O127" s="172"/>
      <c r="P127" s="172"/>
      <c r="Q127" s="172"/>
      <c r="R127" s="172"/>
      <c r="S127" s="172"/>
      <c r="T127" s="173"/>
      <c r="AT127" s="169" t="s">
        <v>158</v>
      </c>
      <c r="AU127" s="169" t="s">
        <v>76</v>
      </c>
      <c r="AV127" s="11" t="s">
        <v>74</v>
      </c>
      <c r="AW127" s="11" t="s">
        <v>30</v>
      </c>
      <c r="AX127" s="11" t="s">
        <v>66</v>
      </c>
      <c r="AY127" s="169" t="s">
        <v>145</v>
      </c>
    </row>
    <row r="128" spans="2:65" s="12" customFormat="1">
      <c r="B128" s="174"/>
      <c r="D128" s="164" t="s">
        <v>158</v>
      </c>
      <c r="E128" s="175" t="s">
        <v>5</v>
      </c>
      <c r="F128" s="176" t="s">
        <v>561</v>
      </c>
      <c r="H128" s="177">
        <v>3.2000000000000001E-2</v>
      </c>
      <c r="L128" s="174"/>
      <c r="M128" s="178"/>
      <c r="N128" s="179"/>
      <c r="O128" s="179"/>
      <c r="P128" s="179"/>
      <c r="Q128" s="179"/>
      <c r="R128" s="179"/>
      <c r="S128" s="179"/>
      <c r="T128" s="180"/>
      <c r="AT128" s="175" t="s">
        <v>158</v>
      </c>
      <c r="AU128" s="175" t="s">
        <v>76</v>
      </c>
      <c r="AV128" s="12" t="s">
        <v>76</v>
      </c>
      <c r="AW128" s="12" t="s">
        <v>30</v>
      </c>
      <c r="AX128" s="12" t="s">
        <v>66</v>
      </c>
      <c r="AY128" s="175" t="s">
        <v>145</v>
      </c>
    </row>
    <row r="129" spans="2:65" s="11" customFormat="1">
      <c r="B129" s="168"/>
      <c r="D129" s="164" t="s">
        <v>158</v>
      </c>
      <c r="E129" s="169" t="s">
        <v>5</v>
      </c>
      <c r="F129" s="170" t="s">
        <v>562</v>
      </c>
      <c r="H129" s="169" t="s">
        <v>5</v>
      </c>
      <c r="L129" s="168"/>
      <c r="M129" s="171"/>
      <c r="N129" s="172"/>
      <c r="O129" s="172"/>
      <c r="P129" s="172"/>
      <c r="Q129" s="172"/>
      <c r="R129" s="172"/>
      <c r="S129" s="172"/>
      <c r="T129" s="173"/>
      <c r="AT129" s="169" t="s">
        <v>158</v>
      </c>
      <c r="AU129" s="169" t="s">
        <v>76</v>
      </c>
      <c r="AV129" s="11" t="s">
        <v>74</v>
      </c>
      <c r="AW129" s="11" t="s">
        <v>30</v>
      </c>
      <c r="AX129" s="11" t="s">
        <v>66</v>
      </c>
      <c r="AY129" s="169" t="s">
        <v>145</v>
      </c>
    </row>
    <row r="130" spans="2:65" s="12" customFormat="1">
      <c r="B130" s="174"/>
      <c r="D130" s="164" t="s">
        <v>158</v>
      </c>
      <c r="E130" s="175" t="s">
        <v>5</v>
      </c>
      <c r="F130" s="176" t="s">
        <v>563</v>
      </c>
      <c r="H130" s="177">
        <v>1.542</v>
      </c>
      <c r="L130" s="174"/>
      <c r="M130" s="178"/>
      <c r="N130" s="179"/>
      <c r="O130" s="179"/>
      <c r="P130" s="179"/>
      <c r="Q130" s="179"/>
      <c r="R130" s="179"/>
      <c r="S130" s="179"/>
      <c r="T130" s="180"/>
      <c r="AT130" s="175" t="s">
        <v>158</v>
      </c>
      <c r="AU130" s="175" t="s">
        <v>76</v>
      </c>
      <c r="AV130" s="12" t="s">
        <v>76</v>
      </c>
      <c r="AW130" s="12" t="s">
        <v>30</v>
      </c>
      <c r="AX130" s="12" t="s">
        <v>66</v>
      </c>
      <c r="AY130" s="175" t="s">
        <v>145</v>
      </c>
    </row>
    <row r="131" spans="2:65" s="11" customFormat="1">
      <c r="B131" s="168"/>
      <c r="D131" s="164" t="s">
        <v>158</v>
      </c>
      <c r="E131" s="169" t="s">
        <v>5</v>
      </c>
      <c r="F131" s="170" t="s">
        <v>564</v>
      </c>
      <c r="H131" s="169" t="s">
        <v>5</v>
      </c>
      <c r="L131" s="168"/>
      <c r="M131" s="171"/>
      <c r="N131" s="172"/>
      <c r="O131" s="172"/>
      <c r="P131" s="172"/>
      <c r="Q131" s="172"/>
      <c r="R131" s="172"/>
      <c r="S131" s="172"/>
      <c r="T131" s="173"/>
      <c r="AT131" s="169" t="s">
        <v>158</v>
      </c>
      <c r="AU131" s="169" t="s">
        <v>76</v>
      </c>
      <c r="AV131" s="11" t="s">
        <v>74</v>
      </c>
      <c r="AW131" s="11" t="s">
        <v>30</v>
      </c>
      <c r="AX131" s="11" t="s">
        <v>66</v>
      </c>
      <c r="AY131" s="169" t="s">
        <v>145</v>
      </c>
    </row>
    <row r="132" spans="2:65" s="12" customFormat="1">
      <c r="B132" s="174"/>
      <c r="D132" s="164" t="s">
        <v>158</v>
      </c>
      <c r="E132" s="175" t="s">
        <v>5</v>
      </c>
      <c r="F132" s="176" t="s">
        <v>565</v>
      </c>
      <c r="H132" s="177">
        <v>1.833</v>
      </c>
      <c r="L132" s="174"/>
      <c r="M132" s="178"/>
      <c r="N132" s="179"/>
      <c r="O132" s="179"/>
      <c r="P132" s="179"/>
      <c r="Q132" s="179"/>
      <c r="R132" s="179"/>
      <c r="S132" s="179"/>
      <c r="T132" s="180"/>
      <c r="AT132" s="175" t="s">
        <v>158</v>
      </c>
      <c r="AU132" s="175" t="s">
        <v>76</v>
      </c>
      <c r="AV132" s="12" t="s">
        <v>76</v>
      </c>
      <c r="AW132" s="12" t="s">
        <v>30</v>
      </c>
      <c r="AX132" s="12" t="s">
        <v>66</v>
      </c>
      <c r="AY132" s="175" t="s">
        <v>145</v>
      </c>
    </row>
    <row r="133" spans="2:65" s="14" customFormat="1">
      <c r="B133" s="200"/>
      <c r="D133" s="164" t="s">
        <v>158</v>
      </c>
      <c r="E133" s="201" t="s">
        <v>5</v>
      </c>
      <c r="F133" s="202" t="s">
        <v>554</v>
      </c>
      <c r="H133" s="203">
        <v>3.5390000000000001</v>
      </c>
      <c r="L133" s="200"/>
      <c r="M133" s="204"/>
      <c r="N133" s="205"/>
      <c r="O133" s="205"/>
      <c r="P133" s="205"/>
      <c r="Q133" s="205"/>
      <c r="R133" s="205"/>
      <c r="S133" s="205"/>
      <c r="T133" s="206"/>
      <c r="AT133" s="201" t="s">
        <v>158</v>
      </c>
      <c r="AU133" s="201" t="s">
        <v>76</v>
      </c>
      <c r="AV133" s="14" t="s">
        <v>169</v>
      </c>
      <c r="AW133" s="14" t="s">
        <v>30</v>
      </c>
      <c r="AX133" s="14" t="s">
        <v>66</v>
      </c>
      <c r="AY133" s="201" t="s">
        <v>145</v>
      </c>
    </row>
    <row r="134" spans="2:65" s="13" customFormat="1">
      <c r="B134" s="181"/>
      <c r="D134" s="164" t="s">
        <v>158</v>
      </c>
      <c r="E134" s="182" t="s">
        <v>5</v>
      </c>
      <c r="F134" s="183" t="s">
        <v>161</v>
      </c>
      <c r="H134" s="184">
        <v>4</v>
      </c>
      <c r="L134" s="181"/>
      <c r="M134" s="185"/>
      <c r="N134" s="186"/>
      <c r="O134" s="186"/>
      <c r="P134" s="186"/>
      <c r="Q134" s="186"/>
      <c r="R134" s="186"/>
      <c r="S134" s="186"/>
      <c r="T134" s="187"/>
      <c r="AT134" s="182" t="s">
        <v>158</v>
      </c>
      <c r="AU134" s="182" t="s">
        <v>76</v>
      </c>
      <c r="AV134" s="13" t="s">
        <v>152</v>
      </c>
      <c r="AW134" s="13" t="s">
        <v>30</v>
      </c>
      <c r="AX134" s="13" t="s">
        <v>74</v>
      </c>
      <c r="AY134" s="182" t="s">
        <v>145</v>
      </c>
    </row>
    <row r="135" spans="2:65" s="1" customFormat="1" ht="16.5" customHeight="1">
      <c r="B135" s="152"/>
      <c r="C135" s="153" t="s">
        <v>220</v>
      </c>
      <c r="D135" s="153" t="s">
        <v>147</v>
      </c>
      <c r="E135" s="154" t="s">
        <v>566</v>
      </c>
      <c r="F135" s="155" t="s">
        <v>567</v>
      </c>
      <c r="G135" s="156" t="s">
        <v>177</v>
      </c>
      <c r="H135" s="157">
        <v>1</v>
      </c>
      <c r="I135" s="158"/>
      <c r="J135" s="158">
        <f>ROUND(I135*H135,2)</f>
        <v>0</v>
      </c>
      <c r="K135" s="155" t="s">
        <v>151</v>
      </c>
      <c r="L135" s="38"/>
      <c r="M135" s="159" t="s">
        <v>5</v>
      </c>
      <c r="N135" s="160" t="s">
        <v>37</v>
      </c>
      <c r="O135" s="161">
        <v>0</v>
      </c>
      <c r="P135" s="161">
        <f>O135*H135</f>
        <v>0</v>
      </c>
      <c r="Q135" s="161">
        <v>4.7E-2</v>
      </c>
      <c r="R135" s="161">
        <f>Q135*H135</f>
        <v>4.7E-2</v>
      </c>
      <c r="S135" s="161">
        <v>0</v>
      </c>
      <c r="T135" s="162">
        <f>S135*H135</f>
        <v>0</v>
      </c>
      <c r="AR135" s="24" t="s">
        <v>276</v>
      </c>
      <c r="AT135" s="24" t="s">
        <v>147</v>
      </c>
      <c r="AU135" s="24" t="s">
        <v>76</v>
      </c>
      <c r="AY135" s="24" t="s">
        <v>145</v>
      </c>
      <c r="BE135" s="163">
        <f>IF(N135="základní",J135,0)</f>
        <v>0</v>
      </c>
      <c r="BF135" s="163">
        <f>IF(N135="snížená",J135,0)</f>
        <v>0</v>
      </c>
      <c r="BG135" s="163">
        <f>IF(N135="zákl. přenesená",J135,0)</f>
        <v>0</v>
      </c>
      <c r="BH135" s="163">
        <f>IF(N135="sníž. přenesená",J135,0)</f>
        <v>0</v>
      </c>
      <c r="BI135" s="163">
        <f>IF(N135="nulová",J135,0)</f>
        <v>0</v>
      </c>
      <c r="BJ135" s="24" t="s">
        <v>74</v>
      </c>
      <c r="BK135" s="163">
        <f>ROUND(I135*H135,2)</f>
        <v>0</v>
      </c>
      <c r="BL135" s="24" t="s">
        <v>276</v>
      </c>
      <c r="BM135" s="24" t="s">
        <v>568</v>
      </c>
    </row>
    <row r="136" spans="2:65" s="12" customFormat="1">
      <c r="B136" s="174"/>
      <c r="D136" s="164" t="s">
        <v>158</v>
      </c>
      <c r="E136" s="175" t="s">
        <v>5</v>
      </c>
      <c r="F136" s="176" t="s">
        <v>569</v>
      </c>
      <c r="H136" s="177">
        <v>1</v>
      </c>
      <c r="L136" s="174"/>
      <c r="M136" s="178"/>
      <c r="N136" s="179"/>
      <c r="O136" s="179"/>
      <c r="P136" s="179"/>
      <c r="Q136" s="179"/>
      <c r="R136" s="179"/>
      <c r="S136" s="179"/>
      <c r="T136" s="180"/>
      <c r="AT136" s="175" t="s">
        <v>158</v>
      </c>
      <c r="AU136" s="175" t="s">
        <v>76</v>
      </c>
      <c r="AV136" s="12" t="s">
        <v>76</v>
      </c>
      <c r="AW136" s="12" t="s">
        <v>30</v>
      </c>
      <c r="AX136" s="12" t="s">
        <v>74</v>
      </c>
      <c r="AY136" s="175" t="s">
        <v>145</v>
      </c>
    </row>
    <row r="137" spans="2:65" s="1" customFormat="1" ht="16.5" customHeight="1">
      <c r="B137" s="152"/>
      <c r="C137" s="153" t="s">
        <v>228</v>
      </c>
      <c r="D137" s="153" t="s">
        <v>147</v>
      </c>
      <c r="E137" s="154" t="s">
        <v>570</v>
      </c>
      <c r="F137" s="155" t="s">
        <v>571</v>
      </c>
      <c r="G137" s="156" t="s">
        <v>150</v>
      </c>
      <c r="H137" s="157">
        <v>33.753</v>
      </c>
      <c r="I137" s="158"/>
      <c r="J137" s="158">
        <f>ROUND(I137*H137,2)</f>
        <v>0</v>
      </c>
      <c r="K137" s="155" t="s">
        <v>151</v>
      </c>
      <c r="L137" s="38"/>
      <c r="M137" s="159" t="s">
        <v>5</v>
      </c>
      <c r="N137" s="160" t="s">
        <v>37</v>
      </c>
      <c r="O137" s="161">
        <v>0.34100000000000003</v>
      </c>
      <c r="P137" s="161">
        <f>O137*H137</f>
        <v>11.509773000000001</v>
      </c>
      <c r="Q137" s="161">
        <v>0</v>
      </c>
      <c r="R137" s="161">
        <f>Q137*H137</f>
        <v>0</v>
      </c>
      <c r="S137" s="161">
        <v>0</v>
      </c>
      <c r="T137" s="162">
        <f>S137*H137</f>
        <v>0</v>
      </c>
      <c r="AR137" s="24" t="s">
        <v>276</v>
      </c>
      <c r="AT137" s="24" t="s">
        <v>147</v>
      </c>
      <c r="AU137" s="24" t="s">
        <v>76</v>
      </c>
      <c r="AY137" s="24" t="s">
        <v>145</v>
      </c>
      <c r="BE137" s="163">
        <f>IF(N137="základní",J137,0)</f>
        <v>0</v>
      </c>
      <c r="BF137" s="163">
        <f>IF(N137="snížená",J137,0)</f>
        <v>0</v>
      </c>
      <c r="BG137" s="163">
        <f>IF(N137="zákl. přenesená",J137,0)</f>
        <v>0</v>
      </c>
      <c r="BH137" s="163">
        <f>IF(N137="sníž. přenesená",J137,0)</f>
        <v>0</v>
      </c>
      <c r="BI137" s="163">
        <f>IF(N137="nulová",J137,0)</f>
        <v>0</v>
      </c>
      <c r="BJ137" s="24" t="s">
        <v>74</v>
      </c>
      <c r="BK137" s="163">
        <f>ROUND(I137*H137,2)</f>
        <v>0</v>
      </c>
      <c r="BL137" s="24" t="s">
        <v>276</v>
      </c>
      <c r="BM137" s="24" t="s">
        <v>572</v>
      </c>
    </row>
    <row r="138" spans="2:65" s="11" customFormat="1">
      <c r="B138" s="168"/>
      <c r="D138" s="164" t="s">
        <v>158</v>
      </c>
      <c r="E138" s="169" t="s">
        <v>5</v>
      </c>
      <c r="F138" s="170" t="s">
        <v>562</v>
      </c>
      <c r="H138" s="169" t="s">
        <v>5</v>
      </c>
      <c r="L138" s="168"/>
      <c r="M138" s="171"/>
      <c r="N138" s="172"/>
      <c r="O138" s="172"/>
      <c r="P138" s="172"/>
      <c r="Q138" s="172"/>
      <c r="R138" s="172"/>
      <c r="S138" s="172"/>
      <c r="T138" s="173"/>
      <c r="AT138" s="169" t="s">
        <v>158</v>
      </c>
      <c r="AU138" s="169" t="s">
        <v>76</v>
      </c>
      <c r="AV138" s="11" t="s">
        <v>74</v>
      </c>
      <c r="AW138" s="11" t="s">
        <v>30</v>
      </c>
      <c r="AX138" s="11" t="s">
        <v>66</v>
      </c>
      <c r="AY138" s="169" t="s">
        <v>145</v>
      </c>
    </row>
    <row r="139" spans="2:65" s="12" customFormat="1">
      <c r="B139" s="174"/>
      <c r="D139" s="164" t="s">
        <v>158</v>
      </c>
      <c r="E139" s="175" t="s">
        <v>5</v>
      </c>
      <c r="F139" s="176" t="s">
        <v>573</v>
      </c>
      <c r="H139" s="177">
        <v>15.423</v>
      </c>
      <c r="L139" s="174"/>
      <c r="M139" s="178"/>
      <c r="N139" s="179"/>
      <c r="O139" s="179"/>
      <c r="P139" s="179"/>
      <c r="Q139" s="179"/>
      <c r="R139" s="179"/>
      <c r="S139" s="179"/>
      <c r="T139" s="180"/>
      <c r="AT139" s="175" t="s">
        <v>158</v>
      </c>
      <c r="AU139" s="175" t="s">
        <v>76</v>
      </c>
      <c r="AV139" s="12" t="s">
        <v>76</v>
      </c>
      <c r="AW139" s="12" t="s">
        <v>30</v>
      </c>
      <c r="AX139" s="12" t="s">
        <v>66</v>
      </c>
      <c r="AY139" s="175" t="s">
        <v>145</v>
      </c>
    </row>
    <row r="140" spans="2:65" s="11" customFormat="1">
      <c r="B140" s="168"/>
      <c r="D140" s="164" t="s">
        <v>158</v>
      </c>
      <c r="E140" s="169" t="s">
        <v>5</v>
      </c>
      <c r="F140" s="170" t="s">
        <v>564</v>
      </c>
      <c r="H140" s="169" t="s">
        <v>5</v>
      </c>
      <c r="L140" s="168"/>
      <c r="M140" s="171"/>
      <c r="N140" s="172"/>
      <c r="O140" s="172"/>
      <c r="P140" s="172"/>
      <c r="Q140" s="172"/>
      <c r="R140" s="172"/>
      <c r="S140" s="172"/>
      <c r="T140" s="173"/>
      <c r="AT140" s="169" t="s">
        <v>158</v>
      </c>
      <c r="AU140" s="169" t="s">
        <v>76</v>
      </c>
      <c r="AV140" s="11" t="s">
        <v>74</v>
      </c>
      <c r="AW140" s="11" t="s">
        <v>30</v>
      </c>
      <c r="AX140" s="11" t="s">
        <v>66</v>
      </c>
      <c r="AY140" s="169" t="s">
        <v>145</v>
      </c>
    </row>
    <row r="141" spans="2:65" s="12" customFormat="1">
      <c r="B141" s="174"/>
      <c r="D141" s="164" t="s">
        <v>158</v>
      </c>
      <c r="E141" s="175" t="s">
        <v>5</v>
      </c>
      <c r="F141" s="176" t="s">
        <v>574</v>
      </c>
      <c r="H141" s="177">
        <v>18.329999999999998</v>
      </c>
      <c r="L141" s="174"/>
      <c r="M141" s="178"/>
      <c r="N141" s="179"/>
      <c r="O141" s="179"/>
      <c r="P141" s="179"/>
      <c r="Q141" s="179"/>
      <c r="R141" s="179"/>
      <c r="S141" s="179"/>
      <c r="T141" s="180"/>
      <c r="AT141" s="175" t="s">
        <v>158</v>
      </c>
      <c r="AU141" s="175" t="s">
        <v>76</v>
      </c>
      <c r="AV141" s="12" t="s">
        <v>76</v>
      </c>
      <c r="AW141" s="12" t="s">
        <v>30</v>
      </c>
      <c r="AX141" s="12" t="s">
        <v>66</v>
      </c>
      <c r="AY141" s="175" t="s">
        <v>145</v>
      </c>
    </row>
    <row r="142" spans="2:65" s="13" customFormat="1">
      <c r="B142" s="181"/>
      <c r="D142" s="164" t="s">
        <v>158</v>
      </c>
      <c r="E142" s="182" t="s">
        <v>5</v>
      </c>
      <c r="F142" s="183" t="s">
        <v>161</v>
      </c>
      <c r="H142" s="184">
        <v>33.753</v>
      </c>
      <c r="L142" s="181"/>
      <c r="M142" s="185"/>
      <c r="N142" s="186"/>
      <c r="O142" s="186"/>
      <c r="P142" s="186"/>
      <c r="Q142" s="186"/>
      <c r="R142" s="186"/>
      <c r="S142" s="186"/>
      <c r="T142" s="187"/>
      <c r="AT142" s="182" t="s">
        <v>158</v>
      </c>
      <c r="AU142" s="182" t="s">
        <v>76</v>
      </c>
      <c r="AV142" s="13" t="s">
        <v>152</v>
      </c>
      <c r="AW142" s="13" t="s">
        <v>30</v>
      </c>
      <c r="AX142" s="13" t="s">
        <v>74</v>
      </c>
      <c r="AY142" s="182" t="s">
        <v>145</v>
      </c>
    </row>
    <row r="143" spans="2:65" s="1" customFormat="1" ht="16.5" customHeight="1">
      <c r="B143" s="152"/>
      <c r="C143" s="153" t="s">
        <v>237</v>
      </c>
      <c r="D143" s="153" t="s">
        <v>147</v>
      </c>
      <c r="E143" s="154" t="s">
        <v>575</v>
      </c>
      <c r="F143" s="155" t="s">
        <v>576</v>
      </c>
      <c r="G143" s="156" t="s">
        <v>240</v>
      </c>
      <c r="H143" s="157">
        <v>32.6</v>
      </c>
      <c r="I143" s="158"/>
      <c r="J143" s="158">
        <f>ROUND(I143*H143,2)</f>
        <v>0</v>
      </c>
      <c r="K143" s="155" t="s">
        <v>151</v>
      </c>
      <c r="L143" s="38"/>
      <c r="M143" s="159" t="s">
        <v>5</v>
      </c>
      <c r="N143" s="160" t="s">
        <v>37</v>
      </c>
      <c r="O143" s="161">
        <v>0.36799999999999999</v>
      </c>
      <c r="P143" s="161">
        <f>O143*H143</f>
        <v>11.9968</v>
      </c>
      <c r="Q143" s="161">
        <v>0</v>
      </c>
      <c r="R143" s="161">
        <f>Q143*H143</f>
        <v>0</v>
      </c>
      <c r="S143" s="161">
        <v>0</v>
      </c>
      <c r="T143" s="162">
        <f>S143*H143</f>
        <v>0</v>
      </c>
      <c r="AR143" s="24" t="s">
        <v>276</v>
      </c>
      <c r="AT143" s="24" t="s">
        <v>147</v>
      </c>
      <c r="AU143" s="24" t="s">
        <v>76</v>
      </c>
      <c r="AY143" s="24" t="s">
        <v>145</v>
      </c>
      <c r="BE143" s="163">
        <f>IF(N143="základní",J143,0)</f>
        <v>0</v>
      </c>
      <c r="BF143" s="163">
        <f>IF(N143="snížená",J143,0)</f>
        <v>0</v>
      </c>
      <c r="BG143" s="163">
        <f>IF(N143="zákl. přenesená",J143,0)</f>
        <v>0</v>
      </c>
      <c r="BH143" s="163">
        <f>IF(N143="sníž. přenesená",J143,0)</f>
        <v>0</v>
      </c>
      <c r="BI143" s="163">
        <f>IF(N143="nulová",J143,0)</f>
        <v>0</v>
      </c>
      <c r="BJ143" s="24" t="s">
        <v>74</v>
      </c>
      <c r="BK143" s="163">
        <f>ROUND(I143*H143,2)</f>
        <v>0</v>
      </c>
      <c r="BL143" s="24" t="s">
        <v>276</v>
      </c>
      <c r="BM143" s="24" t="s">
        <v>577</v>
      </c>
    </row>
    <row r="144" spans="2:65" s="12" customFormat="1">
      <c r="B144" s="174"/>
      <c r="D144" s="164" t="s">
        <v>158</v>
      </c>
      <c r="E144" s="175" t="s">
        <v>5</v>
      </c>
      <c r="F144" s="176" t="s">
        <v>578</v>
      </c>
      <c r="H144" s="177">
        <v>22.24</v>
      </c>
      <c r="L144" s="174"/>
      <c r="M144" s="178"/>
      <c r="N144" s="179"/>
      <c r="O144" s="179"/>
      <c r="P144" s="179"/>
      <c r="Q144" s="179"/>
      <c r="R144" s="179"/>
      <c r="S144" s="179"/>
      <c r="T144" s="180"/>
      <c r="AT144" s="175" t="s">
        <v>158</v>
      </c>
      <c r="AU144" s="175" t="s">
        <v>76</v>
      </c>
      <c r="AV144" s="12" t="s">
        <v>76</v>
      </c>
      <c r="AW144" s="12" t="s">
        <v>30</v>
      </c>
      <c r="AX144" s="12" t="s">
        <v>66</v>
      </c>
      <c r="AY144" s="175" t="s">
        <v>145</v>
      </c>
    </row>
    <row r="145" spans="2:65" s="12" customFormat="1">
      <c r="B145" s="174"/>
      <c r="D145" s="164" t="s">
        <v>158</v>
      </c>
      <c r="E145" s="175" t="s">
        <v>5</v>
      </c>
      <c r="F145" s="176" t="s">
        <v>579</v>
      </c>
      <c r="H145" s="177">
        <v>4</v>
      </c>
      <c r="L145" s="174"/>
      <c r="M145" s="178"/>
      <c r="N145" s="179"/>
      <c r="O145" s="179"/>
      <c r="P145" s="179"/>
      <c r="Q145" s="179"/>
      <c r="R145" s="179"/>
      <c r="S145" s="179"/>
      <c r="T145" s="180"/>
      <c r="AT145" s="175" t="s">
        <v>158</v>
      </c>
      <c r="AU145" s="175" t="s">
        <v>76</v>
      </c>
      <c r="AV145" s="12" t="s">
        <v>76</v>
      </c>
      <c r="AW145" s="12" t="s">
        <v>30</v>
      </c>
      <c r="AX145" s="12" t="s">
        <v>66</v>
      </c>
      <c r="AY145" s="175" t="s">
        <v>145</v>
      </c>
    </row>
    <row r="146" spans="2:65" s="12" customFormat="1">
      <c r="B146" s="174"/>
      <c r="D146" s="164" t="s">
        <v>158</v>
      </c>
      <c r="E146" s="175" t="s">
        <v>5</v>
      </c>
      <c r="F146" s="176" t="s">
        <v>580</v>
      </c>
      <c r="H146" s="177">
        <v>6.36</v>
      </c>
      <c r="L146" s="174"/>
      <c r="M146" s="178"/>
      <c r="N146" s="179"/>
      <c r="O146" s="179"/>
      <c r="P146" s="179"/>
      <c r="Q146" s="179"/>
      <c r="R146" s="179"/>
      <c r="S146" s="179"/>
      <c r="T146" s="180"/>
      <c r="AT146" s="175" t="s">
        <v>158</v>
      </c>
      <c r="AU146" s="175" t="s">
        <v>76</v>
      </c>
      <c r="AV146" s="12" t="s">
        <v>76</v>
      </c>
      <c r="AW146" s="12" t="s">
        <v>30</v>
      </c>
      <c r="AX146" s="12" t="s">
        <v>66</v>
      </c>
      <c r="AY146" s="175" t="s">
        <v>145</v>
      </c>
    </row>
    <row r="147" spans="2:65" s="13" customFormat="1">
      <c r="B147" s="181"/>
      <c r="D147" s="164" t="s">
        <v>158</v>
      </c>
      <c r="E147" s="182" t="s">
        <v>5</v>
      </c>
      <c r="F147" s="183" t="s">
        <v>161</v>
      </c>
      <c r="H147" s="184">
        <v>32.6</v>
      </c>
      <c r="L147" s="181"/>
      <c r="M147" s="185"/>
      <c r="N147" s="186"/>
      <c r="O147" s="186"/>
      <c r="P147" s="186"/>
      <c r="Q147" s="186"/>
      <c r="R147" s="186"/>
      <c r="S147" s="186"/>
      <c r="T147" s="187"/>
      <c r="AT147" s="182" t="s">
        <v>158</v>
      </c>
      <c r="AU147" s="182" t="s">
        <v>76</v>
      </c>
      <c r="AV147" s="13" t="s">
        <v>152</v>
      </c>
      <c r="AW147" s="13" t="s">
        <v>30</v>
      </c>
      <c r="AX147" s="13" t="s">
        <v>74</v>
      </c>
      <c r="AY147" s="182" t="s">
        <v>145</v>
      </c>
    </row>
    <row r="148" spans="2:65" s="1" customFormat="1" ht="16.5" customHeight="1">
      <c r="B148" s="152"/>
      <c r="C148" s="188" t="s">
        <v>245</v>
      </c>
      <c r="D148" s="188" t="s">
        <v>328</v>
      </c>
      <c r="E148" s="189" t="s">
        <v>581</v>
      </c>
      <c r="F148" s="190" t="s">
        <v>582</v>
      </c>
      <c r="G148" s="191" t="s">
        <v>184</v>
      </c>
      <c r="H148" s="192">
        <v>3.5390000000000001</v>
      </c>
      <c r="I148" s="193"/>
      <c r="J148" s="193">
        <f>ROUND(I148*H148,2)</f>
        <v>0</v>
      </c>
      <c r="K148" s="190" t="s">
        <v>151</v>
      </c>
      <c r="L148" s="194"/>
      <c r="M148" s="195" t="s">
        <v>5</v>
      </c>
      <c r="N148" s="196" t="s">
        <v>37</v>
      </c>
      <c r="O148" s="161">
        <v>0</v>
      </c>
      <c r="P148" s="161">
        <f>O148*H148</f>
        <v>0</v>
      </c>
      <c r="Q148" s="161">
        <v>0.5</v>
      </c>
      <c r="R148" s="161">
        <f>Q148*H148</f>
        <v>1.7695000000000001</v>
      </c>
      <c r="S148" s="161">
        <v>0</v>
      </c>
      <c r="T148" s="162">
        <f>S148*H148</f>
        <v>0</v>
      </c>
      <c r="AR148" s="24" t="s">
        <v>404</v>
      </c>
      <c r="AT148" s="24" t="s">
        <v>328</v>
      </c>
      <c r="AU148" s="24" t="s">
        <v>76</v>
      </c>
      <c r="AY148" s="24" t="s">
        <v>145</v>
      </c>
      <c r="BE148" s="163">
        <f>IF(N148="základní",J148,0)</f>
        <v>0</v>
      </c>
      <c r="BF148" s="163">
        <f>IF(N148="snížená",J148,0)</f>
        <v>0</v>
      </c>
      <c r="BG148" s="163">
        <f>IF(N148="zákl. přenesená",J148,0)</f>
        <v>0</v>
      </c>
      <c r="BH148" s="163">
        <f>IF(N148="sníž. přenesená",J148,0)</f>
        <v>0</v>
      </c>
      <c r="BI148" s="163">
        <f>IF(N148="nulová",J148,0)</f>
        <v>0</v>
      </c>
      <c r="BJ148" s="24" t="s">
        <v>74</v>
      </c>
      <c r="BK148" s="163">
        <f>ROUND(I148*H148,2)</f>
        <v>0</v>
      </c>
      <c r="BL148" s="24" t="s">
        <v>276</v>
      </c>
      <c r="BM148" s="24" t="s">
        <v>583</v>
      </c>
    </row>
    <row r="149" spans="2:65" s="11" customFormat="1">
      <c r="B149" s="168"/>
      <c r="D149" s="164" t="s">
        <v>158</v>
      </c>
      <c r="E149" s="169" t="s">
        <v>5</v>
      </c>
      <c r="F149" s="170" t="s">
        <v>555</v>
      </c>
      <c r="H149" s="169" t="s">
        <v>5</v>
      </c>
      <c r="L149" s="168"/>
      <c r="M149" s="171"/>
      <c r="N149" s="172"/>
      <c r="O149" s="172"/>
      <c r="P149" s="172"/>
      <c r="Q149" s="172"/>
      <c r="R149" s="172"/>
      <c r="S149" s="172"/>
      <c r="T149" s="173"/>
      <c r="AT149" s="169" t="s">
        <v>158</v>
      </c>
      <c r="AU149" s="169" t="s">
        <v>76</v>
      </c>
      <c r="AV149" s="11" t="s">
        <v>74</v>
      </c>
      <c r="AW149" s="11" t="s">
        <v>30</v>
      </c>
      <c r="AX149" s="11" t="s">
        <v>66</v>
      </c>
      <c r="AY149" s="169" t="s">
        <v>145</v>
      </c>
    </row>
    <row r="150" spans="2:65" s="11" customFormat="1">
      <c r="B150" s="168"/>
      <c r="D150" s="164" t="s">
        <v>158</v>
      </c>
      <c r="E150" s="169" t="s">
        <v>5</v>
      </c>
      <c r="F150" s="170" t="s">
        <v>556</v>
      </c>
      <c r="H150" s="169" t="s">
        <v>5</v>
      </c>
      <c r="L150" s="168"/>
      <c r="M150" s="171"/>
      <c r="N150" s="172"/>
      <c r="O150" s="172"/>
      <c r="P150" s="172"/>
      <c r="Q150" s="172"/>
      <c r="R150" s="172"/>
      <c r="S150" s="172"/>
      <c r="T150" s="173"/>
      <c r="AT150" s="169" t="s">
        <v>158</v>
      </c>
      <c r="AU150" s="169" t="s">
        <v>76</v>
      </c>
      <c r="AV150" s="11" t="s">
        <v>74</v>
      </c>
      <c r="AW150" s="11" t="s">
        <v>30</v>
      </c>
      <c r="AX150" s="11" t="s">
        <v>66</v>
      </c>
      <c r="AY150" s="169" t="s">
        <v>145</v>
      </c>
    </row>
    <row r="151" spans="2:65" s="12" customFormat="1">
      <c r="B151" s="174"/>
      <c r="D151" s="164" t="s">
        <v>158</v>
      </c>
      <c r="E151" s="175" t="s">
        <v>5</v>
      </c>
      <c r="F151" s="176" t="s">
        <v>557</v>
      </c>
      <c r="H151" s="177">
        <v>0.112</v>
      </c>
      <c r="L151" s="174"/>
      <c r="M151" s="178"/>
      <c r="N151" s="179"/>
      <c r="O151" s="179"/>
      <c r="P151" s="179"/>
      <c r="Q151" s="179"/>
      <c r="R151" s="179"/>
      <c r="S151" s="179"/>
      <c r="T151" s="180"/>
      <c r="AT151" s="175" t="s">
        <v>158</v>
      </c>
      <c r="AU151" s="175" t="s">
        <v>76</v>
      </c>
      <c r="AV151" s="12" t="s">
        <v>76</v>
      </c>
      <c r="AW151" s="12" t="s">
        <v>30</v>
      </c>
      <c r="AX151" s="12" t="s">
        <v>66</v>
      </c>
      <c r="AY151" s="175" t="s">
        <v>145</v>
      </c>
    </row>
    <row r="152" spans="2:65" s="11" customFormat="1">
      <c r="B152" s="168"/>
      <c r="D152" s="164" t="s">
        <v>158</v>
      </c>
      <c r="E152" s="169" t="s">
        <v>5</v>
      </c>
      <c r="F152" s="170" t="s">
        <v>558</v>
      </c>
      <c r="H152" s="169" t="s">
        <v>5</v>
      </c>
      <c r="L152" s="168"/>
      <c r="M152" s="171"/>
      <c r="N152" s="172"/>
      <c r="O152" s="172"/>
      <c r="P152" s="172"/>
      <c r="Q152" s="172"/>
      <c r="R152" s="172"/>
      <c r="S152" s="172"/>
      <c r="T152" s="173"/>
      <c r="AT152" s="169" t="s">
        <v>158</v>
      </c>
      <c r="AU152" s="169" t="s">
        <v>76</v>
      </c>
      <c r="AV152" s="11" t="s">
        <v>74</v>
      </c>
      <c r="AW152" s="11" t="s">
        <v>30</v>
      </c>
      <c r="AX152" s="11" t="s">
        <v>66</v>
      </c>
      <c r="AY152" s="169" t="s">
        <v>145</v>
      </c>
    </row>
    <row r="153" spans="2:65" s="12" customFormat="1">
      <c r="B153" s="174"/>
      <c r="D153" s="164" t="s">
        <v>158</v>
      </c>
      <c r="E153" s="175" t="s">
        <v>5</v>
      </c>
      <c r="F153" s="176" t="s">
        <v>559</v>
      </c>
      <c r="H153" s="177">
        <v>0.02</v>
      </c>
      <c r="L153" s="174"/>
      <c r="M153" s="178"/>
      <c r="N153" s="179"/>
      <c r="O153" s="179"/>
      <c r="P153" s="179"/>
      <c r="Q153" s="179"/>
      <c r="R153" s="179"/>
      <c r="S153" s="179"/>
      <c r="T153" s="180"/>
      <c r="AT153" s="175" t="s">
        <v>158</v>
      </c>
      <c r="AU153" s="175" t="s">
        <v>76</v>
      </c>
      <c r="AV153" s="12" t="s">
        <v>76</v>
      </c>
      <c r="AW153" s="12" t="s">
        <v>30</v>
      </c>
      <c r="AX153" s="12" t="s">
        <v>66</v>
      </c>
      <c r="AY153" s="175" t="s">
        <v>145</v>
      </c>
    </row>
    <row r="154" spans="2:65" s="11" customFormat="1">
      <c r="B154" s="168"/>
      <c r="D154" s="164" t="s">
        <v>158</v>
      </c>
      <c r="E154" s="169" t="s">
        <v>5</v>
      </c>
      <c r="F154" s="170" t="s">
        <v>560</v>
      </c>
      <c r="H154" s="169" t="s">
        <v>5</v>
      </c>
      <c r="L154" s="168"/>
      <c r="M154" s="171"/>
      <c r="N154" s="172"/>
      <c r="O154" s="172"/>
      <c r="P154" s="172"/>
      <c r="Q154" s="172"/>
      <c r="R154" s="172"/>
      <c r="S154" s="172"/>
      <c r="T154" s="173"/>
      <c r="AT154" s="169" t="s">
        <v>158</v>
      </c>
      <c r="AU154" s="169" t="s">
        <v>76</v>
      </c>
      <c r="AV154" s="11" t="s">
        <v>74</v>
      </c>
      <c r="AW154" s="11" t="s">
        <v>30</v>
      </c>
      <c r="AX154" s="11" t="s">
        <v>66</v>
      </c>
      <c r="AY154" s="169" t="s">
        <v>145</v>
      </c>
    </row>
    <row r="155" spans="2:65" s="12" customFormat="1">
      <c r="B155" s="174"/>
      <c r="D155" s="164" t="s">
        <v>158</v>
      </c>
      <c r="E155" s="175" t="s">
        <v>5</v>
      </c>
      <c r="F155" s="176" t="s">
        <v>561</v>
      </c>
      <c r="H155" s="177">
        <v>3.2000000000000001E-2</v>
      </c>
      <c r="L155" s="174"/>
      <c r="M155" s="178"/>
      <c r="N155" s="179"/>
      <c r="O155" s="179"/>
      <c r="P155" s="179"/>
      <c r="Q155" s="179"/>
      <c r="R155" s="179"/>
      <c r="S155" s="179"/>
      <c r="T155" s="180"/>
      <c r="AT155" s="175" t="s">
        <v>158</v>
      </c>
      <c r="AU155" s="175" t="s">
        <v>76</v>
      </c>
      <c r="AV155" s="12" t="s">
        <v>76</v>
      </c>
      <c r="AW155" s="12" t="s">
        <v>30</v>
      </c>
      <c r="AX155" s="12" t="s">
        <v>66</v>
      </c>
      <c r="AY155" s="175" t="s">
        <v>145</v>
      </c>
    </row>
    <row r="156" spans="2:65" s="11" customFormat="1">
      <c r="B156" s="168"/>
      <c r="D156" s="164" t="s">
        <v>158</v>
      </c>
      <c r="E156" s="169" t="s">
        <v>5</v>
      </c>
      <c r="F156" s="170" t="s">
        <v>562</v>
      </c>
      <c r="H156" s="169" t="s">
        <v>5</v>
      </c>
      <c r="L156" s="168"/>
      <c r="M156" s="171"/>
      <c r="N156" s="172"/>
      <c r="O156" s="172"/>
      <c r="P156" s="172"/>
      <c r="Q156" s="172"/>
      <c r="R156" s="172"/>
      <c r="S156" s="172"/>
      <c r="T156" s="173"/>
      <c r="AT156" s="169" t="s">
        <v>158</v>
      </c>
      <c r="AU156" s="169" t="s">
        <v>76</v>
      </c>
      <c r="AV156" s="11" t="s">
        <v>74</v>
      </c>
      <c r="AW156" s="11" t="s">
        <v>30</v>
      </c>
      <c r="AX156" s="11" t="s">
        <v>66</v>
      </c>
      <c r="AY156" s="169" t="s">
        <v>145</v>
      </c>
    </row>
    <row r="157" spans="2:65" s="12" customFormat="1">
      <c r="B157" s="174"/>
      <c r="D157" s="164" t="s">
        <v>158</v>
      </c>
      <c r="E157" s="175" t="s">
        <v>5</v>
      </c>
      <c r="F157" s="176" t="s">
        <v>563</v>
      </c>
      <c r="H157" s="177">
        <v>1.542</v>
      </c>
      <c r="L157" s="174"/>
      <c r="M157" s="178"/>
      <c r="N157" s="179"/>
      <c r="O157" s="179"/>
      <c r="P157" s="179"/>
      <c r="Q157" s="179"/>
      <c r="R157" s="179"/>
      <c r="S157" s="179"/>
      <c r="T157" s="180"/>
      <c r="AT157" s="175" t="s">
        <v>158</v>
      </c>
      <c r="AU157" s="175" t="s">
        <v>76</v>
      </c>
      <c r="AV157" s="12" t="s">
        <v>76</v>
      </c>
      <c r="AW157" s="12" t="s">
        <v>30</v>
      </c>
      <c r="AX157" s="12" t="s">
        <v>66</v>
      </c>
      <c r="AY157" s="175" t="s">
        <v>145</v>
      </c>
    </row>
    <row r="158" spans="2:65" s="11" customFormat="1">
      <c r="B158" s="168"/>
      <c r="D158" s="164" t="s">
        <v>158</v>
      </c>
      <c r="E158" s="169" t="s">
        <v>5</v>
      </c>
      <c r="F158" s="170" t="s">
        <v>564</v>
      </c>
      <c r="H158" s="169" t="s">
        <v>5</v>
      </c>
      <c r="L158" s="168"/>
      <c r="M158" s="171"/>
      <c r="N158" s="172"/>
      <c r="O158" s="172"/>
      <c r="P158" s="172"/>
      <c r="Q158" s="172"/>
      <c r="R158" s="172"/>
      <c r="S158" s="172"/>
      <c r="T158" s="173"/>
      <c r="AT158" s="169" t="s">
        <v>158</v>
      </c>
      <c r="AU158" s="169" t="s">
        <v>76</v>
      </c>
      <c r="AV158" s="11" t="s">
        <v>74</v>
      </c>
      <c r="AW158" s="11" t="s">
        <v>30</v>
      </c>
      <c r="AX158" s="11" t="s">
        <v>66</v>
      </c>
      <c r="AY158" s="169" t="s">
        <v>145</v>
      </c>
    </row>
    <row r="159" spans="2:65" s="12" customFormat="1">
      <c r="B159" s="174"/>
      <c r="D159" s="164" t="s">
        <v>158</v>
      </c>
      <c r="E159" s="175" t="s">
        <v>5</v>
      </c>
      <c r="F159" s="176" t="s">
        <v>565</v>
      </c>
      <c r="H159" s="177">
        <v>1.833</v>
      </c>
      <c r="L159" s="174"/>
      <c r="M159" s="178"/>
      <c r="N159" s="179"/>
      <c r="O159" s="179"/>
      <c r="P159" s="179"/>
      <c r="Q159" s="179"/>
      <c r="R159" s="179"/>
      <c r="S159" s="179"/>
      <c r="T159" s="180"/>
      <c r="AT159" s="175" t="s">
        <v>158</v>
      </c>
      <c r="AU159" s="175" t="s">
        <v>76</v>
      </c>
      <c r="AV159" s="12" t="s">
        <v>76</v>
      </c>
      <c r="AW159" s="12" t="s">
        <v>30</v>
      </c>
      <c r="AX159" s="12" t="s">
        <v>66</v>
      </c>
      <c r="AY159" s="175" t="s">
        <v>145</v>
      </c>
    </row>
    <row r="160" spans="2:65" s="13" customFormat="1">
      <c r="B160" s="181"/>
      <c r="D160" s="164" t="s">
        <v>158</v>
      </c>
      <c r="E160" s="182" t="s">
        <v>5</v>
      </c>
      <c r="F160" s="183" t="s">
        <v>161</v>
      </c>
      <c r="H160" s="184">
        <v>3.5390000000000001</v>
      </c>
      <c r="L160" s="181"/>
      <c r="M160" s="185"/>
      <c r="N160" s="186"/>
      <c r="O160" s="186"/>
      <c r="P160" s="186"/>
      <c r="Q160" s="186"/>
      <c r="R160" s="186"/>
      <c r="S160" s="186"/>
      <c r="T160" s="187"/>
      <c r="AT160" s="182" t="s">
        <v>158</v>
      </c>
      <c r="AU160" s="182" t="s">
        <v>76</v>
      </c>
      <c r="AV160" s="13" t="s">
        <v>152</v>
      </c>
      <c r="AW160" s="13" t="s">
        <v>30</v>
      </c>
      <c r="AX160" s="13" t="s">
        <v>74</v>
      </c>
      <c r="AY160" s="182" t="s">
        <v>145</v>
      </c>
    </row>
    <row r="161" spans="2:65" s="1" customFormat="1" ht="16.5" customHeight="1">
      <c r="B161" s="152"/>
      <c r="C161" s="153" t="s">
        <v>254</v>
      </c>
      <c r="D161" s="153" t="s">
        <v>147</v>
      </c>
      <c r="E161" s="154" t="s">
        <v>584</v>
      </c>
      <c r="F161" s="155" t="s">
        <v>585</v>
      </c>
      <c r="G161" s="156" t="s">
        <v>265</v>
      </c>
      <c r="H161" s="157">
        <v>1.8240000000000001</v>
      </c>
      <c r="I161" s="158"/>
      <c r="J161" s="158">
        <f>ROUND(I161*H161,2)</f>
        <v>0</v>
      </c>
      <c r="K161" s="155"/>
      <c r="L161" s="38"/>
      <c r="M161" s="159" t="s">
        <v>5</v>
      </c>
      <c r="N161" s="160" t="s">
        <v>37</v>
      </c>
      <c r="O161" s="161">
        <v>4.2069999999999999</v>
      </c>
      <c r="P161" s="161">
        <f>O161*H161</f>
        <v>7.6735680000000004</v>
      </c>
      <c r="Q161" s="161">
        <v>0</v>
      </c>
      <c r="R161" s="161">
        <f>Q161*H161</f>
        <v>0</v>
      </c>
      <c r="S161" s="161">
        <v>0</v>
      </c>
      <c r="T161" s="162">
        <f>S161*H161</f>
        <v>0</v>
      </c>
      <c r="AR161" s="24" t="s">
        <v>276</v>
      </c>
      <c r="AT161" s="24" t="s">
        <v>147</v>
      </c>
      <c r="AU161" s="24" t="s">
        <v>76</v>
      </c>
      <c r="AY161" s="24" t="s">
        <v>145</v>
      </c>
      <c r="BE161" s="163">
        <f>IF(N161="základní",J161,0)</f>
        <v>0</v>
      </c>
      <c r="BF161" s="163">
        <f>IF(N161="snížená",J161,0)</f>
        <v>0</v>
      </c>
      <c r="BG161" s="163">
        <f>IF(N161="zákl. přenesená",J161,0)</f>
        <v>0</v>
      </c>
      <c r="BH161" s="163">
        <f>IF(N161="sníž. přenesená",J161,0)</f>
        <v>0</v>
      </c>
      <c r="BI161" s="163">
        <f>IF(N161="nulová",J161,0)</f>
        <v>0</v>
      </c>
      <c r="BJ161" s="24" t="s">
        <v>74</v>
      </c>
      <c r="BK161" s="163">
        <f>ROUND(I161*H161,2)</f>
        <v>0</v>
      </c>
      <c r="BL161" s="24" t="s">
        <v>276</v>
      </c>
      <c r="BM161" s="24" t="s">
        <v>586</v>
      </c>
    </row>
    <row r="162" spans="2:65" s="1" customFormat="1" ht="24">
      <c r="B162" s="38"/>
      <c r="D162" s="164" t="s">
        <v>154</v>
      </c>
      <c r="F162" s="165" t="s">
        <v>587</v>
      </c>
      <c r="L162" s="38"/>
      <c r="M162" s="166"/>
      <c r="N162" s="39"/>
      <c r="O162" s="39"/>
      <c r="P162" s="39"/>
      <c r="Q162" s="39"/>
      <c r="R162" s="39"/>
      <c r="S162" s="39"/>
      <c r="T162" s="67"/>
      <c r="AT162" s="24" t="s">
        <v>154</v>
      </c>
      <c r="AU162" s="24" t="s">
        <v>76</v>
      </c>
    </row>
    <row r="163" spans="2:65" s="1" customFormat="1" ht="108">
      <c r="B163" s="38"/>
      <c r="D163" s="164" t="s">
        <v>156</v>
      </c>
      <c r="F163" s="167" t="s">
        <v>588</v>
      </c>
      <c r="L163" s="38"/>
      <c r="M163" s="166"/>
      <c r="N163" s="39"/>
      <c r="O163" s="39"/>
      <c r="P163" s="39"/>
      <c r="Q163" s="39"/>
      <c r="R163" s="39"/>
      <c r="S163" s="39"/>
      <c r="T163" s="67"/>
      <c r="AT163" s="24" t="s">
        <v>156</v>
      </c>
      <c r="AU163" s="24" t="s">
        <v>76</v>
      </c>
    </row>
    <row r="164" spans="2:65" s="10" customFormat="1" ht="29.85" customHeight="1">
      <c r="B164" s="140"/>
      <c r="D164" s="141" t="s">
        <v>65</v>
      </c>
      <c r="E164" s="150" t="s">
        <v>479</v>
      </c>
      <c r="F164" s="150" t="s">
        <v>480</v>
      </c>
      <c r="J164" s="151">
        <f>BK164</f>
        <v>0</v>
      </c>
      <c r="L164" s="140"/>
      <c r="M164" s="144"/>
      <c r="N164" s="145"/>
      <c r="O164" s="145"/>
      <c r="P164" s="146">
        <f>SUM(P165:P179)</f>
        <v>956.06710500000008</v>
      </c>
      <c r="Q164" s="145"/>
      <c r="R164" s="146">
        <f>SUM(R165:R179)</f>
        <v>0.41512800000000005</v>
      </c>
      <c r="S164" s="145"/>
      <c r="T164" s="147">
        <f>SUM(T165:T179)</f>
        <v>0</v>
      </c>
      <c r="AR164" s="141" t="s">
        <v>76</v>
      </c>
      <c r="AT164" s="148" t="s">
        <v>65</v>
      </c>
      <c r="AU164" s="148" t="s">
        <v>74</v>
      </c>
      <c r="AY164" s="141" t="s">
        <v>145</v>
      </c>
      <c r="BK164" s="149">
        <f>SUM(BK165:BK179)</f>
        <v>0</v>
      </c>
    </row>
    <row r="165" spans="2:65" s="1" customFormat="1" ht="16.5" customHeight="1">
      <c r="B165" s="152"/>
      <c r="C165" s="153" t="s">
        <v>262</v>
      </c>
      <c r="D165" s="153" t="s">
        <v>147</v>
      </c>
      <c r="E165" s="154" t="s">
        <v>589</v>
      </c>
      <c r="F165" s="155" t="s">
        <v>590</v>
      </c>
      <c r="G165" s="156" t="s">
        <v>591</v>
      </c>
      <c r="H165" s="157">
        <v>130.4</v>
      </c>
      <c r="I165" s="158"/>
      <c r="J165" s="158">
        <f>ROUND(I165*H165,2)</f>
        <v>0</v>
      </c>
      <c r="K165" s="155" t="s">
        <v>151</v>
      </c>
      <c r="L165" s="38"/>
      <c r="M165" s="159" t="s">
        <v>5</v>
      </c>
      <c r="N165" s="160" t="s">
        <v>37</v>
      </c>
      <c r="O165" s="161">
        <v>0.26600000000000001</v>
      </c>
      <c r="P165" s="161">
        <f>O165*H165</f>
        <v>34.686400000000006</v>
      </c>
      <c r="Q165" s="161">
        <v>6.9999999999999994E-5</v>
      </c>
      <c r="R165" s="161">
        <f>Q165*H165</f>
        <v>9.127999999999999E-3</v>
      </c>
      <c r="S165" s="161">
        <v>0</v>
      </c>
      <c r="T165" s="162">
        <f>S165*H165</f>
        <v>0</v>
      </c>
      <c r="AR165" s="24" t="s">
        <v>276</v>
      </c>
      <c r="AT165" s="24" t="s">
        <v>147</v>
      </c>
      <c r="AU165" s="24" t="s">
        <v>76</v>
      </c>
      <c r="AY165" s="24" t="s">
        <v>145</v>
      </c>
      <c r="BE165" s="163">
        <f>IF(N165="základní",J165,0)</f>
        <v>0</v>
      </c>
      <c r="BF165" s="163">
        <f>IF(N165="snížená",J165,0)</f>
        <v>0</v>
      </c>
      <c r="BG165" s="163">
        <f>IF(N165="zákl. přenesená",J165,0)</f>
        <v>0</v>
      </c>
      <c r="BH165" s="163">
        <f>IF(N165="sníž. přenesená",J165,0)</f>
        <v>0</v>
      </c>
      <c r="BI165" s="163">
        <f>IF(N165="nulová",J165,0)</f>
        <v>0</v>
      </c>
      <c r="BJ165" s="24" t="s">
        <v>74</v>
      </c>
      <c r="BK165" s="163">
        <f>ROUND(I165*H165,2)</f>
        <v>0</v>
      </c>
      <c r="BL165" s="24" t="s">
        <v>276</v>
      </c>
      <c r="BM165" s="24" t="s">
        <v>592</v>
      </c>
    </row>
    <row r="166" spans="2:65" s="11" customFormat="1">
      <c r="B166" s="168"/>
      <c r="D166" s="164" t="s">
        <v>158</v>
      </c>
      <c r="E166" s="169" t="s">
        <v>5</v>
      </c>
      <c r="F166" s="170" t="s">
        <v>593</v>
      </c>
      <c r="H166" s="169" t="s">
        <v>5</v>
      </c>
      <c r="L166" s="168"/>
      <c r="M166" s="171"/>
      <c r="N166" s="172"/>
      <c r="O166" s="172"/>
      <c r="P166" s="172"/>
      <c r="Q166" s="172"/>
      <c r="R166" s="172"/>
      <c r="S166" s="172"/>
      <c r="T166" s="173"/>
      <c r="AT166" s="169" t="s">
        <v>158</v>
      </c>
      <c r="AU166" s="169" t="s">
        <v>76</v>
      </c>
      <c r="AV166" s="11" t="s">
        <v>74</v>
      </c>
      <c r="AW166" s="11" t="s">
        <v>30</v>
      </c>
      <c r="AX166" s="11" t="s">
        <v>66</v>
      </c>
      <c r="AY166" s="169" t="s">
        <v>145</v>
      </c>
    </row>
    <row r="167" spans="2:65" s="12" customFormat="1">
      <c r="B167" s="174"/>
      <c r="D167" s="164" t="s">
        <v>158</v>
      </c>
      <c r="E167" s="175" t="s">
        <v>5</v>
      </c>
      <c r="F167" s="176" t="s">
        <v>594</v>
      </c>
      <c r="H167" s="177">
        <v>130.4</v>
      </c>
      <c r="L167" s="174"/>
      <c r="M167" s="178"/>
      <c r="N167" s="179"/>
      <c r="O167" s="179"/>
      <c r="P167" s="179"/>
      <c r="Q167" s="179"/>
      <c r="R167" s="179"/>
      <c r="S167" s="179"/>
      <c r="T167" s="180"/>
      <c r="AT167" s="175" t="s">
        <v>158</v>
      </c>
      <c r="AU167" s="175" t="s">
        <v>76</v>
      </c>
      <c r="AV167" s="12" t="s">
        <v>76</v>
      </c>
      <c r="AW167" s="12" t="s">
        <v>30</v>
      </c>
      <c r="AX167" s="12" t="s">
        <v>66</v>
      </c>
      <c r="AY167" s="175" t="s">
        <v>145</v>
      </c>
    </row>
    <row r="168" spans="2:65" s="13" customFormat="1">
      <c r="B168" s="181"/>
      <c r="D168" s="164" t="s">
        <v>158</v>
      </c>
      <c r="E168" s="182" t="s">
        <v>5</v>
      </c>
      <c r="F168" s="183" t="s">
        <v>161</v>
      </c>
      <c r="H168" s="184">
        <v>130.4</v>
      </c>
      <c r="L168" s="181"/>
      <c r="M168" s="185"/>
      <c r="N168" s="186"/>
      <c r="O168" s="186"/>
      <c r="P168" s="186"/>
      <c r="Q168" s="186"/>
      <c r="R168" s="186"/>
      <c r="S168" s="186"/>
      <c r="T168" s="187"/>
      <c r="AT168" s="182" t="s">
        <v>158</v>
      </c>
      <c r="AU168" s="182" t="s">
        <v>76</v>
      </c>
      <c r="AV168" s="13" t="s">
        <v>152</v>
      </c>
      <c r="AW168" s="13" t="s">
        <v>30</v>
      </c>
      <c r="AX168" s="13" t="s">
        <v>74</v>
      </c>
      <c r="AY168" s="182" t="s">
        <v>145</v>
      </c>
    </row>
    <row r="169" spans="2:65" s="1" customFormat="1" ht="16.5" customHeight="1">
      <c r="B169" s="152"/>
      <c r="C169" s="188" t="s">
        <v>11</v>
      </c>
      <c r="D169" s="188" t="s">
        <v>328</v>
      </c>
      <c r="E169" s="189" t="s">
        <v>595</v>
      </c>
      <c r="F169" s="190" t="s">
        <v>596</v>
      </c>
      <c r="G169" s="191" t="s">
        <v>265</v>
      </c>
      <c r="H169" s="192">
        <v>0.13</v>
      </c>
      <c r="I169" s="193"/>
      <c r="J169" s="193">
        <f>ROUND(I169*H169,2)</f>
        <v>0</v>
      </c>
      <c r="K169" s="190" t="s">
        <v>151</v>
      </c>
      <c r="L169" s="194"/>
      <c r="M169" s="195" t="s">
        <v>5</v>
      </c>
      <c r="N169" s="196" t="s">
        <v>37</v>
      </c>
      <c r="O169" s="161">
        <v>0</v>
      </c>
      <c r="P169" s="161">
        <f>O169*H169</f>
        <v>0</v>
      </c>
      <c r="Q169" s="161">
        <v>1</v>
      </c>
      <c r="R169" s="161">
        <f>Q169*H169</f>
        <v>0.13</v>
      </c>
      <c r="S169" s="161">
        <v>0</v>
      </c>
      <c r="T169" s="162">
        <f>S169*H169</f>
        <v>0</v>
      </c>
      <c r="AR169" s="24" t="s">
        <v>404</v>
      </c>
      <c r="AT169" s="24" t="s">
        <v>328</v>
      </c>
      <c r="AU169" s="24" t="s">
        <v>76</v>
      </c>
      <c r="AY169" s="24" t="s">
        <v>145</v>
      </c>
      <c r="BE169" s="163">
        <f>IF(N169="základní",J169,0)</f>
        <v>0</v>
      </c>
      <c r="BF169" s="163">
        <f>IF(N169="snížená",J169,0)</f>
        <v>0</v>
      </c>
      <c r="BG169" s="163">
        <f>IF(N169="zákl. přenesená",J169,0)</f>
        <v>0</v>
      </c>
      <c r="BH169" s="163">
        <f>IF(N169="sníž. přenesená",J169,0)</f>
        <v>0</v>
      </c>
      <c r="BI169" s="163">
        <f>IF(N169="nulová",J169,0)</f>
        <v>0</v>
      </c>
      <c r="BJ169" s="24" t="s">
        <v>74</v>
      </c>
      <c r="BK169" s="163">
        <f>ROUND(I169*H169,2)</f>
        <v>0</v>
      </c>
      <c r="BL169" s="24" t="s">
        <v>276</v>
      </c>
      <c r="BM169" s="24" t="s">
        <v>597</v>
      </c>
    </row>
    <row r="170" spans="2:65" s="1" customFormat="1">
      <c r="B170" s="38"/>
      <c r="D170" s="164" t="s">
        <v>154</v>
      </c>
      <c r="F170" s="165" t="s">
        <v>598</v>
      </c>
      <c r="L170" s="38"/>
      <c r="M170" s="166"/>
      <c r="N170" s="39"/>
      <c r="O170" s="39"/>
      <c r="P170" s="39"/>
      <c r="Q170" s="39"/>
      <c r="R170" s="39"/>
      <c r="S170" s="39"/>
      <c r="T170" s="67"/>
      <c r="AT170" s="24" t="s">
        <v>154</v>
      </c>
      <c r="AU170" s="24" t="s">
        <v>76</v>
      </c>
    </row>
    <row r="171" spans="2:65" s="1" customFormat="1" ht="24">
      <c r="B171" s="38"/>
      <c r="D171" s="164" t="s">
        <v>179</v>
      </c>
      <c r="F171" s="167" t="s">
        <v>599</v>
      </c>
      <c r="L171" s="38"/>
      <c r="M171" s="166"/>
      <c r="N171" s="39"/>
      <c r="O171" s="39"/>
      <c r="P171" s="39"/>
      <c r="Q171" s="39"/>
      <c r="R171" s="39"/>
      <c r="S171" s="39"/>
      <c r="T171" s="67"/>
      <c r="AT171" s="24" t="s">
        <v>179</v>
      </c>
      <c r="AU171" s="24" t="s">
        <v>76</v>
      </c>
    </row>
    <row r="172" spans="2:65" s="12" customFormat="1">
      <c r="B172" s="174"/>
      <c r="D172" s="164" t="s">
        <v>158</v>
      </c>
      <c r="E172" s="175" t="s">
        <v>5</v>
      </c>
      <c r="F172" s="176" t="s">
        <v>600</v>
      </c>
      <c r="H172" s="177">
        <v>0.13</v>
      </c>
      <c r="L172" s="174"/>
      <c r="M172" s="178"/>
      <c r="N172" s="179"/>
      <c r="O172" s="179"/>
      <c r="P172" s="179"/>
      <c r="Q172" s="179"/>
      <c r="R172" s="179"/>
      <c r="S172" s="179"/>
      <c r="T172" s="180"/>
      <c r="AT172" s="175" t="s">
        <v>158</v>
      </c>
      <c r="AU172" s="175" t="s">
        <v>76</v>
      </c>
      <c r="AV172" s="12" t="s">
        <v>76</v>
      </c>
      <c r="AW172" s="12" t="s">
        <v>30</v>
      </c>
      <c r="AX172" s="12" t="s">
        <v>74</v>
      </c>
      <c r="AY172" s="175" t="s">
        <v>145</v>
      </c>
    </row>
    <row r="173" spans="2:65" s="1" customFormat="1" ht="16.5" customHeight="1">
      <c r="B173" s="152"/>
      <c r="C173" s="153" t="s">
        <v>276</v>
      </c>
      <c r="D173" s="153" t="s">
        <v>147</v>
      </c>
      <c r="E173" s="154" t="s">
        <v>601</v>
      </c>
      <c r="F173" s="155" t="s">
        <v>602</v>
      </c>
      <c r="G173" s="156" t="s">
        <v>591</v>
      </c>
      <c r="H173" s="157">
        <v>4600</v>
      </c>
      <c r="I173" s="158"/>
      <c r="J173" s="158">
        <f>ROUND(I173*H173,2)</f>
        <v>0</v>
      </c>
      <c r="K173" s="155" t="s">
        <v>151</v>
      </c>
      <c r="L173" s="38"/>
      <c r="M173" s="159" t="s">
        <v>5</v>
      </c>
      <c r="N173" s="160" t="s">
        <v>37</v>
      </c>
      <c r="O173" s="161">
        <v>0.2</v>
      </c>
      <c r="P173" s="161">
        <f>O173*H173</f>
        <v>920</v>
      </c>
      <c r="Q173" s="161">
        <v>6.0000000000000002E-5</v>
      </c>
      <c r="R173" s="161">
        <f>Q173*H173</f>
        <v>0.27600000000000002</v>
      </c>
      <c r="S173" s="161">
        <v>0</v>
      </c>
      <c r="T173" s="162">
        <f>S173*H173</f>
        <v>0</v>
      </c>
      <c r="AR173" s="24" t="s">
        <v>276</v>
      </c>
      <c r="AT173" s="24" t="s">
        <v>147</v>
      </c>
      <c r="AU173" s="24" t="s">
        <v>76</v>
      </c>
      <c r="AY173" s="24" t="s">
        <v>145</v>
      </c>
      <c r="BE173" s="163">
        <f>IF(N173="základní",J173,0)</f>
        <v>0</v>
      </c>
      <c r="BF173" s="163">
        <f>IF(N173="snížená",J173,0)</f>
        <v>0</v>
      </c>
      <c r="BG173" s="163">
        <f>IF(N173="zákl. přenesená",J173,0)</f>
        <v>0</v>
      </c>
      <c r="BH173" s="163">
        <f>IF(N173="sníž. přenesená",J173,0)</f>
        <v>0</v>
      </c>
      <c r="BI173" s="163">
        <f>IF(N173="nulová",J173,0)</f>
        <v>0</v>
      </c>
      <c r="BJ173" s="24" t="s">
        <v>74</v>
      </c>
      <c r="BK173" s="163">
        <f>ROUND(I173*H173,2)</f>
        <v>0</v>
      </c>
      <c r="BL173" s="24" t="s">
        <v>276</v>
      </c>
      <c r="BM173" s="24" t="s">
        <v>603</v>
      </c>
    </row>
    <row r="174" spans="2:65" s="11" customFormat="1">
      <c r="B174" s="168"/>
      <c r="D174" s="164" t="s">
        <v>158</v>
      </c>
      <c r="E174" s="169" t="s">
        <v>5</v>
      </c>
      <c r="F174" s="170" t="s">
        <v>604</v>
      </c>
      <c r="H174" s="169" t="s">
        <v>5</v>
      </c>
      <c r="L174" s="168"/>
      <c r="M174" s="171"/>
      <c r="N174" s="172"/>
      <c r="O174" s="172"/>
      <c r="P174" s="172"/>
      <c r="Q174" s="172"/>
      <c r="R174" s="172"/>
      <c r="S174" s="172"/>
      <c r="T174" s="173"/>
      <c r="AT174" s="169" t="s">
        <v>158</v>
      </c>
      <c r="AU174" s="169" t="s">
        <v>76</v>
      </c>
      <c r="AV174" s="11" t="s">
        <v>74</v>
      </c>
      <c r="AW174" s="11" t="s">
        <v>30</v>
      </c>
      <c r="AX174" s="11" t="s">
        <v>66</v>
      </c>
      <c r="AY174" s="169" t="s">
        <v>145</v>
      </c>
    </row>
    <row r="175" spans="2:65" s="12" customFormat="1">
      <c r="B175" s="174"/>
      <c r="D175" s="164" t="s">
        <v>158</v>
      </c>
      <c r="E175" s="175" t="s">
        <v>5</v>
      </c>
      <c r="F175" s="176" t="s">
        <v>605</v>
      </c>
      <c r="H175" s="177">
        <v>4600</v>
      </c>
      <c r="L175" s="174"/>
      <c r="M175" s="178"/>
      <c r="N175" s="179"/>
      <c r="O175" s="179"/>
      <c r="P175" s="179"/>
      <c r="Q175" s="179"/>
      <c r="R175" s="179"/>
      <c r="S175" s="179"/>
      <c r="T175" s="180"/>
      <c r="AT175" s="175" t="s">
        <v>158</v>
      </c>
      <c r="AU175" s="175" t="s">
        <v>76</v>
      </c>
      <c r="AV175" s="12" t="s">
        <v>76</v>
      </c>
      <c r="AW175" s="12" t="s">
        <v>30</v>
      </c>
      <c r="AX175" s="12" t="s">
        <v>66</v>
      </c>
      <c r="AY175" s="175" t="s">
        <v>145</v>
      </c>
    </row>
    <row r="176" spans="2:65" s="13" customFormat="1">
      <c r="B176" s="181"/>
      <c r="D176" s="164" t="s">
        <v>158</v>
      </c>
      <c r="E176" s="182" t="s">
        <v>5</v>
      </c>
      <c r="F176" s="183" t="s">
        <v>161</v>
      </c>
      <c r="H176" s="184">
        <v>4600</v>
      </c>
      <c r="L176" s="181"/>
      <c r="M176" s="185"/>
      <c r="N176" s="186"/>
      <c r="O176" s="186"/>
      <c r="P176" s="186"/>
      <c r="Q176" s="186"/>
      <c r="R176" s="186"/>
      <c r="S176" s="186"/>
      <c r="T176" s="187"/>
      <c r="AT176" s="182" t="s">
        <v>158</v>
      </c>
      <c r="AU176" s="182" t="s">
        <v>76</v>
      </c>
      <c r="AV176" s="13" t="s">
        <v>152</v>
      </c>
      <c r="AW176" s="13" t="s">
        <v>30</v>
      </c>
      <c r="AX176" s="13" t="s">
        <v>74</v>
      </c>
      <c r="AY176" s="182" t="s">
        <v>145</v>
      </c>
    </row>
    <row r="177" spans="2:65" s="1" customFormat="1" ht="16.5" customHeight="1">
      <c r="B177" s="152"/>
      <c r="C177" s="153" t="s">
        <v>284</v>
      </c>
      <c r="D177" s="153" t="s">
        <v>147</v>
      </c>
      <c r="E177" s="154" t="s">
        <v>495</v>
      </c>
      <c r="F177" s="155" t="s">
        <v>496</v>
      </c>
      <c r="G177" s="156" t="s">
        <v>265</v>
      </c>
      <c r="H177" s="157">
        <v>0.41499999999999998</v>
      </c>
      <c r="I177" s="158"/>
      <c r="J177" s="158">
        <f>ROUND(I177*H177,2)</f>
        <v>0</v>
      </c>
      <c r="K177" s="155"/>
      <c r="L177" s="38"/>
      <c r="M177" s="159" t="s">
        <v>5</v>
      </c>
      <c r="N177" s="160" t="s">
        <v>37</v>
      </c>
      <c r="O177" s="161">
        <v>3.327</v>
      </c>
      <c r="P177" s="161">
        <f>O177*H177</f>
        <v>1.3807049999999998</v>
      </c>
      <c r="Q177" s="161">
        <v>0</v>
      </c>
      <c r="R177" s="161">
        <f>Q177*H177</f>
        <v>0</v>
      </c>
      <c r="S177" s="161">
        <v>0</v>
      </c>
      <c r="T177" s="162">
        <f>S177*H177</f>
        <v>0</v>
      </c>
      <c r="AR177" s="24" t="s">
        <v>276</v>
      </c>
      <c r="AT177" s="24" t="s">
        <v>147</v>
      </c>
      <c r="AU177" s="24" t="s">
        <v>76</v>
      </c>
      <c r="AY177" s="24" t="s">
        <v>145</v>
      </c>
      <c r="BE177" s="163">
        <f>IF(N177="základní",J177,0)</f>
        <v>0</v>
      </c>
      <c r="BF177" s="163">
        <f>IF(N177="snížená",J177,0)</f>
        <v>0</v>
      </c>
      <c r="BG177" s="163">
        <f>IF(N177="zákl. přenesená",J177,0)</f>
        <v>0</v>
      </c>
      <c r="BH177" s="163">
        <f>IF(N177="sníž. přenesená",J177,0)</f>
        <v>0</v>
      </c>
      <c r="BI177" s="163">
        <f>IF(N177="nulová",J177,0)</f>
        <v>0</v>
      </c>
      <c r="BJ177" s="24" t="s">
        <v>74</v>
      </c>
      <c r="BK177" s="163">
        <f>ROUND(I177*H177,2)</f>
        <v>0</v>
      </c>
      <c r="BL177" s="24" t="s">
        <v>276</v>
      </c>
      <c r="BM177" s="24" t="s">
        <v>497</v>
      </c>
    </row>
    <row r="178" spans="2:65" s="1" customFormat="1" ht="24">
      <c r="B178" s="38"/>
      <c r="D178" s="164" t="s">
        <v>154</v>
      </c>
      <c r="F178" s="165" t="s">
        <v>498</v>
      </c>
      <c r="L178" s="38"/>
      <c r="M178" s="166"/>
      <c r="N178" s="39"/>
      <c r="O178" s="39"/>
      <c r="P178" s="39"/>
      <c r="Q178" s="39"/>
      <c r="R178" s="39"/>
      <c r="S178" s="39"/>
      <c r="T178" s="67"/>
      <c r="AT178" s="24" t="s">
        <v>154</v>
      </c>
      <c r="AU178" s="24" t="s">
        <v>76</v>
      </c>
    </row>
    <row r="179" spans="2:65" s="1" customFormat="1" ht="108">
      <c r="B179" s="38"/>
      <c r="D179" s="164" t="s">
        <v>156</v>
      </c>
      <c r="F179" s="167" t="s">
        <v>499</v>
      </c>
      <c r="L179" s="38"/>
      <c r="M179" s="197"/>
      <c r="N179" s="198"/>
      <c r="O179" s="198"/>
      <c r="P179" s="198"/>
      <c r="Q179" s="198"/>
      <c r="R179" s="198"/>
      <c r="S179" s="198"/>
      <c r="T179" s="199"/>
      <c r="AT179" s="24" t="s">
        <v>156</v>
      </c>
      <c r="AU179" s="24" t="s">
        <v>76</v>
      </c>
    </row>
    <row r="180" spans="2:65" s="1" customFormat="1" ht="6.9" customHeight="1">
      <c r="B180" s="53"/>
      <c r="C180" s="54"/>
      <c r="D180" s="54"/>
      <c r="E180" s="54"/>
      <c r="F180" s="54"/>
      <c r="G180" s="54"/>
      <c r="H180" s="54"/>
      <c r="I180" s="54"/>
      <c r="J180" s="54"/>
      <c r="K180" s="54"/>
      <c r="L180" s="38"/>
    </row>
  </sheetData>
  <autoFilter ref="C82:K179"/>
  <mergeCells count="10">
    <mergeCell ref="J51:J52"/>
    <mergeCell ref="E73:H73"/>
    <mergeCell ref="E75:H75"/>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2"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216"/>
  <sheetViews>
    <sheetView showGridLines="0" workbookViewId="0">
      <pane ySplit="1" topLeftCell="A89" activePane="bottomLeft" state="frozen"/>
      <selection pane="bottomLeft" activeCell="K87" sqref="K87"/>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291" t="s">
        <v>8</v>
      </c>
      <c r="M2" s="292"/>
      <c r="N2" s="292"/>
      <c r="O2" s="292"/>
      <c r="P2" s="292"/>
      <c r="Q2" s="292"/>
      <c r="R2" s="292"/>
      <c r="S2" s="292"/>
      <c r="T2" s="292"/>
      <c r="U2" s="292"/>
      <c r="V2" s="292"/>
      <c r="AT2" s="24" t="s">
        <v>82</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606</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t="s">
        <v>29</v>
      </c>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5</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ROUND(J84,2)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ROUND(SUM(BE84:BE215), 2)</f>
        <v>0</v>
      </c>
      <c r="G30" s="39"/>
      <c r="H30" s="39"/>
      <c r="I30" s="107">
        <v>0.21</v>
      </c>
      <c r="J30" s="106">
        <f>ROUND(ROUND((SUM(BE84:BE215)), 2)*I30, 2)</f>
        <v>0</v>
      </c>
      <c r="K30" s="42"/>
    </row>
    <row r="31" spans="2:11" s="1" customFormat="1" ht="14.4" customHeight="1">
      <c r="B31" s="38"/>
      <c r="C31" s="39"/>
      <c r="D31" s="39"/>
      <c r="E31" s="46" t="s">
        <v>38</v>
      </c>
      <c r="F31" s="106">
        <f>ROUND(SUM(BF84:BF215), 2)</f>
        <v>0</v>
      </c>
      <c r="G31" s="39"/>
      <c r="H31" s="39"/>
      <c r="I31" s="107">
        <v>0.15</v>
      </c>
      <c r="J31" s="106">
        <f>ROUND(ROUND((SUM(BF84:BF215)), 2)*I31, 2)</f>
        <v>0</v>
      </c>
      <c r="K31" s="42"/>
    </row>
    <row r="32" spans="2:11" s="1" customFormat="1" ht="14.4" hidden="1" customHeight="1">
      <c r="B32" s="38"/>
      <c r="C32" s="39"/>
      <c r="D32" s="39"/>
      <c r="E32" s="46" t="s">
        <v>39</v>
      </c>
      <c r="F32" s="106">
        <f>ROUND(SUM(BG84:BG215), 2)</f>
        <v>0</v>
      </c>
      <c r="G32" s="39"/>
      <c r="H32" s="39"/>
      <c r="I32" s="107">
        <v>0.21</v>
      </c>
      <c r="J32" s="106">
        <v>0</v>
      </c>
      <c r="K32" s="42"/>
    </row>
    <row r="33" spans="2:11" s="1" customFormat="1" ht="14.4" hidden="1" customHeight="1">
      <c r="B33" s="38"/>
      <c r="C33" s="39"/>
      <c r="D33" s="39"/>
      <c r="E33" s="46" t="s">
        <v>40</v>
      </c>
      <c r="F33" s="106">
        <f>ROUND(SUM(BH84:BH215), 2)</f>
        <v>0</v>
      </c>
      <c r="G33" s="39"/>
      <c r="H33" s="39"/>
      <c r="I33" s="107">
        <v>0.15</v>
      </c>
      <c r="J33" s="106">
        <v>0</v>
      </c>
      <c r="K33" s="42"/>
    </row>
    <row r="34" spans="2:11" s="1" customFormat="1" ht="14.4" hidden="1" customHeight="1">
      <c r="B34" s="38"/>
      <c r="C34" s="39"/>
      <c r="D34" s="39"/>
      <c r="E34" s="46" t="s">
        <v>41</v>
      </c>
      <c r="F34" s="106">
        <f>ROUND(SUM(BI84:BI215),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03 - Hráz</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t="str">
        <f>E21</f>
        <v>Vodohospodářské projekty s.r.o.</v>
      </c>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J84</f>
        <v>0</v>
      </c>
      <c r="K56" s="42"/>
      <c r="AU56" s="24" t="s">
        <v>114</v>
      </c>
    </row>
    <row r="57" spans="2:47" s="7" customFormat="1" ht="24.9" customHeight="1">
      <c r="B57" s="119"/>
      <c r="C57" s="120"/>
      <c r="D57" s="121" t="s">
        <v>115</v>
      </c>
      <c r="E57" s="122"/>
      <c r="F57" s="122"/>
      <c r="G57" s="122"/>
      <c r="H57" s="122"/>
      <c r="I57" s="122"/>
      <c r="J57" s="123">
        <f>J85</f>
        <v>0</v>
      </c>
      <c r="K57" s="124"/>
    </row>
    <row r="58" spans="2:47" s="8" customFormat="1" ht="19.95" customHeight="1">
      <c r="B58" s="125"/>
      <c r="C58" s="126"/>
      <c r="D58" s="127" t="s">
        <v>116</v>
      </c>
      <c r="E58" s="128"/>
      <c r="F58" s="128"/>
      <c r="G58" s="128"/>
      <c r="H58" s="128"/>
      <c r="I58" s="128"/>
      <c r="J58" s="129">
        <f>J86</f>
        <v>0</v>
      </c>
      <c r="K58" s="130"/>
    </row>
    <row r="59" spans="2:47" s="8" customFormat="1" ht="19.95" customHeight="1">
      <c r="B59" s="125"/>
      <c r="C59" s="126"/>
      <c r="D59" s="127" t="s">
        <v>118</v>
      </c>
      <c r="E59" s="128"/>
      <c r="F59" s="128"/>
      <c r="G59" s="128"/>
      <c r="H59" s="128"/>
      <c r="I59" s="128"/>
      <c r="J59" s="129">
        <f>J148</f>
        <v>0</v>
      </c>
      <c r="K59" s="130"/>
    </row>
    <row r="60" spans="2:47" s="8" customFormat="1" ht="19.95" customHeight="1">
      <c r="B60" s="125"/>
      <c r="C60" s="126"/>
      <c r="D60" s="127" t="s">
        <v>119</v>
      </c>
      <c r="E60" s="128"/>
      <c r="F60" s="128"/>
      <c r="G60" s="128"/>
      <c r="H60" s="128"/>
      <c r="I60" s="128"/>
      <c r="J60" s="129">
        <f>J159</f>
        <v>0</v>
      </c>
      <c r="K60" s="130"/>
    </row>
    <row r="61" spans="2:47" s="8" customFormat="1" ht="19.95" customHeight="1">
      <c r="B61" s="125"/>
      <c r="C61" s="126"/>
      <c r="D61" s="127" t="s">
        <v>120</v>
      </c>
      <c r="E61" s="128"/>
      <c r="F61" s="128"/>
      <c r="G61" s="128"/>
      <c r="H61" s="128"/>
      <c r="I61" s="128"/>
      <c r="J61" s="129">
        <f>J184</f>
        <v>0</v>
      </c>
      <c r="K61" s="130"/>
    </row>
    <row r="62" spans="2:47" s="8" customFormat="1" ht="19.95" customHeight="1">
      <c r="B62" s="125"/>
      <c r="C62" s="126"/>
      <c r="D62" s="127" t="s">
        <v>124</v>
      </c>
      <c r="E62" s="128"/>
      <c r="F62" s="128"/>
      <c r="G62" s="128"/>
      <c r="H62" s="128"/>
      <c r="I62" s="128"/>
      <c r="J62" s="129">
        <f>J190</f>
        <v>0</v>
      </c>
      <c r="K62" s="130"/>
    </row>
    <row r="63" spans="2:47" s="7" customFormat="1" ht="24.9" customHeight="1">
      <c r="B63" s="119"/>
      <c r="C63" s="120"/>
      <c r="D63" s="121" t="s">
        <v>125</v>
      </c>
      <c r="E63" s="122"/>
      <c r="F63" s="122"/>
      <c r="G63" s="122"/>
      <c r="H63" s="122"/>
      <c r="I63" s="122"/>
      <c r="J63" s="123">
        <f>J194</f>
        <v>0</v>
      </c>
      <c r="K63" s="124"/>
    </row>
    <row r="64" spans="2:47" s="8" customFormat="1" ht="19.95" customHeight="1">
      <c r="B64" s="125"/>
      <c r="C64" s="126"/>
      <c r="D64" s="127" t="s">
        <v>517</v>
      </c>
      <c r="E64" s="128"/>
      <c r="F64" s="128"/>
      <c r="G64" s="128"/>
      <c r="H64" s="128"/>
      <c r="I64" s="128"/>
      <c r="J64" s="129">
        <f>J195</f>
        <v>0</v>
      </c>
      <c r="K64" s="130"/>
    </row>
    <row r="65" spans="2:12" s="1" customFormat="1" ht="21.75" customHeight="1">
      <c r="B65" s="38"/>
      <c r="C65" s="39"/>
      <c r="D65" s="39"/>
      <c r="E65" s="39"/>
      <c r="F65" s="39"/>
      <c r="G65" s="39"/>
      <c r="H65" s="39"/>
      <c r="I65" s="39"/>
      <c r="J65" s="39"/>
      <c r="K65" s="42"/>
    </row>
    <row r="66" spans="2:12" s="1" customFormat="1" ht="6.9" customHeight="1">
      <c r="B66" s="53"/>
      <c r="C66" s="54"/>
      <c r="D66" s="54"/>
      <c r="E66" s="54"/>
      <c r="F66" s="54"/>
      <c r="G66" s="54"/>
      <c r="H66" s="54"/>
      <c r="I66" s="54"/>
      <c r="J66" s="54"/>
      <c r="K66" s="55"/>
    </row>
    <row r="70" spans="2:12" s="1" customFormat="1" ht="6.9" customHeight="1">
      <c r="B70" s="56"/>
      <c r="C70" s="57"/>
      <c r="D70" s="57"/>
      <c r="E70" s="57"/>
      <c r="F70" s="57"/>
      <c r="G70" s="57"/>
      <c r="H70" s="57"/>
      <c r="I70" s="57"/>
      <c r="J70" s="57"/>
      <c r="K70" s="57"/>
      <c r="L70" s="38"/>
    </row>
    <row r="71" spans="2:12" s="1" customFormat="1" ht="36.9" customHeight="1">
      <c r="B71" s="38"/>
      <c r="C71" s="58" t="s">
        <v>129</v>
      </c>
      <c r="L71" s="38"/>
    </row>
    <row r="72" spans="2:12" s="1" customFormat="1" ht="6.9" customHeight="1">
      <c r="B72" s="38"/>
      <c r="L72" s="38"/>
    </row>
    <row r="73" spans="2:12" s="1" customFormat="1" ht="14.4" customHeight="1">
      <c r="B73" s="38"/>
      <c r="C73" s="60" t="s">
        <v>16</v>
      </c>
      <c r="L73" s="38"/>
    </row>
    <row r="74" spans="2:12" s="1" customFormat="1" ht="16.5" customHeight="1">
      <c r="B74" s="38"/>
      <c r="E74" s="326" t="str">
        <f>E7</f>
        <v>Hradčanský rybník, oprava rybníka</v>
      </c>
      <c r="F74" s="327"/>
      <c r="G74" s="327"/>
      <c r="H74" s="327"/>
      <c r="L74" s="38"/>
    </row>
    <row r="75" spans="2:12" s="1" customFormat="1" ht="14.4" customHeight="1">
      <c r="B75" s="38"/>
      <c r="C75" s="60" t="s">
        <v>107</v>
      </c>
      <c r="L75" s="38"/>
    </row>
    <row r="76" spans="2:12" s="1" customFormat="1" ht="17.25" customHeight="1">
      <c r="B76" s="38"/>
      <c r="E76" s="298" t="str">
        <f>E9</f>
        <v>SO 03 - Hráz</v>
      </c>
      <c r="F76" s="328"/>
      <c r="G76" s="328"/>
      <c r="H76" s="328"/>
      <c r="L76" s="38"/>
    </row>
    <row r="77" spans="2:12" s="1" customFormat="1" ht="6.9" customHeight="1">
      <c r="B77" s="38"/>
      <c r="L77" s="38"/>
    </row>
    <row r="78" spans="2:12" s="1" customFormat="1" ht="18" customHeight="1">
      <c r="B78" s="38"/>
      <c r="C78" s="60" t="s">
        <v>20</v>
      </c>
      <c r="F78" s="131" t="str">
        <f>F12</f>
        <v xml:space="preserve"> </v>
      </c>
      <c r="I78" s="60" t="s">
        <v>22</v>
      </c>
      <c r="J78" s="64" t="str">
        <f>IF(J12="","",J12)</f>
        <v/>
      </c>
      <c r="L78" s="38"/>
    </row>
    <row r="79" spans="2:12" s="1" customFormat="1" ht="6.9" customHeight="1">
      <c r="B79" s="38"/>
      <c r="L79" s="38"/>
    </row>
    <row r="80" spans="2:12" s="1" customFormat="1" ht="13.2">
      <c r="B80" s="38"/>
      <c r="C80" s="60" t="s">
        <v>23</v>
      </c>
      <c r="F80" s="131" t="str">
        <f>E15</f>
        <v>MĚSTO RALSKA, Kuřívody 701, Ralsko, 471 24 Mimoň</v>
      </c>
      <c r="I80" s="60" t="s">
        <v>28</v>
      </c>
      <c r="J80" s="131"/>
      <c r="L80" s="38"/>
    </row>
    <row r="81" spans="2:65" s="1" customFormat="1" ht="14.4" customHeight="1">
      <c r="B81" s="38"/>
      <c r="C81" s="60" t="s">
        <v>27</v>
      </c>
      <c r="F81" s="131" t="str">
        <f>IF(E18="","",E18)</f>
        <v xml:space="preserve"> </v>
      </c>
      <c r="L81" s="38"/>
    </row>
    <row r="82" spans="2:65" s="1" customFormat="1" ht="10.35" customHeight="1">
      <c r="B82" s="38"/>
      <c r="L82" s="38"/>
    </row>
    <row r="83" spans="2:65" s="9" customFormat="1" ht="29.25" customHeight="1">
      <c r="B83" s="132"/>
      <c r="C83" s="133" t="s">
        <v>130</v>
      </c>
      <c r="D83" s="134" t="s">
        <v>51</v>
      </c>
      <c r="E83" s="134" t="s">
        <v>47</v>
      </c>
      <c r="F83" s="134" t="s">
        <v>131</v>
      </c>
      <c r="G83" s="134" t="s">
        <v>132</v>
      </c>
      <c r="H83" s="134" t="s">
        <v>133</v>
      </c>
      <c r="I83" s="134" t="s">
        <v>134</v>
      </c>
      <c r="J83" s="134" t="s">
        <v>112</v>
      </c>
      <c r="K83" s="135" t="s">
        <v>135</v>
      </c>
      <c r="L83" s="132"/>
      <c r="M83" s="70" t="s">
        <v>136</v>
      </c>
      <c r="N83" s="71" t="s">
        <v>36</v>
      </c>
      <c r="O83" s="71" t="s">
        <v>137</v>
      </c>
      <c r="P83" s="71" t="s">
        <v>138</v>
      </c>
      <c r="Q83" s="71" t="s">
        <v>139</v>
      </c>
      <c r="R83" s="71" t="s">
        <v>140</v>
      </c>
      <c r="S83" s="71" t="s">
        <v>141</v>
      </c>
      <c r="T83" s="72" t="s">
        <v>142</v>
      </c>
    </row>
    <row r="84" spans="2:65" s="1" customFormat="1" ht="29.25" customHeight="1">
      <c r="B84" s="38"/>
      <c r="C84" s="74" t="s">
        <v>113</v>
      </c>
      <c r="J84" s="136">
        <f>BK84</f>
        <v>0</v>
      </c>
      <c r="L84" s="38"/>
      <c r="M84" s="73"/>
      <c r="N84" s="65"/>
      <c r="O84" s="65"/>
      <c r="P84" s="137">
        <f>P85+P194</f>
        <v>5197.1701679999996</v>
      </c>
      <c r="Q84" s="65"/>
      <c r="R84" s="137">
        <f>R85+R194</f>
        <v>100.60840821000001</v>
      </c>
      <c r="S84" s="65"/>
      <c r="T84" s="138">
        <f>T85+T194</f>
        <v>0</v>
      </c>
      <c r="AT84" s="24" t="s">
        <v>65</v>
      </c>
      <c r="AU84" s="24" t="s">
        <v>114</v>
      </c>
      <c r="BK84" s="139">
        <f>BK85+BK194</f>
        <v>0</v>
      </c>
    </row>
    <row r="85" spans="2:65" s="10" customFormat="1" ht="37.35" customHeight="1">
      <c r="B85" s="140"/>
      <c r="D85" s="141" t="s">
        <v>65</v>
      </c>
      <c r="E85" s="142" t="s">
        <v>143</v>
      </c>
      <c r="F85" s="142" t="s">
        <v>144</v>
      </c>
      <c r="J85" s="143">
        <f>BK85</f>
        <v>0</v>
      </c>
      <c r="L85" s="140"/>
      <c r="M85" s="144"/>
      <c r="N85" s="145"/>
      <c r="O85" s="145"/>
      <c r="P85" s="146">
        <f>P86+P148+P159+P184+P190</f>
        <v>5052.7691529999993</v>
      </c>
      <c r="Q85" s="145"/>
      <c r="R85" s="146">
        <f>R86+R148+R159+R184+R190</f>
        <v>99.462937210000007</v>
      </c>
      <c r="S85" s="145"/>
      <c r="T85" s="147">
        <f>T86+T148+T159+T184+T190</f>
        <v>0</v>
      </c>
      <c r="AR85" s="141" t="s">
        <v>74</v>
      </c>
      <c r="AT85" s="148" t="s">
        <v>65</v>
      </c>
      <c r="AU85" s="148" t="s">
        <v>66</v>
      </c>
      <c r="AY85" s="141" t="s">
        <v>145</v>
      </c>
      <c r="BK85" s="149">
        <f>BK86+BK148+BK159+BK184+BK190</f>
        <v>0</v>
      </c>
    </row>
    <row r="86" spans="2:65" s="10" customFormat="1" ht="19.95" customHeight="1">
      <c r="B86" s="140"/>
      <c r="D86" s="141" t="s">
        <v>65</v>
      </c>
      <c r="E86" s="150" t="s">
        <v>74</v>
      </c>
      <c r="F86" s="150" t="s">
        <v>146</v>
      </c>
      <c r="J86" s="151">
        <f>BK86</f>
        <v>0</v>
      </c>
      <c r="L86" s="140"/>
      <c r="M86" s="144"/>
      <c r="N86" s="145"/>
      <c r="O86" s="145"/>
      <c r="P86" s="146">
        <f>SUM(P87:P147)</f>
        <v>1112.9044000000001</v>
      </c>
      <c r="Q86" s="145"/>
      <c r="R86" s="146">
        <f>SUM(R87:R147)</f>
        <v>0.58589200000000008</v>
      </c>
      <c r="S86" s="145"/>
      <c r="T86" s="147">
        <f>SUM(T87:T147)</f>
        <v>0</v>
      </c>
      <c r="AR86" s="141" t="s">
        <v>74</v>
      </c>
      <c r="AT86" s="148" t="s">
        <v>65</v>
      </c>
      <c r="AU86" s="148" t="s">
        <v>74</v>
      </c>
      <c r="AY86" s="141" t="s">
        <v>145</v>
      </c>
      <c r="BK86" s="149">
        <f>SUM(BK87:BK147)</f>
        <v>0</v>
      </c>
    </row>
    <row r="87" spans="2:65" s="1" customFormat="1" ht="16.5" customHeight="1">
      <c r="B87" s="152"/>
      <c r="C87" s="153" t="s">
        <v>74</v>
      </c>
      <c r="D87" s="153" t="s">
        <v>147</v>
      </c>
      <c r="E87" s="154" t="s">
        <v>607</v>
      </c>
      <c r="F87" s="155" t="s">
        <v>608</v>
      </c>
      <c r="G87" s="156" t="s">
        <v>184</v>
      </c>
      <c r="H87" s="157">
        <v>20.2</v>
      </c>
      <c r="I87" s="158"/>
      <c r="J87" s="158">
        <f>ROUND(I87*H87,2)</f>
        <v>0</v>
      </c>
      <c r="K87" s="155"/>
      <c r="L87" s="38"/>
      <c r="M87" s="159" t="s">
        <v>5</v>
      </c>
      <c r="N87" s="160" t="s">
        <v>37</v>
      </c>
      <c r="O87" s="161">
        <v>0.871</v>
      </c>
      <c r="P87" s="161">
        <f>O87*H87</f>
        <v>17.594200000000001</v>
      </c>
      <c r="Q87" s="161">
        <v>0</v>
      </c>
      <c r="R87" s="161">
        <f>Q87*H87</f>
        <v>0</v>
      </c>
      <c r="S87" s="161">
        <v>0</v>
      </c>
      <c r="T87" s="162">
        <f>S87*H87</f>
        <v>0</v>
      </c>
      <c r="AR87" s="24" t="s">
        <v>152</v>
      </c>
      <c r="AT87" s="24" t="s">
        <v>147</v>
      </c>
      <c r="AU87" s="24" t="s">
        <v>76</v>
      </c>
      <c r="AY87" s="24" t="s">
        <v>145</v>
      </c>
      <c r="BE87" s="163">
        <f>IF(N87="základní",J87,0)</f>
        <v>0</v>
      </c>
      <c r="BF87" s="163">
        <f>IF(N87="snížená",J87,0)</f>
        <v>0</v>
      </c>
      <c r="BG87" s="163">
        <f>IF(N87="zákl. přenesená",J87,0)</f>
        <v>0</v>
      </c>
      <c r="BH87" s="163">
        <f>IF(N87="sníž. přenesená",J87,0)</f>
        <v>0</v>
      </c>
      <c r="BI87" s="163">
        <f>IF(N87="nulová",J87,0)</f>
        <v>0</v>
      </c>
      <c r="BJ87" s="24" t="s">
        <v>74</v>
      </c>
      <c r="BK87" s="163">
        <f>ROUND(I87*H87,2)</f>
        <v>0</v>
      </c>
      <c r="BL87" s="24" t="s">
        <v>152</v>
      </c>
      <c r="BM87" s="24" t="s">
        <v>609</v>
      </c>
    </row>
    <row r="88" spans="2:65" s="1" customFormat="1" ht="24">
      <c r="B88" s="38"/>
      <c r="D88" s="164" t="s">
        <v>154</v>
      </c>
      <c r="F88" s="165" t="s">
        <v>610</v>
      </c>
      <c r="L88" s="38"/>
      <c r="M88" s="166"/>
      <c r="N88" s="39"/>
      <c r="O88" s="39"/>
      <c r="P88" s="39"/>
      <c r="Q88" s="39"/>
      <c r="R88" s="39"/>
      <c r="S88" s="39"/>
      <c r="T88" s="67"/>
      <c r="AT88" s="24" t="s">
        <v>154</v>
      </c>
      <c r="AU88" s="24" t="s">
        <v>76</v>
      </c>
    </row>
    <row r="89" spans="2:65" s="1" customFormat="1" ht="192">
      <c r="B89" s="38"/>
      <c r="D89" s="164" t="s">
        <v>156</v>
      </c>
      <c r="F89" s="167" t="s">
        <v>197</v>
      </c>
      <c r="L89" s="38"/>
      <c r="M89" s="166"/>
      <c r="N89" s="39"/>
      <c r="O89" s="39"/>
      <c r="P89" s="39"/>
      <c r="Q89" s="39"/>
      <c r="R89" s="39"/>
      <c r="S89" s="39"/>
      <c r="T89" s="67"/>
      <c r="AT89" s="24" t="s">
        <v>156</v>
      </c>
      <c r="AU89" s="24" t="s">
        <v>76</v>
      </c>
    </row>
    <row r="90" spans="2:65" s="11" customFormat="1">
      <c r="B90" s="168"/>
      <c r="D90" s="164" t="s">
        <v>158</v>
      </c>
      <c r="E90" s="169" t="s">
        <v>5</v>
      </c>
      <c r="F90" s="170" t="s">
        <v>611</v>
      </c>
      <c r="H90" s="169" t="s">
        <v>5</v>
      </c>
      <c r="L90" s="168"/>
      <c r="M90" s="171"/>
      <c r="N90" s="172"/>
      <c r="O90" s="172"/>
      <c r="P90" s="172"/>
      <c r="Q90" s="172"/>
      <c r="R90" s="172"/>
      <c r="S90" s="172"/>
      <c r="T90" s="173"/>
      <c r="AT90" s="169" t="s">
        <v>158</v>
      </c>
      <c r="AU90" s="169" t="s">
        <v>76</v>
      </c>
      <c r="AV90" s="11" t="s">
        <v>74</v>
      </c>
      <c r="AW90" s="11" t="s">
        <v>30</v>
      </c>
      <c r="AX90" s="11" t="s">
        <v>66</v>
      </c>
      <c r="AY90" s="169" t="s">
        <v>145</v>
      </c>
    </row>
    <row r="91" spans="2:65" s="12" customFormat="1">
      <c r="B91" s="174"/>
      <c r="D91" s="164" t="s">
        <v>158</v>
      </c>
      <c r="E91" s="175" t="s">
        <v>5</v>
      </c>
      <c r="F91" s="176" t="s">
        <v>612</v>
      </c>
      <c r="H91" s="177">
        <v>20.2</v>
      </c>
      <c r="L91" s="174"/>
      <c r="M91" s="178"/>
      <c r="N91" s="179"/>
      <c r="O91" s="179"/>
      <c r="P91" s="179"/>
      <c r="Q91" s="179"/>
      <c r="R91" s="179"/>
      <c r="S91" s="179"/>
      <c r="T91" s="180"/>
      <c r="AT91" s="175" t="s">
        <v>158</v>
      </c>
      <c r="AU91" s="175" t="s">
        <v>76</v>
      </c>
      <c r="AV91" s="12" t="s">
        <v>76</v>
      </c>
      <c r="AW91" s="12" t="s">
        <v>30</v>
      </c>
      <c r="AX91" s="12" t="s">
        <v>66</v>
      </c>
      <c r="AY91" s="175" t="s">
        <v>145</v>
      </c>
    </row>
    <row r="92" spans="2:65" s="13" customFormat="1">
      <c r="B92" s="181"/>
      <c r="D92" s="164" t="s">
        <v>158</v>
      </c>
      <c r="E92" s="182" t="s">
        <v>5</v>
      </c>
      <c r="F92" s="183" t="s">
        <v>161</v>
      </c>
      <c r="H92" s="184">
        <v>20.2</v>
      </c>
      <c r="L92" s="181"/>
      <c r="M92" s="185"/>
      <c r="N92" s="186"/>
      <c r="O92" s="186"/>
      <c r="P92" s="186"/>
      <c r="Q92" s="186"/>
      <c r="R92" s="186"/>
      <c r="S92" s="186"/>
      <c r="T92" s="187"/>
      <c r="AT92" s="182" t="s">
        <v>158</v>
      </c>
      <c r="AU92" s="182" t="s">
        <v>76</v>
      </c>
      <c r="AV92" s="13" t="s">
        <v>152</v>
      </c>
      <c r="AW92" s="13" t="s">
        <v>30</v>
      </c>
      <c r="AX92" s="13" t="s">
        <v>74</v>
      </c>
      <c r="AY92" s="182" t="s">
        <v>145</v>
      </c>
    </row>
    <row r="93" spans="2:65" s="1" customFormat="1" ht="16.5" customHeight="1">
      <c r="B93" s="152"/>
      <c r="C93" s="153" t="s">
        <v>76</v>
      </c>
      <c r="D93" s="153" t="s">
        <v>147</v>
      </c>
      <c r="E93" s="154" t="s">
        <v>613</v>
      </c>
      <c r="F93" s="155" t="s">
        <v>614</v>
      </c>
      <c r="G93" s="156" t="s">
        <v>184</v>
      </c>
      <c r="H93" s="157">
        <v>4575.2</v>
      </c>
      <c r="I93" s="158"/>
      <c r="J93" s="158">
        <f>ROUND(I93*H93,2)</f>
        <v>0</v>
      </c>
      <c r="K93" s="155"/>
      <c r="L93" s="38"/>
      <c r="M93" s="159" t="s">
        <v>5</v>
      </c>
      <c r="N93" s="160" t="s">
        <v>37</v>
      </c>
      <c r="O93" s="161">
        <v>5.5E-2</v>
      </c>
      <c r="P93" s="161">
        <f>O93*H93</f>
        <v>251.636</v>
      </c>
      <c r="Q93" s="161">
        <v>0</v>
      </c>
      <c r="R93" s="161">
        <f>Q93*H93</f>
        <v>0</v>
      </c>
      <c r="S93" s="161">
        <v>0</v>
      </c>
      <c r="T93" s="162">
        <f>S93*H93</f>
        <v>0</v>
      </c>
      <c r="AR93" s="24" t="s">
        <v>152</v>
      </c>
      <c r="AT93" s="24" t="s">
        <v>147</v>
      </c>
      <c r="AU93" s="24" t="s">
        <v>76</v>
      </c>
      <c r="AY93" s="24" t="s">
        <v>145</v>
      </c>
      <c r="BE93" s="163">
        <f>IF(N93="základní",J93,0)</f>
        <v>0</v>
      </c>
      <c r="BF93" s="163">
        <f>IF(N93="snížená",J93,0)</f>
        <v>0</v>
      </c>
      <c r="BG93" s="163">
        <f>IF(N93="zákl. přenesená",J93,0)</f>
        <v>0</v>
      </c>
      <c r="BH93" s="163">
        <f>IF(N93="sníž. přenesená",J93,0)</f>
        <v>0</v>
      </c>
      <c r="BI93" s="163">
        <f>IF(N93="nulová",J93,0)</f>
        <v>0</v>
      </c>
      <c r="BJ93" s="24" t="s">
        <v>74</v>
      </c>
      <c r="BK93" s="163">
        <f>ROUND(I93*H93,2)</f>
        <v>0</v>
      </c>
      <c r="BL93" s="24" t="s">
        <v>152</v>
      </c>
      <c r="BM93" s="24" t="s">
        <v>615</v>
      </c>
    </row>
    <row r="94" spans="2:65" s="1" customFormat="1" ht="36">
      <c r="B94" s="38"/>
      <c r="D94" s="164" t="s">
        <v>154</v>
      </c>
      <c r="F94" s="165" t="s">
        <v>616</v>
      </c>
      <c r="L94" s="38"/>
      <c r="M94" s="166"/>
      <c r="N94" s="39"/>
      <c r="O94" s="39"/>
      <c r="P94" s="39"/>
      <c r="Q94" s="39"/>
      <c r="R94" s="39"/>
      <c r="S94" s="39"/>
      <c r="T94" s="67"/>
      <c r="AT94" s="24" t="s">
        <v>154</v>
      </c>
      <c r="AU94" s="24" t="s">
        <v>76</v>
      </c>
    </row>
    <row r="95" spans="2:65" s="1" customFormat="1" ht="192">
      <c r="B95" s="38"/>
      <c r="D95" s="164" t="s">
        <v>156</v>
      </c>
      <c r="F95" s="167" t="s">
        <v>209</v>
      </c>
      <c r="L95" s="38"/>
      <c r="M95" s="166"/>
      <c r="N95" s="39"/>
      <c r="O95" s="39"/>
      <c r="P95" s="39"/>
      <c r="Q95" s="39"/>
      <c r="R95" s="39"/>
      <c r="S95" s="39"/>
      <c r="T95" s="67"/>
      <c r="AT95" s="24" t="s">
        <v>156</v>
      </c>
      <c r="AU95" s="24" t="s">
        <v>76</v>
      </c>
    </row>
    <row r="96" spans="2:65" s="11" customFormat="1">
      <c r="B96" s="168"/>
      <c r="D96" s="164" t="s">
        <v>158</v>
      </c>
      <c r="E96" s="169" t="s">
        <v>5</v>
      </c>
      <c r="F96" s="170" t="s">
        <v>617</v>
      </c>
      <c r="H96" s="169" t="s">
        <v>5</v>
      </c>
      <c r="L96" s="168"/>
      <c r="M96" s="171"/>
      <c r="N96" s="172"/>
      <c r="O96" s="172"/>
      <c r="P96" s="172"/>
      <c r="Q96" s="172"/>
      <c r="R96" s="172"/>
      <c r="S96" s="172"/>
      <c r="T96" s="173"/>
      <c r="AT96" s="169" t="s">
        <v>158</v>
      </c>
      <c r="AU96" s="169" t="s">
        <v>76</v>
      </c>
      <c r="AV96" s="11" t="s">
        <v>74</v>
      </c>
      <c r="AW96" s="11" t="s">
        <v>30</v>
      </c>
      <c r="AX96" s="11" t="s">
        <v>66</v>
      </c>
      <c r="AY96" s="169" t="s">
        <v>145</v>
      </c>
    </row>
    <row r="97" spans="2:65" s="12" customFormat="1">
      <c r="B97" s="174"/>
      <c r="D97" s="164" t="s">
        <v>158</v>
      </c>
      <c r="E97" s="175" t="s">
        <v>5</v>
      </c>
      <c r="F97" s="176" t="s">
        <v>618</v>
      </c>
      <c r="H97" s="177">
        <v>4575.2</v>
      </c>
      <c r="L97" s="174"/>
      <c r="M97" s="178"/>
      <c r="N97" s="179"/>
      <c r="O97" s="179"/>
      <c r="P97" s="179"/>
      <c r="Q97" s="179"/>
      <c r="R97" s="179"/>
      <c r="S97" s="179"/>
      <c r="T97" s="180"/>
      <c r="AT97" s="175" t="s">
        <v>158</v>
      </c>
      <c r="AU97" s="175" t="s">
        <v>76</v>
      </c>
      <c r="AV97" s="12" t="s">
        <v>76</v>
      </c>
      <c r="AW97" s="12" t="s">
        <v>30</v>
      </c>
      <c r="AX97" s="12" t="s">
        <v>66</v>
      </c>
      <c r="AY97" s="175" t="s">
        <v>145</v>
      </c>
    </row>
    <row r="98" spans="2:65" s="13" customFormat="1">
      <c r="B98" s="181"/>
      <c r="D98" s="164" t="s">
        <v>158</v>
      </c>
      <c r="E98" s="182" t="s">
        <v>5</v>
      </c>
      <c r="F98" s="183" t="s">
        <v>161</v>
      </c>
      <c r="H98" s="184">
        <v>4575.2</v>
      </c>
      <c r="L98" s="181"/>
      <c r="M98" s="185"/>
      <c r="N98" s="186"/>
      <c r="O98" s="186"/>
      <c r="P98" s="186"/>
      <c r="Q98" s="186"/>
      <c r="R98" s="186"/>
      <c r="S98" s="186"/>
      <c r="T98" s="187"/>
      <c r="AT98" s="182" t="s">
        <v>158</v>
      </c>
      <c r="AU98" s="182" t="s">
        <v>76</v>
      </c>
      <c r="AV98" s="13" t="s">
        <v>152</v>
      </c>
      <c r="AW98" s="13" t="s">
        <v>30</v>
      </c>
      <c r="AX98" s="13" t="s">
        <v>74</v>
      </c>
      <c r="AY98" s="182" t="s">
        <v>145</v>
      </c>
    </row>
    <row r="99" spans="2:65" s="1" customFormat="1" ht="25.5" customHeight="1">
      <c r="B99" s="152"/>
      <c r="C99" s="153" t="s">
        <v>169</v>
      </c>
      <c r="D99" s="153" t="s">
        <v>147</v>
      </c>
      <c r="E99" s="154" t="s">
        <v>213</v>
      </c>
      <c r="F99" s="155" t="s">
        <v>214</v>
      </c>
      <c r="G99" s="156" t="s">
        <v>184</v>
      </c>
      <c r="H99" s="157">
        <v>20.2</v>
      </c>
      <c r="I99" s="158"/>
      <c r="J99" s="158">
        <f>ROUND(I99*H99,2)</f>
        <v>0</v>
      </c>
      <c r="K99" s="155" t="s">
        <v>151</v>
      </c>
      <c r="L99" s="38"/>
      <c r="M99" s="159" t="s">
        <v>5</v>
      </c>
      <c r="N99" s="160" t="s">
        <v>37</v>
      </c>
      <c r="O99" s="161">
        <v>8.3000000000000004E-2</v>
      </c>
      <c r="P99" s="161">
        <f>O99*H99</f>
        <v>1.6766000000000001</v>
      </c>
      <c r="Q99" s="161">
        <v>0</v>
      </c>
      <c r="R99" s="161">
        <f>Q99*H99</f>
        <v>0</v>
      </c>
      <c r="S99" s="161">
        <v>0</v>
      </c>
      <c r="T99" s="162">
        <f>S99*H99</f>
        <v>0</v>
      </c>
      <c r="AR99" s="24" t="s">
        <v>152</v>
      </c>
      <c r="AT99" s="24" t="s">
        <v>147</v>
      </c>
      <c r="AU99" s="24" t="s">
        <v>76</v>
      </c>
      <c r="AY99" s="24" t="s">
        <v>145</v>
      </c>
      <c r="BE99" s="163">
        <f>IF(N99="základní",J99,0)</f>
        <v>0</v>
      </c>
      <c r="BF99" s="163">
        <f>IF(N99="snížená",J99,0)</f>
        <v>0</v>
      </c>
      <c r="BG99" s="163">
        <f>IF(N99="zákl. přenesená",J99,0)</f>
        <v>0</v>
      </c>
      <c r="BH99" s="163">
        <f>IF(N99="sníž. přenesená",J99,0)</f>
        <v>0</v>
      </c>
      <c r="BI99" s="163">
        <f>IF(N99="nulová",J99,0)</f>
        <v>0</v>
      </c>
      <c r="BJ99" s="24" t="s">
        <v>74</v>
      </c>
      <c r="BK99" s="163">
        <f>ROUND(I99*H99,2)</f>
        <v>0</v>
      </c>
      <c r="BL99" s="24" t="s">
        <v>152</v>
      </c>
      <c r="BM99" s="24" t="s">
        <v>619</v>
      </c>
    </row>
    <row r="100" spans="2:65" s="11" customFormat="1">
      <c r="B100" s="168"/>
      <c r="D100" s="164" t="s">
        <v>158</v>
      </c>
      <c r="E100" s="169" t="s">
        <v>5</v>
      </c>
      <c r="F100" s="170" t="s">
        <v>611</v>
      </c>
      <c r="H100" s="169" t="s">
        <v>5</v>
      </c>
      <c r="L100" s="168"/>
      <c r="M100" s="171"/>
      <c r="N100" s="172"/>
      <c r="O100" s="172"/>
      <c r="P100" s="172"/>
      <c r="Q100" s="172"/>
      <c r="R100" s="172"/>
      <c r="S100" s="172"/>
      <c r="T100" s="173"/>
      <c r="AT100" s="169" t="s">
        <v>158</v>
      </c>
      <c r="AU100" s="169" t="s">
        <v>76</v>
      </c>
      <c r="AV100" s="11" t="s">
        <v>74</v>
      </c>
      <c r="AW100" s="11" t="s">
        <v>30</v>
      </c>
      <c r="AX100" s="11" t="s">
        <v>66</v>
      </c>
      <c r="AY100" s="169" t="s">
        <v>145</v>
      </c>
    </row>
    <row r="101" spans="2:65" s="12" customFormat="1">
      <c r="B101" s="174"/>
      <c r="D101" s="164" t="s">
        <v>158</v>
      </c>
      <c r="E101" s="175" t="s">
        <v>5</v>
      </c>
      <c r="F101" s="176" t="s">
        <v>612</v>
      </c>
      <c r="H101" s="177">
        <v>20.2</v>
      </c>
      <c r="L101" s="174"/>
      <c r="M101" s="178"/>
      <c r="N101" s="179"/>
      <c r="O101" s="179"/>
      <c r="P101" s="179"/>
      <c r="Q101" s="179"/>
      <c r="R101" s="179"/>
      <c r="S101" s="179"/>
      <c r="T101" s="180"/>
      <c r="AT101" s="175" t="s">
        <v>158</v>
      </c>
      <c r="AU101" s="175" t="s">
        <v>76</v>
      </c>
      <c r="AV101" s="12" t="s">
        <v>76</v>
      </c>
      <c r="AW101" s="12" t="s">
        <v>30</v>
      </c>
      <c r="AX101" s="12" t="s">
        <v>66</v>
      </c>
      <c r="AY101" s="175" t="s">
        <v>145</v>
      </c>
    </row>
    <row r="102" spans="2:65" s="13" customFormat="1">
      <c r="B102" s="181"/>
      <c r="D102" s="164" t="s">
        <v>158</v>
      </c>
      <c r="E102" s="182" t="s">
        <v>5</v>
      </c>
      <c r="F102" s="183" t="s">
        <v>161</v>
      </c>
      <c r="H102" s="184">
        <v>20.2</v>
      </c>
      <c r="L102" s="181"/>
      <c r="M102" s="185"/>
      <c r="N102" s="186"/>
      <c r="O102" s="186"/>
      <c r="P102" s="186"/>
      <c r="Q102" s="186"/>
      <c r="R102" s="186"/>
      <c r="S102" s="186"/>
      <c r="T102" s="187"/>
      <c r="AT102" s="182" t="s">
        <v>158</v>
      </c>
      <c r="AU102" s="182" t="s">
        <v>76</v>
      </c>
      <c r="AV102" s="13" t="s">
        <v>152</v>
      </c>
      <c r="AW102" s="13" t="s">
        <v>30</v>
      </c>
      <c r="AX102" s="13" t="s">
        <v>74</v>
      </c>
      <c r="AY102" s="182" t="s">
        <v>145</v>
      </c>
    </row>
    <row r="103" spans="2:65" s="1" customFormat="1" ht="16.5" customHeight="1">
      <c r="B103" s="152"/>
      <c r="C103" s="153" t="s">
        <v>152</v>
      </c>
      <c r="D103" s="153" t="s">
        <v>147</v>
      </c>
      <c r="E103" s="154" t="s">
        <v>620</v>
      </c>
      <c r="F103" s="155" t="s">
        <v>621</v>
      </c>
      <c r="G103" s="156" t="s">
        <v>184</v>
      </c>
      <c r="H103" s="157">
        <v>4575.2</v>
      </c>
      <c r="I103" s="158"/>
      <c r="J103" s="158">
        <f>ROUND(I103*H103,2)</f>
        <v>0</v>
      </c>
      <c r="K103" s="155"/>
      <c r="L103" s="38"/>
      <c r="M103" s="159" t="s">
        <v>5</v>
      </c>
      <c r="N103" s="160" t="s">
        <v>37</v>
      </c>
      <c r="O103" s="161">
        <v>0.14199999999999999</v>
      </c>
      <c r="P103" s="161">
        <f>O103*H103</f>
        <v>649.6783999999999</v>
      </c>
      <c r="Q103" s="161">
        <v>0</v>
      </c>
      <c r="R103" s="161">
        <f>Q103*H103</f>
        <v>0</v>
      </c>
      <c r="S103" s="161">
        <v>0</v>
      </c>
      <c r="T103" s="162">
        <f>S103*H103</f>
        <v>0</v>
      </c>
      <c r="AR103" s="24" t="s">
        <v>152</v>
      </c>
      <c r="AT103" s="24" t="s">
        <v>147</v>
      </c>
      <c r="AU103" s="24" t="s">
        <v>76</v>
      </c>
      <c r="AY103" s="24" t="s">
        <v>145</v>
      </c>
      <c r="BE103" s="163">
        <f>IF(N103="základní",J103,0)</f>
        <v>0</v>
      </c>
      <c r="BF103" s="163">
        <f>IF(N103="snížená",J103,0)</f>
        <v>0</v>
      </c>
      <c r="BG103" s="163">
        <f>IF(N103="zákl. přenesená",J103,0)</f>
        <v>0</v>
      </c>
      <c r="BH103" s="163">
        <f>IF(N103="sníž. přenesená",J103,0)</f>
        <v>0</v>
      </c>
      <c r="BI103" s="163">
        <f>IF(N103="nulová",J103,0)</f>
        <v>0</v>
      </c>
      <c r="BJ103" s="24" t="s">
        <v>74</v>
      </c>
      <c r="BK103" s="163">
        <f>ROUND(I103*H103,2)</f>
        <v>0</v>
      </c>
      <c r="BL103" s="24" t="s">
        <v>152</v>
      </c>
      <c r="BM103" s="24" t="s">
        <v>622</v>
      </c>
    </row>
    <row r="104" spans="2:65" s="1" customFormat="1" ht="24">
      <c r="B104" s="38"/>
      <c r="D104" s="164" t="s">
        <v>154</v>
      </c>
      <c r="F104" s="165" t="s">
        <v>623</v>
      </c>
      <c r="L104" s="38"/>
      <c r="M104" s="166"/>
      <c r="N104" s="39"/>
      <c r="O104" s="39"/>
      <c r="P104" s="39"/>
      <c r="Q104" s="39"/>
      <c r="R104" s="39"/>
      <c r="S104" s="39"/>
      <c r="T104" s="67"/>
      <c r="AT104" s="24" t="s">
        <v>154</v>
      </c>
      <c r="AU104" s="24" t="s">
        <v>76</v>
      </c>
    </row>
    <row r="105" spans="2:65" s="1" customFormat="1" ht="144">
      <c r="B105" s="38"/>
      <c r="D105" s="164" t="s">
        <v>156</v>
      </c>
      <c r="F105" s="167" t="s">
        <v>225</v>
      </c>
      <c r="L105" s="38"/>
      <c r="M105" s="166"/>
      <c r="N105" s="39"/>
      <c r="O105" s="39"/>
      <c r="P105" s="39"/>
      <c r="Q105" s="39"/>
      <c r="R105" s="39"/>
      <c r="S105" s="39"/>
      <c r="T105" s="67"/>
      <c r="AT105" s="24" t="s">
        <v>156</v>
      </c>
      <c r="AU105" s="24" t="s">
        <v>76</v>
      </c>
    </row>
    <row r="106" spans="2:65" s="11" customFormat="1">
      <c r="B106" s="168"/>
      <c r="D106" s="164" t="s">
        <v>158</v>
      </c>
      <c r="E106" s="169" t="s">
        <v>5</v>
      </c>
      <c r="F106" s="170" t="s">
        <v>617</v>
      </c>
      <c r="H106" s="169" t="s">
        <v>5</v>
      </c>
      <c r="L106" s="168"/>
      <c r="M106" s="171"/>
      <c r="N106" s="172"/>
      <c r="O106" s="172"/>
      <c r="P106" s="172"/>
      <c r="Q106" s="172"/>
      <c r="R106" s="172"/>
      <c r="S106" s="172"/>
      <c r="T106" s="173"/>
      <c r="AT106" s="169" t="s">
        <v>158</v>
      </c>
      <c r="AU106" s="169" t="s">
        <v>76</v>
      </c>
      <c r="AV106" s="11" t="s">
        <v>74</v>
      </c>
      <c r="AW106" s="11" t="s">
        <v>30</v>
      </c>
      <c r="AX106" s="11" t="s">
        <v>66</v>
      </c>
      <c r="AY106" s="169" t="s">
        <v>145</v>
      </c>
    </row>
    <row r="107" spans="2:65" s="12" customFormat="1">
      <c r="B107" s="174"/>
      <c r="D107" s="164" t="s">
        <v>158</v>
      </c>
      <c r="E107" s="175" t="s">
        <v>5</v>
      </c>
      <c r="F107" s="176" t="s">
        <v>618</v>
      </c>
      <c r="H107" s="177">
        <v>4575.2</v>
      </c>
      <c r="L107" s="174"/>
      <c r="M107" s="178"/>
      <c r="N107" s="179"/>
      <c r="O107" s="179"/>
      <c r="P107" s="179"/>
      <c r="Q107" s="179"/>
      <c r="R107" s="179"/>
      <c r="S107" s="179"/>
      <c r="T107" s="180"/>
      <c r="AT107" s="175" t="s">
        <v>158</v>
      </c>
      <c r="AU107" s="175" t="s">
        <v>76</v>
      </c>
      <c r="AV107" s="12" t="s">
        <v>76</v>
      </c>
      <c r="AW107" s="12" t="s">
        <v>30</v>
      </c>
      <c r="AX107" s="12" t="s">
        <v>66</v>
      </c>
      <c r="AY107" s="175" t="s">
        <v>145</v>
      </c>
    </row>
    <row r="108" spans="2:65" s="13" customFormat="1">
      <c r="B108" s="181"/>
      <c r="D108" s="164" t="s">
        <v>158</v>
      </c>
      <c r="E108" s="182" t="s">
        <v>5</v>
      </c>
      <c r="F108" s="183" t="s">
        <v>161</v>
      </c>
      <c r="H108" s="184">
        <v>4575.2</v>
      </c>
      <c r="L108" s="181"/>
      <c r="M108" s="185"/>
      <c r="N108" s="186"/>
      <c r="O108" s="186"/>
      <c r="P108" s="186"/>
      <c r="Q108" s="186"/>
      <c r="R108" s="186"/>
      <c r="S108" s="186"/>
      <c r="T108" s="187"/>
      <c r="AT108" s="182" t="s">
        <v>158</v>
      </c>
      <c r="AU108" s="182" t="s">
        <v>76</v>
      </c>
      <c r="AV108" s="13" t="s">
        <v>152</v>
      </c>
      <c r="AW108" s="13" t="s">
        <v>30</v>
      </c>
      <c r="AX108" s="13" t="s">
        <v>74</v>
      </c>
      <c r="AY108" s="182" t="s">
        <v>145</v>
      </c>
    </row>
    <row r="109" spans="2:65" s="1" customFormat="1" ht="16.5" customHeight="1">
      <c r="B109" s="152"/>
      <c r="C109" s="153" t="s">
        <v>181</v>
      </c>
      <c r="D109" s="153" t="s">
        <v>147</v>
      </c>
      <c r="E109" s="154" t="s">
        <v>624</v>
      </c>
      <c r="F109" s="155" t="s">
        <v>625</v>
      </c>
      <c r="G109" s="156" t="s">
        <v>150</v>
      </c>
      <c r="H109" s="157">
        <v>182.4</v>
      </c>
      <c r="I109" s="158"/>
      <c r="J109" s="158">
        <f>ROUND(I109*H109,2)</f>
        <v>0</v>
      </c>
      <c r="K109" s="155"/>
      <c r="L109" s="38"/>
      <c r="M109" s="159" t="s">
        <v>5</v>
      </c>
      <c r="N109" s="160" t="s">
        <v>37</v>
      </c>
      <c r="O109" s="161">
        <v>1.7999999999999999E-2</v>
      </c>
      <c r="P109" s="161">
        <f>O109*H109</f>
        <v>3.2831999999999999</v>
      </c>
      <c r="Q109" s="161">
        <v>0</v>
      </c>
      <c r="R109" s="161">
        <f>Q109*H109</f>
        <v>0</v>
      </c>
      <c r="S109" s="161">
        <v>0</v>
      </c>
      <c r="T109" s="162">
        <f>S109*H109</f>
        <v>0</v>
      </c>
      <c r="AR109" s="24" t="s">
        <v>152</v>
      </c>
      <c r="AT109" s="24" t="s">
        <v>147</v>
      </c>
      <c r="AU109" s="24" t="s">
        <v>76</v>
      </c>
      <c r="AY109" s="24" t="s">
        <v>145</v>
      </c>
      <c r="BE109" s="163">
        <f>IF(N109="základní",J109,0)</f>
        <v>0</v>
      </c>
      <c r="BF109" s="163">
        <f>IF(N109="snížená",J109,0)</f>
        <v>0</v>
      </c>
      <c r="BG109" s="163">
        <f>IF(N109="zákl. přenesená",J109,0)</f>
        <v>0</v>
      </c>
      <c r="BH109" s="163">
        <f>IF(N109="sníž. přenesená",J109,0)</f>
        <v>0</v>
      </c>
      <c r="BI109" s="163">
        <f>IF(N109="nulová",J109,0)</f>
        <v>0</v>
      </c>
      <c r="BJ109" s="24" t="s">
        <v>74</v>
      </c>
      <c r="BK109" s="163">
        <f>ROUND(I109*H109,2)</f>
        <v>0</v>
      </c>
      <c r="BL109" s="24" t="s">
        <v>152</v>
      </c>
      <c r="BM109" s="24" t="s">
        <v>626</v>
      </c>
    </row>
    <row r="110" spans="2:65" s="1" customFormat="1">
      <c r="B110" s="38"/>
      <c r="D110" s="164" t="s">
        <v>154</v>
      </c>
      <c r="F110" s="165" t="s">
        <v>627</v>
      </c>
      <c r="L110" s="38"/>
      <c r="M110" s="166"/>
      <c r="N110" s="39"/>
      <c r="O110" s="39"/>
      <c r="P110" s="39"/>
      <c r="Q110" s="39"/>
      <c r="R110" s="39"/>
      <c r="S110" s="39"/>
      <c r="T110" s="67"/>
      <c r="AT110" s="24" t="s">
        <v>154</v>
      </c>
      <c r="AU110" s="24" t="s">
        <v>76</v>
      </c>
    </row>
    <row r="111" spans="2:65" s="1" customFormat="1" ht="156">
      <c r="B111" s="38"/>
      <c r="D111" s="164" t="s">
        <v>156</v>
      </c>
      <c r="F111" s="167" t="s">
        <v>628</v>
      </c>
      <c r="L111" s="38"/>
      <c r="M111" s="166"/>
      <c r="N111" s="39"/>
      <c r="O111" s="39"/>
      <c r="P111" s="39"/>
      <c r="Q111" s="39"/>
      <c r="R111" s="39"/>
      <c r="S111" s="39"/>
      <c r="T111" s="67"/>
      <c r="AT111" s="24" t="s">
        <v>156</v>
      </c>
      <c r="AU111" s="24" t="s">
        <v>76</v>
      </c>
    </row>
    <row r="112" spans="2:65" s="1" customFormat="1" ht="16.5" customHeight="1">
      <c r="B112" s="152"/>
      <c r="C112" s="153" t="s">
        <v>192</v>
      </c>
      <c r="D112" s="153" t="s">
        <v>147</v>
      </c>
      <c r="E112" s="154" t="s">
        <v>629</v>
      </c>
      <c r="F112" s="155" t="s">
        <v>630</v>
      </c>
      <c r="G112" s="156" t="s">
        <v>150</v>
      </c>
      <c r="H112" s="157">
        <v>182.4</v>
      </c>
      <c r="I112" s="158"/>
      <c r="J112" s="158">
        <f>ROUND(I112*H112,2)</f>
        <v>0</v>
      </c>
      <c r="K112" s="155"/>
      <c r="L112" s="38"/>
      <c r="M112" s="159" t="s">
        <v>5</v>
      </c>
      <c r="N112" s="160" t="s">
        <v>37</v>
      </c>
      <c r="O112" s="161">
        <v>0.5</v>
      </c>
      <c r="P112" s="161">
        <f>O112*H112</f>
        <v>91.2</v>
      </c>
      <c r="Q112" s="161">
        <v>0</v>
      </c>
      <c r="R112" s="161">
        <f>Q112*H112</f>
        <v>0</v>
      </c>
      <c r="S112" s="161">
        <v>0</v>
      </c>
      <c r="T112" s="162">
        <f>S112*H112</f>
        <v>0</v>
      </c>
      <c r="AR112" s="24" t="s">
        <v>152</v>
      </c>
      <c r="AT112" s="24" t="s">
        <v>147</v>
      </c>
      <c r="AU112" s="24" t="s">
        <v>76</v>
      </c>
      <c r="AY112" s="24" t="s">
        <v>145</v>
      </c>
      <c r="BE112" s="163">
        <f>IF(N112="základní",J112,0)</f>
        <v>0</v>
      </c>
      <c r="BF112" s="163">
        <f>IF(N112="snížená",J112,0)</f>
        <v>0</v>
      </c>
      <c r="BG112" s="163">
        <f>IF(N112="zákl. přenesená",J112,0)</f>
        <v>0</v>
      </c>
      <c r="BH112" s="163">
        <f>IF(N112="sníž. přenesená",J112,0)</f>
        <v>0</v>
      </c>
      <c r="BI112" s="163">
        <f>IF(N112="nulová",J112,0)</f>
        <v>0</v>
      </c>
      <c r="BJ112" s="24" t="s">
        <v>74</v>
      </c>
      <c r="BK112" s="163">
        <f>ROUND(I112*H112,2)</f>
        <v>0</v>
      </c>
      <c r="BL112" s="24" t="s">
        <v>152</v>
      </c>
      <c r="BM112" s="24" t="s">
        <v>631</v>
      </c>
    </row>
    <row r="113" spans="2:65" s="1" customFormat="1">
      <c r="B113" s="38"/>
      <c r="D113" s="164" t="s">
        <v>154</v>
      </c>
      <c r="F113" s="165" t="s">
        <v>632</v>
      </c>
      <c r="L113" s="38"/>
      <c r="M113" s="166"/>
      <c r="N113" s="39"/>
      <c r="O113" s="39"/>
      <c r="P113" s="39"/>
      <c r="Q113" s="39"/>
      <c r="R113" s="39"/>
      <c r="S113" s="39"/>
      <c r="T113" s="67"/>
      <c r="AT113" s="24" t="s">
        <v>154</v>
      </c>
      <c r="AU113" s="24" t="s">
        <v>76</v>
      </c>
    </row>
    <row r="114" spans="2:65" s="1" customFormat="1" ht="36">
      <c r="B114" s="38"/>
      <c r="D114" s="164" t="s">
        <v>156</v>
      </c>
      <c r="F114" s="167" t="s">
        <v>633</v>
      </c>
      <c r="L114" s="38"/>
      <c r="M114" s="166"/>
      <c r="N114" s="39"/>
      <c r="O114" s="39"/>
      <c r="P114" s="39"/>
      <c r="Q114" s="39"/>
      <c r="R114" s="39"/>
      <c r="S114" s="39"/>
      <c r="T114" s="67"/>
      <c r="AT114" s="24" t="s">
        <v>156</v>
      </c>
      <c r="AU114" s="24" t="s">
        <v>76</v>
      </c>
    </row>
    <row r="115" spans="2:65" s="12" customFormat="1">
      <c r="B115" s="174"/>
      <c r="D115" s="164" t="s">
        <v>158</v>
      </c>
      <c r="E115" s="175" t="s">
        <v>5</v>
      </c>
      <c r="F115" s="176" t="s">
        <v>634</v>
      </c>
      <c r="H115" s="177">
        <v>182.4</v>
      </c>
      <c r="L115" s="174"/>
      <c r="M115" s="178"/>
      <c r="N115" s="179"/>
      <c r="O115" s="179"/>
      <c r="P115" s="179"/>
      <c r="Q115" s="179"/>
      <c r="R115" s="179"/>
      <c r="S115" s="179"/>
      <c r="T115" s="180"/>
      <c r="AT115" s="175" t="s">
        <v>158</v>
      </c>
      <c r="AU115" s="175" t="s">
        <v>76</v>
      </c>
      <c r="AV115" s="12" t="s">
        <v>76</v>
      </c>
      <c r="AW115" s="12" t="s">
        <v>30</v>
      </c>
      <c r="AX115" s="12" t="s">
        <v>74</v>
      </c>
      <c r="AY115" s="175" t="s">
        <v>145</v>
      </c>
    </row>
    <row r="116" spans="2:65" s="1" customFormat="1" ht="16.5" customHeight="1">
      <c r="B116" s="152"/>
      <c r="C116" s="188" t="s">
        <v>204</v>
      </c>
      <c r="D116" s="188" t="s">
        <v>328</v>
      </c>
      <c r="E116" s="189" t="s">
        <v>635</v>
      </c>
      <c r="F116" s="190" t="s">
        <v>636</v>
      </c>
      <c r="G116" s="191" t="s">
        <v>150</v>
      </c>
      <c r="H116" s="192">
        <v>126.63</v>
      </c>
      <c r="I116" s="193"/>
      <c r="J116" s="193">
        <f>ROUND(I116*H116,2)</f>
        <v>0</v>
      </c>
      <c r="K116" s="190" t="s">
        <v>151</v>
      </c>
      <c r="L116" s="194"/>
      <c r="M116" s="195" t="s">
        <v>5</v>
      </c>
      <c r="N116" s="196" t="s">
        <v>37</v>
      </c>
      <c r="O116" s="161">
        <v>0</v>
      </c>
      <c r="P116" s="161">
        <f>O116*H116</f>
        <v>0</v>
      </c>
      <c r="Q116" s="161">
        <v>4.0000000000000002E-4</v>
      </c>
      <c r="R116" s="161">
        <f>Q116*H116</f>
        <v>5.0652000000000003E-2</v>
      </c>
      <c r="S116" s="161">
        <v>0</v>
      </c>
      <c r="T116" s="162">
        <f>S116*H116</f>
        <v>0</v>
      </c>
      <c r="AR116" s="24" t="s">
        <v>212</v>
      </c>
      <c r="AT116" s="24" t="s">
        <v>328</v>
      </c>
      <c r="AU116" s="24" t="s">
        <v>76</v>
      </c>
      <c r="AY116" s="24" t="s">
        <v>145</v>
      </c>
      <c r="BE116" s="163">
        <f>IF(N116="základní",J116,0)</f>
        <v>0</v>
      </c>
      <c r="BF116" s="163">
        <f>IF(N116="snížená",J116,0)</f>
        <v>0</v>
      </c>
      <c r="BG116" s="163">
        <f>IF(N116="zákl. přenesená",J116,0)</f>
        <v>0</v>
      </c>
      <c r="BH116" s="163">
        <f>IF(N116="sníž. přenesená",J116,0)</f>
        <v>0</v>
      </c>
      <c r="BI116" s="163">
        <f>IF(N116="nulová",J116,0)</f>
        <v>0</v>
      </c>
      <c r="BJ116" s="24" t="s">
        <v>74</v>
      </c>
      <c r="BK116" s="163">
        <f>ROUND(I116*H116,2)</f>
        <v>0</v>
      </c>
      <c r="BL116" s="24" t="s">
        <v>152</v>
      </c>
      <c r="BM116" s="24" t="s">
        <v>637</v>
      </c>
    </row>
    <row r="117" spans="2:65" s="1" customFormat="1">
      <c r="B117" s="38"/>
      <c r="D117" s="164" t="s">
        <v>154</v>
      </c>
      <c r="F117" s="165" t="s">
        <v>636</v>
      </c>
      <c r="L117" s="38"/>
      <c r="M117" s="166"/>
      <c r="N117" s="39"/>
      <c r="O117" s="39"/>
      <c r="P117" s="39"/>
      <c r="Q117" s="39"/>
      <c r="R117" s="39"/>
      <c r="S117" s="39"/>
      <c r="T117" s="67"/>
      <c r="AT117" s="24" t="s">
        <v>154</v>
      </c>
      <c r="AU117" s="24" t="s">
        <v>76</v>
      </c>
    </row>
    <row r="118" spans="2:65" s="12" customFormat="1">
      <c r="B118" s="174"/>
      <c r="D118" s="164" t="s">
        <v>158</v>
      </c>
      <c r="E118" s="175" t="s">
        <v>5</v>
      </c>
      <c r="F118" s="176" t="s">
        <v>638</v>
      </c>
      <c r="H118" s="177">
        <v>120.6</v>
      </c>
      <c r="L118" s="174"/>
      <c r="M118" s="178"/>
      <c r="N118" s="179"/>
      <c r="O118" s="179"/>
      <c r="P118" s="179"/>
      <c r="Q118" s="179"/>
      <c r="R118" s="179"/>
      <c r="S118" s="179"/>
      <c r="T118" s="180"/>
      <c r="AT118" s="175" t="s">
        <v>158</v>
      </c>
      <c r="AU118" s="175" t="s">
        <v>76</v>
      </c>
      <c r="AV118" s="12" t="s">
        <v>76</v>
      </c>
      <c r="AW118" s="12" t="s">
        <v>30</v>
      </c>
      <c r="AX118" s="12" t="s">
        <v>74</v>
      </c>
      <c r="AY118" s="175" t="s">
        <v>145</v>
      </c>
    </row>
    <row r="119" spans="2:65" s="12" customFormat="1">
      <c r="B119" s="174"/>
      <c r="D119" s="164" t="s">
        <v>158</v>
      </c>
      <c r="F119" s="176" t="s">
        <v>639</v>
      </c>
      <c r="H119" s="177">
        <v>126.63</v>
      </c>
      <c r="L119" s="174"/>
      <c r="M119" s="178"/>
      <c r="N119" s="179"/>
      <c r="O119" s="179"/>
      <c r="P119" s="179"/>
      <c r="Q119" s="179"/>
      <c r="R119" s="179"/>
      <c r="S119" s="179"/>
      <c r="T119" s="180"/>
      <c r="AT119" s="175" t="s">
        <v>158</v>
      </c>
      <c r="AU119" s="175" t="s">
        <v>76</v>
      </c>
      <c r="AV119" s="12" t="s">
        <v>76</v>
      </c>
      <c r="AW119" s="12" t="s">
        <v>6</v>
      </c>
      <c r="AX119" s="12" t="s">
        <v>74</v>
      </c>
      <c r="AY119" s="175" t="s">
        <v>145</v>
      </c>
    </row>
    <row r="120" spans="2:65" s="1" customFormat="1" ht="25.5" customHeight="1">
      <c r="B120" s="152"/>
      <c r="C120" s="153" t="s">
        <v>212</v>
      </c>
      <c r="D120" s="153" t="s">
        <v>147</v>
      </c>
      <c r="E120" s="154" t="s">
        <v>640</v>
      </c>
      <c r="F120" s="155" t="s">
        <v>641</v>
      </c>
      <c r="G120" s="156" t="s">
        <v>324</v>
      </c>
      <c r="H120" s="157">
        <v>2</v>
      </c>
      <c r="I120" s="158"/>
      <c r="J120" s="158">
        <f>ROUND(I120*H120,2)</f>
        <v>0</v>
      </c>
      <c r="K120" s="155"/>
      <c r="L120" s="38"/>
      <c r="M120" s="159" t="s">
        <v>5</v>
      </c>
      <c r="N120" s="160" t="s">
        <v>37</v>
      </c>
      <c r="O120" s="161">
        <v>4.8780000000000001</v>
      </c>
      <c r="P120" s="161">
        <f>O120*H120</f>
        <v>9.7560000000000002</v>
      </c>
      <c r="Q120" s="161">
        <v>0</v>
      </c>
      <c r="R120" s="161">
        <f>Q120*H120</f>
        <v>0</v>
      </c>
      <c r="S120" s="161">
        <v>0</v>
      </c>
      <c r="T120" s="162">
        <f>S120*H120</f>
        <v>0</v>
      </c>
      <c r="AR120" s="24" t="s">
        <v>152</v>
      </c>
      <c r="AT120" s="24" t="s">
        <v>147</v>
      </c>
      <c r="AU120" s="24" t="s">
        <v>76</v>
      </c>
      <c r="AY120" s="24" t="s">
        <v>145</v>
      </c>
      <c r="BE120" s="163">
        <f>IF(N120="základní",J120,0)</f>
        <v>0</v>
      </c>
      <c r="BF120" s="163">
        <f>IF(N120="snížená",J120,0)</f>
        <v>0</v>
      </c>
      <c r="BG120" s="163">
        <f>IF(N120="zákl. přenesená",J120,0)</f>
        <v>0</v>
      </c>
      <c r="BH120" s="163">
        <f>IF(N120="sníž. přenesená",J120,0)</f>
        <v>0</v>
      </c>
      <c r="BI120" s="163">
        <f>IF(N120="nulová",J120,0)</f>
        <v>0</v>
      </c>
      <c r="BJ120" s="24" t="s">
        <v>74</v>
      </c>
      <c r="BK120" s="163">
        <f>ROUND(I120*H120,2)</f>
        <v>0</v>
      </c>
      <c r="BL120" s="24" t="s">
        <v>152</v>
      </c>
      <c r="BM120" s="24" t="s">
        <v>642</v>
      </c>
    </row>
    <row r="121" spans="2:65" s="1" customFormat="1" ht="24">
      <c r="B121" s="38"/>
      <c r="D121" s="164" t="s">
        <v>154</v>
      </c>
      <c r="F121" s="165" t="s">
        <v>643</v>
      </c>
      <c r="L121" s="38"/>
      <c r="M121" s="166"/>
      <c r="N121" s="39"/>
      <c r="O121" s="39"/>
      <c r="P121" s="39"/>
      <c r="Q121" s="39"/>
      <c r="R121" s="39"/>
      <c r="S121" s="39"/>
      <c r="T121" s="67"/>
      <c r="AT121" s="24" t="s">
        <v>154</v>
      </c>
      <c r="AU121" s="24" t="s">
        <v>76</v>
      </c>
    </row>
    <row r="122" spans="2:65" s="1" customFormat="1" ht="84">
      <c r="B122" s="38"/>
      <c r="D122" s="164" t="s">
        <v>156</v>
      </c>
      <c r="F122" s="167" t="s">
        <v>644</v>
      </c>
      <c r="L122" s="38"/>
      <c r="M122" s="166"/>
      <c r="N122" s="39"/>
      <c r="O122" s="39"/>
      <c r="P122" s="39"/>
      <c r="Q122" s="39"/>
      <c r="R122" s="39"/>
      <c r="S122" s="39"/>
      <c r="T122" s="67"/>
      <c r="AT122" s="24" t="s">
        <v>156</v>
      </c>
      <c r="AU122" s="24" t="s">
        <v>76</v>
      </c>
    </row>
    <row r="123" spans="2:65" s="1" customFormat="1" ht="16.5" customHeight="1">
      <c r="B123" s="152"/>
      <c r="C123" s="188" t="s">
        <v>220</v>
      </c>
      <c r="D123" s="188" t="s">
        <v>328</v>
      </c>
      <c r="E123" s="189" t="s">
        <v>645</v>
      </c>
      <c r="F123" s="190" t="s">
        <v>646</v>
      </c>
      <c r="G123" s="191" t="s">
        <v>324</v>
      </c>
      <c r="H123" s="192">
        <v>14.286</v>
      </c>
      <c r="I123" s="193"/>
      <c r="J123" s="193">
        <f>ROUND(I123*H123,2)</f>
        <v>0</v>
      </c>
      <c r="K123" s="190"/>
      <c r="L123" s="194"/>
      <c r="M123" s="195" t="s">
        <v>5</v>
      </c>
      <c r="N123" s="196" t="s">
        <v>37</v>
      </c>
      <c r="O123" s="161">
        <v>0</v>
      </c>
      <c r="P123" s="161">
        <f>O123*H123</f>
        <v>0</v>
      </c>
      <c r="Q123" s="161">
        <v>2.5000000000000001E-2</v>
      </c>
      <c r="R123" s="161">
        <f>Q123*H123</f>
        <v>0.35715000000000002</v>
      </c>
      <c r="S123" s="161">
        <v>0</v>
      </c>
      <c r="T123" s="162">
        <f>S123*H123</f>
        <v>0</v>
      </c>
      <c r="AR123" s="24" t="s">
        <v>212</v>
      </c>
      <c r="AT123" s="24" t="s">
        <v>328</v>
      </c>
      <c r="AU123" s="24" t="s">
        <v>76</v>
      </c>
      <c r="AY123" s="24" t="s">
        <v>145</v>
      </c>
      <c r="BE123" s="163">
        <f>IF(N123="základní",J123,0)</f>
        <v>0</v>
      </c>
      <c r="BF123" s="163">
        <f>IF(N123="snížená",J123,0)</f>
        <v>0</v>
      </c>
      <c r="BG123" s="163">
        <f>IF(N123="zákl. přenesená",J123,0)</f>
        <v>0</v>
      </c>
      <c r="BH123" s="163">
        <f>IF(N123="sníž. přenesená",J123,0)</f>
        <v>0</v>
      </c>
      <c r="BI123" s="163">
        <f>IF(N123="nulová",J123,0)</f>
        <v>0</v>
      </c>
      <c r="BJ123" s="24" t="s">
        <v>74</v>
      </c>
      <c r="BK123" s="163">
        <f>ROUND(I123*H123,2)</f>
        <v>0</v>
      </c>
      <c r="BL123" s="24" t="s">
        <v>152</v>
      </c>
      <c r="BM123" s="24" t="s">
        <v>647</v>
      </c>
    </row>
    <row r="124" spans="2:65" s="1" customFormat="1">
      <c r="B124" s="38"/>
      <c r="D124" s="164" t="s">
        <v>154</v>
      </c>
      <c r="F124" s="165" t="s">
        <v>646</v>
      </c>
      <c r="L124" s="38"/>
      <c r="M124" s="166"/>
      <c r="N124" s="39"/>
      <c r="O124" s="39"/>
      <c r="P124" s="39"/>
      <c r="Q124" s="39"/>
      <c r="R124" s="39"/>
      <c r="S124" s="39"/>
      <c r="T124" s="67"/>
      <c r="AT124" s="24" t="s">
        <v>154</v>
      </c>
      <c r="AU124" s="24" t="s">
        <v>76</v>
      </c>
    </row>
    <row r="125" spans="2:65" s="12" customFormat="1">
      <c r="B125" s="174"/>
      <c r="D125" s="164" t="s">
        <v>158</v>
      </c>
      <c r="E125" s="175" t="s">
        <v>5</v>
      </c>
      <c r="F125" s="176" t="s">
        <v>648</v>
      </c>
      <c r="H125" s="177">
        <v>14.286</v>
      </c>
      <c r="L125" s="174"/>
      <c r="M125" s="178"/>
      <c r="N125" s="179"/>
      <c r="O125" s="179"/>
      <c r="P125" s="179"/>
      <c r="Q125" s="179"/>
      <c r="R125" s="179"/>
      <c r="S125" s="179"/>
      <c r="T125" s="180"/>
      <c r="AT125" s="175" t="s">
        <v>158</v>
      </c>
      <c r="AU125" s="175" t="s">
        <v>76</v>
      </c>
      <c r="AV125" s="12" t="s">
        <v>76</v>
      </c>
      <c r="AW125" s="12" t="s">
        <v>30</v>
      </c>
      <c r="AX125" s="12" t="s">
        <v>74</v>
      </c>
      <c r="AY125" s="175" t="s">
        <v>145</v>
      </c>
    </row>
    <row r="126" spans="2:65" s="1" customFormat="1" ht="25.5" customHeight="1">
      <c r="B126" s="152"/>
      <c r="C126" s="153" t="s">
        <v>228</v>
      </c>
      <c r="D126" s="153" t="s">
        <v>147</v>
      </c>
      <c r="E126" s="154" t="s">
        <v>649</v>
      </c>
      <c r="F126" s="155" t="s">
        <v>650</v>
      </c>
      <c r="G126" s="156" t="s">
        <v>324</v>
      </c>
      <c r="H126" s="157">
        <v>4</v>
      </c>
      <c r="I126" s="158"/>
      <c r="J126" s="158">
        <f>ROUND(I126*H126,2)</f>
        <v>0</v>
      </c>
      <c r="K126" s="155"/>
      <c r="L126" s="38"/>
      <c r="M126" s="159" t="s">
        <v>5</v>
      </c>
      <c r="N126" s="160" t="s">
        <v>37</v>
      </c>
      <c r="O126" s="161">
        <v>5.742</v>
      </c>
      <c r="P126" s="161">
        <f>O126*H126</f>
        <v>22.968</v>
      </c>
      <c r="Q126" s="161">
        <v>0</v>
      </c>
      <c r="R126" s="161">
        <f>Q126*H126</f>
        <v>0</v>
      </c>
      <c r="S126" s="161">
        <v>0</v>
      </c>
      <c r="T126" s="162">
        <f>S126*H126</f>
        <v>0</v>
      </c>
      <c r="AR126" s="24" t="s">
        <v>152</v>
      </c>
      <c r="AT126" s="24" t="s">
        <v>147</v>
      </c>
      <c r="AU126" s="24" t="s">
        <v>76</v>
      </c>
      <c r="AY126" s="24" t="s">
        <v>145</v>
      </c>
      <c r="BE126" s="163">
        <f>IF(N126="základní",J126,0)</f>
        <v>0</v>
      </c>
      <c r="BF126" s="163">
        <f>IF(N126="snížená",J126,0)</f>
        <v>0</v>
      </c>
      <c r="BG126" s="163">
        <f>IF(N126="zákl. přenesená",J126,0)</f>
        <v>0</v>
      </c>
      <c r="BH126" s="163">
        <f>IF(N126="sníž. přenesená",J126,0)</f>
        <v>0</v>
      </c>
      <c r="BI126" s="163">
        <f>IF(N126="nulová",J126,0)</f>
        <v>0</v>
      </c>
      <c r="BJ126" s="24" t="s">
        <v>74</v>
      </c>
      <c r="BK126" s="163">
        <f>ROUND(I126*H126,2)</f>
        <v>0</v>
      </c>
      <c r="BL126" s="24" t="s">
        <v>152</v>
      </c>
      <c r="BM126" s="24" t="s">
        <v>651</v>
      </c>
    </row>
    <row r="127" spans="2:65" s="1" customFormat="1" ht="24">
      <c r="B127" s="38"/>
      <c r="D127" s="164" t="s">
        <v>154</v>
      </c>
      <c r="F127" s="165" t="s">
        <v>652</v>
      </c>
      <c r="L127" s="38"/>
      <c r="M127" s="166"/>
      <c r="N127" s="39"/>
      <c r="O127" s="39"/>
      <c r="P127" s="39"/>
      <c r="Q127" s="39"/>
      <c r="R127" s="39"/>
      <c r="S127" s="39"/>
      <c r="T127" s="67"/>
      <c r="AT127" s="24" t="s">
        <v>154</v>
      </c>
      <c r="AU127" s="24" t="s">
        <v>76</v>
      </c>
    </row>
    <row r="128" spans="2:65" s="1" customFormat="1" ht="60">
      <c r="B128" s="38"/>
      <c r="D128" s="164" t="s">
        <v>156</v>
      </c>
      <c r="F128" s="167" t="s">
        <v>653</v>
      </c>
      <c r="L128" s="38"/>
      <c r="M128" s="166"/>
      <c r="N128" s="39"/>
      <c r="O128" s="39"/>
      <c r="P128" s="39"/>
      <c r="Q128" s="39"/>
      <c r="R128" s="39"/>
      <c r="S128" s="39"/>
      <c r="T128" s="67"/>
      <c r="AT128" s="24" t="s">
        <v>156</v>
      </c>
      <c r="AU128" s="24" t="s">
        <v>76</v>
      </c>
    </row>
    <row r="129" spans="2:65" s="11" customFormat="1" ht="24">
      <c r="B129" s="168"/>
      <c r="D129" s="164" t="s">
        <v>158</v>
      </c>
      <c r="E129" s="169" t="s">
        <v>5</v>
      </c>
      <c r="F129" s="170" t="s">
        <v>654</v>
      </c>
      <c r="H129" s="169" t="s">
        <v>5</v>
      </c>
      <c r="L129" s="168"/>
      <c r="M129" s="171"/>
      <c r="N129" s="172"/>
      <c r="O129" s="172"/>
      <c r="P129" s="172"/>
      <c r="Q129" s="172"/>
      <c r="R129" s="172"/>
      <c r="S129" s="172"/>
      <c r="T129" s="173"/>
      <c r="AT129" s="169" t="s">
        <v>158</v>
      </c>
      <c r="AU129" s="169" t="s">
        <v>76</v>
      </c>
      <c r="AV129" s="11" t="s">
        <v>74</v>
      </c>
      <c r="AW129" s="11" t="s">
        <v>30</v>
      </c>
      <c r="AX129" s="11" t="s">
        <v>66</v>
      </c>
      <c r="AY129" s="169" t="s">
        <v>145</v>
      </c>
    </row>
    <row r="130" spans="2:65" s="12" customFormat="1">
      <c r="B130" s="174"/>
      <c r="D130" s="164" t="s">
        <v>158</v>
      </c>
      <c r="E130" s="175" t="s">
        <v>5</v>
      </c>
      <c r="F130" s="176" t="s">
        <v>655</v>
      </c>
      <c r="H130" s="177">
        <v>4</v>
      </c>
      <c r="L130" s="174"/>
      <c r="M130" s="178"/>
      <c r="N130" s="179"/>
      <c r="O130" s="179"/>
      <c r="P130" s="179"/>
      <c r="Q130" s="179"/>
      <c r="R130" s="179"/>
      <c r="S130" s="179"/>
      <c r="T130" s="180"/>
      <c r="AT130" s="175" t="s">
        <v>158</v>
      </c>
      <c r="AU130" s="175" t="s">
        <v>76</v>
      </c>
      <c r="AV130" s="12" t="s">
        <v>76</v>
      </c>
      <c r="AW130" s="12" t="s">
        <v>30</v>
      </c>
      <c r="AX130" s="12" t="s">
        <v>66</v>
      </c>
      <c r="AY130" s="175" t="s">
        <v>145</v>
      </c>
    </row>
    <row r="131" spans="2:65" s="13" customFormat="1">
      <c r="B131" s="181"/>
      <c r="D131" s="164" t="s">
        <v>158</v>
      </c>
      <c r="E131" s="182" t="s">
        <v>5</v>
      </c>
      <c r="F131" s="183" t="s">
        <v>161</v>
      </c>
      <c r="H131" s="184">
        <v>4</v>
      </c>
      <c r="L131" s="181"/>
      <c r="M131" s="185"/>
      <c r="N131" s="186"/>
      <c r="O131" s="186"/>
      <c r="P131" s="186"/>
      <c r="Q131" s="186"/>
      <c r="R131" s="186"/>
      <c r="S131" s="186"/>
      <c r="T131" s="187"/>
      <c r="AT131" s="182" t="s">
        <v>158</v>
      </c>
      <c r="AU131" s="182" t="s">
        <v>76</v>
      </c>
      <c r="AV131" s="13" t="s">
        <v>152</v>
      </c>
      <c r="AW131" s="13" t="s">
        <v>30</v>
      </c>
      <c r="AX131" s="13" t="s">
        <v>74</v>
      </c>
      <c r="AY131" s="182" t="s">
        <v>145</v>
      </c>
    </row>
    <row r="132" spans="2:65" s="1" customFormat="1" ht="25.5" customHeight="1">
      <c r="B132" s="152"/>
      <c r="C132" s="153" t="s">
        <v>237</v>
      </c>
      <c r="D132" s="153" t="s">
        <v>147</v>
      </c>
      <c r="E132" s="154" t="s">
        <v>656</v>
      </c>
      <c r="F132" s="155" t="s">
        <v>657</v>
      </c>
      <c r="G132" s="156" t="s">
        <v>324</v>
      </c>
      <c r="H132" s="157">
        <v>2</v>
      </c>
      <c r="I132" s="158"/>
      <c r="J132" s="158">
        <f>ROUND(I132*H132,2)</f>
        <v>0</v>
      </c>
      <c r="K132" s="155"/>
      <c r="L132" s="38"/>
      <c r="M132" s="159" t="s">
        <v>5</v>
      </c>
      <c r="N132" s="160" t="s">
        <v>37</v>
      </c>
      <c r="O132" s="161">
        <v>12.885999999999999</v>
      </c>
      <c r="P132" s="161">
        <f>O132*H132</f>
        <v>25.771999999999998</v>
      </c>
      <c r="Q132" s="161">
        <v>0</v>
      </c>
      <c r="R132" s="161">
        <f>Q132*H132</f>
        <v>0</v>
      </c>
      <c r="S132" s="161">
        <v>0</v>
      </c>
      <c r="T132" s="162">
        <f>S132*H132</f>
        <v>0</v>
      </c>
      <c r="AR132" s="24" t="s">
        <v>152</v>
      </c>
      <c r="AT132" s="24" t="s">
        <v>147</v>
      </c>
      <c r="AU132" s="24" t="s">
        <v>76</v>
      </c>
      <c r="AY132" s="24" t="s">
        <v>145</v>
      </c>
      <c r="BE132" s="163">
        <f>IF(N132="základní",J132,0)</f>
        <v>0</v>
      </c>
      <c r="BF132" s="163">
        <f>IF(N132="snížená",J132,0)</f>
        <v>0</v>
      </c>
      <c r="BG132" s="163">
        <f>IF(N132="zákl. přenesená",J132,0)</f>
        <v>0</v>
      </c>
      <c r="BH132" s="163">
        <f>IF(N132="sníž. přenesená",J132,0)</f>
        <v>0</v>
      </c>
      <c r="BI132" s="163">
        <f>IF(N132="nulová",J132,0)</f>
        <v>0</v>
      </c>
      <c r="BJ132" s="24" t="s">
        <v>74</v>
      </c>
      <c r="BK132" s="163">
        <f>ROUND(I132*H132,2)</f>
        <v>0</v>
      </c>
      <c r="BL132" s="24" t="s">
        <v>152</v>
      </c>
      <c r="BM132" s="24" t="s">
        <v>658</v>
      </c>
    </row>
    <row r="133" spans="2:65" s="1" customFormat="1" ht="24">
      <c r="B133" s="38"/>
      <c r="D133" s="164" t="s">
        <v>154</v>
      </c>
      <c r="F133" s="165" t="s">
        <v>659</v>
      </c>
      <c r="L133" s="38"/>
      <c r="M133" s="166"/>
      <c r="N133" s="39"/>
      <c r="O133" s="39"/>
      <c r="P133" s="39"/>
      <c r="Q133" s="39"/>
      <c r="R133" s="39"/>
      <c r="S133" s="39"/>
      <c r="T133" s="67"/>
      <c r="AT133" s="24" t="s">
        <v>154</v>
      </c>
      <c r="AU133" s="24" t="s">
        <v>76</v>
      </c>
    </row>
    <row r="134" spans="2:65" s="1" customFormat="1" ht="120">
      <c r="B134" s="38"/>
      <c r="D134" s="164" t="s">
        <v>156</v>
      </c>
      <c r="F134" s="167" t="s">
        <v>660</v>
      </c>
      <c r="L134" s="38"/>
      <c r="M134" s="166"/>
      <c r="N134" s="39"/>
      <c r="O134" s="39"/>
      <c r="P134" s="39"/>
      <c r="Q134" s="39"/>
      <c r="R134" s="39"/>
      <c r="S134" s="39"/>
      <c r="T134" s="67"/>
      <c r="AT134" s="24" t="s">
        <v>156</v>
      </c>
      <c r="AU134" s="24" t="s">
        <v>76</v>
      </c>
    </row>
    <row r="135" spans="2:65" s="12" customFormat="1">
      <c r="B135" s="174"/>
      <c r="D135" s="164" t="s">
        <v>158</v>
      </c>
      <c r="E135" s="175" t="s">
        <v>5</v>
      </c>
      <c r="F135" s="176" t="s">
        <v>661</v>
      </c>
      <c r="H135" s="177">
        <v>2</v>
      </c>
      <c r="L135" s="174"/>
      <c r="M135" s="178"/>
      <c r="N135" s="179"/>
      <c r="O135" s="179"/>
      <c r="P135" s="179"/>
      <c r="Q135" s="179"/>
      <c r="R135" s="179"/>
      <c r="S135" s="179"/>
      <c r="T135" s="180"/>
      <c r="AT135" s="175" t="s">
        <v>158</v>
      </c>
      <c r="AU135" s="175" t="s">
        <v>76</v>
      </c>
      <c r="AV135" s="12" t="s">
        <v>76</v>
      </c>
      <c r="AW135" s="12" t="s">
        <v>30</v>
      </c>
      <c r="AX135" s="12" t="s">
        <v>66</v>
      </c>
      <c r="AY135" s="175" t="s">
        <v>145</v>
      </c>
    </row>
    <row r="136" spans="2:65" s="13" customFormat="1">
      <c r="B136" s="181"/>
      <c r="D136" s="164" t="s">
        <v>158</v>
      </c>
      <c r="E136" s="182" t="s">
        <v>5</v>
      </c>
      <c r="F136" s="183" t="s">
        <v>161</v>
      </c>
      <c r="H136" s="184">
        <v>2</v>
      </c>
      <c r="L136" s="181"/>
      <c r="M136" s="185"/>
      <c r="N136" s="186"/>
      <c r="O136" s="186"/>
      <c r="P136" s="186"/>
      <c r="Q136" s="186"/>
      <c r="R136" s="186"/>
      <c r="S136" s="186"/>
      <c r="T136" s="187"/>
      <c r="AT136" s="182" t="s">
        <v>158</v>
      </c>
      <c r="AU136" s="182" t="s">
        <v>76</v>
      </c>
      <c r="AV136" s="13" t="s">
        <v>152</v>
      </c>
      <c r="AW136" s="13" t="s">
        <v>30</v>
      </c>
      <c r="AX136" s="13" t="s">
        <v>74</v>
      </c>
      <c r="AY136" s="182" t="s">
        <v>145</v>
      </c>
    </row>
    <row r="137" spans="2:65" s="1" customFormat="1" ht="25.5" customHeight="1">
      <c r="B137" s="152"/>
      <c r="C137" s="153" t="s">
        <v>245</v>
      </c>
      <c r="D137" s="153" t="s">
        <v>147</v>
      </c>
      <c r="E137" s="154" t="s">
        <v>662</v>
      </c>
      <c r="F137" s="155" t="s">
        <v>663</v>
      </c>
      <c r="G137" s="156" t="s">
        <v>324</v>
      </c>
      <c r="H137" s="157">
        <v>4</v>
      </c>
      <c r="I137" s="158"/>
      <c r="J137" s="158">
        <f>ROUND(I137*H137,2)</f>
        <v>0</v>
      </c>
      <c r="K137" s="155"/>
      <c r="L137" s="38"/>
      <c r="M137" s="159" t="s">
        <v>5</v>
      </c>
      <c r="N137" s="160" t="s">
        <v>37</v>
      </c>
      <c r="O137" s="161">
        <v>5.48</v>
      </c>
      <c r="P137" s="161">
        <f>O137*H137</f>
        <v>21.92</v>
      </c>
      <c r="Q137" s="161">
        <v>2.8900000000000002E-3</v>
      </c>
      <c r="R137" s="161">
        <f>Q137*H137</f>
        <v>1.1560000000000001E-2</v>
      </c>
      <c r="S137" s="161">
        <v>0</v>
      </c>
      <c r="T137" s="162">
        <f>S137*H137</f>
        <v>0</v>
      </c>
      <c r="AR137" s="24" t="s">
        <v>152</v>
      </c>
      <c r="AT137" s="24" t="s">
        <v>147</v>
      </c>
      <c r="AU137" s="24" t="s">
        <v>76</v>
      </c>
      <c r="AY137" s="24" t="s">
        <v>145</v>
      </c>
      <c r="BE137" s="163">
        <f>IF(N137="základní",J137,0)</f>
        <v>0</v>
      </c>
      <c r="BF137" s="163">
        <f>IF(N137="snížená",J137,0)</f>
        <v>0</v>
      </c>
      <c r="BG137" s="163">
        <f>IF(N137="zákl. přenesená",J137,0)</f>
        <v>0</v>
      </c>
      <c r="BH137" s="163">
        <f>IF(N137="sníž. přenesená",J137,0)</f>
        <v>0</v>
      </c>
      <c r="BI137" s="163">
        <f>IF(N137="nulová",J137,0)</f>
        <v>0</v>
      </c>
      <c r="BJ137" s="24" t="s">
        <v>74</v>
      </c>
      <c r="BK137" s="163">
        <f>ROUND(I137*H137,2)</f>
        <v>0</v>
      </c>
      <c r="BL137" s="24" t="s">
        <v>152</v>
      </c>
      <c r="BM137" s="24" t="s">
        <v>664</v>
      </c>
    </row>
    <row r="138" spans="2:65" s="1" customFormat="1" ht="24">
      <c r="B138" s="38"/>
      <c r="D138" s="164" t="s">
        <v>154</v>
      </c>
      <c r="F138" s="165" t="s">
        <v>665</v>
      </c>
      <c r="L138" s="38"/>
      <c r="M138" s="166"/>
      <c r="N138" s="39"/>
      <c r="O138" s="39"/>
      <c r="P138" s="39"/>
      <c r="Q138" s="39"/>
      <c r="R138" s="39"/>
      <c r="S138" s="39"/>
      <c r="T138" s="67"/>
      <c r="AT138" s="24" t="s">
        <v>154</v>
      </c>
      <c r="AU138" s="24" t="s">
        <v>76</v>
      </c>
    </row>
    <row r="139" spans="2:65" s="1" customFormat="1" ht="96">
      <c r="B139" s="38"/>
      <c r="D139" s="164" t="s">
        <v>156</v>
      </c>
      <c r="F139" s="167" t="s">
        <v>666</v>
      </c>
      <c r="L139" s="38"/>
      <c r="M139" s="166"/>
      <c r="N139" s="39"/>
      <c r="O139" s="39"/>
      <c r="P139" s="39"/>
      <c r="Q139" s="39"/>
      <c r="R139" s="39"/>
      <c r="S139" s="39"/>
      <c r="T139" s="67"/>
      <c r="AT139" s="24" t="s">
        <v>156</v>
      </c>
      <c r="AU139" s="24" t="s">
        <v>76</v>
      </c>
    </row>
    <row r="140" spans="2:65" s="11" customFormat="1" ht="24">
      <c r="B140" s="168"/>
      <c r="D140" s="164" t="s">
        <v>158</v>
      </c>
      <c r="E140" s="169" t="s">
        <v>5</v>
      </c>
      <c r="F140" s="170" t="s">
        <v>654</v>
      </c>
      <c r="H140" s="169" t="s">
        <v>5</v>
      </c>
      <c r="L140" s="168"/>
      <c r="M140" s="171"/>
      <c r="N140" s="172"/>
      <c r="O140" s="172"/>
      <c r="P140" s="172"/>
      <c r="Q140" s="172"/>
      <c r="R140" s="172"/>
      <c r="S140" s="172"/>
      <c r="T140" s="173"/>
      <c r="AT140" s="169" t="s">
        <v>158</v>
      </c>
      <c r="AU140" s="169" t="s">
        <v>76</v>
      </c>
      <c r="AV140" s="11" t="s">
        <v>74</v>
      </c>
      <c r="AW140" s="11" t="s">
        <v>30</v>
      </c>
      <c r="AX140" s="11" t="s">
        <v>66</v>
      </c>
      <c r="AY140" s="169" t="s">
        <v>145</v>
      </c>
    </row>
    <row r="141" spans="2:65" s="12" customFormat="1">
      <c r="B141" s="174"/>
      <c r="D141" s="164" t="s">
        <v>158</v>
      </c>
      <c r="E141" s="175" t="s">
        <v>5</v>
      </c>
      <c r="F141" s="176" t="s">
        <v>655</v>
      </c>
      <c r="H141" s="177">
        <v>4</v>
      </c>
      <c r="L141" s="174"/>
      <c r="M141" s="178"/>
      <c r="N141" s="179"/>
      <c r="O141" s="179"/>
      <c r="P141" s="179"/>
      <c r="Q141" s="179"/>
      <c r="R141" s="179"/>
      <c r="S141" s="179"/>
      <c r="T141" s="180"/>
      <c r="AT141" s="175" t="s">
        <v>158</v>
      </c>
      <c r="AU141" s="175" t="s">
        <v>76</v>
      </c>
      <c r="AV141" s="12" t="s">
        <v>76</v>
      </c>
      <c r="AW141" s="12" t="s">
        <v>30</v>
      </c>
      <c r="AX141" s="12" t="s">
        <v>66</v>
      </c>
      <c r="AY141" s="175" t="s">
        <v>145</v>
      </c>
    </row>
    <row r="142" spans="2:65" s="13" customFormat="1">
      <c r="B142" s="181"/>
      <c r="D142" s="164" t="s">
        <v>158</v>
      </c>
      <c r="E142" s="182" t="s">
        <v>5</v>
      </c>
      <c r="F142" s="183" t="s">
        <v>161</v>
      </c>
      <c r="H142" s="184">
        <v>4</v>
      </c>
      <c r="L142" s="181"/>
      <c r="M142" s="185"/>
      <c r="N142" s="186"/>
      <c r="O142" s="186"/>
      <c r="P142" s="186"/>
      <c r="Q142" s="186"/>
      <c r="R142" s="186"/>
      <c r="S142" s="186"/>
      <c r="T142" s="187"/>
      <c r="AT142" s="182" t="s">
        <v>158</v>
      </c>
      <c r="AU142" s="182" t="s">
        <v>76</v>
      </c>
      <c r="AV142" s="13" t="s">
        <v>152</v>
      </c>
      <c r="AW142" s="13" t="s">
        <v>30</v>
      </c>
      <c r="AX142" s="13" t="s">
        <v>74</v>
      </c>
      <c r="AY142" s="182" t="s">
        <v>145</v>
      </c>
    </row>
    <row r="143" spans="2:65" s="1" customFormat="1" ht="16.5" customHeight="1">
      <c r="B143" s="152"/>
      <c r="C143" s="153" t="s">
        <v>254</v>
      </c>
      <c r="D143" s="153" t="s">
        <v>147</v>
      </c>
      <c r="E143" s="154" t="s">
        <v>667</v>
      </c>
      <c r="F143" s="155" t="s">
        <v>668</v>
      </c>
      <c r="G143" s="156" t="s">
        <v>324</v>
      </c>
      <c r="H143" s="157">
        <v>13</v>
      </c>
      <c r="I143" s="158"/>
      <c r="J143" s="158">
        <f>ROUND(I143*H143,2)</f>
        <v>0</v>
      </c>
      <c r="K143" s="155"/>
      <c r="L143" s="38"/>
      <c r="M143" s="159" t="s">
        <v>5</v>
      </c>
      <c r="N143" s="160" t="s">
        <v>37</v>
      </c>
      <c r="O143" s="161">
        <v>1.34</v>
      </c>
      <c r="P143" s="161">
        <f>O143*H143</f>
        <v>17.420000000000002</v>
      </c>
      <c r="Q143" s="161">
        <v>1.281E-2</v>
      </c>
      <c r="R143" s="161">
        <f>Q143*H143</f>
        <v>0.16653000000000001</v>
      </c>
      <c r="S143" s="161">
        <v>0</v>
      </c>
      <c r="T143" s="162">
        <f>S143*H143</f>
        <v>0</v>
      </c>
      <c r="AR143" s="24" t="s">
        <v>152</v>
      </c>
      <c r="AT143" s="24" t="s">
        <v>147</v>
      </c>
      <c r="AU143" s="24" t="s">
        <v>76</v>
      </c>
      <c r="AY143" s="24" t="s">
        <v>145</v>
      </c>
      <c r="BE143" s="163">
        <f>IF(N143="základní",J143,0)</f>
        <v>0</v>
      </c>
      <c r="BF143" s="163">
        <f>IF(N143="snížená",J143,0)</f>
        <v>0</v>
      </c>
      <c r="BG143" s="163">
        <f>IF(N143="zákl. přenesená",J143,0)</f>
        <v>0</v>
      </c>
      <c r="BH143" s="163">
        <f>IF(N143="sníž. přenesená",J143,0)</f>
        <v>0</v>
      </c>
      <c r="BI143" s="163">
        <f>IF(N143="nulová",J143,0)</f>
        <v>0</v>
      </c>
      <c r="BJ143" s="24" t="s">
        <v>74</v>
      </c>
      <c r="BK143" s="163">
        <f>ROUND(I143*H143,2)</f>
        <v>0</v>
      </c>
      <c r="BL143" s="24" t="s">
        <v>152</v>
      </c>
      <c r="BM143" s="24" t="s">
        <v>669</v>
      </c>
    </row>
    <row r="144" spans="2:65" s="1" customFormat="1" ht="24">
      <c r="B144" s="38"/>
      <c r="D144" s="164" t="s">
        <v>154</v>
      </c>
      <c r="F144" s="165" t="s">
        <v>670</v>
      </c>
      <c r="L144" s="38"/>
      <c r="M144" s="166"/>
      <c r="N144" s="39"/>
      <c r="O144" s="39"/>
      <c r="P144" s="39"/>
      <c r="Q144" s="39"/>
      <c r="R144" s="39"/>
      <c r="S144" s="39"/>
      <c r="T144" s="67"/>
      <c r="AT144" s="24" t="s">
        <v>154</v>
      </c>
      <c r="AU144" s="24" t="s">
        <v>76</v>
      </c>
    </row>
    <row r="145" spans="2:65" s="11" customFormat="1">
      <c r="B145" s="168"/>
      <c r="D145" s="164" t="s">
        <v>158</v>
      </c>
      <c r="E145" s="169" t="s">
        <v>5</v>
      </c>
      <c r="F145" s="170" t="s">
        <v>671</v>
      </c>
      <c r="H145" s="169" t="s">
        <v>5</v>
      </c>
      <c r="L145" s="168"/>
      <c r="M145" s="171"/>
      <c r="N145" s="172"/>
      <c r="O145" s="172"/>
      <c r="P145" s="172"/>
      <c r="Q145" s="172"/>
      <c r="R145" s="172"/>
      <c r="S145" s="172"/>
      <c r="T145" s="173"/>
      <c r="AT145" s="169" t="s">
        <v>158</v>
      </c>
      <c r="AU145" s="169" t="s">
        <v>76</v>
      </c>
      <c r="AV145" s="11" t="s">
        <v>74</v>
      </c>
      <c r="AW145" s="11" t="s">
        <v>30</v>
      </c>
      <c r="AX145" s="11" t="s">
        <v>66</v>
      </c>
      <c r="AY145" s="169" t="s">
        <v>145</v>
      </c>
    </row>
    <row r="146" spans="2:65" s="12" customFormat="1">
      <c r="B146" s="174"/>
      <c r="D146" s="164" t="s">
        <v>158</v>
      </c>
      <c r="E146" s="175" t="s">
        <v>5</v>
      </c>
      <c r="F146" s="176" t="s">
        <v>672</v>
      </c>
      <c r="H146" s="177">
        <v>13</v>
      </c>
      <c r="L146" s="174"/>
      <c r="M146" s="178"/>
      <c r="N146" s="179"/>
      <c r="O146" s="179"/>
      <c r="P146" s="179"/>
      <c r="Q146" s="179"/>
      <c r="R146" s="179"/>
      <c r="S146" s="179"/>
      <c r="T146" s="180"/>
      <c r="AT146" s="175" t="s">
        <v>158</v>
      </c>
      <c r="AU146" s="175" t="s">
        <v>76</v>
      </c>
      <c r="AV146" s="12" t="s">
        <v>76</v>
      </c>
      <c r="AW146" s="12" t="s">
        <v>30</v>
      </c>
      <c r="AX146" s="12" t="s">
        <v>66</v>
      </c>
      <c r="AY146" s="175" t="s">
        <v>145</v>
      </c>
    </row>
    <row r="147" spans="2:65" s="13" customFormat="1">
      <c r="B147" s="181"/>
      <c r="D147" s="164" t="s">
        <v>158</v>
      </c>
      <c r="E147" s="182" t="s">
        <v>5</v>
      </c>
      <c r="F147" s="183" t="s">
        <v>161</v>
      </c>
      <c r="H147" s="184">
        <v>13</v>
      </c>
      <c r="L147" s="181"/>
      <c r="M147" s="185"/>
      <c r="N147" s="186"/>
      <c r="O147" s="186"/>
      <c r="P147" s="186"/>
      <c r="Q147" s="186"/>
      <c r="R147" s="186"/>
      <c r="S147" s="186"/>
      <c r="T147" s="187"/>
      <c r="AT147" s="182" t="s">
        <v>158</v>
      </c>
      <c r="AU147" s="182" t="s">
        <v>76</v>
      </c>
      <c r="AV147" s="13" t="s">
        <v>152</v>
      </c>
      <c r="AW147" s="13" t="s">
        <v>30</v>
      </c>
      <c r="AX147" s="13" t="s">
        <v>74</v>
      </c>
      <c r="AY147" s="182" t="s">
        <v>145</v>
      </c>
    </row>
    <row r="148" spans="2:65" s="10" customFormat="1" ht="29.85" customHeight="1">
      <c r="B148" s="140"/>
      <c r="D148" s="141" t="s">
        <v>65</v>
      </c>
      <c r="E148" s="150" t="s">
        <v>169</v>
      </c>
      <c r="F148" s="150" t="s">
        <v>253</v>
      </c>
      <c r="J148" s="151">
        <f>BK148</f>
        <v>0</v>
      </c>
      <c r="L148" s="140"/>
      <c r="M148" s="144"/>
      <c r="N148" s="145"/>
      <c r="O148" s="145"/>
      <c r="P148" s="146">
        <f>SUM(P149:P158)</f>
        <v>140.99599999999998</v>
      </c>
      <c r="Q148" s="145"/>
      <c r="R148" s="146">
        <f>SUM(R149:R158)</f>
        <v>63.205800000000004</v>
      </c>
      <c r="S148" s="145"/>
      <c r="T148" s="147">
        <f>SUM(T149:T158)</f>
        <v>0</v>
      </c>
      <c r="AR148" s="141" t="s">
        <v>74</v>
      </c>
      <c r="AT148" s="148" t="s">
        <v>65</v>
      </c>
      <c r="AU148" s="148" t="s">
        <v>74</v>
      </c>
      <c r="AY148" s="141" t="s">
        <v>145</v>
      </c>
      <c r="BK148" s="149">
        <f>SUM(BK149:BK158)</f>
        <v>0</v>
      </c>
    </row>
    <row r="149" spans="2:65" s="1" customFormat="1" ht="16.5" customHeight="1">
      <c r="B149" s="152"/>
      <c r="C149" s="153" t="s">
        <v>262</v>
      </c>
      <c r="D149" s="153" t="s">
        <v>147</v>
      </c>
      <c r="E149" s="154" t="s">
        <v>673</v>
      </c>
      <c r="F149" s="155" t="s">
        <v>674</v>
      </c>
      <c r="G149" s="156" t="s">
        <v>324</v>
      </c>
      <c r="H149" s="157">
        <v>101</v>
      </c>
      <c r="I149" s="158"/>
      <c r="J149" s="158">
        <f>ROUND(I149*H149,2)</f>
        <v>0</v>
      </c>
      <c r="K149" s="155" t="s">
        <v>151</v>
      </c>
      <c r="L149" s="38"/>
      <c r="M149" s="159" t="s">
        <v>5</v>
      </c>
      <c r="N149" s="160" t="s">
        <v>37</v>
      </c>
      <c r="O149" s="161">
        <v>1.3959999999999999</v>
      </c>
      <c r="P149" s="161">
        <f>O149*H149</f>
        <v>140.99599999999998</v>
      </c>
      <c r="Q149" s="161">
        <v>0.48580000000000001</v>
      </c>
      <c r="R149" s="161">
        <f>Q149*H149</f>
        <v>49.065800000000003</v>
      </c>
      <c r="S149" s="161">
        <v>0</v>
      </c>
      <c r="T149" s="162">
        <f>S149*H149</f>
        <v>0</v>
      </c>
      <c r="AR149" s="24" t="s">
        <v>152</v>
      </c>
      <c r="AT149" s="24" t="s">
        <v>147</v>
      </c>
      <c r="AU149" s="24" t="s">
        <v>76</v>
      </c>
      <c r="AY149" s="24" t="s">
        <v>145</v>
      </c>
      <c r="BE149" s="163">
        <f>IF(N149="základní",J149,0)</f>
        <v>0</v>
      </c>
      <c r="BF149" s="163">
        <f>IF(N149="snížená",J149,0)</f>
        <v>0</v>
      </c>
      <c r="BG149" s="163">
        <f>IF(N149="zákl. přenesená",J149,0)</f>
        <v>0</v>
      </c>
      <c r="BH149" s="163">
        <f>IF(N149="sníž. přenesená",J149,0)</f>
        <v>0</v>
      </c>
      <c r="BI149" s="163">
        <f>IF(N149="nulová",J149,0)</f>
        <v>0</v>
      </c>
      <c r="BJ149" s="24" t="s">
        <v>74</v>
      </c>
      <c r="BK149" s="163">
        <f>ROUND(I149*H149,2)</f>
        <v>0</v>
      </c>
      <c r="BL149" s="24" t="s">
        <v>152</v>
      </c>
      <c r="BM149" s="24" t="s">
        <v>675</v>
      </c>
    </row>
    <row r="150" spans="2:65" s="1" customFormat="1" ht="24">
      <c r="B150" s="38"/>
      <c r="D150" s="164" t="s">
        <v>154</v>
      </c>
      <c r="F150" s="165" t="s">
        <v>676</v>
      </c>
      <c r="L150" s="38"/>
      <c r="M150" s="166"/>
      <c r="N150" s="39"/>
      <c r="O150" s="39"/>
      <c r="P150" s="39"/>
      <c r="Q150" s="39"/>
      <c r="R150" s="39"/>
      <c r="S150" s="39"/>
      <c r="T150" s="67"/>
      <c r="AT150" s="24" t="s">
        <v>154</v>
      </c>
      <c r="AU150" s="24" t="s">
        <v>76</v>
      </c>
    </row>
    <row r="151" spans="2:65" s="1" customFormat="1" ht="36">
      <c r="B151" s="38"/>
      <c r="D151" s="164" t="s">
        <v>156</v>
      </c>
      <c r="F151" s="167" t="s">
        <v>677</v>
      </c>
      <c r="L151" s="38"/>
      <c r="M151" s="166"/>
      <c r="N151" s="39"/>
      <c r="O151" s="39"/>
      <c r="P151" s="39"/>
      <c r="Q151" s="39"/>
      <c r="R151" s="39"/>
      <c r="S151" s="39"/>
      <c r="T151" s="67"/>
      <c r="AT151" s="24" t="s">
        <v>156</v>
      </c>
      <c r="AU151" s="24" t="s">
        <v>76</v>
      </c>
    </row>
    <row r="152" spans="2:65" s="11" customFormat="1">
      <c r="B152" s="168"/>
      <c r="D152" s="164" t="s">
        <v>158</v>
      </c>
      <c r="E152" s="169" t="s">
        <v>5</v>
      </c>
      <c r="F152" s="170" t="s">
        <v>678</v>
      </c>
      <c r="H152" s="169" t="s">
        <v>5</v>
      </c>
      <c r="L152" s="168"/>
      <c r="M152" s="171"/>
      <c r="N152" s="172"/>
      <c r="O152" s="172"/>
      <c r="P152" s="172"/>
      <c r="Q152" s="172"/>
      <c r="R152" s="172"/>
      <c r="S152" s="172"/>
      <c r="T152" s="173"/>
      <c r="AT152" s="169" t="s">
        <v>158</v>
      </c>
      <c r="AU152" s="169" t="s">
        <v>76</v>
      </c>
      <c r="AV152" s="11" t="s">
        <v>74</v>
      </c>
      <c r="AW152" s="11" t="s">
        <v>30</v>
      </c>
      <c r="AX152" s="11" t="s">
        <v>66</v>
      </c>
      <c r="AY152" s="169" t="s">
        <v>145</v>
      </c>
    </row>
    <row r="153" spans="2:65" s="12" customFormat="1">
      <c r="B153" s="174"/>
      <c r="D153" s="164" t="s">
        <v>158</v>
      </c>
      <c r="E153" s="175" t="s">
        <v>5</v>
      </c>
      <c r="F153" s="176" t="s">
        <v>679</v>
      </c>
      <c r="H153" s="177">
        <v>90</v>
      </c>
      <c r="L153" s="174"/>
      <c r="M153" s="178"/>
      <c r="N153" s="179"/>
      <c r="O153" s="179"/>
      <c r="P153" s="179"/>
      <c r="Q153" s="179"/>
      <c r="R153" s="179"/>
      <c r="S153" s="179"/>
      <c r="T153" s="180"/>
      <c r="AT153" s="175" t="s">
        <v>158</v>
      </c>
      <c r="AU153" s="175" t="s">
        <v>76</v>
      </c>
      <c r="AV153" s="12" t="s">
        <v>76</v>
      </c>
      <c r="AW153" s="12" t="s">
        <v>30</v>
      </c>
      <c r="AX153" s="12" t="s">
        <v>66</v>
      </c>
      <c r="AY153" s="175" t="s">
        <v>145</v>
      </c>
    </row>
    <row r="154" spans="2:65" s="11" customFormat="1">
      <c r="B154" s="168"/>
      <c r="D154" s="164" t="s">
        <v>158</v>
      </c>
      <c r="E154" s="169" t="s">
        <v>5</v>
      </c>
      <c r="F154" s="170" t="s">
        <v>680</v>
      </c>
      <c r="H154" s="169" t="s">
        <v>5</v>
      </c>
      <c r="L154" s="168"/>
      <c r="M154" s="171"/>
      <c r="N154" s="172"/>
      <c r="O154" s="172"/>
      <c r="P154" s="172"/>
      <c r="Q154" s="172"/>
      <c r="R154" s="172"/>
      <c r="S154" s="172"/>
      <c r="T154" s="173"/>
      <c r="AT154" s="169" t="s">
        <v>158</v>
      </c>
      <c r="AU154" s="169" t="s">
        <v>76</v>
      </c>
      <c r="AV154" s="11" t="s">
        <v>74</v>
      </c>
      <c r="AW154" s="11" t="s">
        <v>30</v>
      </c>
      <c r="AX154" s="11" t="s">
        <v>66</v>
      </c>
      <c r="AY154" s="169" t="s">
        <v>145</v>
      </c>
    </row>
    <row r="155" spans="2:65" s="12" customFormat="1">
      <c r="B155" s="174"/>
      <c r="D155" s="164" t="s">
        <v>158</v>
      </c>
      <c r="E155" s="175" t="s">
        <v>5</v>
      </c>
      <c r="F155" s="176" t="s">
        <v>681</v>
      </c>
      <c r="H155" s="177">
        <v>11</v>
      </c>
      <c r="L155" s="174"/>
      <c r="M155" s="178"/>
      <c r="N155" s="179"/>
      <c r="O155" s="179"/>
      <c r="P155" s="179"/>
      <c r="Q155" s="179"/>
      <c r="R155" s="179"/>
      <c r="S155" s="179"/>
      <c r="T155" s="180"/>
      <c r="AT155" s="175" t="s">
        <v>158</v>
      </c>
      <c r="AU155" s="175" t="s">
        <v>76</v>
      </c>
      <c r="AV155" s="12" t="s">
        <v>76</v>
      </c>
      <c r="AW155" s="12" t="s">
        <v>30</v>
      </c>
      <c r="AX155" s="12" t="s">
        <v>66</v>
      </c>
      <c r="AY155" s="175" t="s">
        <v>145</v>
      </c>
    </row>
    <row r="156" spans="2:65" s="13" customFormat="1">
      <c r="B156" s="181"/>
      <c r="D156" s="164" t="s">
        <v>158</v>
      </c>
      <c r="E156" s="182" t="s">
        <v>5</v>
      </c>
      <c r="F156" s="183" t="s">
        <v>161</v>
      </c>
      <c r="H156" s="184">
        <v>101</v>
      </c>
      <c r="L156" s="181"/>
      <c r="M156" s="185"/>
      <c r="N156" s="186"/>
      <c r="O156" s="186"/>
      <c r="P156" s="186"/>
      <c r="Q156" s="186"/>
      <c r="R156" s="186"/>
      <c r="S156" s="186"/>
      <c r="T156" s="187"/>
      <c r="AT156" s="182" t="s">
        <v>158</v>
      </c>
      <c r="AU156" s="182" t="s">
        <v>76</v>
      </c>
      <c r="AV156" s="13" t="s">
        <v>152</v>
      </c>
      <c r="AW156" s="13" t="s">
        <v>30</v>
      </c>
      <c r="AX156" s="13" t="s">
        <v>74</v>
      </c>
      <c r="AY156" s="182" t="s">
        <v>145</v>
      </c>
    </row>
    <row r="157" spans="2:65" s="1" customFormat="1" ht="16.5" customHeight="1">
      <c r="B157" s="152"/>
      <c r="C157" s="188" t="s">
        <v>11</v>
      </c>
      <c r="D157" s="188" t="s">
        <v>328</v>
      </c>
      <c r="E157" s="189" t="s">
        <v>682</v>
      </c>
      <c r="F157" s="190" t="s">
        <v>683</v>
      </c>
      <c r="G157" s="191" t="s">
        <v>324</v>
      </c>
      <c r="H157" s="192">
        <v>101</v>
      </c>
      <c r="I157" s="193"/>
      <c r="J157" s="193">
        <f>ROUND(I157*H157,2)</f>
        <v>0</v>
      </c>
      <c r="K157" s="190" t="s">
        <v>151</v>
      </c>
      <c r="L157" s="194"/>
      <c r="M157" s="195" t="s">
        <v>5</v>
      </c>
      <c r="N157" s="196" t="s">
        <v>37</v>
      </c>
      <c r="O157" s="161">
        <v>0</v>
      </c>
      <c r="P157" s="161">
        <f>O157*H157</f>
        <v>0</v>
      </c>
      <c r="Q157" s="161">
        <v>0.14000000000000001</v>
      </c>
      <c r="R157" s="161">
        <f>Q157*H157</f>
        <v>14.14</v>
      </c>
      <c r="S157" s="161">
        <v>0</v>
      </c>
      <c r="T157" s="162">
        <f>S157*H157</f>
        <v>0</v>
      </c>
      <c r="AR157" s="24" t="s">
        <v>212</v>
      </c>
      <c r="AT157" s="24" t="s">
        <v>328</v>
      </c>
      <c r="AU157" s="24" t="s">
        <v>76</v>
      </c>
      <c r="AY157" s="24" t="s">
        <v>145</v>
      </c>
      <c r="BE157" s="163">
        <f>IF(N157="základní",J157,0)</f>
        <v>0</v>
      </c>
      <c r="BF157" s="163">
        <f>IF(N157="snížená",J157,0)</f>
        <v>0</v>
      </c>
      <c r="BG157" s="163">
        <f>IF(N157="zákl. přenesená",J157,0)</f>
        <v>0</v>
      </c>
      <c r="BH157" s="163">
        <f>IF(N157="sníž. přenesená",J157,0)</f>
        <v>0</v>
      </c>
      <c r="BI157" s="163">
        <f>IF(N157="nulová",J157,0)</f>
        <v>0</v>
      </c>
      <c r="BJ157" s="24" t="s">
        <v>74</v>
      </c>
      <c r="BK157" s="163">
        <f>ROUND(I157*H157,2)</f>
        <v>0</v>
      </c>
      <c r="BL157" s="24" t="s">
        <v>152</v>
      </c>
      <c r="BM157" s="24" t="s">
        <v>684</v>
      </c>
    </row>
    <row r="158" spans="2:65" s="1" customFormat="1" ht="24">
      <c r="B158" s="38"/>
      <c r="D158" s="164" t="s">
        <v>154</v>
      </c>
      <c r="F158" s="165" t="s">
        <v>685</v>
      </c>
      <c r="L158" s="38"/>
      <c r="M158" s="166"/>
      <c r="N158" s="39"/>
      <c r="O158" s="39"/>
      <c r="P158" s="39"/>
      <c r="Q158" s="39"/>
      <c r="R158" s="39"/>
      <c r="S158" s="39"/>
      <c r="T158" s="67"/>
      <c r="AT158" s="24" t="s">
        <v>154</v>
      </c>
      <c r="AU158" s="24" t="s">
        <v>76</v>
      </c>
    </row>
    <row r="159" spans="2:65" s="10" customFormat="1" ht="29.85" customHeight="1">
      <c r="B159" s="140"/>
      <c r="D159" s="141" t="s">
        <v>65</v>
      </c>
      <c r="E159" s="150" t="s">
        <v>152</v>
      </c>
      <c r="F159" s="150" t="s">
        <v>333</v>
      </c>
      <c r="J159" s="151">
        <f>BK159</f>
        <v>0</v>
      </c>
      <c r="L159" s="140"/>
      <c r="M159" s="144"/>
      <c r="N159" s="145"/>
      <c r="O159" s="145"/>
      <c r="P159" s="146">
        <f>SUM(P160:P183)</f>
        <v>3758.2</v>
      </c>
      <c r="Q159" s="145"/>
      <c r="R159" s="146">
        <f>SUM(R160:R183)</f>
        <v>0</v>
      </c>
      <c r="S159" s="145"/>
      <c r="T159" s="147">
        <f>SUM(T160:T183)</f>
        <v>0</v>
      </c>
      <c r="AR159" s="141" t="s">
        <v>74</v>
      </c>
      <c r="AT159" s="148" t="s">
        <v>65</v>
      </c>
      <c r="AU159" s="148" t="s">
        <v>74</v>
      </c>
      <c r="AY159" s="141" t="s">
        <v>145</v>
      </c>
      <c r="BK159" s="149">
        <f>SUM(BK160:BK183)</f>
        <v>0</v>
      </c>
    </row>
    <row r="160" spans="2:65" s="1" customFormat="1" ht="16.5" customHeight="1">
      <c r="B160" s="152"/>
      <c r="C160" s="153" t="s">
        <v>276</v>
      </c>
      <c r="D160" s="153" t="s">
        <v>147</v>
      </c>
      <c r="E160" s="154" t="s">
        <v>686</v>
      </c>
      <c r="F160" s="155" t="s">
        <v>687</v>
      </c>
      <c r="G160" s="156" t="s">
        <v>184</v>
      </c>
      <c r="H160" s="157">
        <v>154.80000000000001</v>
      </c>
      <c r="I160" s="158"/>
      <c r="J160" s="158">
        <f>ROUND(I160*H160,2)</f>
        <v>0</v>
      </c>
      <c r="K160" s="155"/>
      <c r="L160" s="38"/>
      <c r="M160" s="159" t="s">
        <v>5</v>
      </c>
      <c r="N160" s="160" t="s">
        <v>37</v>
      </c>
      <c r="O160" s="161">
        <v>0.57499999999999996</v>
      </c>
      <c r="P160" s="161">
        <f>O160*H160</f>
        <v>89.01</v>
      </c>
      <c r="Q160" s="161">
        <v>0</v>
      </c>
      <c r="R160" s="161">
        <f>Q160*H160</f>
        <v>0</v>
      </c>
      <c r="S160" s="161">
        <v>0</v>
      </c>
      <c r="T160" s="162">
        <f>S160*H160</f>
        <v>0</v>
      </c>
      <c r="AR160" s="24" t="s">
        <v>152</v>
      </c>
      <c r="AT160" s="24" t="s">
        <v>147</v>
      </c>
      <c r="AU160" s="24" t="s">
        <v>76</v>
      </c>
      <c r="AY160" s="24" t="s">
        <v>145</v>
      </c>
      <c r="BE160" s="163">
        <f>IF(N160="základní",J160,0)</f>
        <v>0</v>
      </c>
      <c r="BF160" s="163">
        <f>IF(N160="snížená",J160,0)</f>
        <v>0</v>
      </c>
      <c r="BG160" s="163">
        <f>IF(N160="zákl. přenesená",J160,0)</f>
        <v>0</v>
      </c>
      <c r="BH160" s="163">
        <f>IF(N160="sníž. přenesená",J160,0)</f>
        <v>0</v>
      </c>
      <c r="BI160" s="163">
        <f>IF(N160="nulová",J160,0)</f>
        <v>0</v>
      </c>
      <c r="BJ160" s="24" t="s">
        <v>74</v>
      </c>
      <c r="BK160" s="163">
        <f>ROUND(I160*H160,2)</f>
        <v>0</v>
      </c>
      <c r="BL160" s="24" t="s">
        <v>152</v>
      </c>
      <c r="BM160" s="24" t="s">
        <v>688</v>
      </c>
    </row>
    <row r="161" spans="2:65" s="1" customFormat="1" ht="24">
      <c r="B161" s="38"/>
      <c r="D161" s="164" t="s">
        <v>154</v>
      </c>
      <c r="F161" s="165" t="s">
        <v>689</v>
      </c>
      <c r="L161" s="38"/>
      <c r="M161" s="166"/>
      <c r="N161" s="39"/>
      <c r="O161" s="39"/>
      <c r="P161" s="39"/>
      <c r="Q161" s="39"/>
      <c r="R161" s="39"/>
      <c r="S161" s="39"/>
      <c r="T161" s="67"/>
      <c r="AT161" s="24" t="s">
        <v>154</v>
      </c>
      <c r="AU161" s="24" t="s">
        <v>76</v>
      </c>
    </row>
    <row r="162" spans="2:65" s="1" customFormat="1" ht="84">
      <c r="B162" s="38"/>
      <c r="D162" s="164" t="s">
        <v>156</v>
      </c>
      <c r="F162" s="167" t="s">
        <v>690</v>
      </c>
      <c r="L162" s="38"/>
      <c r="M162" s="166"/>
      <c r="N162" s="39"/>
      <c r="O162" s="39"/>
      <c r="P162" s="39"/>
      <c r="Q162" s="39"/>
      <c r="R162" s="39"/>
      <c r="S162" s="39"/>
      <c r="T162" s="67"/>
      <c r="AT162" s="24" t="s">
        <v>156</v>
      </c>
      <c r="AU162" s="24" t="s">
        <v>76</v>
      </c>
    </row>
    <row r="163" spans="2:65" s="11" customFormat="1">
      <c r="B163" s="168"/>
      <c r="D163" s="164" t="s">
        <v>158</v>
      </c>
      <c r="E163" s="169" t="s">
        <v>5</v>
      </c>
      <c r="F163" s="170" t="s">
        <v>691</v>
      </c>
      <c r="H163" s="169" t="s">
        <v>5</v>
      </c>
      <c r="L163" s="168"/>
      <c r="M163" s="171"/>
      <c r="N163" s="172"/>
      <c r="O163" s="172"/>
      <c r="P163" s="172"/>
      <c r="Q163" s="172"/>
      <c r="R163" s="172"/>
      <c r="S163" s="172"/>
      <c r="T163" s="173"/>
      <c r="AT163" s="169" t="s">
        <v>158</v>
      </c>
      <c r="AU163" s="169" t="s">
        <v>76</v>
      </c>
      <c r="AV163" s="11" t="s">
        <v>74</v>
      </c>
      <c r="AW163" s="11" t="s">
        <v>30</v>
      </c>
      <c r="AX163" s="11" t="s">
        <v>66</v>
      </c>
      <c r="AY163" s="169" t="s">
        <v>145</v>
      </c>
    </row>
    <row r="164" spans="2:65" s="12" customFormat="1">
      <c r="B164" s="174"/>
      <c r="D164" s="164" t="s">
        <v>158</v>
      </c>
      <c r="E164" s="175" t="s">
        <v>5</v>
      </c>
      <c r="F164" s="176" t="s">
        <v>692</v>
      </c>
      <c r="H164" s="177">
        <v>154.80000000000001</v>
      </c>
      <c r="L164" s="174"/>
      <c r="M164" s="178"/>
      <c r="N164" s="179"/>
      <c r="O164" s="179"/>
      <c r="P164" s="179"/>
      <c r="Q164" s="179"/>
      <c r="R164" s="179"/>
      <c r="S164" s="179"/>
      <c r="T164" s="180"/>
      <c r="AT164" s="175" t="s">
        <v>158</v>
      </c>
      <c r="AU164" s="175" t="s">
        <v>76</v>
      </c>
      <c r="AV164" s="12" t="s">
        <v>76</v>
      </c>
      <c r="AW164" s="12" t="s">
        <v>30</v>
      </c>
      <c r="AX164" s="12" t="s">
        <v>66</v>
      </c>
      <c r="AY164" s="175" t="s">
        <v>145</v>
      </c>
    </row>
    <row r="165" spans="2:65" s="13" customFormat="1">
      <c r="B165" s="181"/>
      <c r="D165" s="164" t="s">
        <v>158</v>
      </c>
      <c r="E165" s="182" t="s">
        <v>5</v>
      </c>
      <c r="F165" s="183" t="s">
        <v>161</v>
      </c>
      <c r="H165" s="184">
        <v>154.80000000000001</v>
      </c>
      <c r="L165" s="181"/>
      <c r="M165" s="185"/>
      <c r="N165" s="186"/>
      <c r="O165" s="186"/>
      <c r="P165" s="186"/>
      <c r="Q165" s="186"/>
      <c r="R165" s="186"/>
      <c r="S165" s="186"/>
      <c r="T165" s="187"/>
      <c r="AT165" s="182" t="s">
        <v>158</v>
      </c>
      <c r="AU165" s="182" t="s">
        <v>76</v>
      </c>
      <c r="AV165" s="13" t="s">
        <v>152</v>
      </c>
      <c r="AW165" s="13" t="s">
        <v>30</v>
      </c>
      <c r="AX165" s="13" t="s">
        <v>74</v>
      </c>
      <c r="AY165" s="182" t="s">
        <v>145</v>
      </c>
    </row>
    <row r="166" spans="2:65" s="1" customFormat="1" ht="16.5" customHeight="1">
      <c r="B166" s="152"/>
      <c r="C166" s="153" t="s">
        <v>284</v>
      </c>
      <c r="D166" s="153" t="s">
        <v>147</v>
      </c>
      <c r="E166" s="154" t="s">
        <v>693</v>
      </c>
      <c r="F166" s="155" t="s">
        <v>694</v>
      </c>
      <c r="G166" s="156" t="s">
        <v>184</v>
      </c>
      <c r="H166" s="157">
        <v>602</v>
      </c>
      <c r="I166" s="158"/>
      <c r="J166" s="158">
        <f>ROUND(I166*H166,2)</f>
        <v>0</v>
      </c>
      <c r="K166" s="155"/>
      <c r="L166" s="38"/>
      <c r="M166" s="159" t="s">
        <v>5</v>
      </c>
      <c r="N166" s="160" t="s">
        <v>37</v>
      </c>
      <c r="O166" s="161">
        <v>0.57499999999999996</v>
      </c>
      <c r="P166" s="161">
        <f>O166*H166</f>
        <v>346.15</v>
      </c>
      <c r="Q166" s="161">
        <v>0</v>
      </c>
      <c r="R166" s="161">
        <f>Q166*H166</f>
        <v>0</v>
      </c>
      <c r="S166" s="161">
        <v>0</v>
      </c>
      <c r="T166" s="162">
        <f>S166*H166</f>
        <v>0</v>
      </c>
      <c r="AR166" s="24" t="s">
        <v>152</v>
      </c>
      <c r="AT166" s="24" t="s">
        <v>147</v>
      </c>
      <c r="AU166" s="24" t="s">
        <v>76</v>
      </c>
      <c r="AY166" s="24" t="s">
        <v>145</v>
      </c>
      <c r="BE166" s="163">
        <f>IF(N166="základní",J166,0)</f>
        <v>0</v>
      </c>
      <c r="BF166" s="163">
        <f>IF(N166="snížená",J166,0)</f>
        <v>0</v>
      </c>
      <c r="BG166" s="163">
        <f>IF(N166="zákl. přenesená",J166,0)</f>
        <v>0</v>
      </c>
      <c r="BH166" s="163">
        <f>IF(N166="sníž. přenesená",J166,0)</f>
        <v>0</v>
      </c>
      <c r="BI166" s="163">
        <f>IF(N166="nulová",J166,0)</f>
        <v>0</v>
      </c>
      <c r="BJ166" s="24" t="s">
        <v>74</v>
      </c>
      <c r="BK166" s="163">
        <f>ROUND(I166*H166,2)</f>
        <v>0</v>
      </c>
      <c r="BL166" s="24" t="s">
        <v>152</v>
      </c>
      <c r="BM166" s="24" t="s">
        <v>695</v>
      </c>
    </row>
    <row r="167" spans="2:65" s="1" customFormat="1" ht="24">
      <c r="B167" s="38"/>
      <c r="D167" s="164" t="s">
        <v>154</v>
      </c>
      <c r="F167" s="165" t="s">
        <v>696</v>
      </c>
      <c r="L167" s="38"/>
      <c r="M167" s="166"/>
      <c r="N167" s="39"/>
      <c r="O167" s="39"/>
      <c r="P167" s="39"/>
      <c r="Q167" s="39"/>
      <c r="R167" s="39"/>
      <c r="S167" s="39"/>
      <c r="T167" s="67"/>
      <c r="AT167" s="24" t="s">
        <v>154</v>
      </c>
      <c r="AU167" s="24" t="s">
        <v>76</v>
      </c>
    </row>
    <row r="168" spans="2:65" s="1" customFormat="1" ht="84">
      <c r="B168" s="38"/>
      <c r="D168" s="164" t="s">
        <v>156</v>
      </c>
      <c r="F168" s="167" t="s">
        <v>690</v>
      </c>
      <c r="L168" s="38"/>
      <c r="M168" s="166"/>
      <c r="N168" s="39"/>
      <c r="O168" s="39"/>
      <c r="P168" s="39"/>
      <c r="Q168" s="39"/>
      <c r="R168" s="39"/>
      <c r="S168" s="39"/>
      <c r="T168" s="67"/>
      <c r="AT168" s="24" t="s">
        <v>156</v>
      </c>
      <c r="AU168" s="24" t="s">
        <v>76</v>
      </c>
    </row>
    <row r="169" spans="2:65" s="11" customFormat="1">
      <c r="B169" s="168"/>
      <c r="D169" s="164" t="s">
        <v>158</v>
      </c>
      <c r="E169" s="169" t="s">
        <v>5</v>
      </c>
      <c r="F169" s="170" t="s">
        <v>697</v>
      </c>
      <c r="H169" s="169" t="s">
        <v>5</v>
      </c>
      <c r="L169" s="168"/>
      <c r="M169" s="171"/>
      <c r="N169" s="172"/>
      <c r="O169" s="172"/>
      <c r="P169" s="172"/>
      <c r="Q169" s="172"/>
      <c r="R169" s="172"/>
      <c r="S169" s="172"/>
      <c r="T169" s="173"/>
      <c r="AT169" s="169" t="s">
        <v>158</v>
      </c>
      <c r="AU169" s="169" t="s">
        <v>76</v>
      </c>
      <c r="AV169" s="11" t="s">
        <v>74</v>
      </c>
      <c r="AW169" s="11" t="s">
        <v>30</v>
      </c>
      <c r="AX169" s="11" t="s">
        <v>66</v>
      </c>
      <c r="AY169" s="169" t="s">
        <v>145</v>
      </c>
    </row>
    <row r="170" spans="2:65" s="12" customFormat="1">
      <c r="B170" s="174"/>
      <c r="D170" s="164" t="s">
        <v>158</v>
      </c>
      <c r="E170" s="175" t="s">
        <v>5</v>
      </c>
      <c r="F170" s="176" t="s">
        <v>698</v>
      </c>
      <c r="H170" s="177">
        <v>602</v>
      </c>
      <c r="L170" s="174"/>
      <c r="M170" s="178"/>
      <c r="N170" s="179"/>
      <c r="O170" s="179"/>
      <c r="P170" s="179"/>
      <c r="Q170" s="179"/>
      <c r="R170" s="179"/>
      <c r="S170" s="179"/>
      <c r="T170" s="180"/>
      <c r="AT170" s="175" t="s">
        <v>158</v>
      </c>
      <c r="AU170" s="175" t="s">
        <v>76</v>
      </c>
      <c r="AV170" s="12" t="s">
        <v>76</v>
      </c>
      <c r="AW170" s="12" t="s">
        <v>30</v>
      </c>
      <c r="AX170" s="12" t="s">
        <v>66</v>
      </c>
      <c r="AY170" s="175" t="s">
        <v>145</v>
      </c>
    </row>
    <row r="171" spans="2:65" s="13" customFormat="1">
      <c r="B171" s="181"/>
      <c r="D171" s="164" t="s">
        <v>158</v>
      </c>
      <c r="E171" s="182" t="s">
        <v>5</v>
      </c>
      <c r="F171" s="183" t="s">
        <v>161</v>
      </c>
      <c r="H171" s="184">
        <v>602</v>
      </c>
      <c r="L171" s="181"/>
      <c r="M171" s="185"/>
      <c r="N171" s="186"/>
      <c r="O171" s="186"/>
      <c r="P171" s="186"/>
      <c r="Q171" s="186"/>
      <c r="R171" s="186"/>
      <c r="S171" s="186"/>
      <c r="T171" s="187"/>
      <c r="AT171" s="182" t="s">
        <v>158</v>
      </c>
      <c r="AU171" s="182" t="s">
        <v>76</v>
      </c>
      <c r="AV171" s="13" t="s">
        <v>152</v>
      </c>
      <c r="AW171" s="13" t="s">
        <v>30</v>
      </c>
      <c r="AX171" s="13" t="s">
        <v>74</v>
      </c>
      <c r="AY171" s="182" t="s">
        <v>145</v>
      </c>
    </row>
    <row r="172" spans="2:65" s="1" customFormat="1" ht="16.5" customHeight="1">
      <c r="B172" s="152"/>
      <c r="C172" s="153" t="s">
        <v>297</v>
      </c>
      <c r="D172" s="153" t="s">
        <v>147</v>
      </c>
      <c r="E172" s="154" t="s">
        <v>699</v>
      </c>
      <c r="F172" s="155" t="s">
        <v>694</v>
      </c>
      <c r="G172" s="156" t="s">
        <v>184</v>
      </c>
      <c r="H172" s="157">
        <v>4575.2</v>
      </c>
      <c r="I172" s="158"/>
      <c r="J172" s="158">
        <f>ROUND(I172*H172,2)</f>
        <v>0</v>
      </c>
      <c r="K172" s="155" t="s">
        <v>151</v>
      </c>
      <c r="L172" s="38"/>
      <c r="M172" s="159" t="s">
        <v>5</v>
      </c>
      <c r="N172" s="160" t="s">
        <v>37</v>
      </c>
      <c r="O172" s="161">
        <v>0.57499999999999996</v>
      </c>
      <c r="P172" s="161">
        <f>O172*H172</f>
        <v>2630.74</v>
      </c>
      <c r="Q172" s="161">
        <v>0</v>
      </c>
      <c r="R172" s="161">
        <f>Q172*H172</f>
        <v>0</v>
      </c>
      <c r="S172" s="161">
        <v>0</v>
      </c>
      <c r="T172" s="162">
        <f>S172*H172</f>
        <v>0</v>
      </c>
      <c r="AR172" s="24" t="s">
        <v>152</v>
      </c>
      <c r="AT172" s="24" t="s">
        <v>147</v>
      </c>
      <c r="AU172" s="24" t="s">
        <v>76</v>
      </c>
      <c r="AY172" s="24" t="s">
        <v>145</v>
      </c>
      <c r="BE172" s="163">
        <f>IF(N172="základní",J172,0)</f>
        <v>0</v>
      </c>
      <c r="BF172" s="163">
        <f>IF(N172="snížená",J172,0)</f>
        <v>0</v>
      </c>
      <c r="BG172" s="163">
        <f>IF(N172="zákl. přenesená",J172,0)</f>
        <v>0</v>
      </c>
      <c r="BH172" s="163">
        <f>IF(N172="sníž. přenesená",J172,0)</f>
        <v>0</v>
      </c>
      <c r="BI172" s="163">
        <f>IF(N172="nulová",J172,0)</f>
        <v>0</v>
      </c>
      <c r="BJ172" s="24" t="s">
        <v>74</v>
      </c>
      <c r="BK172" s="163">
        <f>ROUND(I172*H172,2)</f>
        <v>0</v>
      </c>
      <c r="BL172" s="24" t="s">
        <v>152</v>
      </c>
      <c r="BM172" s="24" t="s">
        <v>700</v>
      </c>
    </row>
    <row r="173" spans="2:65" s="1" customFormat="1" ht="24">
      <c r="B173" s="38"/>
      <c r="D173" s="164" t="s">
        <v>154</v>
      </c>
      <c r="F173" s="165" t="s">
        <v>701</v>
      </c>
      <c r="L173" s="38"/>
      <c r="M173" s="166"/>
      <c r="N173" s="39"/>
      <c r="O173" s="39"/>
      <c r="P173" s="39"/>
      <c r="Q173" s="39"/>
      <c r="R173" s="39"/>
      <c r="S173" s="39"/>
      <c r="T173" s="67"/>
      <c r="AT173" s="24" t="s">
        <v>154</v>
      </c>
      <c r="AU173" s="24" t="s">
        <v>76</v>
      </c>
    </row>
    <row r="174" spans="2:65" s="1" customFormat="1" ht="84">
      <c r="B174" s="38"/>
      <c r="D174" s="164" t="s">
        <v>156</v>
      </c>
      <c r="F174" s="167" t="s">
        <v>690</v>
      </c>
      <c r="L174" s="38"/>
      <c r="M174" s="166"/>
      <c r="N174" s="39"/>
      <c r="O174" s="39"/>
      <c r="P174" s="39"/>
      <c r="Q174" s="39"/>
      <c r="R174" s="39"/>
      <c r="S174" s="39"/>
      <c r="T174" s="67"/>
      <c r="AT174" s="24" t="s">
        <v>156</v>
      </c>
      <c r="AU174" s="24" t="s">
        <v>76</v>
      </c>
    </row>
    <row r="175" spans="2:65" s="11" customFormat="1">
      <c r="B175" s="168"/>
      <c r="D175" s="164" t="s">
        <v>158</v>
      </c>
      <c r="E175" s="169" t="s">
        <v>5</v>
      </c>
      <c r="F175" s="170" t="s">
        <v>702</v>
      </c>
      <c r="H175" s="169" t="s">
        <v>5</v>
      </c>
      <c r="L175" s="168"/>
      <c r="M175" s="171"/>
      <c r="N175" s="172"/>
      <c r="O175" s="172"/>
      <c r="P175" s="172"/>
      <c r="Q175" s="172"/>
      <c r="R175" s="172"/>
      <c r="S175" s="172"/>
      <c r="T175" s="173"/>
      <c r="AT175" s="169" t="s">
        <v>158</v>
      </c>
      <c r="AU175" s="169" t="s">
        <v>76</v>
      </c>
      <c r="AV175" s="11" t="s">
        <v>74</v>
      </c>
      <c r="AW175" s="11" t="s">
        <v>30</v>
      </c>
      <c r="AX175" s="11" t="s">
        <v>66</v>
      </c>
      <c r="AY175" s="169" t="s">
        <v>145</v>
      </c>
    </row>
    <row r="176" spans="2:65" s="12" customFormat="1">
      <c r="B176" s="174"/>
      <c r="D176" s="164" t="s">
        <v>158</v>
      </c>
      <c r="E176" s="175" t="s">
        <v>5</v>
      </c>
      <c r="F176" s="176" t="s">
        <v>618</v>
      </c>
      <c r="H176" s="177">
        <v>4575.2</v>
      </c>
      <c r="L176" s="174"/>
      <c r="M176" s="178"/>
      <c r="N176" s="179"/>
      <c r="O176" s="179"/>
      <c r="P176" s="179"/>
      <c r="Q176" s="179"/>
      <c r="R176" s="179"/>
      <c r="S176" s="179"/>
      <c r="T176" s="180"/>
      <c r="AT176" s="175" t="s">
        <v>158</v>
      </c>
      <c r="AU176" s="175" t="s">
        <v>76</v>
      </c>
      <c r="AV176" s="12" t="s">
        <v>76</v>
      </c>
      <c r="AW176" s="12" t="s">
        <v>30</v>
      </c>
      <c r="AX176" s="12" t="s">
        <v>66</v>
      </c>
      <c r="AY176" s="175" t="s">
        <v>145</v>
      </c>
    </row>
    <row r="177" spans="2:65" s="13" customFormat="1">
      <c r="B177" s="181"/>
      <c r="D177" s="164" t="s">
        <v>158</v>
      </c>
      <c r="E177" s="182" t="s">
        <v>5</v>
      </c>
      <c r="F177" s="183" t="s">
        <v>161</v>
      </c>
      <c r="H177" s="184">
        <v>4575.2</v>
      </c>
      <c r="L177" s="181"/>
      <c r="M177" s="185"/>
      <c r="N177" s="186"/>
      <c r="O177" s="186"/>
      <c r="P177" s="186"/>
      <c r="Q177" s="186"/>
      <c r="R177" s="186"/>
      <c r="S177" s="186"/>
      <c r="T177" s="187"/>
      <c r="AT177" s="182" t="s">
        <v>158</v>
      </c>
      <c r="AU177" s="182" t="s">
        <v>76</v>
      </c>
      <c r="AV177" s="13" t="s">
        <v>152</v>
      </c>
      <c r="AW177" s="13" t="s">
        <v>30</v>
      </c>
      <c r="AX177" s="13" t="s">
        <v>74</v>
      </c>
      <c r="AY177" s="182" t="s">
        <v>145</v>
      </c>
    </row>
    <row r="178" spans="2:65" s="1" customFormat="1" ht="16.5" customHeight="1">
      <c r="B178" s="152"/>
      <c r="C178" s="153" t="s">
        <v>312</v>
      </c>
      <c r="D178" s="153" t="s">
        <v>147</v>
      </c>
      <c r="E178" s="154" t="s">
        <v>703</v>
      </c>
      <c r="F178" s="155" t="s">
        <v>704</v>
      </c>
      <c r="G178" s="156" t="s">
        <v>150</v>
      </c>
      <c r="H178" s="157">
        <v>1204</v>
      </c>
      <c r="I178" s="158"/>
      <c r="J178" s="158">
        <f>ROUND(I178*H178,2)</f>
        <v>0</v>
      </c>
      <c r="K178" s="155"/>
      <c r="L178" s="38"/>
      <c r="M178" s="159" t="s">
        <v>5</v>
      </c>
      <c r="N178" s="160" t="s">
        <v>37</v>
      </c>
      <c r="O178" s="161">
        <v>0.57499999999999996</v>
      </c>
      <c r="P178" s="161">
        <f>O178*H178</f>
        <v>692.3</v>
      </c>
      <c r="Q178" s="161">
        <v>0</v>
      </c>
      <c r="R178" s="161">
        <f>Q178*H178</f>
        <v>0</v>
      </c>
      <c r="S178" s="161">
        <v>0</v>
      </c>
      <c r="T178" s="162">
        <f>S178*H178</f>
        <v>0</v>
      </c>
      <c r="AR178" s="24" t="s">
        <v>152</v>
      </c>
      <c r="AT178" s="24" t="s">
        <v>147</v>
      </c>
      <c r="AU178" s="24" t="s">
        <v>76</v>
      </c>
      <c r="AY178" s="24" t="s">
        <v>145</v>
      </c>
      <c r="BE178" s="163">
        <f>IF(N178="základní",J178,0)</f>
        <v>0</v>
      </c>
      <c r="BF178" s="163">
        <f>IF(N178="snížená",J178,0)</f>
        <v>0</v>
      </c>
      <c r="BG178" s="163">
        <f>IF(N178="zákl. přenesená",J178,0)</f>
        <v>0</v>
      </c>
      <c r="BH178" s="163">
        <f>IF(N178="sníž. přenesená",J178,0)</f>
        <v>0</v>
      </c>
      <c r="BI178" s="163">
        <f>IF(N178="nulová",J178,0)</f>
        <v>0</v>
      </c>
      <c r="BJ178" s="24" t="s">
        <v>74</v>
      </c>
      <c r="BK178" s="163">
        <f>ROUND(I178*H178,2)</f>
        <v>0</v>
      </c>
      <c r="BL178" s="24" t="s">
        <v>152</v>
      </c>
      <c r="BM178" s="24" t="s">
        <v>705</v>
      </c>
    </row>
    <row r="179" spans="2:65" s="1" customFormat="1" ht="24">
      <c r="B179" s="38"/>
      <c r="D179" s="164" t="s">
        <v>154</v>
      </c>
      <c r="F179" s="165" t="s">
        <v>706</v>
      </c>
      <c r="L179" s="38"/>
      <c r="M179" s="166"/>
      <c r="N179" s="39"/>
      <c r="O179" s="39"/>
      <c r="P179" s="39"/>
      <c r="Q179" s="39"/>
      <c r="R179" s="39"/>
      <c r="S179" s="39"/>
      <c r="T179" s="67"/>
      <c r="AT179" s="24" t="s">
        <v>154</v>
      </c>
      <c r="AU179" s="24" t="s">
        <v>76</v>
      </c>
    </row>
    <row r="180" spans="2:65" s="1" customFormat="1" ht="84">
      <c r="B180" s="38"/>
      <c r="D180" s="164" t="s">
        <v>156</v>
      </c>
      <c r="F180" s="167" t="s">
        <v>690</v>
      </c>
      <c r="L180" s="38"/>
      <c r="M180" s="166"/>
      <c r="N180" s="39"/>
      <c r="O180" s="39"/>
      <c r="P180" s="39"/>
      <c r="Q180" s="39"/>
      <c r="R180" s="39"/>
      <c r="S180" s="39"/>
      <c r="T180" s="67"/>
      <c r="AT180" s="24" t="s">
        <v>156</v>
      </c>
      <c r="AU180" s="24" t="s">
        <v>76</v>
      </c>
    </row>
    <row r="181" spans="2:65" s="11" customFormat="1">
      <c r="B181" s="168"/>
      <c r="D181" s="164" t="s">
        <v>158</v>
      </c>
      <c r="E181" s="169" t="s">
        <v>5</v>
      </c>
      <c r="F181" s="170" t="s">
        <v>707</v>
      </c>
      <c r="H181" s="169" t="s">
        <v>5</v>
      </c>
      <c r="L181" s="168"/>
      <c r="M181" s="171"/>
      <c r="N181" s="172"/>
      <c r="O181" s="172"/>
      <c r="P181" s="172"/>
      <c r="Q181" s="172"/>
      <c r="R181" s="172"/>
      <c r="S181" s="172"/>
      <c r="T181" s="173"/>
      <c r="AT181" s="169" t="s">
        <v>158</v>
      </c>
      <c r="AU181" s="169" t="s">
        <v>76</v>
      </c>
      <c r="AV181" s="11" t="s">
        <v>74</v>
      </c>
      <c r="AW181" s="11" t="s">
        <v>30</v>
      </c>
      <c r="AX181" s="11" t="s">
        <v>66</v>
      </c>
      <c r="AY181" s="169" t="s">
        <v>145</v>
      </c>
    </row>
    <row r="182" spans="2:65" s="12" customFormat="1">
      <c r="B182" s="174"/>
      <c r="D182" s="164" t="s">
        <v>158</v>
      </c>
      <c r="E182" s="175" t="s">
        <v>5</v>
      </c>
      <c r="F182" s="176" t="s">
        <v>708</v>
      </c>
      <c r="H182" s="177">
        <v>1204</v>
      </c>
      <c r="L182" s="174"/>
      <c r="M182" s="178"/>
      <c r="N182" s="179"/>
      <c r="O182" s="179"/>
      <c r="P182" s="179"/>
      <c r="Q182" s="179"/>
      <c r="R182" s="179"/>
      <c r="S182" s="179"/>
      <c r="T182" s="180"/>
      <c r="AT182" s="175" t="s">
        <v>158</v>
      </c>
      <c r="AU182" s="175" t="s">
        <v>76</v>
      </c>
      <c r="AV182" s="12" t="s">
        <v>76</v>
      </c>
      <c r="AW182" s="12" t="s">
        <v>30</v>
      </c>
      <c r="AX182" s="12" t="s">
        <v>66</v>
      </c>
      <c r="AY182" s="175" t="s">
        <v>145</v>
      </c>
    </row>
    <row r="183" spans="2:65" s="13" customFormat="1">
      <c r="B183" s="181"/>
      <c r="D183" s="164" t="s">
        <v>158</v>
      </c>
      <c r="E183" s="182" t="s">
        <v>5</v>
      </c>
      <c r="F183" s="183" t="s">
        <v>161</v>
      </c>
      <c r="H183" s="184">
        <v>1204</v>
      </c>
      <c r="L183" s="181"/>
      <c r="M183" s="185"/>
      <c r="N183" s="186"/>
      <c r="O183" s="186"/>
      <c r="P183" s="186"/>
      <c r="Q183" s="186"/>
      <c r="R183" s="186"/>
      <c r="S183" s="186"/>
      <c r="T183" s="187"/>
      <c r="AT183" s="182" t="s">
        <v>158</v>
      </c>
      <c r="AU183" s="182" t="s">
        <v>76</v>
      </c>
      <c r="AV183" s="13" t="s">
        <v>152</v>
      </c>
      <c r="AW183" s="13" t="s">
        <v>30</v>
      </c>
      <c r="AX183" s="13" t="s">
        <v>74</v>
      </c>
      <c r="AY183" s="182" t="s">
        <v>145</v>
      </c>
    </row>
    <row r="184" spans="2:65" s="10" customFormat="1" ht="29.85" customHeight="1">
      <c r="B184" s="140"/>
      <c r="D184" s="141" t="s">
        <v>65</v>
      </c>
      <c r="E184" s="150" t="s">
        <v>181</v>
      </c>
      <c r="F184" s="150" t="s">
        <v>374</v>
      </c>
      <c r="J184" s="151">
        <f>BK184</f>
        <v>0</v>
      </c>
      <c r="L184" s="140"/>
      <c r="M184" s="144"/>
      <c r="N184" s="145"/>
      <c r="O184" s="145"/>
      <c r="P184" s="146">
        <f>SUM(P185:P189)</f>
        <v>7.0502590000000005</v>
      </c>
      <c r="Q184" s="145"/>
      <c r="R184" s="146">
        <f>SUM(R185:R189)</f>
        <v>35.671245210000002</v>
      </c>
      <c r="S184" s="145"/>
      <c r="T184" s="147">
        <f>SUM(T185:T189)</f>
        <v>0</v>
      </c>
      <c r="AR184" s="141" t="s">
        <v>74</v>
      </c>
      <c r="AT184" s="148" t="s">
        <v>65</v>
      </c>
      <c r="AU184" s="148" t="s">
        <v>74</v>
      </c>
      <c r="AY184" s="141" t="s">
        <v>145</v>
      </c>
      <c r="BK184" s="149">
        <f>SUM(BK185:BK189)</f>
        <v>0</v>
      </c>
    </row>
    <row r="185" spans="2:65" s="1" customFormat="1" ht="16.5" customHeight="1">
      <c r="B185" s="152"/>
      <c r="C185" s="153" t="s">
        <v>321</v>
      </c>
      <c r="D185" s="153" t="s">
        <v>147</v>
      </c>
      <c r="E185" s="154" t="s">
        <v>709</v>
      </c>
      <c r="F185" s="155" t="s">
        <v>710</v>
      </c>
      <c r="G185" s="156" t="s">
        <v>150</v>
      </c>
      <c r="H185" s="157">
        <v>306.53300000000002</v>
      </c>
      <c r="I185" s="158"/>
      <c r="J185" s="158">
        <f>ROUND(I185*H185,2)</f>
        <v>0</v>
      </c>
      <c r="K185" s="155" t="s">
        <v>151</v>
      </c>
      <c r="L185" s="38"/>
      <c r="M185" s="159" t="s">
        <v>5</v>
      </c>
      <c r="N185" s="160" t="s">
        <v>37</v>
      </c>
      <c r="O185" s="161">
        <v>2.3E-2</v>
      </c>
      <c r="P185" s="161">
        <f>O185*H185</f>
        <v>7.0502590000000005</v>
      </c>
      <c r="Q185" s="161">
        <v>0.11637</v>
      </c>
      <c r="R185" s="161">
        <f>Q185*H185</f>
        <v>35.671245210000002</v>
      </c>
      <c r="S185" s="161">
        <v>0</v>
      </c>
      <c r="T185" s="162">
        <f>S185*H185</f>
        <v>0</v>
      </c>
      <c r="AR185" s="24" t="s">
        <v>152</v>
      </c>
      <c r="AT185" s="24" t="s">
        <v>147</v>
      </c>
      <c r="AU185" s="24" t="s">
        <v>76</v>
      </c>
      <c r="AY185" s="24" t="s">
        <v>145</v>
      </c>
      <c r="BE185" s="163">
        <f>IF(N185="základní",J185,0)</f>
        <v>0</v>
      </c>
      <c r="BF185" s="163">
        <f>IF(N185="snížená",J185,0)</f>
        <v>0</v>
      </c>
      <c r="BG185" s="163">
        <f>IF(N185="zákl. přenesená",J185,0)</f>
        <v>0</v>
      </c>
      <c r="BH185" s="163">
        <f>IF(N185="sníž. přenesená",J185,0)</f>
        <v>0</v>
      </c>
      <c r="BI185" s="163">
        <f>IF(N185="nulová",J185,0)</f>
        <v>0</v>
      </c>
      <c r="BJ185" s="24" t="s">
        <v>74</v>
      </c>
      <c r="BK185" s="163">
        <f>ROUND(I185*H185,2)</f>
        <v>0</v>
      </c>
      <c r="BL185" s="24" t="s">
        <v>152</v>
      </c>
      <c r="BM185" s="24" t="s">
        <v>711</v>
      </c>
    </row>
    <row r="186" spans="2:65" s="1" customFormat="1" ht="24">
      <c r="B186" s="38"/>
      <c r="D186" s="164" t="s">
        <v>179</v>
      </c>
      <c r="F186" s="167" t="s">
        <v>712</v>
      </c>
      <c r="L186" s="38"/>
      <c r="M186" s="166"/>
      <c r="N186" s="39"/>
      <c r="O186" s="39"/>
      <c r="P186" s="39"/>
      <c r="Q186" s="39"/>
      <c r="R186" s="39"/>
      <c r="S186" s="39"/>
      <c r="T186" s="67"/>
      <c r="AT186" s="24" t="s">
        <v>179</v>
      </c>
      <c r="AU186" s="24" t="s">
        <v>76</v>
      </c>
    </row>
    <row r="187" spans="2:65" s="11" customFormat="1" ht="24">
      <c r="B187" s="168"/>
      <c r="D187" s="164" t="s">
        <v>158</v>
      </c>
      <c r="E187" s="169" t="s">
        <v>5</v>
      </c>
      <c r="F187" s="170" t="s">
        <v>713</v>
      </c>
      <c r="H187" s="169" t="s">
        <v>5</v>
      </c>
      <c r="L187" s="168"/>
      <c r="M187" s="171"/>
      <c r="N187" s="172"/>
      <c r="O187" s="172"/>
      <c r="P187" s="172"/>
      <c r="Q187" s="172"/>
      <c r="R187" s="172"/>
      <c r="S187" s="172"/>
      <c r="T187" s="173"/>
      <c r="AT187" s="169" t="s">
        <v>158</v>
      </c>
      <c r="AU187" s="169" t="s">
        <v>76</v>
      </c>
      <c r="AV187" s="11" t="s">
        <v>74</v>
      </c>
      <c r="AW187" s="11" t="s">
        <v>30</v>
      </c>
      <c r="AX187" s="11" t="s">
        <v>66</v>
      </c>
      <c r="AY187" s="169" t="s">
        <v>145</v>
      </c>
    </row>
    <row r="188" spans="2:65" s="12" customFormat="1">
      <c r="B188" s="174"/>
      <c r="D188" s="164" t="s">
        <v>158</v>
      </c>
      <c r="E188" s="175" t="s">
        <v>5</v>
      </c>
      <c r="F188" s="176" t="s">
        <v>714</v>
      </c>
      <c r="H188" s="177">
        <v>306.53300000000002</v>
      </c>
      <c r="L188" s="174"/>
      <c r="M188" s="178"/>
      <c r="N188" s="179"/>
      <c r="O188" s="179"/>
      <c r="P188" s="179"/>
      <c r="Q188" s="179"/>
      <c r="R188" s="179"/>
      <c r="S188" s="179"/>
      <c r="T188" s="180"/>
      <c r="AT188" s="175" t="s">
        <v>158</v>
      </c>
      <c r="AU188" s="175" t="s">
        <v>76</v>
      </c>
      <c r="AV188" s="12" t="s">
        <v>76</v>
      </c>
      <c r="AW188" s="12" t="s">
        <v>30</v>
      </c>
      <c r="AX188" s="12" t="s">
        <v>66</v>
      </c>
      <c r="AY188" s="175" t="s">
        <v>145</v>
      </c>
    </row>
    <row r="189" spans="2:65" s="13" customFormat="1">
      <c r="B189" s="181"/>
      <c r="D189" s="164" t="s">
        <v>158</v>
      </c>
      <c r="E189" s="182" t="s">
        <v>5</v>
      </c>
      <c r="F189" s="183" t="s">
        <v>161</v>
      </c>
      <c r="H189" s="184">
        <v>306.53300000000002</v>
      </c>
      <c r="L189" s="181"/>
      <c r="M189" s="185"/>
      <c r="N189" s="186"/>
      <c r="O189" s="186"/>
      <c r="P189" s="186"/>
      <c r="Q189" s="186"/>
      <c r="R189" s="186"/>
      <c r="S189" s="186"/>
      <c r="T189" s="187"/>
      <c r="AT189" s="182" t="s">
        <v>158</v>
      </c>
      <c r="AU189" s="182" t="s">
        <v>76</v>
      </c>
      <c r="AV189" s="13" t="s">
        <v>152</v>
      </c>
      <c r="AW189" s="13" t="s">
        <v>30</v>
      </c>
      <c r="AX189" s="13" t="s">
        <v>74</v>
      </c>
      <c r="AY189" s="182" t="s">
        <v>145</v>
      </c>
    </row>
    <row r="190" spans="2:65" s="10" customFormat="1" ht="29.85" customHeight="1">
      <c r="B190" s="140"/>
      <c r="D190" s="141" t="s">
        <v>65</v>
      </c>
      <c r="E190" s="150" t="s">
        <v>469</v>
      </c>
      <c r="F190" s="150" t="s">
        <v>470</v>
      </c>
      <c r="J190" s="151">
        <f>BK190</f>
        <v>0</v>
      </c>
      <c r="L190" s="140"/>
      <c r="M190" s="144"/>
      <c r="N190" s="145"/>
      <c r="O190" s="145"/>
      <c r="P190" s="146">
        <f>SUM(P191:P193)</f>
        <v>33.618493999999998</v>
      </c>
      <c r="Q190" s="145"/>
      <c r="R190" s="146">
        <f>SUM(R191:R193)</f>
        <v>0</v>
      </c>
      <c r="S190" s="145"/>
      <c r="T190" s="147">
        <f>SUM(T191:T193)</f>
        <v>0</v>
      </c>
      <c r="AR190" s="141" t="s">
        <v>74</v>
      </c>
      <c r="AT190" s="148" t="s">
        <v>65</v>
      </c>
      <c r="AU190" s="148" t="s">
        <v>74</v>
      </c>
      <c r="AY190" s="141" t="s">
        <v>145</v>
      </c>
      <c r="BK190" s="149">
        <f>SUM(BK191:BK193)</f>
        <v>0</v>
      </c>
    </row>
    <row r="191" spans="2:65" s="1" customFormat="1" ht="16.5" customHeight="1">
      <c r="B191" s="152"/>
      <c r="C191" s="153" t="s">
        <v>10</v>
      </c>
      <c r="D191" s="153" t="s">
        <v>147</v>
      </c>
      <c r="E191" s="154" t="s">
        <v>472</v>
      </c>
      <c r="F191" s="155" t="s">
        <v>473</v>
      </c>
      <c r="G191" s="156" t="s">
        <v>265</v>
      </c>
      <c r="H191" s="157">
        <v>99.462999999999994</v>
      </c>
      <c r="I191" s="158"/>
      <c r="J191" s="158">
        <f>ROUND(I191*H191,2)</f>
        <v>0</v>
      </c>
      <c r="K191" s="155"/>
      <c r="L191" s="38"/>
      <c r="M191" s="159" t="s">
        <v>5</v>
      </c>
      <c r="N191" s="160" t="s">
        <v>37</v>
      </c>
      <c r="O191" s="161">
        <v>0.33800000000000002</v>
      </c>
      <c r="P191" s="161">
        <f>O191*H191</f>
        <v>33.618493999999998</v>
      </c>
      <c r="Q191" s="161">
        <v>0</v>
      </c>
      <c r="R191" s="161">
        <f>Q191*H191</f>
        <v>0</v>
      </c>
      <c r="S191" s="161">
        <v>0</v>
      </c>
      <c r="T191" s="162">
        <f>S191*H191</f>
        <v>0</v>
      </c>
      <c r="AR191" s="24" t="s">
        <v>152</v>
      </c>
      <c r="AT191" s="24" t="s">
        <v>147</v>
      </c>
      <c r="AU191" s="24" t="s">
        <v>76</v>
      </c>
      <c r="AY191" s="24" t="s">
        <v>145</v>
      </c>
      <c r="BE191" s="163">
        <f>IF(N191="základní",J191,0)</f>
        <v>0</v>
      </c>
      <c r="BF191" s="163">
        <f>IF(N191="snížená",J191,0)</f>
        <v>0</v>
      </c>
      <c r="BG191" s="163">
        <f>IF(N191="zákl. přenesená",J191,0)</f>
        <v>0</v>
      </c>
      <c r="BH191" s="163">
        <f>IF(N191="sníž. přenesená",J191,0)</f>
        <v>0</v>
      </c>
      <c r="BI191" s="163">
        <f>IF(N191="nulová",J191,0)</f>
        <v>0</v>
      </c>
      <c r="BJ191" s="24" t="s">
        <v>74</v>
      </c>
      <c r="BK191" s="163">
        <f>ROUND(I191*H191,2)</f>
        <v>0</v>
      </c>
      <c r="BL191" s="24" t="s">
        <v>152</v>
      </c>
      <c r="BM191" s="24" t="s">
        <v>715</v>
      </c>
    </row>
    <row r="192" spans="2:65" s="1" customFormat="1" ht="24">
      <c r="B192" s="38"/>
      <c r="D192" s="164" t="s">
        <v>154</v>
      </c>
      <c r="F192" s="165" t="s">
        <v>475</v>
      </c>
      <c r="L192" s="38"/>
      <c r="M192" s="166"/>
      <c r="N192" s="39"/>
      <c r="O192" s="39"/>
      <c r="P192" s="39"/>
      <c r="Q192" s="39"/>
      <c r="R192" s="39"/>
      <c r="S192" s="39"/>
      <c r="T192" s="67"/>
      <c r="AT192" s="24" t="s">
        <v>154</v>
      </c>
      <c r="AU192" s="24" t="s">
        <v>76</v>
      </c>
    </row>
    <row r="193" spans="2:65" s="1" customFormat="1" ht="24">
      <c r="B193" s="38"/>
      <c r="D193" s="164" t="s">
        <v>156</v>
      </c>
      <c r="F193" s="167" t="s">
        <v>476</v>
      </c>
      <c r="L193" s="38"/>
      <c r="M193" s="166"/>
      <c r="N193" s="39"/>
      <c r="O193" s="39"/>
      <c r="P193" s="39"/>
      <c r="Q193" s="39"/>
      <c r="R193" s="39"/>
      <c r="S193" s="39"/>
      <c r="T193" s="67"/>
      <c r="AT193" s="24" t="s">
        <v>156</v>
      </c>
      <c r="AU193" s="24" t="s">
        <v>76</v>
      </c>
    </row>
    <row r="194" spans="2:65" s="10" customFormat="1" ht="37.35" customHeight="1">
      <c r="B194" s="140"/>
      <c r="D194" s="141" t="s">
        <v>65</v>
      </c>
      <c r="E194" s="142" t="s">
        <v>477</v>
      </c>
      <c r="F194" s="142" t="s">
        <v>478</v>
      </c>
      <c r="J194" s="143">
        <f>BK194</f>
        <v>0</v>
      </c>
      <c r="L194" s="140"/>
      <c r="M194" s="144"/>
      <c r="N194" s="145"/>
      <c r="O194" s="145"/>
      <c r="P194" s="146">
        <f>P195</f>
        <v>144.401015</v>
      </c>
      <c r="Q194" s="145"/>
      <c r="R194" s="146">
        <f>R195</f>
        <v>1.1454710000000001</v>
      </c>
      <c r="S194" s="145"/>
      <c r="T194" s="147">
        <f>T195</f>
        <v>0</v>
      </c>
      <c r="AR194" s="141" t="s">
        <v>76</v>
      </c>
      <c r="AT194" s="148" t="s">
        <v>65</v>
      </c>
      <c r="AU194" s="148" t="s">
        <v>66</v>
      </c>
      <c r="AY194" s="141" t="s">
        <v>145</v>
      </c>
      <c r="BK194" s="149">
        <f>BK195</f>
        <v>0</v>
      </c>
    </row>
    <row r="195" spans="2:65" s="10" customFormat="1" ht="19.95" customHeight="1">
      <c r="B195" s="140"/>
      <c r="D195" s="141" t="s">
        <v>65</v>
      </c>
      <c r="E195" s="150" t="s">
        <v>546</v>
      </c>
      <c r="F195" s="150" t="s">
        <v>547</v>
      </c>
      <c r="J195" s="151">
        <f>BK195</f>
        <v>0</v>
      </c>
      <c r="L195" s="140"/>
      <c r="M195" s="144"/>
      <c r="N195" s="145"/>
      <c r="O195" s="145"/>
      <c r="P195" s="146">
        <f>SUM(P196:P215)</f>
        <v>144.401015</v>
      </c>
      <c r="Q195" s="145"/>
      <c r="R195" s="146">
        <f>SUM(R196:R215)</f>
        <v>1.1454710000000001</v>
      </c>
      <c r="S195" s="145"/>
      <c r="T195" s="147">
        <f>SUM(T196:T215)</f>
        <v>0</v>
      </c>
      <c r="AR195" s="141" t="s">
        <v>76</v>
      </c>
      <c r="AT195" s="148" t="s">
        <v>65</v>
      </c>
      <c r="AU195" s="148" t="s">
        <v>74</v>
      </c>
      <c r="AY195" s="141" t="s">
        <v>145</v>
      </c>
      <c r="BK195" s="149">
        <f>SUM(BK196:BK215)</f>
        <v>0</v>
      </c>
    </row>
    <row r="196" spans="2:65" s="1" customFormat="1" ht="25.5" customHeight="1">
      <c r="B196" s="152"/>
      <c r="C196" s="153" t="s">
        <v>334</v>
      </c>
      <c r="D196" s="153" t="s">
        <v>147</v>
      </c>
      <c r="E196" s="154" t="s">
        <v>548</v>
      </c>
      <c r="F196" s="155" t="s">
        <v>549</v>
      </c>
      <c r="G196" s="156" t="s">
        <v>184</v>
      </c>
      <c r="H196" s="157">
        <v>1.9</v>
      </c>
      <c r="I196" s="158"/>
      <c r="J196" s="158">
        <f>ROUND(I196*H196,2)</f>
        <v>0</v>
      </c>
      <c r="K196" s="155" t="s">
        <v>151</v>
      </c>
      <c r="L196" s="38"/>
      <c r="M196" s="159" t="s">
        <v>5</v>
      </c>
      <c r="N196" s="160" t="s">
        <v>37</v>
      </c>
      <c r="O196" s="161">
        <v>1.56</v>
      </c>
      <c r="P196" s="161">
        <f>O196*H196</f>
        <v>2.964</v>
      </c>
      <c r="Q196" s="161">
        <v>1.89E-3</v>
      </c>
      <c r="R196" s="161">
        <f>Q196*H196</f>
        <v>3.5909999999999996E-3</v>
      </c>
      <c r="S196" s="161">
        <v>0</v>
      </c>
      <c r="T196" s="162">
        <f>S196*H196</f>
        <v>0</v>
      </c>
      <c r="AR196" s="24" t="s">
        <v>276</v>
      </c>
      <c r="AT196" s="24" t="s">
        <v>147</v>
      </c>
      <c r="AU196" s="24" t="s">
        <v>76</v>
      </c>
      <c r="AY196" s="24" t="s">
        <v>145</v>
      </c>
      <c r="BE196" s="163">
        <f>IF(N196="základní",J196,0)</f>
        <v>0</v>
      </c>
      <c r="BF196" s="163">
        <f>IF(N196="snížená",J196,0)</f>
        <v>0</v>
      </c>
      <c r="BG196" s="163">
        <f>IF(N196="zákl. přenesená",J196,0)</f>
        <v>0</v>
      </c>
      <c r="BH196" s="163">
        <f>IF(N196="sníž. přenesená",J196,0)</f>
        <v>0</v>
      </c>
      <c r="BI196" s="163">
        <f>IF(N196="nulová",J196,0)</f>
        <v>0</v>
      </c>
      <c r="BJ196" s="24" t="s">
        <v>74</v>
      </c>
      <c r="BK196" s="163">
        <f>ROUND(I196*H196,2)</f>
        <v>0</v>
      </c>
      <c r="BL196" s="24" t="s">
        <v>276</v>
      </c>
      <c r="BM196" s="24" t="s">
        <v>716</v>
      </c>
    </row>
    <row r="197" spans="2:65" s="1" customFormat="1" ht="24">
      <c r="B197" s="38"/>
      <c r="D197" s="164" t="s">
        <v>154</v>
      </c>
      <c r="F197" s="165" t="s">
        <v>549</v>
      </c>
      <c r="L197" s="38"/>
      <c r="M197" s="166"/>
      <c r="N197" s="39"/>
      <c r="O197" s="39"/>
      <c r="P197" s="39"/>
      <c r="Q197" s="39"/>
      <c r="R197" s="39"/>
      <c r="S197" s="39"/>
      <c r="T197" s="67"/>
      <c r="AT197" s="24" t="s">
        <v>154</v>
      </c>
      <c r="AU197" s="24" t="s">
        <v>76</v>
      </c>
    </row>
    <row r="198" spans="2:65" s="11" customFormat="1">
      <c r="B198" s="168"/>
      <c r="D198" s="164" t="s">
        <v>158</v>
      </c>
      <c r="E198" s="169" t="s">
        <v>5</v>
      </c>
      <c r="F198" s="170" t="s">
        <v>717</v>
      </c>
      <c r="H198" s="169" t="s">
        <v>5</v>
      </c>
      <c r="L198" s="168"/>
      <c r="M198" s="171"/>
      <c r="N198" s="172"/>
      <c r="O198" s="172"/>
      <c r="P198" s="172"/>
      <c r="Q198" s="172"/>
      <c r="R198" s="172"/>
      <c r="S198" s="172"/>
      <c r="T198" s="173"/>
      <c r="AT198" s="169" t="s">
        <v>158</v>
      </c>
      <c r="AU198" s="169" t="s">
        <v>76</v>
      </c>
      <c r="AV198" s="11" t="s">
        <v>74</v>
      </c>
      <c r="AW198" s="11" t="s">
        <v>30</v>
      </c>
      <c r="AX198" s="11" t="s">
        <v>66</v>
      </c>
      <c r="AY198" s="169" t="s">
        <v>145</v>
      </c>
    </row>
    <row r="199" spans="2:65" s="11" customFormat="1">
      <c r="B199" s="168"/>
      <c r="D199" s="164" t="s">
        <v>158</v>
      </c>
      <c r="E199" s="169" t="s">
        <v>5</v>
      </c>
      <c r="F199" s="170" t="s">
        <v>718</v>
      </c>
      <c r="H199" s="169" t="s">
        <v>5</v>
      </c>
      <c r="L199" s="168"/>
      <c r="M199" s="171"/>
      <c r="N199" s="172"/>
      <c r="O199" s="172"/>
      <c r="P199" s="172"/>
      <c r="Q199" s="172"/>
      <c r="R199" s="172"/>
      <c r="S199" s="172"/>
      <c r="T199" s="173"/>
      <c r="AT199" s="169" t="s">
        <v>158</v>
      </c>
      <c r="AU199" s="169" t="s">
        <v>76</v>
      </c>
      <c r="AV199" s="11" t="s">
        <v>74</v>
      </c>
      <c r="AW199" s="11" t="s">
        <v>30</v>
      </c>
      <c r="AX199" s="11" t="s">
        <v>66</v>
      </c>
      <c r="AY199" s="169" t="s">
        <v>145</v>
      </c>
    </row>
    <row r="200" spans="2:65" s="12" customFormat="1">
      <c r="B200" s="174"/>
      <c r="D200" s="164" t="s">
        <v>158</v>
      </c>
      <c r="E200" s="175" t="s">
        <v>5</v>
      </c>
      <c r="F200" s="176" t="s">
        <v>719</v>
      </c>
      <c r="H200" s="177">
        <v>1.708</v>
      </c>
      <c r="L200" s="174"/>
      <c r="M200" s="178"/>
      <c r="N200" s="179"/>
      <c r="O200" s="179"/>
      <c r="P200" s="179"/>
      <c r="Q200" s="179"/>
      <c r="R200" s="179"/>
      <c r="S200" s="179"/>
      <c r="T200" s="180"/>
      <c r="AT200" s="175" t="s">
        <v>158</v>
      </c>
      <c r="AU200" s="175" t="s">
        <v>76</v>
      </c>
      <c r="AV200" s="12" t="s">
        <v>76</v>
      </c>
      <c r="AW200" s="12" t="s">
        <v>30</v>
      </c>
      <c r="AX200" s="12" t="s">
        <v>66</v>
      </c>
      <c r="AY200" s="175" t="s">
        <v>145</v>
      </c>
    </row>
    <row r="201" spans="2:65" s="11" customFormat="1">
      <c r="B201" s="168"/>
      <c r="D201" s="164" t="s">
        <v>158</v>
      </c>
      <c r="E201" s="169" t="s">
        <v>5</v>
      </c>
      <c r="F201" s="170" t="s">
        <v>720</v>
      </c>
      <c r="H201" s="169" t="s">
        <v>5</v>
      </c>
      <c r="L201" s="168"/>
      <c r="M201" s="171"/>
      <c r="N201" s="172"/>
      <c r="O201" s="172"/>
      <c r="P201" s="172"/>
      <c r="Q201" s="172"/>
      <c r="R201" s="172"/>
      <c r="S201" s="172"/>
      <c r="T201" s="173"/>
      <c r="AT201" s="169" t="s">
        <v>158</v>
      </c>
      <c r="AU201" s="169" t="s">
        <v>76</v>
      </c>
      <c r="AV201" s="11" t="s">
        <v>74</v>
      </c>
      <c r="AW201" s="11" t="s">
        <v>30</v>
      </c>
      <c r="AX201" s="11" t="s">
        <v>66</v>
      </c>
      <c r="AY201" s="169" t="s">
        <v>145</v>
      </c>
    </row>
    <row r="202" spans="2:65" s="12" customFormat="1">
      <c r="B202" s="174"/>
      <c r="D202" s="164" t="s">
        <v>158</v>
      </c>
      <c r="E202" s="175" t="s">
        <v>5</v>
      </c>
      <c r="F202" s="176" t="s">
        <v>721</v>
      </c>
      <c r="H202" s="177">
        <v>0.192</v>
      </c>
      <c r="L202" s="174"/>
      <c r="M202" s="178"/>
      <c r="N202" s="179"/>
      <c r="O202" s="179"/>
      <c r="P202" s="179"/>
      <c r="Q202" s="179"/>
      <c r="R202" s="179"/>
      <c r="S202" s="179"/>
      <c r="T202" s="180"/>
      <c r="AT202" s="175" t="s">
        <v>158</v>
      </c>
      <c r="AU202" s="175" t="s">
        <v>76</v>
      </c>
      <c r="AV202" s="12" t="s">
        <v>76</v>
      </c>
      <c r="AW202" s="12" t="s">
        <v>30</v>
      </c>
      <c r="AX202" s="12" t="s">
        <v>66</v>
      </c>
      <c r="AY202" s="175" t="s">
        <v>145</v>
      </c>
    </row>
    <row r="203" spans="2:65" s="13" customFormat="1">
      <c r="B203" s="181"/>
      <c r="D203" s="164" t="s">
        <v>158</v>
      </c>
      <c r="E203" s="182" t="s">
        <v>5</v>
      </c>
      <c r="F203" s="183" t="s">
        <v>161</v>
      </c>
      <c r="H203" s="184">
        <v>1.9</v>
      </c>
      <c r="L203" s="181"/>
      <c r="M203" s="185"/>
      <c r="N203" s="186"/>
      <c r="O203" s="186"/>
      <c r="P203" s="186"/>
      <c r="Q203" s="186"/>
      <c r="R203" s="186"/>
      <c r="S203" s="186"/>
      <c r="T203" s="187"/>
      <c r="AT203" s="182" t="s">
        <v>158</v>
      </c>
      <c r="AU203" s="182" t="s">
        <v>76</v>
      </c>
      <c r="AV203" s="13" t="s">
        <v>152</v>
      </c>
      <c r="AW203" s="13" t="s">
        <v>30</v>
      </c>
      <c r="AX203" s="13" t="s">
        <v>74</v>
      </c>
      <c r="AY203" s="182" t="s">
        <v>145</v>
      </c>
    </row>
    <row r="204" spans="2:65" s="1" customFormat="1" ht="16.5" customHeight="1">
      <c r="B204" s="152"/>
      <c r="C204" s="153" t="s">
        <v>342</v>
      </c>
      <c r="D204" s="153" t="s">
        <v>147</v>
      </c>
      <c r="E204" s="154" t="s">
        <v>722</v>
      </c>
      <c r="F204" s="155" t="s">
        <v>723</v>
      </c>
      <c r="G204" s="156" t="s">
        <v>177</v>
      </c>
      <c r="H204" s="157">
        <v>1</v>
      </c>
      <c r="I204" s="158"/>
      <c r="J204" s="158">
        <f>ROUND(I204*H204,2)</f>
        <v>0</v>
      </c>
      <c r="K204" s="155" t="s">
        <v>151</v>
      </c>
      <c r="L204" s="38"/>
      <c r="M204" s="159" t="s">
        <v>5</v>
      </c>
      <c r="N204" s="160" t="s">
        <v>37</v>
      </c>
      <c r="O204" s="161">
        <v>0</v>
      </c>
      <c r="P204" s="161">
        <f>O204*H204</f>
        <v>0</v>
      </c>
      <c r="Q204" s="161">
        <v>1.328E-2</v>
      </c>
      <c r="R204" s="161">
        <f>Q204*H204</f>
        <v>1.328E-2</v>
      </c>
      <c r="S204" s="161">
        <v>0</v>
      </c>
      <c r="T204" s="162">
        <f>S204*H204</f>
        <v>0</v>
      </c>
      <c r="AR204" s="24" t="s">
        <v>276</v>
      </c>
      <c r="AT204" s="24" t="s">
        <v>147</v>
      </c>
      <c r="AU204" s="24" t="s">
        <v>76</v>
      </c>
      <c r="AY204" s="24" t="s">
        <v>145</v>
      </c>
      <c r="BE204" s="163">
        <f>IF(N204="základní",J204,0)</f>
        <v>0</v>
      </c>
      <c r="BF204" s="163">
        <f>IF(N204="snížená",J204,0)</f>
        <v>0</v>
      </c>
      <c r="BG204" s="163">
        <f>IF(N204="zákl. přenesená",J204,0)</f>
        <v>0</v>
      </c>
      <c r="BH204" s="163">
        <f>IF(N204="sníž. přenesená",J204,0)</f>
        <v>0</v>
      </c>
      <c r="BI204" s="163">
        <f>IF(N204="nulová",J204,0)</f>
        <v>0</v>
      </c>
      <c r="BJ204" s="24" t="s">
        <v>74</v>
      </c>
      <c r="BK204" s="163">
        <f>ROUND(I204*H204,2)</f>
        <v>0</v>
      </c>
      <c r="BL204" s="24" t="s">
        <v>276</v>
      </c>
      <c r="BM204" s="24" t="s">
        <v>724</v>
      </c>
    </row>
    <row r="205" spans="2:65" s="1" customFormat="1" ht="16.5" customHeight="1">
      <c r="B205" s="152"/>
      <c r="C205" s="153" t="s">
        <v>350</v>
      </c>
      <c r="D205" s="153" t="s">
        <v>147</v>
      </c>
      <c r="E205" s="154" t="s">
        <v>725</v>
      </c>
      <c r="F205" s="155" t="s">
        <v>726</v>
      </c>
      <c r="G205" s="156" t="s">
        <v>240</v>
      </c>
      <c r="H205" s="157">
        <v>297</v>
      </c>
      <c r="I205" s="158"/>
      <c r="J205" s="158">
        <f>ROUND(I205*H205,2)</f>
        <v>0</v>
      </c>
      <c r="K205" s="155" t="s">
        <v>151</v>
      </c>
      <c r="L205" s="38"/>
      <c r="M205" s="159" t="s">
        <v>5</v>
      </c>
      <c r="N205" s="160" t="s">
        <v>37</v>
      </c>
      <c r="O205" s="161">
        <v>0.46</v>
      </c>
      <c r="P205" s="161">
        <f>O205*H205</f>
        <v>136.62</v>
      </c>
      <c r="Q205" s="161">
        <v>0</v>
      </c>
      <c r="R205" s="161">
        <f>Q205*H205</f>
        <v>0</v>
      </c>
      <c r="S205" s="161">
        <v>0</v>
      </c>
      <c r="T205" s="162">
        <f>S205*H205</f>
        <v>0</v>
      </c>
      <c r="AR205" s="24" t="s">
        <v>276</v>
      </c>
      <c r="AT205" s="24" t="s">
        <v>147</v>
      </c>
      <c r="AU205" s="24" t="s">
        <v>76</v>
      </c>
      <c r="AY205" s="24" t="s">
        <v>145</v>
      </c>
      <c r="BE205" s="163">
        <f>IF(N205="základní",J205,0)</f>
        <v>0</v>
      </c>
      <c r="BF205" s="163">
        <f>IF(N205="snížená",J205,0)</f>
        <v>0</v>
      </c>
      <c r="BG205" s="163">
        <f>IF(N205="zákl. přenesená",J205,0)</f>
        <v>0</v>
      </c>
      <c r="BH205" s="163">
        <f>IF(N205="sníž. přenesená",J205,0)</f>
        <v>0</v>
      </c>
      <c r="BI205" s="163">
        <f>IF(N205="nulová",J205,0)</f>
        <v>0</v>
      </c>
      <c r="BJ205" s="24" t="s">
        <v>74</v>
      </c>
      <c r="BK205" s="163">
        <f>ROUND(I205*H205,2)</f>
        <v>0</v>
      </c>
      <c r="BL205" s="24" t="s">
        <v>276</v>
      </c>
      <c r="BM205" s="24" t="s">
        <v>727</v>
      </c>
    </row>
    <row r="206" spans="2:65" s="1" customFormat="1" ht="16.5" customHeight="1">
      <c r="B206" s="152"/>
      <c r="C206" s="188" t="s">
        <v>358</v>
      </c>
      <c r="D206" s="188" t="s">
        <v>328</v>
      </c>
      <c r="E206" s="189" t="s">
        <v>728</v>
      </c>
      <c r="F206" s="190" t="s">
        <v>729</v>
      </c>
      <c r="G206" s="191" t="s">
        <v>240</v>
      </c>
      <c r="H206" s="192">
        <v>297</v>
      </c>
      <c r="I206" s="193"/>
      <c r="J206" s="193">
        <f>ROUND(I206*H206,2)</f>
        <v>0</v>
      </c>
      <c r="K206" s="190" t="s">
        <v>151</v>
      </c>
      <c r="L206" s="194"/>
      <c r="M206" s="195" t="s">
        <v>5</v>
      </c>
      <c r="N206" s="196" t="s">
        <v>37</v>
      </c>
      <c r="O206" s="161">
        <v>0</v>
      </c>
      <c r="P206" s="161">
        <f>O206*H206</f>
        <v>0</v>
      </c>
      <c r="Q206" s="161">
        <v>3.8E-3</v>
      </c>
      <c r="R206" s="161">
        <f>Q206*H206</f>
        <v>1.1286</v>
      </c>
      <c r="S206" s="161">
        <v>0</v>
      </c>
      <c r="T206" s="162">
        <f>S206*H206</f>
        <v>0</v>
      </c>
      <c r="AR206" s="24" t="s">
        <v>404</v>
      </c>
      <c r="AT206" s="24" t="s">
        <v>328</v>
      </c>
      <c r="AU206" s="24" t="s">
        <v>76</v>
      </c>
      <c r="AY206" s="24" t="s">
        <v>145</v>
      </c>
      <c r="BE206" s="163">
        <f>IF(N206="základní",J206,0)</f>
        <v>0</v>
      </c>
      <c r="BF206" s="163">
        <f>IF(N206="snížená",J206,0)</f>
        <v>0</v>
      </c>
      <c r="BG206" s="163">
        <f>IF(N206="zákl. přenesená",J206,0)</f>
        <v>0</v>
      </c>
      <c r="BH206" s="163">
        <f>IF(N206="sníž. přenesená",J206,0)</f>
        <v>0</v>
      </c>
      <c r="BI206" s="163">
        <f>IF(N206="nulová",J206,0)</f>
        <v>0</v>
      </c>
      <c r="BJ206" s="24" t="s">
        <v>74</v>
      </c>
      <c r="BK206" s="163">
        <f>ROUND(I206*H206,2)</f>
        <v>0</v>
      </c>
      <c r="BL206" s="24" t="s">
        <v>276</v>
      </c>
      <c r="BM206" s="24" t="s">
        <v>730</v>
      </c>
    </row>
    <row r="207" spans="2:65" s="11" customFormat="1">
      <c r="B207" s="168"/>
      <c r="D207" s="164" t="s">
        <v>158</v>
      </c>
      <c r="E207" s="169" t="s">
        <v>5</v>
      </c>
      <c r="F207" s="170" t="s">
        <v>731</v>
      </c>
      <c r="H207" s="169" t="s">
        <v>5</v>
      </c>
      <c r="L207" s="168"/>
      <c r="M207" s="171"/>
      <c r="N207" s="172"/>
      <c r="O207" s="172"/>
      <c r="P207" s="172"/>
      <c r="Q207" s="172"/>
      <c r="R207" s="172"/>
      <c r="S207" s="172"/>
      <c r="T207" s="173"/>
      <c r="AT207" s="169" t="s">
        <v>158</v>
      </c>
      <c r="AU207" s="169" t="s">
        <v>76</v>
      </c>
      <c r="AV207" s="11" t="s">
        <v>74</v>
      </c>
      <c r="AW207" s="11" t="s">
        <v>30</v>
      </c>
      <c r="AX207" s="11" t="s">
        <v>66</v>
      </c>
      <c r="AY207" s="169" t="s">
        <v>145</v>
      </c>
    </row>
    <row r="208" spans="2:65" s="11" customFormat="1">
      <c r="B208" s="168"/>
      <c r="D208" s="164" t="s">
        <v>158</v>
      </c>
      <c r="E208" s="169" t="s">
        <v>5</v>
      </c>
      <c r="F208" s="170" t="s">
        <v>732</v>
      </c>
      <c r="H208" s="169" t="s">
        <v>5</v>
      </c>
      <c r="L208" s="168"/>
      <c r="M208" s="171"/>
      <c r="N208" s="172"/>
      <c r="O208" s="172"/>
      <c r="P208" s="172"/>
      <c r="Q208" s="172"/>
      <c r="R208" s="172"/>
      <c r="S208" s="172"/>
      <c r="T208" s="173"/>
      <c r="AT208" s="169" t="s">
        <v>158</v>
      </c>
      <c r="AU208" s="169" t="s">
        <v>76</v>
      </c>
      <c r="AV208" s="11" t="s">
        <v>74</v>
      </c>
      <c r="AW208" s="11" t="s">
        <v>30</v>
      </c>
      <c r="AX208" s="11" t="s">
        <v>66</v>
      </c>
      <c r="AY208" s="169" t="s">
        <v>145</v>
      </c>
    </row>
    <row r="209" spans="2:65" s="12" customFormat="1">
      <c r="B209" s="174"/>
      <c r="D209" s="164" t="s">
        <v>158</v>
      </c>
      <c r="E209" s="175" t="s">
        <v>5</v>
      </c>
      <c r="F209" s="176" t="s">
        <v>733</v>
      </c>
      <c r="H209" s="177">
        <v>267</v>
      </c>
      <c r="L209" s="174"/>
      <c r="M209" s="178"/>
      <c r="N209" s="179"/>
      <c r="O209" s="179"/>
      <c r="P209" s="179"/>
      <c r="Q209" s="179"/>
      <c r="R209" s="179"/>
      <c r="S209" s="179"/>
      <c r="T209" s="180"/>
      <c r="AT209" s="175" t="s">
        <v>158</v>
      </c>
      <c r="AU209" s="175" t="s">
        <v>76</v>
      </c>
      <c r="AV209" s="12" t="s">
        <v>76</v>
      </c>
      <c r="AW209" s="12" t="s">
        <v>30</v>
      </c>
      <c r="AX209" s="12" t="s">
        <v>66</v>
      </c>
      <c r="AY209" s="175" t="s">
        <v>145</v>
      </c>
    </row>
    <row r="210" spans="2:65" s="11" customFormat="1">
      <c r="B210" s="168"/>
      <c r="D210" s="164" t="s">
        <v>158</v>
      </c>
      <c r="E210" s="169" t="s">
        <v>5</v>
      </c>
      <c r="F210" s="170" t="s">
        <v>734</v>
      </c>
      <c r="H210" s="169" t="s">
        <v>5</v>
      </c>
      <c r="L210" s="168"/>
      <c r="M210" s="171"/>
      <c r="N210" s="172"/>
      <c r="O210" s="172"/>
      <c r="P210" s="172"/>
      <c r="Q210" s="172"/>
      <c r="R210" s="172"/>
      <c r="S210" s="172"/>
      <c r="T210" s="173"/>
      <c r="AT210" s="169" t="s">
        <v>158</v>
      </c>
      <c r="AU210" s="169" t="s">
        <v>76</v>
      </c>
      <c r="AV210" s="11" t="s">
        <v>74</v>
      </c>
      <c r="AW210" s="11" t="s">
        <v>30</v>
      </c>
      <c r="AX210" s="11" t="s">
        <v>66</v>
      </c>
      <c r="AY210" s="169" t="s">
        <v>145</v>
      </c>
    </row>
    <row r="211" spans="2:65" s="12" customFormat="1">
      <c r="B211" s="174"/>
      <c r="D211" s="164" t="s">
        <v>158</v>
      </c>
      <c r="E211" s="175" t="s">
        <v>5</v>
      </c>
      <c r="F211" s="176" t="s">
        <v>735</v>
      </c>
      <c r="H211" s="177">
        <v>30</v>
      </c>
      <c r="L211" s="174"/>
      <c r="M211" s="178"/>
      <c r="N211" s="179"/>
      <c r="O211" s="179"/>
      <c r="P211" s="179"/>
      <c r="Q211" s="179"/>
      <c r="R211" s="179"/>
      <c r="S211" s="179"/>
      <c r="T211" s="180"/>
      <c r="AT211" s="175" t="s">
        <v>158</v>
      </c>
      <c r="AU211" s="175" t="s">
        <v>76</v>
      </c>
      <c r="AV211" s="12" t="s">
        <v>76</v>
      </c>
      <c r="AW211" s="12" t="s">
        <v>30</v>
      </c>
      <c r="AX211" s="12" t="s">
        <v>66</v>
      </c>
      <c r="AY211" s="175" t="s">
        <v>145</v>
      </c>
    </row>
    <row r="212" spans="2:65" s="13" customFormat="1">
      <c r="B212" s="181"/>
      <c r="D212" s="164" t="s">
        <v>158</v>
      </c>
      <c r="E212" s="182" t="s">
        <v>5</v>
      </c>
      <c r="F212" s="183" t="s">
        <v>161</v>
      </c>
      <c r="H212" s="184">
        <v>297</v>
      </c>
      <c r="L212" s="181"/>
      <c r="M212" s="185"/>
      <c r="N212" s="186"/>
      <c r="O212" s="186"/>
      <c r="P212" s="186"/>
      <c r="Q212" s="186"/>
      <c r="R212" s="186"/>
      <c r="S212" s="186"/>
      <c r="T212" s="187"/>
      <c r="AT212" s="182" t="s">
        <v>158</v>
      </c>
      <c r="AU212" s="182" t="s">
        <v>76</v>
      </c>
      <c r="AV212" s="13" t="s">
        <v>152</v>
      </c>
      <c r="AW212" s="13" t="s">
        <v>30</v>
      </c>
      <c r="AX212" s="13" t="s">
        <v>74</v>
      </c>
      <c r="AY212" s="182" t="s">
        <v>145</v>
      </c>
    </row>
    <row r="213" spans="2:65" s="1" customFormat="1" ht="16.5" customHeight="1">
      <c r="B213" s="152"/>
      <c r="C213" s="153" t="s">
        <v>365</v>
      </c>
      <c r="D213" s="153" t="s">
        <v>147</v>
      </c>
      <c r="E213" s="154" t="s">
        <v>584</v>
      </c>
      <c r="F213" s="155" t="s">
        <v>585</v>
      </c>
      <c r="G213" s="156" t="s">
        <v>265</v>
      </c>
      <c r="H213" s="157">
        <v>1.145</v>
      </c>
      <c r="I213" s="158"/>
      <c r="J213" s="158">
        <f>ROUND(I213*H213,2)</f>
        <v>0</v>
      </c>
      <c r="K213" s="155"/>
      <c r="L213" s="38"/>
      <c r="M213" s="159" t="s">
        <v>5</v>
      </c>
      <c r="N213" s="160" t="s">
        <v>37</v>
      </c>
      <c r="O213" s="161">
        <v>4.2069999999999999</v>
      </c>
      <c r="P213" s="161">
        <f>O213*H213</f>
        <v>4.8170149999999996</v>
      </c>
      <c r="Q213" s="161">
        <v>0</v>
      </c>
      <c r="R213" s="161">
        <f>Q213*H213</f>
        <v>0</v>
      </c>
      <c r="S213" s="161">
        <v>0</v>
      </c>
      <c r="T213" s="162">
        <f>S213*H213</f>
        <v>0</v>
      </c>
      <c r="AR213" s="24" t="s">
        <v>276</v>
      </c>
      <c r="AT213" s="24" t="s">
        <v>147</v>
      </c>
      <c r="AU213" s="24" t="s">
        <v>76</v>
      </c>
      <c r="AY213" s="24" t="s">
        <v>145</v>
      </c>
      <c r="BE213" s="163">
        <f>IF(N213="základní",J213,0)</f>
        <v>0</v>
      </c>
      <c r="BF213" s="163">
        <f>IF(N213="snížená",J213,0)</f>
        <v>0</v>
      </c>
      <c r="BG213" s="163">
        <f>IF(N213="zákl. přenesená",J213,0)</f>
        <v>0</v>
      </c>
      <c r="BH213" s="163">
        <f>IF(N213="sníž. přenesená",J213,0)</f>
        <v>0</v>
      </c>
      <c r="BI213" s="163">
        <f>IF(N213="nulová",J213,0)</f>
        <v>0</v>
      </c>
      <c r="BJ213" s="24" t="s">
        <v>74</v>
      </c>
      <c r="BK213" s="163">
        <f>ROUND(I213*H213,2)</f>
        <v>0</v>
      </c>
      <c r="BL213" s="24" t="s">
        <v>276</v>
      </c>
      <c r="BM213" s="24" t="s">
        <v>736</v>
      </c>
    </row>
    <row r="214" spans="2:65" s="1" customFormat="1" ht="24">
      <c r="B214" s="38"/>
      <c r="D214" s="164" t="s">
        <v>154</v>
      </c>
      <c r="F214" s="165" t="s">
        <v>587</v>
      </c>
      <c r="L214" s="38"/>
      <c r="M214" s="166"/>
      <c r="N214" s="39"/>
      <c r="O214" s="39"/>
      <c r="P214" s="39"/>
      <c r="Q214" s="39"/>
      <c r="R214" s="39"/>
      <c r="S214" s="39"/>
      <c r="T214" s="67"/>
      <c r="AT214" s="24" t="s">
        <v>154</v>
      </c>
      <c r="AU214" s="24" t="s">
        <v>76</v>
      </c>
    </row>
    <row r="215" spans="2:65" s="1" customFormat="1" ht="108">
      <c r="B215" s="38"/>
      <c r="D215" s="164" t="s">
        <v>156</v>
      </c>
      <c r="F215" s="167" t="s">
        <v>588</v>
      </c>
      <c r="L215" s="38"/>
      <c r="M215" s="197"/>
      <c r="N215" s="198"/>
      <c r="O215" s="198"/>
      <c r="P215" s="198"/>
      <c r="Q215" s="198"/>
      <c r="R215" s="198"/>
      <c r="S215" s="198"/>
      <c r="T215" s="199"/>
      <c r="AT215" s="24" t="s">
        <v>156</v>
      </c>
      <c r="AU215" s="24" t="s">
        <v>76</v>
      </c>
    </row>
    <row r="216" spans="2:65" s="1" customFormat="1" ht="6.9" customHeight="1">
      <c r="B216" s="53"/>
      <c r="C216" s="54"/>
      <c r="D216" s="54"/>
      <c r="E216" s="54"/>
      <c r="F216" s="54"/>
      <c r="G216" s="54"/>
      <c r="H216" s="54"/>
      <c r="I216" s="54"/>
      <c r="J216" s="54"/>
      <c r="K216" s="54"/>
      <c r="L216" s="38"/>
    </row>
  </sheetData>
  <autoFilter ref="C83:K215"/>
  <mergeCells count="10">
    <mergeCell ref="J51:J52"/>
    <mergeCell ref="E74:H74"/>
    <mergeCell ref="E76:H76"/>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3"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25"/>
  <sheetViews>
    <sheetView showGridLines="0" workbookViewId="0">
      <pane ySplit="1" topLeftCell="A2" activePane="bottomLeft" state="frozen"/>
      <selection pane="bottomLeft" activeCell="J51" sqref="J51:J52"/>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291" t="s">
        <v>8</v>
      </c>
      <c r="M2" s="292"/>
      <c r="N2" s="292"/>
      <c r="O2" s="292"/>
      <c r="P2" s="292"/>
      <c r="Q2" s="292"/>
      <c r="R2" s="292"/>
      <c r="S2" s="292"/>
      <c r="T2" s="292"/>
      <c r="U2" s="292"/>
      <c r="V2" s="292"/>
      <c r="AT2" s="24" t="s">
        <v>85</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737</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5</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ROUND(J82,2)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ROUND(SUM(BE82:BE124), 2)</f>
        <v>0</v>
      </c>
      <c r="G30" s="39"/>
      <c r="H30" s="39"/>
      <c r="I30" s="107">
        <v>0.21</v>
      </c>
      <c r="J30" s="106">
        <f>ROUND(ROUND((SUM(BE82:BE124)), 2)*I30, 2)</f>
        <v>0</v>
      </c>
      <c r="K30" s="42"/>
    </row>
    <row r="31" spans="2:11" s="1" customFormat="1" ht="14.4" customHeight="1">
      <c r="B31" s="38"/>
      <c r="C31" s="39"/>
      <c r="D31" s="39"/>
      <c r="E31" s="46" t="s">
        <v>38</v>
      </c>
      <c r="F31" s="106">
        <f>ROUND(SUM(BF82:BF124), 2)</f>
        <v>0</v>
      </c>
      <c r="G31" s="39"/>
      <c r="H31" s="39"/>
      <c r="I31" s="107">
        <v>0.15</v>
      </c>
      <c r="J31" s="106">
        <f>ROUND(ROUND((SUM(BF82:BF124)), 2)*I31, 2)</f>
        <v>0</v>
      </c>
      <c r="K31" s="42"/>
    </row>
    <row r="32" spans="2:11" s="1" customFormat="1" ht="14.4" hidden="1" customHeight="1">
      <c r="B32" s="38"/>
      <c r="C32" s="39"/>
      <c r="D32" s="39"/>
      <c r="E32" s="46" t="s">
        <v>39</v>
      </c>
      <c r="F32" s="106">
        <f>ROUND(SUM(BG82:BG124), 2)</f>
        <v>0</v>
      </c>
      <c r="G32" s="39"/>
      <c r="H32" s="39"/>
      <c r="I32" s="107">
        <v>0.21</v>
      </c>
      <c r="J32" s="106">
        <v>0</v>
      </c>
      <c r="K32" s="42"/>
    </row>
    <row r="33" spans="2:11" s="1" customFormat="1" ht="14.4" hidden="1" customHeight="1">
      <c r="B33" s="38"/>
      <c r="C33" s="39"/>
      <c r="D33" s="39"/>
      <c r="E33" s="46" t="s">
        <v>40</v>
      </c>
      <c r="F33" s="106">
        <f>ROUND(SUM(BH82:BH124), 2)</f>
        <v>0</v>
      </c>
      <c r="G33" s="39"/>
      <c r="H33" s="39"/>
      <c r="I33" s="107">
        <v>0.15</v>
      </c>
      <c r="J33" s="106">
        <v>0</v>
      </c>
      <c r="K33" s="42"/>
    </row>
    <row r="34" spans="2:11" s="1" customFormat="1" ht="14.4" hidden="1" customHeight="1">
      <c r="B34" s="38"/>
      <c r="C34" s="39"/>
      <c r="D34" s="39"/>
      <c r="E34" s="46" t="s">
        <v>41</v>
      </c>
      <c r="F34" s="106">
        <f>ROUND(SUM(BI82:BI124),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04 - Chodník</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J82</f>
        <v>0</v>
      </c>
      <c r="K56" s="42"/>
      <c r="AU56" s="24" t="s">
        <v>114</v>
      </c>
    </row>
    <row r="57" spans="2:47" s="7" customFormat="1" ht="24.9" customHeight="1">
      <c r="B57" s="119"/>
      <c r="C57" s="120"/>
      <c r="D57" s="121" t="s">
        <v>115</v>
      </c>
      <c r="E57" s="122"/>
      <c r="F57" s="122"/>
      <c r="G57" s="122"/>
      <c r="H57" s="122"/>
      <c r="I57" s="122"/>
      <c r="J57" s="123">
        <f>J83</f>
        <v>0</v>
      </c>
      <c r="K57" s="124"/>
    </row>
    <row r="58" spans="2:47" s="8" customFormat="1" ht="19.95" customHeight="1">
      <c r="B58" s="125"/>
      <c r="C58" s="126"/>
      <c r="D58" s="127" t="s">
        <v>116</v>
      </c>
      <c r="E58" s="128"/>
      <c r="F58" s="128"/>
      <c r="G58" s="128"/>
      <c r="H58" s="128"/>
      <c r="I58" s="128"/>
      <c r="J58" s="129">
        <f>J84</f>
        <v>0</v>
      </c>
      <c r="K58" s="130"/>
    </row>
    <row r="59" spans="2:47" s="8" customFormat="1" ht="19.95" customHeight="1">
      <c r="B59" s="125"/>
      <c r="C59" s="126"/>
      <c r="D59" s="127" t="s">
        <v>119</v>
      </c>
      <c r="E59" s="128"/>
      <c r="F59" s="128"/>
      <c r="G59" s="128"/>
      <c r="H59" s="128"/>
      <c r="I59" s="128"/>
      <c r="J59" s="129">
        <f>J88</f>
        <v>0</v>
      </c>
      <c r="K59" s="130"/>
    </row>
    <row r="60" spans="2:47" s="8" customFormat="1" ht="19.95" customHeight="1">
      <c r="B60" s="125"/>
      <c r="C60" s="126"/>
      <c r="D60" s="127" t="s">
        <v>120</v>
      </c>
      <c r="E60" s="128"/>
      <c r="F60" s="128"/>
      <c r="G60" s="128"/>
      <c r="H60" s="128"/>
      <c r="I60" s="128"/>
      <c r="J60" s="129">
        <f>J95</f>
        <v>0</v>
      </c>
      <c r="K60" s="130"/>
    </row>
    <row r="61" spans="2:47" s="8" customFormat="1" ht="19.95" customHeight="1">
      <c r="B61" s="125"/>
      <c r="C61" s="126"/>
      <c r="D61" s="127" t="s">
        <v>738</v>
      </c>
      <c r="E61" s="128"/>
      <c r="F61" s="128"/>
      <c r="G61" s="128"/>
      <c r="H61" s="128"/>
      <c r="I61" s="128"/>
      <c r="J61" s="129">
        <f>J111</f>
        <v>0</v>
      </c>
      <c r="K61" s="130"/>
    </row>
    <row r="62" spans="2:47" s="8" customFormat="1" ht="19.95" customHeight="1">
      <c r="B62" s="125"/>
      <c r="C62" s="126"/>
      <c r="D62" s="127" t="s">
        <v>124</v>
      </c>
      <c r="E62" s="128"/>
      <c r="F62" s="128"/>
      <c r="G62" s="128"/>
      <c r="H62" s="128"/>
      <c r="I62" s="128"/>
      <c r="J62" s="129">
        <f>J121</f>
        <v>0</v>
      </c>
      <c r="K62" s="130"/>
    </row>
    <row r="63" spans="2:47" s="1" customFormat="1" ht="21.75" customHeight="1">
      <c r="B63" s="38"/>
      <c r="C63" s="39"/>
      <c r="D63" s="39"/>
      <c r="E63" s="39"/>
      <c r="F63" s="39"/>
      <c r="G63" s="39"/>
      <c r="H63" s="39"/>
      <c r="I63" s="39"/>
      <c r="J63" s="39"/>
      <c r="K63" s="42"/>
    </row>
    <row r="64" spans="2:47" s="1" customFormat="1" ht="6.9" customHeight="1">
      <c r="B64" s="53"/>
      <c r="C64" s="54"/>
      <c r="D64" s="54"/>
      <c r="E64" s="54"/>
      <c r="F64" s="54"/>
      <c r="G64" s="54"/>
      <c r="H64" s="54"/>
      <c r="I64" s="54"/>
      <c r="J64" s="54"/>
      <c r="K64" s="55"/>
    </row>
    <row r="68" spans="2:12" s="1" customFormat="1" ht="6.9" customHeight="1">
      <c r="B68" s="56"/>
      <c r="C68" s="57"/>
      <c r="D68" s="57"/>
      <c r="E68" s="57"/>
      <c r="F68" s="57"/>
      <c r="G68" s="57"/>
      <c r="H68" s="57"/>
      <c r="I68" s="57"/>
      <c r="J68" s="57"/>
      <c r="K68" s="57"/>
      <c r="L68" s="38"/>
    </row>
    <row r="69" spans="2:12" s="1" customFormat="1" ht="36.9" customHeight="1">
      <c r="B69" s="38"/>
      <c r="C69" s="58" t="s">
        <v>129</v>
      </c>
      <c r="L69" s="38"/>
    </row>
    <row r="70" spans="2:12" s="1" customFormat="1" ht="6.9" customHeight="1">
      <c r="B70" s="38"/>
      <c r="L70" s="38"/>
    </row>
    <row r="71" spans="2:12" s="1" customFormat="1" ht="14.4" customHeight="1">
      <c r="B71" s="38"/>
      <c r="C71" s="60" t="s">
        <v>16</v>
      </c>
      <c r="L71" s="38"/>
    </row>
    <row r="72" spans="2:12" s="1" customFormat="1" ht="16.5" customHeight="1">
      <c r="B72" s="38"/>
      <c r="E72" s="326" t="str">
        <f>E7</f>
        <v>Hradčanský rybník, oprava rybníka</v>
      </c>
      <c r="F72" s="327"/>
      <c r="G72" s="327"/>
      <c r="H72" s="327"/>
      <c r="L72" s="38"/>
    </row>
    <row r="73" spans="2:12" s="1" customFormat="1" ht="14.4" customHeight="1">
      <c r="B73" s="38"/>
      <c r="C73" s="60" t="s">
        <v>107</v>
      </c>
      <c r="L73" s="38"/>
    </row>
    <row r="74" spans="2:12" s="1" customFormat="1" ht="17.25" customHeight="1">
      <c r="B74" s="38"/>
      <c r="E74" s="298" t="str">
        <f>E9</f>
        <v>SO 04 - Chodník</v>
      </c>
      <c r="F74" s="328"/>
      <c r="G74" s="328"/>
      <c r="H74" s="328"/>
      <c r="L74" s="38"/>
    </row>
    <row r="75" spans="2:12" s="1" customFormat="1" ht="6.9" customHeight="1">
      <c r="B75" s="38"/>
      <c r="L75" s="38"/>
    </row>
    <row r="76" spans="2:12" s="1" customFormat="1" ht="18" customHeight="1">
      <c r="B76" s="38"/>
      <c r="C76" s="60" t="s">
        <v>20</v>
      </c>
      <c r="F76" s="131" t="str">
        <f>F12</f>
        <v xml:space="preserve"> </v>
      </c>
      <c r="I76" s="60" t="s">
        <v>22</v>
      </c>
      <c r="J76" s="64" t="str">
        <f>IF(J12="","",J12)</f>
        <v/>
      </c>
      <c r="L76" s="38"/>
    </row>
    <row r="77" spans="2:12" s="1" customFormat="1" ht="6.9" customHeight="1">
      <c r="B77" s="38"/>
      <c r="L77" s="38"/>
    </row>
    <row r="78" spans="2:12" s="1" customFormat="1" ht="13.2">
      <c r="B78" s="38"/>
      <c r="C78" s="60" t="s">
        <v>23</v>
      </c>
      <c r="F78" s="131" t="str">
        <f>E15</f>
        <v>MĚSTO RALSKA, Kuřívody 701, Ralsko, 471 24 Mimoň</v>
      </c>
      <c r="I78" s="60" t="s">
        <v>28</v>
      </c>
      <c r="J78" s="131"/>
      <c r="L78" s="38"/>
    </row>
    <row r="79" spans="2:12" s="1" customFormat="1" ht="14.4" customHeight="1">
      <c r="B79" s="38"/>
      <c r="C79" s="60" t="s">
        <v>27</v>
      </c>
      <c r="F79" s="131" t="str">
        <f>IF(E18="","",E18)</f>
        <v xml:space="preserve"> </v>
      </c>
      <c r="L79" s="38"/>
    </row>
    <row r="80" spans="2:12" s="1" customFormat="1" ht="10.35" customHeight="1">
      <c r="B80" s="38"/>
      <c r="L80" s="38"/>
    </row>
    <row r="81" spans="2:65" s="9" customFormat="1" ht="29.25" customHeight="1">
      <c r="B81" s="132"/>
      <c r="C81" s="133" t="s">
        <v>130</v>
      </c>
      <c r="D81" s="134" t="s">
        <v>51</v>
      </c>
      <c r="E81" s="134" t="s">
        <v>47</v>
      </c>
      <c r="F81" s="134" t="s">
        <v>131</v>
      </c>
      <c r="G81" s="134" t="s">
        <v>132</v>
      </c>
      <c r="H81" s="134" t="s">
        <v>133</v>
      </c>
      <c r="I81" s="134" t="s">
        <v>134</v>
      </c>
      <c r="J81" s="134" t="s">
        <v>112</v>
      </c>
      <c r="K81" s="135" t="s">
        <v>135</v>
      </c>
      <c r="L81" s="132"/>
      <c r="M81" s="70" t="s">
        <v>136</v>
      </c>
      <c r="N81" s="71" t="s">
        <v>36</v>
      </c>
      <c r="O81" s="71" t="s">
        <v>137</v>
      </c>
      <c r="P81" s="71" t="s">
        <v>138</v>
      </c>
      <c r="Q81" s="71" t="s">
        <v>139</v>
      </c>
      <c r="R81" s="71" t="s">
        <v>140</v>
      </c>
      <c r="S81" s="71" t="s">
        <v>141</v>
      </c>
      <c r="T81" s="72" t="s">
        <v>142</v>
      </c>
    </row>
    <row r="82" spans="2:65" s="1" customFormat="1" ht="29.25" customHeight="1">
      <c r="B82" s="38"/>
      <c r="C82" s="74" t="s">
        <v>113</v>
      </c>
      <c r="J82" s="136">
        <f>BK82</f>
        <v>0</v>
      </c>
      <c r="L82" s="38"/>
      <c r="M82" s="73"/>
      <c r="N82" s="65"/>
      <c r="O82" s="65"/>
      <c r="P82" s="137">
        <f>P83</f>
        <v>188.72382400000001</v>
      </c>
      <c r="Q82" s="65"/>
      <c r="R82" s="137">
        <f>R83</f>
        <v>74.548255000000012</v>
      </c>
      <c r="S82" s="65"/>
      <c r="T82" s="138">
        <f>T83</f>
        <v>0</v>
      </c>
      <c r="AT82" s="24" t="s">
        <v>65</v>
      </c>
      <c r="AU82" s="24" t="s">
        <v>114</v>
      </c>
      <c r="BK82" s="139">
        <f>BK83</f>
        <v>0</v>
      </c>
    </row>
    <row r="83" spans="2:65" s="10" customFormat="1" ht="37.35" customHeight="1">
      <c r="B83" s="140"/>
      <c r="D83" s="141" t="s">
        <v>65</v>
      </c>
      <c r="E83" s="142" t="s">
        <v>143</v>
      </c>
      <c r="F83" s="142" t="s">
        <v>144</v>
      </c>
      <c r="J83" s="143">
        <f>BK83</f>
        <v>0</v>
      </c>
      <c r="L83" s="140"/>
      <c r="M83" s="144"/>
      <c r="N83" s="145"/>
      <c r="O83" s="145"/>
      <c r="P83" s="146">
        <f>P84+P88+P95+P111+P121</f>
        <v>188.72382400000001</v>
      </c>
      <c r="Q83" s="145"/>
      <c r="R83" s="146">
        <f>R84+R88+R95+R111+R121</f>
        <v>74.548255000000012</v>
      </c>
      <c r="S83" s="145"/>
      <c r="T83" s="147">
        <f>T84+T88+T95+T111+T121</f>
        <v>0</v>
      </c>
      <c r="AR83" s="141" t="s">
        <v>74</v>
      </c>
      <c r="AT83" s="148" t="s">
        <v>65</v>
      </c>
      <c r="AU83" s="148" t="s">
        <v>66</v>
      </c>
      <c r="AY83" s="141" t="s">
        <v>145</v>
      </c>
      <c r="BK83" s="149">
        <f>BK84+BK88+BK95+BK111+BK121</f>
        <v>0</v>
      </c>
    </row>
    <row r="84" spans="2:65" s="10" customFormat="1" ht="19.95" customHeight="1">
      <c r="B84" s="140"/>
      <c r="D84" s="141" t="s">
        <v>65</v>
      </c>
      <c r="E84" s="150" t="s">
        <v>74</v>
      </c>
      <c r="F84" s="150" t="s">
        <v>146</v>
      </c>
      <c r="J84" s="151">
        <f>BK84</f>
        <v>0</v>
      </c>
      <c r="L84" s="140"/>
      <c r="M84" s="144"/>
      <c r="N84" s="145"/>
      <c r="O84" s="145"/>
      <c r="P84" s="146">
        <f>SUM(P85:P87)</f>
        <v>4.0751999999999997</v>
      </c>
      <c r="Q84" s="145"/>
      <c r="R84" s="146">
        <f>SUM(R85:R87)</f>
        <v>0</v>
      </c>
      <c r="S84" s="145"/>
      <c r="T84" s="147">
        <f>SUM(T85:T87)</f>
        <v>0</v>
      </c>
      <c r="AR84" s="141" t="s">
        <v>74</v>
      </c>
      <c r="AT84" s="148" t="s">
        <v>65</v>
      </c>
      <c r="AU84" s="148" t="s">
        <v>74</v>
      </c>
      <c r="AY84" s="141" t="s">
        <v>145</v>
      </c>
      <c r="BK84" s="149">
        <f>SUM(BK85:BK87)</f>
        <v>0</v>
      </c>
    </row>
    <row r="85" spans="2:65" s="1" customFormat="1" ht="16.5" customHeight="1">
      <c r="B85" s="152"/>
      <c r="C85" s="153" t="s">
        <v>74</v>
      </c>
      <c r="D85" s="153" t="s">
        <v>147</v>
      </c>
      <c r="E85" s="154" t="s">
        <v>624</v>
      </c>
      <c r="F85" s="155" t="s">
        <v>625</v>
      </c>
      <c r="G85" s="156" t="s">
        <v>150</v>
      </c>
      <c r="H85" s="157">
        <v>226.4</v>
      </c>
      <c r="I85" s="158"/>
      <c r="J85" s="158">
        <f>ROUND(I85*H85,2)</f>
        <v>0</v>
      </c>
      <c r="K85" s="155"/>
      <c r="L85" s="38"/>
      <c r="M85" s="159" t="s">
        <v>5</v>
      </c>
      <c r="N85" s="160" t="s">
        <v>37</v>
      </c>
      <c r="O85" s="161">
        <v>1.7999999999999999E-2</v>
      </c>
      <c r="P85" s="161">
        <f>O85*H85</f>
        <v>4.0751999999999997</v>
      </c>
      <c r="Q85" s="161">
        <v>0</v>
      </c>
      <c r="R85" s="161">
        <f>Q85*H85</f>
        <v>0</v>
      </c>
      <c r="S85" s="161">
        <v>0</v>
      </c>
      <c r="T85" s="162">
        <f>S85*H85</f>
        <v>0</v>
      </c>
      <c r="AR85" s="24" t="s">
        <v>152</v>
      </c>
      <c r="AT85" s="24" t="s">
        <v>147</v>
      </c>
      <c r="AU85" s="24" t="s">
        <v>76</v>
      </c>
      <c r="AY85" s="24" t="s">
        <v>145</v>
      </c>
      <c r="BE85" s="163">
        <f>IF(N85="základní",J85,0)</f>
        <v>0</v>
      </c>
      <c r="BF85" s="163">
        <f>IF(N85="snížená",J85,0)</f>
        <v>0</v>
      </c>
      <c r="BG85" s="163">
        <f>IF(N85="zákl. přenesená",J85,0)</f>
        <v>0</v>
      </c>
      <c r="BH85" s="163">
        <f>IF(N85="sníž. přenesená",J85,0)</f>
        <v>0</v>
      </c>
      <c r="BI85" s="163">
        <f>IF(N85="nulová",J85,0)</f>
        <v>0</v>
      </c>
      <c r="BJ85" s="24" t="s">
        <v>74</v>
      </c>
      <c r="BK85" s="163">
        <f>ROUND(I85*H85,2)</f>
        <v>0</v>
      </c>
      <c r="BL85" s="24" t="s">
        <v>152</v>
      </c>
      <c r="BM85" s="24" t="s">
        <v>739</v>
      </c>
    </row>
    <row r="86" spans="2:65" s="1" customFormat="1">
      <c r="B86" s="38"/>
      <c r="D86" s="164" t="s">
        <v>154</v>
      </c>
      <c r="F86" s="165" t="s">
        <v>627</v>
      </c>
      <c r="L86" s="38"/>
      <c r="M86" s="166"/>
      <c r="N86" s="39"/>
      <c r="O86" s="39"/>
      <c r="P86" s="39"/>
      <c r="Q86" s="39"/>
      <c r="R86" s="39"/>
      <c r="S86" s="39"/>
      <c r="T86" s="67"/>
      <c r="AT86" s="24" t="s">
        <v>154</v>
      </c>
      <c r="AU86" s="24" t="s">
        <v>76</v>
      </c>
    </row>
    <row r="87" spans="2:65" s="1" customFormat="1" ht="156">
      <c r="B87" s="38"/>
      <c r="D87" s="164" t="s">
        <v>156</v>
      </c>
      <c r="F87" s="167" t="s">
        <v>628</v>
      </c>
      <c r="L87" s="38"/>
      <c r="M87" s="166"/>
      <c r="N87" s="39"/>
      <c r="O87" s="39"/>
      <c r="P87" s="39"/>
      <c r="Q87" s="39"/>
      <c r="R87" s="39"/>
      <c r="S87" s="39"/>
      <c r="T87" s="67"/>
      <c r="AT87" s="24" t="s">
        <v>156</v>
      </c>
      <c r="AU87" s="24" t="s">
        <v>76</v>
      </c>
    </row>
    <row r="88" spans="2:65" s="10" customFormat="1" ht="29.85" customHeight="1">
      <c r="B88" s="140"/>
      <c r="D88" s="141" t="s">
        <v>65</v>
      </c>
      <c r="E88" s="150" t="s">
        <v>152</v>
      </c>
      <c r="F88" s="150" t="s">
        <v>333</v>
      </c>
      <c r="J88" s="151">
        <f>BK88</f>
        <v>0</v>
      </c>
      <c r="L88" s="140"/>
      <c r="M88" s="144"/>
      <c r="N88" s="145"/>
      <c r="O88" s="145"/>
      <c r="P88" s="146">
        <f>SUM(P89:P94)</f>
        <v>14.942400000000001</v>
      </c>
      <c r="Q88" s="145"/>
      <c r="R88" s="146">
        <f>SUM(R89:R94)</f>
        <v>0</v>
      </c>
      <c r="S88" s="145"/>
      <c r="T88" s="147">
        <f>SUM(T89:T94)</f>
        <v>0</v>
      </c>
      <c r="AR88" s="141" t="s">
        <v>74</v>
      </c>
      <c r="AT88" s="148" t="s">
        <v>65</v>
      </c>
      <c r="AU88" s="148" t="s">
        <v>74</v>
      </c>
      <c r="AY88" s="141" t="s">
        <v>145</v>
      </c>
      <c r="BK88" s="149">
        <f>SUM(BK89:BK94)</f>
        <v>0</v>
      </c>
    </row>
    <row r="89" spans="2:65" s="1" customFormat="1" ht="25.5" customHeight="1">
      <c r="B89" s="152"/>
      <c r="C89" s="153" t="s">
        <v>76</v>
      </c>
      <c r="D89" s="153" t="s">
        <v>147</v>
      </c>
      <c r="E89" s="154" t="s">
        <v>740</v>
      </c>
      <c r="F89" s="155" t="s">
        <v>741</v>
      </c>
      <c r="G89" s="156" t="s">
        <v>150</v>
      </c>
      <c r="H89" s="157">
        <v>2490.4</v>
      </c>
      <c r="I89" s="158"/>
      <c r="J89" s="158">
        <f>ROUND(I89*H89,2)</f>
        <v>0</v>
      </c>
      <c r="K89" s="155" t="s">
        <v>151</v>
      </c>
      <c r="L89" s="38"/>
      <c r="M89" s="159" t="s">
        <v>5</v>
      </c>
      <c r="N89" s="160" t="s">
        <v>37</v>
      </c>
      <c r="O89" s="161">
        <v>6.0000000000000001E-3</v>
      </c>
      <c r="P89" s="161">
        <f>O89*H89</f>
        <v>14.942400000000001</v>
      </c>
      <c r="Q89" s="161">
        <v>0</v>
      </c>
      <c r="R89" s="161">
        <f>Q89*H89</f>
        <v>0</v>
      </c>
      <c r="S89" s="161">
        <v>0</v>
      </c>
      <c r="T89" s="162">
        <f>S89*H89</f>
        <v>0</v>
      </c>
      <c r="AR89" s="24" t="s">
        <v>152</v>
      </c>
      <c r="AT89" s="24" t="s">
        <v>147</v>
      </c>
      <c r="AU89" s="24" t="s">
        <v>76</v>
      </c>
      <c r="AY89" s="24" t="s">
        <v>145</v>
      </c>
      <c r="BE89" s="163">
        <f>IF(N89="základní",J89,0)</f>
        <v>0</v>
      </c>
      <c r="BF89" s="163">
        <f>IF(N89="snížená",J89,0)</f>
        <v>0</v>
      </c>
      <c r="BG89" s="163">
        <f>IF(N89="zákl. přenesená",J89,0)</f>
        <v>0</v>
      </c>
      <c r="BH89" s="163">
        <f>IF(N89="sníž. přenesená",J89,0)</f>
        <v>0</v>
      </c>
      <c r="BI89" s="163">
        <f>IF(N89="nulová",J89,0)</f>
        <v>0</v>
      </c>
      <c r="BJ89" s="24" t="s">
        <v>74</v>
      </c>
      <c r="BK89" s="163">
        <f>ROUND(I89*H89,2)</f>
        <v>0</v>
      </c>
      <c r="BL89" s="24" t="s">
        <v>152</v>
      </c>
      <c r="BM89" s="24" t="s">
        <v>742</v>
      </c>
    </row>
    <row r="90" spans="2:65" s="1" customFormat="1" ht="24">
      <c r="B90" s="38"/>
      <c r="D90" s="164" t="s">
        <v>154</v>
      </c>
      <c r="F90" s="165" t="s">
        <v>743</v>
      </c>
      <c r="L90" s="38"/>
      <c r="M90" s="166"/>
      <c r="N90" s="39"/>
      <c r="O90" s="39"/>
      <c r="P90" s="39"/>
      <c r="Q90" s="39"/>
      <c r="R90" s="39"/>
      <c r="S90" s="39"/>
      <c r="T90" s="67"/>
      <c r="AT90" s="24" t="s">
        <v>154</v>
      </c>
      <c r="AU90" s="24" t="s">
        <v>76</v>
      </c>
    </row>
    <row r="91" spans="2:65" s="1" customFormat="1" ht="180">
      <c r="B91" s="38"/>
      <c r="D91" s="164" t="s">
        <v>156</v>
      </c>
      <c r="F91" s="167" t="s">
        <v>744</v>
      </c>
      <c r="L91" s="38"/>
      <c r="M91" s="166"/>
      <c r="N91" s="39"/>
      <c r="O91" s="39"/>
      <c r="P91" s="39"/>
      <c r="Q91" s="39"/>
      <c r="R91" s="39"/>
      <c r="S91" s="39"/>
      <c r="T91" s="67"/>
      <c r="AT91" s="24" t="s">
        <v>156</v>
      </c>
      <c r="AU91" s="24" t="s">
        <v>76</v>
      </c>
    </row>
    <row r="92" spans="2:65" s="11" customFormat="1" ht="24">
      <c r="B92" s="168"/>
      <c r="D92" s="164" t="s">
        <v>158</v>
      </c>
      <c r="E92" s="169" t="s">
        <v>5</v>
      </c>
      <c r="F92" s="170" t="s">
        <v>745</v>
      </c>
      <c r="H92" s="169" t="s">
        <v>5</v>
      </c>
      <c r="L92" s="168"/>
      <c r="M92" s="171"/>
      <c r="N92" s="172"/>
      <c r="O92" s="172"/>
      <c r="P92" s="172"/>
      <c r="Q92" s="172"/>
      <c r="R92" s="172"/>
      <c r="S92" s="172"/>
      <c r="T92" s="173"/>
      <c r="AT92" s="169" t="s">
        <v>158</v>
      </c>
      <c r="AU92" s="169" t="s">
        <v>76</v>
      </c>
      <c r="AV92" s="11" t="s">
        <v>74</v>
      </c>
      <c r="AW92" s="11" t="s">
        <v>30</v>
      </c>
      <c r="AX92" s="11" t="s">
        <v>66</v>
      </c>
      <c r="AY92" s="169" t="s">
        <v>145</v>
      </c>
    </row>
    <row r="93" spans="2:65" s="12" customFormat="1">
      <c r="B93" s="174"/>
      <c r="D93" s="164" t="s">
        <v>158</v>
      </c>
      <c r="E93" s="175" t="s">
        <v>5</v>
      </c>
      <c r="F93" s="176" t="s">
        <v>746</v>
      </c>
      <c r="H93" s="177">
        <v>2490.4</v>
      </c>
      <c r="L93" s="174"/>
      <c r="M93" s="178"/>
      <c r="N93" s="179"/>
      <c r="O93" s="179"/>
      <c r="P93" s="179"/>
      <c r="Q93" s="179"/>
      <c r="R93" s="179"/>
      <c r="S93" s="179"/>
      <c r="T93" s="180"/>
      <c r="AT93" s="175" t="s">
        <v>158</v>
      </c>
      <c r="AU93" s="175" t="s">
        <v>76</v>
      </c>
      <c r="AV93" s="12" t="s">
        <v>76</v>
      </c>
      <c r="AW93" s="12" t="s">
        <v>30</v>
      </c>
      <c r="AX93" s="12" t="s">
        <v>66</v>
      </c>
      <c r="AY93" s="175" t="s">
        <v>145</v>
      </c>
    </row>
    <row r="94" spans="2:65" s="13" customFormat="1">
      <c r="B94" s="181"/>
      <c r="D94" s="164" t="s">
        <v>158</v>
      </c>
      <c r="E94" s="182" t="s">
        <v>5</v>
      </c>
      <c r="F94" s="183" t="s">
        <v>161</v>
      </c>
      <c r="H94" s="184">
        <v>2490.4</v>
      </c>
      <c r="L94" s="181"/>
      <c r="M94" s="185"/>
      <c r="N94" s="186"/>
      <c r="O94" s="186"/>
      <c r="P94" s="186"/>
      <c r="Q94" s="186"/>
      <c r="R94" s="186"/>
      <c r="S94" s="186"/>
      <c r="T94" s="187"/>
      <c r="AT94" s="182" t="s">
        <v>158</v>
      </c>
      <c r="AU94" s="182" t="s">
        <v>76</v>
      </c>
      <c r="AV94" s="13" t="s">
        <v>152</v>
      </c>
      <c r="AW94" s="13" t="s">
        <v>30</v>
      </c>
      <c r="AX94" s="13" t="s">
        <v>74</v>
      </c>
      <c r="AY94" s="182" t="s">
        <v>145</v>
      </c>
    </row>
    <row r="95" spans="2:65" s="10" customFormat="1" ht="29.85" customHeight="1">
      <c r="B95" s="140"/>
      <c r="D95" s="141" t="s">
        <v>65</v>
      </c>
      <c r="E95" s="150" t="s">
        <v>181</v>
      </c>
      <c r="F95" s="150" t="s">
        <v>374</v>
      </c>
      <c r="J95" s="151">
        <f>BK95</f>
        <v>0</v>
      </c>
      <c r="L95" s="140"/>
      <c r="M95" s="144"/>
      <c r="N95" s="145"/>
      <c r="O95" s="145"/>
      <c r="P95" s="146">
        <f>SUM(P96:P110)</f>
        <v>119.992</v>
      </c>
      <c r="Q95" s="145"/>
      <c r="R95" s="146">
        <f>SUM(R96:R110)</f>
        <v>48.506200000000007</v>
      </c>
      <c r="S95" s="145"/>
      <c r="T95" s="147">
        <f>SUM(T96:T110)</f>
        <v>0</v>
      </c>
      <c r="AR95" s="141" t="s">
        <v>74</v>
      </c>
      <c r="AT95" s="148" t="s">
        <v>65</v>
      </c>
      <c r="AU95" s="148" t="s">
        <v>74</v>
      </c>
      <c r="AY95" s="141" t="s">
        <v>145</v>
      </c>
      <c r="BK95" s="149">
        <f>SUM(BK96:BK110)</f>
        <v>0</v>
      </c>
    </row>
    <row r="96" spans="2:65" s="1" customFormat="1" ht="25.5" customHeight="1">
      <c r="B96" s="152"/>
      <c r="C96" s="153" t="s">
        <v>169</v>
      </c>
      <c r="D96" s="153" t="s">
        <v>147</v>
      </c>
      <c r="E96" s="154" t="s">
        <v>747</v>
      </c>
      <c r="F96" s="155" t="s">
        <v>748</v>
      </c>
      <c r="G96" s="156" t="s">
        <v>150</v>
      </c>
      <c r="H96" s="157">
        <v>226.4</v>
      </c>
      <c r="I96" s="158"/>
      <c r="J96" s="158">
        <f>ROUND(I96*H96,2)</f>
        <v>0</v>
      </c>
      <c r="K96" s="155" t="s">
        <v>151</v>
      </c>
      <c r="L96" s="38"/>
      <c r="M96" s="159" t="s">
        <v>5</v>
      </c>
      <c r="N96" s="160" t="s">
        <v>37</v>
      </c>
      <c r="O96" s="161">
        <v>0.53</v>
      </c>
      <c r="P96" s="161">
        <f>O96*H96</f>
        <v>119.992</v>
      </c>
      <c r="Q96" s="161">
        <v>8.4250000000000005E-2</v>
      </c>
      <c r="R96" s="161">
        <f>Q96*H96</f>
        <v>19.074200000000001</v>
      </c>
      <c r="S96" s="161">
        <v>0</v>
      </c>
      <c r="T96" s="162">
        <f>S96*H96</f>
        <v>0</v>
      </c>
      <c r="AR96" s="24" t="s">
        <v>152</v>
      </c>
      <c r="AT96" s="24" t="s">
        <v>147</v>
      </c>
      <c r="AU96" s="24" t="s">
        <v>76</v>
      </c>
      <c r="AY96" s="24" t="s">
        <v>145</v>
      </c>
      <c r="BE96" s="163">
        <f>IF(N96="základní",J96,0)</f>
        <v>0</v>
      </c>
      <c r="BF96" s="163">
        <f>IF(N96="snížená",J96,0)</f>
        <v>0</v>
      </c>
      <c r="BG96" s="163">
        <f>IF(N96="zákl. přenesená",J96,0)</f>
        <v>0</v>
      </c>
      <c r="BH96" s="163">
        <f>IF(N96="sníž. přenesená",J96,0)</f>
        <v>0</v>
      </c>
      <c r="BI96" s="163">
        <f>IF(N96="nulová",J96,0)</f>
        <v>0</v>
      </c>
      <c r="BJ96" s="24" t="s">
        <v>74</v>
      </c>
      <c r="BK96" s="163">
        <f>ROUND(I96*H96,2)</f>
        <v>0</v>
      </c>
      <c r="BL96" s="24" t="s">
        <v>152</v>
      </c>
      <c r="BM96" s="24" t="s">
        <v>749</v>
      </c>
    </row>
    <row r="97" spans="2:65" s="1" customFormat="1" ht="36">
      <c r="B97" s="38"/>
      <c r="D97" s="164" t="s">
        <v>154</v>
      </c>
      <c r="F97" s="165" t="s">
        <v>750</v>
      </c>
      <c r="L97" s="38"/>
      <c r="M97" s="166"/>
      <c r="N97" s="39"/>
      <c r="O97" s="39"/>
      <c r="P97" s="39"/>
      <c r="Q97" s="39"/>
      <c r="R97" s="39"/>
      <c r="S97" s="39"/>
      <c r="T97" s="67"/>
      <c r="AT97" s="24" t="s">
        <v>154</v>
      </c>
      <c r="AU97" s="24" t="s">
        <v>76</v>
      </c>
    </row>
    <row r="98" spans="2:65" s="1" customFormat="1" ht="108">
      <c r="B98" s="38"/>
      <c r="D98" s="164" t="s">
        <v>156</v>
      </c>
      <c r="F98" s="167" t="s">
        <v>751</v>
      </c>
      <c r="L98" s="38"/>
      <c r="M98" s="166"/>
      <c r="N98" s="39"/>
      <c r="O98" s="39"/>
      <c r="P98" s="39"/>
      <c r="Q98" s="39"/>
      <c r="R98" s="39"/>
      <c r="S98" s="39"/>
      <c r="T98" s="67"/>
      <c r="AT98" s="24" t="s">
        <v>156</v>
      </c>
      <c r="AU98" s="24" t="s">
        <v>76</v>
      </c>
    </row>
    <row r="99" spans="2:65" s="1" customFormat="1" ht="24">
      <c r="B99" s="38"/>
      <c r="D99" s="164" t="s">
        <v>179</v>
      </c>
      <c r="F99" s="167" t="s">
        <v>712</v>
      </c>
      <c r="L99" s="38"/>
      <c r="M99" s="166"/>
      <c r="N99" s="39"/>
      <c r="O99" s="39"/>
      <c r="P99" s="39"/>
      <c r="Q99" s="39"/>
      <c r="R99" s="39"/>
      <c r="S99" s="39"/>
      <c r="T99" s="67"/>
      <c r="AT99" s="24" t="s">
        <v>179</v>
      </c>
      <c r="AU99" s="24" t="s">
        <v>76</v>
      </c>
    </row>
    <row r="100" spans="2:65" s="11" customFormat="1">
      <c r="B100" s="168"/>
      <c r="D100" s="164" t="s">
        <v>158</v>
      </c>
      <c r="E100" s="169" t="s">
        <v>5</v>
      </c>
      <c r="F100" s="170" t="s">
        <v>752</v>
      </c>
      <c r="H100" s="169" t="s">
        <v>5</v>
      </c>
      <c r="L100" s="168"/>
      <c r="M100" s="171"/>
      <c r="N100" s="172"/>
      <c r="O100" s="172"/>
      <c r="P100" s="172"/>
      <c r="Q100" s="172"/>
      <c r="R100" s="172"/>
      <c r="S100" s="172"/>
      <c r="T100" s="173"/>
      <c r="AT100" s="169" t="s">
        <v>158</v>
      </c>
      <c r="AU100" s="169" t="s">
        <v>76</v>
      </c>
      <c r="AV100" s="11" t="s">
        <v>74</v>
      </c>
      <c r="AW100" s="11" t="s">
        <v>30</v>
      </c>
      <c r="AX100" s="11" t="s">
        <v>66</v>
      </c>
      <c r="AY100" s="169" t="s">
        <v>145</v>
      </c>
    </row>
    <row r="101" spans="2:65" s="11" customFormat="1">
      <c r="B101" s="168"/>
      <c r="D101" s="164" t="s">
        <v>158</v>
      </c>
      <c r="E101" s="169" t="s">
        <v>5</v>
      </c>
      <c r="F101" s="170" t="s">
        <v>753</v>
      </c>
      <c r="H101" s="169" t="s">
        <v>5</v>
      </c>
      <c r="L101" s="168"/>
      <c r="M101" s="171"/>
      <c r="N101" s="172"/>
      <c r="O101" s="172"/>
      <c r="P101" s="172"/>
      <c r="Q101" s="172"/>
      <c r="R101" s="172"/>
      <c r="S101" s="172"/>
      <c r="T101" s="173"/>
      <c r="AT101" s="169" t="s">
        <v>158</v>
      </c>
      <c r="AU101" s="169" t="s">
        <v>76</v>
      </c>
      <c r="AV101" s="11" t="s">
        <v>74</v>
      </c>
      <c r="AW101" s="11" t="s">
        <v>30</v>
      </c>
      <c r="AX101" s="11" t="s">
        <v>66</v>
      </c>
      <c r="AY101" s="169" t="s">
        <v>145</v>
      </c>
    </row>
    <row r="102" spans="2:65" s="12" customFormat="1">
      <c r="B102" s="174"/>
      <c r="D102" s="164" t="s">
        <v>158</v>
      </c>
      <c r="E102" s="175" t="s">
        <v>5</v>
      </c>
      <c r="F102" s="176" t="s">
        <v>754</v>
      </c>
      <c r="H102" s="177">
        <v>225</v>
      </c>
      <c r="L102" s="174"/>
      <c r="M102" s="178"/>
      <c r="N102" s="179"/>
      <c r="O102" s="179"/>
      <c r="P102" s="179"/>
      <c r="Q102" s="179"/>
      <c r="R102" s="179"/>
      <c r="S102" s="179"/>
      <c r="T102" s="180"/>
      <c r="AT102" s="175" t="s">
        <v>158</v>
      </c>
      <c r="AU102" s="175" t="s">
        <v>76</v>
      </c>
      <c r="AV102" s="12" t="s">
        <v>76</v>
      </c>
      <c r="AW102" s="12" t="s">
        <v>30</v>
      </c>
      <c r="AX102" s="12" t="s">
        <v>66</v>
      </c>
      <c r="AY102" s="175" t="s">
        <v>145</v>
      </c>
    </row>
    <row r="103" spans="2:65" s="12" customFormat="1">
      <c r="B103" s="174"/>
      <c r="D103" s="164" t="s">
        <v>158</v>
      </c>
      <c r="E103" s="175" t="s">
        <v>5</v>
      </c>
      <c r="F103" s="176" t="s">
        <v>5</v>
      </c>
      <c r="H103" s="177">
        <v>0</v>
      </c>
      <c r="L103" s="174"/>
      <c r="M103" s="178"/>
      <c r="N103" s="179"/>
      <c r="O103" s="179"/>
      <c r="P103" s="179"/>
      <c r="Q103" s="179"/>
      <c r="R103" s="179"/>
      <c r="S103" s="179"/>
      <c r="T103" s="180"/>
      <c r="AT103" s="175" t="s">
        <v>158</v>
      </c>
      <c r="AU103" s="175" t="s">
        <v>76</v>
      </c>
      <c r="AV103" s="12" t="s">
        <v>76</v>
      </c>
      <c r="AW103" s="12" t="s">
        <v>30</v>
      </c>
      <c r="AX103" s="12" t="s">
        <v>66</v>
      </c>
      <c r="AY103" s="175" t="s">
        <v>145</v>
      </c>
    </row>
    <row r="104" spans="2:65" s="11" customFormat="1">
      <c r="B104" s="168"/>
      <c r="D104" s="164" t="s">
        <v>158</v>
      </c>
      <c r="E104" s="169" t="s">
        <v>5</v>
      </c>
      <c r="F104" s="170" t="s">
        <v>755</v>
      </c>
      <c r="H104" s="169" t="s">
        <v>5</v>
      </c>
      <c r="L104" s="168"/>
      <c r="M104" s="171"/>
      <c r="N104" s="172"/>
      <c r="O104" s="172"/>
      <c r="P104" s="172"/>
      <c r="Q104" s="172"/>
      <c r="R104" s="172"/>
      <c r="S104" s="172"/>
      <c r="T104" s="173"/>
      <c r="AT104" s="169" t="s">
        <v>158</v>
      </c>
      <c r="AU104" s="169" t="s">
        <v>76</v>
      </c>
      <c r="AV104" s="11" t="s">
        <v>74</v>
      </c>
      <c r="AW104" s="11" t="s">
        <v>30</v>
      </c>
      <c r="AX104" s="11" t="s">
        <v>66</v>
      </c>
      <c r="AY104" s="169" t="s">
        <v>145</v>
      </c>
    </row>
    <row r="105" spans="2:65" s="12" customFormat="1">
      <c r="B105" s="174"/>
      <c r="D105" s="164" t="s">
        <v>158</v>
      </c>
      <c r="E105" s="175" t="s">
        <v>5</v>
      </c>
      <c r="F105" s="176" t="s">
        <v>756</v>
      </c>
      <c r="H105" s="177">
        <v>1.4</v>
      </c>
      <c r="L105" s="174"/>
      <c r="M105" s="178"/>
      <c r="N105" s="179"/>
      <c r="O105" s="179"/>
      <c r="P105" s="179"/>
      <c r="Q105" s="179"/>
      <c r="R105" s="179"/>
      <c r="S105" s="179"/>
      <c r="T105" s="180"/>
      <c r="AT105" s="175" t="s">
        <v>158</v>
      </c>
      <c r="AU105" s="175" t="s">
        <v>76</v>
      </c>
      <c r="AV105" s="12" t="s">
        <v>76</v>
      </c>
      <c r="AW105" s="12" t="s">
        <v>30</v>
      </c>
      <c r="AX105" s="12" t="s">
        <v>66</v>
      </c>
      <c r="AY105" s="175" t="s">
        <v>145</v>
      </c>
    </row>
    <row r="106" spans="2:65" s="13" customFormat="1">
      <c r="B106" s="181"/>
      <c r="D106" s="164" t="s">
        <v>158</v>
      </c>
      <c r="E106" s="182" t="s">
        <v>5</v>
      </c>
      <c r="F106" s="183" t="s">
        <v>161</v>
      </c>
      <c r="H106" s="184">
        <v>226.4</v>
      </c>
      <c r="L106" s="181"/>
      <c r="M106" s="185"/>
      <c r="N106" s="186"/>
      <c r="O106" s="186"/>
      <c r="P106" s="186"/>
      <c r="Q106" s="186"/>
      <c r="R106" s="186"/>
      <c r="S106" s="186"/>
      <c r="T106" s="187"/>
      <c r="AT106" s="182" t="s">
        <v>158</v>
      </c>
      <c r="AU106" s="182" t="s">
        <v>76</v>
      </c>
      <c r="AV106" s="13" t="s">
        <v>152</v>
      </c>
      <c r="AW106" s="13" t="s">
        <v>30</v>
      </c>
      <c r="AX106" s="13" t="s">
        <v>74</v>
      </c>
      <c r="AY106" s="182" t="s">
        <v>145</v>
      </c>
    </row>
    <row r="107" spans="2:65" s="1" customFormat="1" ht="16.5" customHeight="1">
      <c r="B107" s="152"/>
      <c r="C107" s="188" t="s">
        <v>152</v>
      </c>
      <c r="D107" s="188" t="s">
        <v>328</v>
      </c>
      <c r="E107" s="189" t="s">
        <v>757</v>
      </c>
      <c r="F107" s="190" t="s">
        <v>758</v>
      </c>
      <c r="G107" s="191" t="s">
        <v>150</v>
      </c>
      <c r="H107" s="192">
        <v>225</v>
      </c>
      <c r="I107" s="193"/>
      <c r="J107" s="193">
        <f>ROUND(I107*H107,2)</f>
        <v>0</v>
      </c>
      <c r="K107" s="190" t="s">
        <v>151</v>
      </c>
      <c r="L107" s="194"/>
      <c r="M107" s="195" t="s">
        <v>5</v>
      </c>
      <c r="N107" s="196" t="s">
        <v>37</v>
      </c>
      <c r="O107" s="161">
        <v>0</v>
      </c>
      <c r="P107" s="161">
        <f>O107*H107</f>
        <v>0</v>
      </c>
      <c r="Q107" s="161">
        <v>0.13</v>
      </c>
      <c r="R107" s="161">
        <f>Q107*H107</f>
        <v>29.25</v>
      </c>
      <c r="S107" s="161">
        <v>0</v>
      </c>
      <c r="T107" s="162">
        <f>S107*H107</f>
        <v>0</v>
      </c>
      <c r="AR107" s="24" t="s">
        <v>212</v>
      </c>
      <c r="AT107" s="24" t="s">
        <v>328</v>
      </c>
      <c r="AU107" s="24" t="s">
        <v>76</v>
      </c>
      <c r="AY107" s="24" t="s">
        <v>145</v>
      </c>
      <c r="BE107" s="163">
        <f>IF(N107="základní",J107,0)</f>
        <v>0</v>
      </c>
      <c r="BF107" s="163">
        <f>IF(N107="snížená",J107,0)</f>
        <v>0</v>
      </c>
      <c r="BG107" s="163">
        <f>IF(N107="zákl. přenesená",J107,0)</f>
        <v>0</v>
      </c>
      <c r="BH107" s="163">
        <f>IF(N107="sníž. přenesená",J107,0)</f>
        <v>0</v>
      </c>
      <c r="BI107" s="163">
        <f>IF(N107="nulová",J107,0)</f>
        <v>0</v>
      </c>
      <c r="BJ107" s="24" t="s">
        <v>74</v>
      </c>
      <c r="BK107" s="163">
        <f>ROUND(I107*H107,2)</f>
        <v>0</v>
      </c>
      <c r="BL107" s="24" t="s">
        <v>152</v>
      </c>
      <c r="BM107" s="24" t="s">
        <v>759</v>
      </c>
    </row>
    <row r="108" spans="2:65" s="1" customFormat="1">
      <c r="B108" s="38"/>
      <c r="D108" s="164" t="s">
        <v>154</v>
      </c>
      <c r="F108" s="165" t="s">
        <v>760</v>
      </c>
      <c r="L108" s="38"/>
      <c r="M108" s="166"/>
      <c r="N108" s="39"/>
      <c r="O108" s="39"/>
      <c r="P108" s="39"/>
      <c r="Q108" s="39"/>
      <c r="R108" s="39"/>
      <c r="S108" s="39"/>
      <c r="T108" s="67"/>
      <c r="AT108" s="24" t="s">
        <v>154</v>
      </c>
      <c r="AU108" s="24" t="s">
        <v>76</v>
      </c>
    </row>
    <row r="109" spans="2:65" s="1" customFormat="1" ht="16.5" customHeight="1">
      <c r="B109" s="152"/>
      <c r="C109" s="188" t="s">
        <v>181</v>
      </c>
      <c r="D109" s="188" t="s">
        <v>328</v>
      </c>
      <c r="E109" s="189" t="s">
        <v>761</v>
      </c>
      <c r="F109" s="190" t="s">
        <v>762</v>
      </c>
      <c r="G109" s="191" t="s">
        <v>150</v>
      </c>
      <c r="H109" s="192">
        <v>1.4</v>
      </c>
      <c r="I109" s="193"/>
      <c r="J109" s="193">
        <f>ROUND(I109*H109,2)</f>
        <v>0</v>
      </c>
      <c r="K109" s="190"/>
      <c r="L109" s="194"/>
      <c r="M109" s="195" t="s">
        <v>5</v>
      </c>
      <c r="N109" s="196" t="s">
        <v>37</v>
      </c>
      <c r="O109" s="161">
        <v>0</v>
      </c>
      <c r="P109" s="161">
        <f>O109*H109</f>
        <v>0</v>
      </c>
      <c r="Q109" s="161">
        <v>0.13</v>
      </c>
      <c r="R109" s="161">
        <f>Q109*H109</f>
        <v>0.182</v>
      </c>
      <c r="S109" s="161">
        <v>0</v>
      </c>
      <c r="T109" s="162">
        <f>S109*H109</f>
        <v>0</v>
      </c>
      <c r="AR109" s="24" t="s">
        <v>212</v>
      </c>
      <c r="AT109" s="24" t="s">
        <v>328</v>
      </c>
      <c r="AU109" s="24" t="s">
        <v>76</v>
      </c>
      <c r="AY109" s="24" t="s">
        <v>145</v>
      </c>
      <c r="BE109" s="163">
        <f>IF(N109="základní",J109,0)</f>
        <v>0</v>
      </c>
      <c r="BF109" s="163">
        <f>IF(N109="snížená",J109,0)</f>
        <v>0</v>
      </c>
      <c r="BG109" s="163">
        <f>IF(N109="zákl. přenesená",J109,0)</f>
        <v>0</v>
      </c>
      <c r="BH109" s="163">
        <f>IF(N109="sníž. přenesená",J109,0)</f>
        <v>0</v>
      </c>
      <c r="BI109" s="163">
        <f>IF(N109="nulová",J109,0)</f>
        <v>0</v>
      </c>
      <c r="BJ109" s="24" t="s">
        <v>74</v>
      </c>
      <c r="BK109" s="163">
        <f>ROUND(I109*H109,2)</f>
        <v>0</v>
      </c>
      <c r="BL109" s="24" t="s">
        <v>152</v>
      </c>
      <c r="BM109" s="24" t="s">
        <v>763</v>
      </c>
    </row>
    <row r="110" spans="2:65" s="1" customFormat="1">
      <c r="B110" s="38"/>
      <c r="D110" s="164" t="s">
        <v>154</v>
      </c>
      <c r="F110" s="165" t="s">
        <v>764</v>
      </c>
      <c r="L110" s="38"/>
      <c r="M110" s="166"/>
      <c r="N110" s="39"/>
      <c r="O110" s="39"/>
      <c r="P110" s="39"/>
      <c r="Q110" s="39"/>
      <c r="R110" s="39"/>
      <c r="S110" s="39"/>
      <c r="T110" s="67"/>
      <c r="AT110" s="24" t="s">
        <v>154</v>
      </c>
      <c r="AU110" s="24" t="s">
        <v>76</v>
      </c>
    </row>
    <row r="111" spans="2:65" s="10" customFormat="1" ht="29.85" customHeight="1">
      <c r="B111" s="140"/>
      <c r="D111" s="141" t="s">
        <v>65</v>
      </c>
      <c r="E111" s="150" t="s">
        <v>220</v>
      </c>
      <c r="F111" s="150" t="s">
        <v>765</v>
      </c>
      <c r="J111" s="151">
        <f>BK111</f>
        <v>0</v>
      </c>
      <c r="L111" s="140"/>
      <c r="M111" s="144"/>
      <c r="N111" s="145"/>
      <c r="O111" s="145"/>
      <c r="P111" s="146">
        <f>SUM(P112:P120)</f>
        <v>24.516999999999999</v>
      </c>
      <c r="Q111" s="145"/>
      <c r="R111" s="146">
        <f>SUM(R112:R120)</f>
        <v>26.042055000000001</v>
      </c>
      <c r="S111" s="145"/>
      <c r="T111" s="147">
        <f>SUM(T112:T120)</f>
        <v>0</v>
      </c>
      <c r="AR111" s="141" t="s">
        <v>74</v>
      </c>
      <c r="AT111" s="148" t="s">
        <v>65</v>
      </c>
      <c r="AU111" s="148" t="s">
        <v>74</v>
      </c>
      <c r="AY111" s="141" t="s">
        <v>145</v>
      </c>
      <c r="BK111" s="149">
        <f>SUM(BK112:BK120)</f>
        <v>0</v>
      </c>
    </row>
    <row r="112" spans="2:65" s="1" customFormat="1" ht="25.5" customHeight="1">
      <c r="B112" s="152"/>
      <c r="C112" s="153" t="s">
        <v>192</v>
      </c>
      <c r="D112" s="153" t="s">
        <v>147</v>
      </c>
      <c r="E112" s="154" t="s">
        <v>766</v>
      </c>
      <c r="F112" s="155" t="s">
        <v>767</v>
      </c>
      <c r="G112" s="156" t="s">
        <v>240</v>
      </c>
      <c r="H112" s="157">
        <v>4</v>
      </c>
      <c r="I112" s="158"/>
      <c r="J112" s="158">
        <f>ROUND(I112*H112,2)</f>
        <v>0</v>
      </c>
      <c r="K112" s="155"/>
      <c r="L112" s="38"/>
      <c r="M112" s="159" t="s">
        <v>5</v>
      </c>
      <c r="N112" s="160" t="s">
        <v>37</v>
      </c>
      <c r="O112" s="161">
        <v>0.18</v>
      </c>
      <c r="P112" s="161">
        <f>O112*H112</f>
        <v>0.72</v>
      </c>
      <c r="Q112" s="161">
        <v>9.5990000000000006E-2</v>
      </c>
      <c r="R112" s="161">
        <f>Q112*H112</f>
        <v>0.38396000000000002</v>
      </c>
      <c r="S112" s="161">
        <v>0</v>
      </c>
      <c r="T112" s="162">
        <f>S112*H112</f>
        <v>0</v>
      </c>
      <c r="AR112" s="24" t="s">
        <v>152</v>
      </c>
      <c r="AT112" s="24" t="s">
        <v>147</v>
      </c>
      <c r="AU112" s="24" t="s">
        <v>76</v>
      </c>
      <c r="AY112" s="24" t="s">
        <v>145</v>
      </c>
      <c r="BE112" s="163">
        <f>IF(N112="základní",J112,0)</f>
        <v>0</v>
      </c>
      <c r="BF112" s="163">
        <f>IF(N112="snížená",J112,0)</f>
        <v>0</v>
      </c>
      <c r="BG112" s="163">
        <f>IF(N112="zákl. přenesená",J112,0)</f>
        <v>0</v>
      </c>
      <c r="BH112" s="163">
        <f>IF(N112="sníž. přenesená",J112,0)</f>
        <v>0</v>
      </c>
      <c r="BI112" s="163">
        <f>IF(N112="nulová",J112,0)</f>
        <v>0</v>
      </c>
      <c r="BJ112" s="24" t="s">
        <v>74</v>
      </c>
      <c r="BK112" s="163">
        <f>ROUND(I112*H112,2)</f>
        <v>0</v>
      </c>
      <c r="BL112" s="24" t="s">
        <v>152</v>
      </c>
      <c r="BM112" s="24" t="s">
        <v>768</v>
      </c>
    </row>
    <row r="113" spans="2:65" s="1" customFormat="1" ht="24">
      <c r="B113" s="38"/>
      <c r="D113" s="164" t="s">
        <v>154</v>
      </c>
      <c r="F113" s="165" t="s">
        <v>769</v>
      </c>
      <c r="L113" s="38"/>
      <c r="M113" s="166"/>
      <c r="N113" s="39"/>
      <c r="O113" s="39"/>
      <c r="P113" s="39"/>
      <c r="Q113" s="39"/>
      <c r="R113" s="39"/>
      <c r="S113" s="39"/>
      <c r="T113" s="67"/>
      <c r="AT113" s="24" t="s">
        <v>154</v>
      </c>
      <c r="AU113" s="24" t="s">
        <v>76</v>
      </c>
    </row>
    <row r="114" spans="2:65" s="1" customFormat="1" ht="96">
      <c r="B114" s="38"/>
      <c r="D114" s="164" t="s">
        <v>156</v>
      </c>
      <c r="F114" s="167" t="s">
        <v>770</v>
      </c>
      <c r="L114" s="38"/>
      <c r="M114" s="166"/>
      <c r="N114" s="39"/>
      <c r="O114" s="39"/>
      <c r="P114" s="39"/>
      <c r="Q114" s="39"/>
      <c r="R114" s="39"/>
      <c r="S114" s="39"/>
      <c r="T114" s="67"/>
      <c r="AT114" s="24" t="s">
        <v>156</v>
      </c>
      <c r="AU114" s="24" t="s">
        <v>76</v>
      </c>
    </row>
    <row r="115" spans="2:65" s="1" customFormat="1" ht="16.5" customHeight="1">
      <c r="B115" s="152"/>
      <c r="C115" s="188" t="s">
        <v>204</v>
      </c>
      <c r="D115" s="188" t="s">
        <v>328</v>
      </c>
      <c r="E115" s="189" t="s">
        <v>771</v>
      </c>
      <c r="F115" s="190" t="s">
        <v>772</v>
      </c>
      <c r="G115" s="191" t="s">
        <v>324</v>
      </c>
      <c r="H115" s="192">
        <v>4</v>
      </c>
      <c r="I115" s="193"/>
      <c r="J115" s="193">
        <f>ROUND(I115*H115,2)</f>
        <v>0</v>
      </c>
      <c r="K115" s="190"/>
      <c r="L115" s="194"/>
      <c r="M115" s="195" t="s">
        <v>5</v>
      </c>
      <c r="N115" s="196" t="s">
        <v>37</v>
      </c>
      <c r="O115" s="161">
        <v>0</v>
      </c>
      <c r="P115" s="161">
        <f>O115*H115</f>
        <v>0</v>
      </c>
      <c r="Q115" s="161">
        <v>5.5E-2</v>
      </c>
      <c r="R115" s="161">
        <f>Q115*H115</f>
        <v>0.22</v>
      </c>
      <c r="S115" s="161">
        <v>0</v>
      </c>
      <c r="T115" s="162">
        <f>S115*H115</f>
        <v>0</v>
      </c>
      <c r="AR115" s="24" t="s">
        <v>212</v>
      </c>
      <c r="AT115" s="24" t="s">
        <v>328</v>
      </c>
      <c r="AU115" s="24" t="s">
        <v>76</v>
      </c>
      <c r="AY115" s="24" t="s">
        <v>145</v>
      </c>
      <c r="BE115" s="163">
        <f>IF(N115="základní",J115,0)</f>
        <v>0</v>
      </c>
      <c r="BF115" s="163">
        <f>IF(N115="snížená",J115,0)</f>
        <v>0</v>
      </c>
      <c r="BG115" s="163">
        <f>IF(N115="zákl. přenesená",J115,0)</f>
        <v>0</v>
      </c>
      <c r="BH115" s="163">
        <f>IF(N115="sníž. přenesená",J115,0)</f>
        <v>0</v>
      </c>
      <c r="BI115" s="163">
        <f>IF(N115="nulová",J115,0)</f>
        <v>0</v>
      </c>
      <c r="BJ115" s="24" t="s">
        <v>74</v>
      </c>
      <c r="BK115" s="163">
        <f>ROUND(I115*H115,2)</f>
        <v>0</v>
      </c>
      <c r="BL115" s="24" t="s">
        <v>152</v>
      </c>
      <c r="BM115" s="24" t="s">
        <v>773</v>
      </c>
    </row>
    <row r="116" spans="2:65" s="1" customFormat="1">
      <c r="B116" s="38"/>
      <c r="D116" s="164" t="s">
        <v>154</v>
      </c>
      <c r="F116" s="165" t="s">
        <v>774</v>
      </c>
      <c r="L116" s="38"/>
      <c r="M116" s="166"/>
      <c r="N116" s="39"/>
      <c r="O116" s="39"/>
      <c r="P116" s="39"/>
      <c r="Q116" s="39"/>
      <c r="R116" s="39"/>
      <c r="S116" s="39"/>
      <c r="T116" s="67"/>
      <c r="AT116" s="24" t="s">
        <v>154</v>
      </c>
      <c r="AU116" s="24" t="s">
        <v>76</v>
      </c>
    </row>
    <row r="117" spans="2:65" s="1" customFormat="1" ht="16.5" customHeight="1">
      <c r="B117" s="152"/>
      <c r="C117" s="153" t="s">
        <v>212</v>
      </c>
      <c r="D117" s="153" t="s">
        <v>147</v>
      </c>
      <c r="E117" s="154" t="s">
        <v>775</v>
      </c>
      <c r="F117" s="155" t="s">
        <v>776</v>
      </c>
      <c r="G117" s="156" t="s">
        <v>240</v>
      </c>
      <c r="H117" s="157">
        <v>224.5</v>
      </c>
      <c r="I117" s="158"/>
      <c r="J117" s="158">
        <f>ROUND(I117*H117,2)</f>
        <v>0</v>
      </c>
      <c r="K117" s="155"/>
      <c r="L117" s="38"/>
      <c r="M117" s="159" t="s">
        <v>5</v>
      </c>
      <c r="N117" s="160" t="s">
        <v>37</v>
      </c>
      <c r="O117" s="161">
        <v>0.106</v>
      </c>
      <c r="P117" s="161">
        <f>O117*H117</f>
        <v>23.797000000000001</v>
      </c>
      <c r="Q117" s="161">
        <v>8.5309999999999997E-2</v>
      </c>
      <c r="R117" s="161">
        <f>Q117*H117</f>
        <v>19.152094999999999</v>
      </c>
      <c r="S117" s="161">
        <v>0</v>
      </c>
      <c r="T117" s="162">
        <f>S117*H117</f>
        <v>0</v>
      </c>
      <c r="AR117" s="24" t="s">
        <v>152</v>
      </c>
      <c r="AT117" s="24" t="s">
        <v>147</v>
      </c>
      <c r="AU117" s="24" t="s">
        <v>76</v>
      </c>
      <c r="AY117" s="24" t="s">
        <v>145</v>
      </c>
      <c r="BE117" s="163">
        <f>IF(N117="základní",J117,0)</f>
        <v>0</v>
      </c>
      <c r="BF117" s="163">
        <f>IF(N117="snížená",J117,0)</f>
        <v>0</v>
      </c>
      <c r="BG117" s="163">
        <f>IF(N117="zákl. přenesená",J117,0)</f>
        <v>0</v>
      </c>
      <c r="BH117" s="163">
        <f>IF(N117="sníž. přenesená",J117,0)</f>
        <v>0</v>
      </c>
      <c r="BI117" s="163">
        <f>IF(N117="nulová",J117,0)</f>
        <v>0</v>
      </c>
      <c r="BJ117" s="24" t="s">
        <v>74</v>
      </c>
      <c r="BK117" s="163">
        <f>ROUND(I117*H117,2)</f>
        <v>0</v>
      </c>
      <c r="BL117" s="24" t="s">
        <v>152</v>
      </c>
      <c r="BM117" s="24" t="s">
        <v>777</v>
      </c>
    </row>
    <row r="118" spans="2:65" s="1" customFormat="1" ht="24">
      <c r="B118" s="38"/>
      <c r="D118" s="164" t="s">
        <v>154</v>
      </c>
      <c r="F118" s="165" t="s">
        <v>778</v>
      </c>
      <c r="L118" s="38"/>
      <c r="M118" s="166"/>
      <c r="N118" s="39"/>
      <c r="O118" s="39"/>
      <c r="P118" s="39"/>
      <c r="Q118" s="39"/>
      <c r="R118" s="39"/>
      <c r="S118" s="39"/>
      <c r="T118" s="67"/>
      <c r="AT118" s="24" t="s">
        <v>154</v>
      </c>
      <c r="AU118" s="24" t="s">
        <v>76</v>
      </c>
    </row>
    <row r="119" spans="2:65" s="1" customFormat="1" ht="60">
      <c r="B119" s="38"/>
      <c r="D119" s="164" t="s">
        <v>156</v>
      </c>
      <c r="F119" s="167" t="s">
        <v>779</v>
      </c>
      <c r="L119" s="38"/>
      <c r="M119" s="166"/>
      <c r="N119" s="39"/>
      <c r="O119" s="39"/>
      <c r="P119" s="39"/>
      <c r="Q119" s="39"/>
      <c r="R119" s="39"/>
      <c r="S119" s="39"/>
      <c r="T119" s="67"/>
      <c r="AT119" s="24" t="s">
        <v>156</v>
      </c>
      <c r="AU119" s="24" t="s">
        <v>76</v>
      </c>
    </row>
    <row r="120" spans="2:65" s="1" customFormat="1" ht="16.5" customHeight="1">
      <c r="B120" s="152"/>
      <c r="C120" s="188" t="s">
        <v>220</v>
      </c>
      <c r="D120" s="188" t="s">
        <v>328</v>
      </c>
      <c r="E120" s="189" t="s">
        <v>780</v>
      </c>
      <c r="F120" s="190" t="s">
        <v>781</v>
      </c>
      <c r="G120" s="191" t="s">
        <v>324</v>
      </c>
      <c r="H120" s="192">
        <v>224.5</v>
      </c>
      <c r="I120" s="193"/>
      <c r="J120" s="193">
        <f>ROUND(I120*H120,2)</f>
        <v>0</v>
      </c>
      <c r="K120" s="190" t="s">
        <v>5</v>
      </c>
      <c r="L120" s="194"/>
      <c r="M120" s="195" t="s">
        <v>5</v>
      </c>
      <c r="N120" s="196" t="s">
        <v>37</v>
      </c>
      <c r="O120" s="161">
        <v>0</v>
      </c>
      <c r="P120" s="161">
        <f>O120*H120</f>
        <v>0</v>
      </c>
      <c r="Q120" s="161">
        <v>2.8000000000000001E-2</v>
      </c>
      <c r="R120" s="161">
        <f>Q120*H120</f>
        <v>6.2860000000000005</v>
      </c>
      <c r="S120" s="161">
        <v>0</v>
      </c>
      <c r="T120" s="162">
        <f>S120*H120</f>
        <v>0</v>
      </c>
      <c r="AR120" s="24" t="s">
        <v>212</v>
      </c>
      <c r="AT120" s="24" t="s">
        <v>328</v>
      </c>
      <c r="AU120" s="24" t="s">
        <v>76</v>
      </c>
      <c r="AY120" s="24" t="s">
        <v>145</v>
      </c>
      <c r="BE120" s="163">
        <f>IF(N120="základní",J120,0)</f>
        <v>0</v>
      </c>
      <c r="BF120" s="163">
        <f>IF(N120="snížená",J120,0)</f>
        <v>0</v>
      </c>
      <c r="BG120" s="163">
        <f>IF(N120="zákl. přenesená",J120,0)</f>
        <v>0</v>
      </c>
      <c r="BH120" s="163">
        <f>IF(N120="sníž. přenesená",J120,0)</f>
        <v>0</v>
      </c>
      <c r="BI120" s="163">
        <f>IF(N120="nulová",J120,0)</f>
        <v>0</v>
      </c>
      <c r="BJ120" s="24" t="s">
        <v>74</v>
      </c>
      <c r="BK120" s="163">
        <f>ROUND(I120*H120,2)</f>
        <v>0</v>
      </c>
      <c r="BL120" s="24" t="s">
        <v>152</v>
      </c>
      <c r="BM120" s="24" t="s">
        <v>782</v>
      </c>
    </row>
    <row r="121" spans="2:65" s="10" customFormat="1" ht="29.85" customHeight="1">
      <c r="B121" s="140"/>
      <c r="D121" s="141" t="s">
        <v>65</v>
      </c>
      <c r="E121" s="150" t="s">
        <v>469</v>
      </c>
      <c r="F121" s="150" t="s">
        <v>470</v>
      </c>
      <c r="J121" s="151">
        <f>BK121</f>
        <v>0</v>
      </c>
      <c r="L121" s="140"/>
      <c r="M121" s="144"/>
      <c r="N121" s="145"/>
      <c r="O121" s="145"/>
      <c r="P121" s="146">
        <f>SUM(P122:P124)</f>
        <v>25.197224000000002</v>
      </c>
      <c r="Q121" s="145"/>
      <c r="R121" s="146">
        <f>SUM(R122:R124)</f>
        <v>0</v>
      </c>
      <c r="S121" s="145"/>
      <c r="T121" s="147">
        <f>SUM(T122:T124)</f>
        <v>0</v>
      </c>
      <c r="AR121" s="141" t="s">
        <v>74</v>
      </c>
      <c r="AT121" s="148" t="s">
        <v>65</v>
      </c>
      <c r="AU121" s="148" t="s">
        <v>74</v>
      </c>
      <c r="AY121" s="141" t="s">
        <v>145</v>
      </c>
      <c r="BK121" s="149">
        <f>SUM(BK122:BK124)</f>
        <v>0</v>
      </c>
    </row>
    <row r="122" spans="2:65" s="1" customFormat="1" ht="16.5" customHeight="1">
      <c r="B122" s="152"/>
      <c r="C122" s="153" t="s">
        <v>228</v>
      </c>
      <c r="D122" s="153" t="s">
        <v>147</v>
      </c>
      <c r="E122" s="154" t="s">
        <v>472</v>
      </c>
      <c r="F122" s="155" t="s">
        <v>473</v>
      </c>
      <c r="G122" s="156" t="s">
        <v>265</v>
      </c>
      <c r="H122" s="157">
        <v>74.548000000000002</v>
      </c>
      <c r="I122" s="158"/>
      <c r="J122" s="158">
        <f>ROUND(I122*H122,2)</f>
        <v>0</v>
      </c>
      <c r="K122" s="155"/>
      <c r="L122" s="38"/>
      <c r="M122" s="159" t="s">
        <v>5</v>
      </c>
      <c r="N122" s="160" t="s">
        <v>37</v>
      </c>
      <c r="O122" s="161">
        <v>0.33800000000000002</v>
      </c>
      <c r="P122" s="161">
        <f>O122*H122</f>
        <v>25.197224000000002</v>
      </c>
      <c r="Q122" s="161">
        <v>0</v>
      </c>
      <c r="R122" s="161">
        <f>Q122*H122</f>
        <v>0</v>
      </c>
      <c r="S122" s="161">
        <v>0</v>
      </c>
      <c r="T122" s="162">
        <f>S122*H122</f>
        <v>0</v>
      </c>
      <c r="AR122" s="24" t="s">
        <v>152</v>
      </c>
      <c r="AT122" s="24" t="s">
        <v>147</v>
      </c>
      <c r="AU122" s="24" t="s">
        <v>76</v>
      </c>
      <c r="AY122" s="24" t="s">
        <v>145</v>
      </c>
      <c r="BE122" s="163">
        <f>IF(N122="základní",J122,0)</f>
        <v>0</v>
      </c>
      <c r="BF122" s="163">
        <f>IF(N122="snížená",J122,0)</f>
        <v>0</v>
      </c>
      <c r="BG122" s="163">
        <f>IF(N122="zákl. přenesená",J122,0)</f>
        <v>0</v>
      </c>
      <c r="BH122" s="163">
        <f>IF(N122="sníž. přenesená",J122,0)</f>
        <v>0</v>
      </c>
      <c r="BI122" s="163">
        <f>IF(N122="nulová",J122,0)</f>
        <v>0</v>
      </c>
      <c r="BJ122" s="24" t="s">
        <v>74</v>
      </c>
      <c r="BK122" s="163">
        <f>ROUND(I122*H122,2)</f>
        <v>0</v>
      </c>
      <c r="BL122" s="24" t="s">
        <v>152</v>
      </c>
      <c r="BM122" s="24" t="s">
        <v>783</v>
      </c>
    </row>
    <row r="123" spans="2:65" s="1" customFormat="1" ht="24">
      <c r="B123" s="38"/>
      <c r="D123" s="164" t="s">
        <v>154</v>
      </c>
      <c r="F123" s="165" t="s">
        <v>475</v>
      </c>
      <c r="L123" s="38"/>
      <c r="M123" s="166"/>
      <c r="N123" s="39"/>
      <c r="O123" s="39"/>
      <c r="P123" s="39"/>
      <c r="Q123" s="39"/>
      <c r="R123" s="39"/>
      <c r="S123" s="39"/>
      <c r="T123" s="67"/>
      <c r="AT123" s="24" t="s">
        <v>154</v>
      </c>
      <c r="AU123" s="24" t="s">
        <v>76</v>
      </c>
    </row>
    <row r="124" spans="2:65" s="1" customFormat="1" ht="24">
      <c r="B124" s="38"/>
      <c r="D124" s="164" t="s">
        <v>156</v>
      </c>
      <c r="F124" s="167" t="s">
        <v>476</v>
      </c>
      <c r="L124" s="38"/>
      <c r="M124" s="197"/>
      <c r="N124" s="198"/>
      <c r="O124" s="198"/>
      <c r="P124" s="198"/>
      <c r="Q124" s="198"/>
      <c r="R124" s="198"/>
      <c r="S124" s="198"/>
      <c r="T124" s="199"/>
      <c r="AT124" s="24" t="s">
        <v>156</v>
      </c>
      <c r="AU124" s="24" t="s">
        <v>76</v>
      </c>
    </row>
    <row r="125" spans="2:65" s="1" customFormat="1" ht="6.9" customHeight="1">
      <c r="B125" s="53"/>
      <c r="C125" s="54"/>
      <c r="D125" s="54"/>
      <c r="E125" s="54"/>
      <c r="F125" s="54"/>
      <c r="G125" s="54"/>
      <c r="H125" s="54"/>
      <c r="I125" s="54"/>
      <c r="J125" s="54"/>
      <c r="K125" s="54"/>
      <c r="L125" s="38"/>
    </row>
  </sheetData>
  <autoFilter ref="C81:K124"/>
  <mergeCells count="10">
    <mergeCell ref="J51:J52"/>
    <mergeCell ref="E72:H72"/>
    <mergeCell ref="E74:H74"/>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1"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362"/>
  <sheetViews>
    <sheetView showGridLines="0" workbookViewId="0">
      <pane ySplit="1" topLeftCell="A2" activePane="bottomLeft" state="frozen"/>
      <selection pane="bottomLeft" activeCell="J85" sqref="J85"/>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291" t="s">
        <v>8</v>
      </c>
      <c r="M2" s="292"/>
      <c r="N2" s="292"/>
      <c r="O2" s="292"/>
      <c r="P2" s="292"/>
      <c r="Q2" s="292"/>
      <c r="R2" s="292"/>
      <c r="S2" s="292"/>
      <c r="T2" s="292"/>
      <c r="U2" s="292"/>
      <c r="V2" s="292"/>
      <c r="AT2" s="24" t="s">
        <v>88</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784</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5</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ROUND(J89,2)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ROUND(SUM(BE89:BE361), 2)</f>
        <v>0</v>
      </c>
      <c r="G30" s="39"/>
      <c r="H30" s="39"/>
      <c r="I30" s="107">
        <v>0.21</v>
      </c>
      <c r="J30" s="106">
        <f>ROUND(ROUND((SUM(BE89:BE361)), 2)*I30, 2)</f>
        <v>0</v>
      </c>
      <c r="K30" s="42"/>
    </row>
    <row r="31" spans="2:11" s="1" customFormat="1" ht="14.4" customHeight="1">
      <c r="B31" s="38"/>
      <c r="C31" s="39"/>
      <c r="D31" s="39"/>
      <c r="E31" s="46" t="s">
        <v>38</v>
      </c>
      <c r="F31" s="106">
        <f>ROUND(SUM(BF89:BF361), 2)</f>
        <v>0</v>
      </c>
      <c r="G31" s="39"/>
      <c r="H31" s="39"/>
      <c r="I31" s="107">
        <v>0.15</v>
      </c>
      <c r="J31" s="106">
        <f>ROUND(ROUND((SUM(BF89:BF361)), 2)*I31, 2)</f>
        <v>0</v>
      </c>
      <c r="K31" s="42"/>
    </row>
    <row r="32" spans="2:11" s="1" customFormat="1" ht="14.4" hidden="1" customHeight="1">
      <c r="B32" s="38"/>
      <c r="C32" s="39"/>
      <c r="D32" s="39"/>
      <c r="E32" s="46" t="s">
        <v>39</v>
      </c>
      <c r="F32" s="106">
        <f>ROUND(SUM(BG89:BG361), 2)</f>
        <v>0</v>
      </c>
      <c r="G32" s="39"/>
      <c r="H32" s="39"/>
      <c r="I32" s="107">
        <v>0.21</v>
      </c>
      <c r="J32" s="106">
        <v>0</v>
      </c>
      <c r="K32" s="42"/>
    </row>
    <row r="33" spans="2:11" s="1" customFormat="1" ht="14.4" hidden="1" customHeight="1">
      <c r="B33" s="38"/>
      <c r="C33" s="39"/>
      <c r="D33" s="39"/>
      <c r="E33" s="46" t="s">
        <v>40</v>
      </c>
      <c r="F33" s="106">
        <f>ROUND(SUM(BH89:BH361), 2)</f>
        <v>0</v>
      </c>
      <c r="G33" s="39"/>
      <c r="H33" s="39"/>
      <c r="I33" s="107">
        <v>0.15</v>
      </c>
      <c r="J33" s="106">
        <v>0</v>
      </c>
      <c r="K33" s="42"/>
    </row>
    <row r="34" spans="2:11" s="1" customFormat="1" ht="14.4" hidden="1" customHeight="1">
      <c r="B34" s="38"/>
      <c r="C34" s="39"/>
      <c r="D34" s="39"/>
      <c r="E34" s="46" t="s">
        <v>41</v>
      </c>
      <c r="F34" s="106">
        <f>ROUND(SUM(BI89:BI361),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05 - Objekty podhrází, odběrný objekt</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J89</f>
        <v>0</v>
      </c>
      <c r="K56" s="42"/>
      <c r="AU56" s="24" t="s">
        <v>114</v>
      </c>
    </row>
    <row r="57" spans="2:47" s="7" customFormat="1" ht="24.9" customHeight="1">
      <c r="B57" s="119"/>
      <c r="C57" s="120"/>
      <c r="D57" s="121" t="s">
        <v>115</v>
      </c>
      <c r="E57" s="122"/>
      <c r="F57" s="122"/>
      <c r="G57" s="122"/>
      <c r="H57" s="122"/>
      <c r="I57" s="122"/>
      <c r="J57" s="123">
        <f>J90</f>
        <v>0</v>
      </c>
      <c r="K57" s="124"/>
    </row>
    <row r="58" spans="2:47" s="8" customFormat="1" ht="19.95" customHeight="1">
      <c r="B58" s="125"/>
      <c r="C58" s="126"/>
      <c r="D58" s="127" t="s">
        <v>116</v>
      </c>
      <c r="E58" s="128"/>
      <c r="F58" s="128"/>
      <c r="G58" s="128"/>
      <c r="H58" s="128"/>
      <c r="I58" s="128"/>
      <c r="J58" s="129">
        <f>J91</f>
        <v>0</v>
      </c>
      <c r="K58" s="130"/>
    </row>
    <row r="59" spans="2:47" s="8" customFormat="1" ht="14.85" customHeight="1">
      <c r="B59" s="125"/>
      <c r="C59" s="126"/>
      <c r="D59" s="127" t="s">
        <v>785</v>
      </c>
      <c r="E59" s="128"/>
      <c r="F59" s="128"/>
      <c r="G59" s="128"/>
      <c r="H59" s="128"/>
      <c r="I59" s="128"/>
      <c r="J59" s="129">
        <f>J209</f>
        <v>0</v>
      </c>
      <c r="K59" s="130"/>
    </row>
    <row r="60" spans="2:47" s="8" customFormat="1" ht="19.95" customHeight="1">
      <c r="B60" s="125"/>
      <c r="C60" s="126"/>
      <c r="D60" s="127" t="s">
        <v>117</v>
      </c>
      <c r="E60" s="128"/>
      <c r="F60" s="128"/>
      <c r="G60" s="128"/>
      <c r="H60" s="128"/>
      <c r="I60" s="128"/>
      <c r="J60" s="129">
        <f>J216</f>
        <v>0</v>
      </c>
      <c r="K60" s="130"/>
    </row>
    <row r="61" spans="2:47" s="8" customFormat="1" ht="19.95" customHeight="1">
      <c r="B61" s="125"/>
      <c r="C61" s="126"/>
      <c r="D61" s="127" t="s">
        <v>118</v>
      </c>
      <c r="E61" s="128"/>
      <c r="F61" s="128"/>
      <c r="G61" s="128"/>
      <c r="H61" s="128"/>
      <c r="I61" s="128"/>
      <c r="J61" s="129">
        <f>J230</f>
        <v>0</v>
      </c>
      <c r="K61" s="130"/>
    </row>
    <row r="62" spans="2:47" s="8" customFormat="1" ht="19.95" customHeight="1">
      <c r="B62" s="125"/>
      <c r="C62" s="126"/>
      <c r="D62" s="127" t="s">
        <v>119</v>
      </c>
      <c r="E62" s="128"/>
      <c r="F62" s="128"/>
      <c r="G62" s="128"/>
      <c r="H62" s="128"/>
      <c r="I62" s="128"/>
      <c r="J62" s="129">
        <f>J250</f>
        <v>0</v>
      </c>
      <c r="K62" s="130"/>
    </row>
    <row r="63" spans="2:47" s="8" customFormat="1" ht="19.95" customHeight="1">
      <c r="B63" s="125"/>
      <c r="C63" s="126"/>
      <c r="D63" s="127" t="s">
        <v>121</v>
      </c>
      <c r="E63" s="128"/>
      <c r="F63" s="128"/>
      <c r="G63" s="128"/>
      <c r="H63" s="128"/>
      <c r="I63" s="128"/>
      <c r="J63" s="129">
        <f>J321</f>
        <v>0</v>
      </c>
      <c r="K63" s="130"/>
    </row>
    <row r="64" spans="2:47" s="8" customFormat="1" ht="19.95" customHeight="1">
      <c r="B64" s="125"/>
      <c r="C64" s="126"/>
      <c r="D64" s="127" t="s">
        <v>738</v>
      </c>
      <c r="E64" s="128"/>
      <c r="F64" s="128"/>
      <c r="G64" s="128"/>
      <c r="H64" s="128"/>
      <c r="I64" s="128"/>
      <c r="J64" s="129">
        <f>J326</f>
        <v>0</v>
      </c>
      <c r="K64" s="130"/>
    </row>
    <row r="65" spans="2:12" s="8" customFormat="1" ht="19.95" customHeight="1">
      <c r="B65" s="125"/>
      <c r="C65" s="126"/>
      <c r="D65" s="127" t="s">
        <v>124</v>
      </c>
      <c r="E65" s="128"/>
      <c r="F65" s="128"/>
      <c r="G65" s="128"/>
      <c r="H65" s="128"/>
      <c r="I65" s="128"/>
      <c r="J65" s="129">
        <f>J342</f>
        <v>0</v>
      </c>
      <c r="K65" s="130"/>
    </row>
    <row r="66" spans="2:12" s="7" customFormat="1" ht="24.9" customHeight="1">
      <c r="B66" s="119"/>
      <c r="C66" s="120"/>
      <c r="D66" s="121" t="s">
        <v>125</v>
      </c>
      <c r="E66" s="122"/>
      <c r="F66" s="122"/>
      <c r="G66" s="122"/>
      <c r="H66" s="122"/>
      <c r="I66" s="122"/>
      <c r="J66" s="123">
        <f>J346</f>
        <v>0</v>
      </c>
      <c r="K66" s="124"/>
    </row>
    <row r="67" spans="2:12" s="8" customFormat="1" ht="19.95" customHeight="1">
      <c r="B67" s="125"/>
      <c r="C67" s="126"/>
      <c r="D67" s="127" t="s">
        <v>126</v>
      </c>
      <c r="E67" s="128"/>
      <c r="F67" s="128"/>
      <c r="G67" s="128"/>
      <c r="H67" s="128"/>
      <c r="I67" s="128"/>
      <c r="J67" s="129">
        <f>J347</f>
        <v>0</v>
      </c>
      <c r="K67" s="130"/>
    </row>
    <row r="68" spans="2:12" s="7" customFormat="1" ht="24.9" customHeight="1">
      <c r="B68" s="119"/>
      <c r="C68" s="120"/>
      <c r="D68" s="121" t="s">
        <v>127</v>
      </c>
      <c r="E68" s="122"/>
      <c r="F68" s="122"/>
      <c r="G68" s="122"/>
      <c r="H68" s="122"/>
      <c r="I68" s="122"/>
      <c r="J68" s="123">
        <f>J354</f>
        <v>0</v>
      </c>
      <c r="K68" s="124"/>
    </row>
    <row r="69" spans="2:12" s="8" customFormat="1" ht="19.95" customHeight="1">
      <c r="B69" s="125"/>
      <c r="C69" s="126"/>
      <c r="D69" s="127" t="s">
        <v>128</v>
      </c>
      <c r="E69" s="128"/>
      <c r="F69" s="128"/>
      <c r="G69" s="128"/>
      <c r="H69" s="128"/>
      <c r="I69" s="128"/>
      <c r="J69" s="129">
        <f>J355</f>
        <v>0</v>
      </c>
      <c r="K69" s="130"/>
    </row>
    <row r="70" spans="2:12" s="1" customFormat="1" ht="21.75" customHeight="1">
      <c r="B70" s="38"/>
      <c r="C70" s="39"/>
      <c r="D70" s="39"/>
      <c r="E70" s="39"/>
      <c r="F70" s="39"/>
      <c r="G70" s="39"/>
      <c r="H70" s="39"/>
      <c r="I70" s="39"/>
      <c r="J70" s="39"/>
      <c r="K70" s="42"/>
    </row>
    <row r="71" spans="2:12" s="1" customFormat="1" ht="6.9" customHeight="1">
      <c r="B71" s="53"/>
      <c r="C71" s="54"/>
      <c r="D71" s="54"/>
      <c r="E71" s="54"/>
      <c r="F71" s="54"/>
      <c r="G71" s="54"/>
      <c r="H71" s="54"/>
      <c r="I71" s="54"/>
      <c r="J71" s="54"/>
      <c r="K71" s="55"/>
    </row>
    <row r="75" spans="2:12" s="1" customFormat="1" ht="6.9" customHeight="1">
      <c r="B75" s="56"/>
      <c r="C75" s="57"/>
      <c r="D75" s="57"/>
      <c r="E75" s="57"/>
      <c r="F75" s="57"/>
      <c r="G75" s="57"/>
      <c r="H75" s="57"/>
      <c r="I75" s="57"/>
      <c r="J75" s="57"/>
      <c r="K75" s="57"/>
      <c r="L75" s="38"/>
    </row>
    <row r="76" spans="2:12" s="1" customFormat="1" ht="36.9" customHeight="1">
      <c r="B76" s="38"/>
      <c r="C76" s="58" t="s">
        <v>129</v>
      </c>
      <c r="L76" s="38"/>
    </row>
    <row r="77" spans="2:12" s="1" customFormat="1" ht="6.9" customHeight="1">
      <c r="B77" s="38"/>
      <c r="L77" s="38"/>
    </row>
    <row r="78" spans="2:12" s="1" customFormat="1" ht="14.4" customHeight="1">
      <c r="B78" s="38"/>
      <c r="C78" s="60" t="s">
        <v>16</v>
      </c>
      <c r="L78" s="38"/>
    </row>
    <row r="79" spans="2:12" s="1" customFormat="1" ht="16.5" customHeight="1">
      <c r="B79" s="38"/>
      <c r="E79" s="326" t="str">
        <f>E7</f>
        <v>Hradčanský rybník, oprava rybníka</v>
      </c>
      <c r="F79" s="327"/>
      <c r="G79" s="327"/>
      <c r="H79" s="327"/>
      <c r="L79" s="38"/>
    </row>
    <row r="80" spans="2:12" s="1" customFormat="1" ht="14.4" customHeight="1">
      <c r="B80" s="38"/>
      <c r="C80" s="60" t="s">
        <v>107</v>
      </c>
      <c r="L80" s="38"/>
    </row>
    <row r="81" spans="2:65" s="1" customFormat="1" ht="17.25" customHeight="1">
      <c r="B81" s="38"/>
      <c r="E81" s="298" t="str">
        <f>E9</f>
        <v>SO 05 - Objekty podhrází, odběrný objekt</v>
      </c>
      <c r="F81" s="328"/>
      <c r="G81" s="328"/>
      <c r="H81" s="328"/>
      <c r="L81" s="38"/>
    </row>
    <row r="82" spans="2:65" s="1" customFormat="1" ht="6.9" customHeight="1">
      <c r="B82" s="38"/>
      <c r="L82" s="38"/>
    </row>
    <row r="83" spans="2:65" s="1" customFormat="1" ht="18" customHeight="1">
      <c r="B83" s="38"/>
      <c r="C83" s="60" t="s">
        <v>20</v>
      </c>
      <c r="F83" s="131" t="str">
        <f>F12</f>
        <v xml:space="preserve"> </v>
      </c>
      <c r="I83" s="60" t="s">
        <v>22</v>
      </c>
      <c r="J83" s="64" t="str">
        <f>IF(J12="","",J12)</f>
        <v/>
      </c>
      <c r="L83" s="38"/>
    </row>
    <row r="84" spans="2:65" s="1" customFormat="1" ht="6.9" customHeight="1">
      <c r="B84" s="38"/>
      <c r="L84" s="38"/>
    </row>
    <row r="85" spans="2:65" s="1" customFormat="1" ht="13.2">
      <c r="B85" s="38"/>
      <c r="C85" s="60" t="s">
        <v>23</v>
      </c>
      <c r="F85" s="131" t="str">
        <f>E15</f>
        <v>MĚSTO RALSKA, Kuřívody 701, Ralsko, 471 24 Mimoň</v>
      </c>
      <c r="I85" s="60" t="s">
        <v>28</v>
      </c>
      <c r="J85" s="131"/>
      <c r="L85" s="38"/>
    </row>
    <row r="86" spans="2:65" s="1" customFormat="1" ht="14.4" customHeight="1">
      <c r="B86" s="38"/>
      <c r="C86" s="60" t="s">
        <v>27</v>
      </c>
      <c r="F86" s="131" t="str">
        <f>IF(E18="","",E18)</f>
        <v xml:space="preserve"> </v>
      </c>
      <c r="L86" s="38"/>
    </row>
    <row r="87" spans="2:65" s="1" customFormat="1" ht="10.35" customHeight="1">
      <c r="B87" s="38"/>
      <c r="L87" s="38"/>
    </row>
    <row r="88" spans="2:65" s="9" customFormat="1" ht="29.25" customHeight="1">
      <c r="B88" s="132"/>
      <c r="C88" s="133" t="s">
        <v>130</v>
      </c>
      <c r="D88" s="134" t="s">
        <v>51</v>
      </c>
      <c r="E88" s="134" t="s">
        <v>47</v>
      </c>
      <c r="F88" s="134" t="s">
        <v>131</v>
      </c>
      <c r="G88" s="134" t="s">
        <v>132</v>
      </c>
      <c r="H88" s="134" t="s">
        <v>133</v>
      </c>
      <c r="I88" s="134" t="s">
        <v>134</v>
      </c>
      <c r="J88" s="134" t="s">
        <v>112</v>
      </c>
      <c r="K88" s="135" t="s">
        <v>135</v>
      </c>
      <c r="L88" s="132"/>
      <c r="M88" s="70" t="s">
        <v>136</v>
      </c>
      <c r="N88" s="71" t="s">
        <v>36</v>
      </c>
      <c r="O88" s="71" t="s">
        <v>137</v>
      </c>
      <c r="P88" s="71" t="s">
        <v>138</v>
      </c>
      <c r="Q88" s="71" t="s">
        <v>139</v>
      </c>
      <c r="R88" s="71" t="s">
        <v>140</v>
      </c>
      <c r="S88" s="71" t="s">
        <v>141</v>
      </c>
      <c r="T88" s="72" t="s">
        <v>142</v>
      </c>
    </row>
    <row r="89" spans="2:65" s="1" customFormat="1" ht="29.25" customHeight="1">
      <c r="B89" s="38"/>
      <c r="C89" s="74" t="s">
        <v>113</v>
      </c>
      <c r="J89" s="136">
        <f>BK89</f>
        <v>0</v>
      </c>
      <c r="L89" s="38"/>
      <c r="M89" s="73"/>
      <c r="N89" s="65"/>
      <c r="O89" s="65"/>
      <c r="P89" s="137">
        <f>P90+P346+P354</f>
        <v>1513.7232139999996</v>
      </c>
      <c r="Q89" s="65"/>
      <c r="R89" s="137">
        <f>R90+R346+R354</f>
        <v>391.20037360743999</v>
      </c>
      <c r="S89" s="65"/>
      <c r="T89" s="138">
        <f>T90+T346+T354</f>
        <v>0</v>
      </c>
      <c r="AT89" s="24" t="s">
        <v>65</v>
      </c>
      <c r="AU89" s="24" t="s">
        <v>114</v>
      </c>
      <c r="BK89" s="139">
        <f>BK90+BK346+BK354</f>
        <v>0</v>
      </c>
    </row>
    <row r="90" spans="2:65" s="10" customFormat="1" ht="37.35" customHeight="1">
      <c r="B90" s="140"/>
      <c r="D90" s="141" t="s">
        <v>65</v>
      </c>
      <c r="E90" s="142" t="s">
        <v>143</v>
      </c>
      <c r="F90" s="142" t="s">
        <v>144</v>
      </c>
      <c r="J90" s="143">
        <f>BK90</f>
        <v>0</v>
      </c>
      <c r="L90" s="140"/>
      <c r="M90" s="144"/>
      <c r="N90" s="145"/>
      <c r="O90" s="145"/>
      <c r="P90" s="146">
        <f>P91+P216+P230+P250+P321+P326+P342</f>
        <v>1498.6397079999997</v>
      </c>
      <c r="Q90" s="145"/>
      <c r="R90" s="146">
        <f>R91+R216+R230+R250+R321+R326+R342</f>
        <v>390.52361360743998</v>
      </c>
      <c r="S90" s="145"/>
      <c r="T90" s="147">
        <f>T91+T216+T230+T250+T321+T326+T342</f>
        <v>0</v>
      </c>
      <c r="AR90" s="141" t="s">
        <v>74</v>
      </c>
      <c r="AT90" s="148" t="s">
        <v>65</v>
      </c>
      <c r="AU90" s="148" t="s">
        <v>66</v>
      </c>
      <c r="AY90" s="141" t="s">
        <v>145</v>
      </c>
      <c r="BK90" s="149">
        <f>BK91+BK216+BK230+BK250+BK321+BK326+BK342</f>
        <v>0</v>
      </c>
    </row>
    <row r="91" spans="2:65" s="10" customFormat="1" ht="19.95" customHeight="1">
      <c r="B91" s="140"/>
      <c r="D91" s="141" t="s">
        <v>65</v>
      </c>
      <c r="E91" s="150" t="s">
        <v>74</v>
      </c>
      <c r="F91" s="150" t="s">
        <v>146</v>
      </c>
      <c r="J91" s="151">
        <f>BK91</f>
        <v>0</v>
      </c>
      <c r="L91" s="140"/>
      <c r="M91" s="144"/>
      <c r="N91" s="145"/>
      <c r="O91" s="145"/>
      <c r="P91" s="146">
        <f>P92+SUM(P93:P209)</f>
        <v>697.52526599999999</v>
      </c>
      <c r="Q91" s="145"/>
      <c r="R91" s="146">
        <f>R92+SUM(R93:R209)</f>
        <v>74.583273800000001</v>
      </c>
      <c r="S91" s="145"/>
      <c r="T91" s="147">
        <f>T92+SUM(T93:T209)</f>
        <v>0</v>
      </c>
      <c r="AR91" s="141" t="s">
        <v>74</v>
      </c>
      <c r="AT91" s="148" t="s">
        <v>65</v>
      </c>
      <c r="AU91" s="148" t="s">
        <v>74</v>
      </c>
      <c r="AY91" s="141" t="s">
        <v>145</v>
      </c>
      <c r="BK91" s="149">
        <f>BK92+SUM(BK93:BK209)</f>
        <v>0</v>
      </c>
    </row>
    <row r="92" spans="2:65" s="1" customFormat="1" ht="25.5" customHeight="1">
      <c r="B92" s="152"/>
      <c r="C92" s="153" t="s">
        <v>74</v>
      </c>
      <c r="D92" s="153" t="s">
        <v>147</v>
      </c>
      <c r="E92" s="154" t="s">
        <v>786</v>
      </c>
      <c r="F92" s="155" t="s">
        <v>787</v>
      </c>
      <c r="G92" s="156" t="s">
        <v>150</v>
      </c>
      <c r="H92" s="157">
        <v>482.50400000000002</v>
      </c>
      <c r="I92" s="158"/>
      <c r="J92" s="158">
        <f>ROUND(I92*H92,2)</f>
        <v>0</v>
      </c>
      <c r="K92" s="155"/>
      <c r="L92" s="38"/>
      <c r="M92" s="159" t="s">
        <v>5</v>
      </c>
      <c r="N92" s="160" t="s">
        <v>37</v>
      </c>
      <c r="O92" s="161">
        <v>0.20899999999999999</v>
      </c>
      <c r="P92" s="161">
        <f>O92*H92</f>
        <v>100.84333599999999</v>
      </c>
      <c r="Q92" s="161">
        <v>0</v>
      </c>
      <c r="R92" s="161">
        <f>Q92*H92</f>
        <v>0</v>
      </c>
      <c r="S92" s="161">
        <v>0</v>
      </c>
      <c r="T92" s="162">
        <f>S92*H92</f>
        <v>0</v>
      </c>
      <c r="AR92" s="24" t="s">
        <v>152</v>
      </c>
      <c r="AT92" s="24" t="s">
        <v>147</v>
      </c>
      <c r="AU92" s="24" t="s">
        <v>76</v>
      </c>
      <c r="AY92" s="24" t="s">
        <v>145</v>
      </c>
      <c r="BE92" s="163">
        <f>IF(N92="základní",J92,0)</f>
        <v>0</v>
      </c>
      <c r="BF92" s="163">
        <f>IF(N92="snížená",J92,0)</f>
        <v>0</v>
      </c>
      <c r="BG92" s="163">
        <f>IF(N92="zákl. přenesená",J92,0)</f>
        <v>0</v>
      </c>
      <c r="BH92" s="163">
        <f>IF(N92="sníž. přenesená",J92,0)</f>
        <v>0</v>
      </c>
      <c r="BI92" s="163">
        <f>IF(N92="nulová",J92,0)</f>
        <v>0</v>
      </c>
      <c r="BJ92" s="24" t="s">
        <v>74</v>
      </c>
      <c r="BK92" s="163">
        <f>ROUND(I92*H92,2)</f>
        <v>0</v>
      </c>
      <c r="BL92" s="24" t="s">
        <v>152</v>
      </c>
      <c r="BM92" s="24" t="s">
        <v>788</v>
      </c>
    </row>
    <row r="93" spans="2:65" s="1" customFormat="1">
      <c r="B93" s="38"/>
      <c r="D93" s="164" t="s">
        <v>154</v>
      </c>
      <c r="F93" s="165" t="s">
        <v>789</v>
      </c>
      <c r="L93" s="38"/>
      <c r="M93" s="166"/>
      <c r="N93" s="39"/>
      <c r="O93" s="39"/>
      <c r="P93" s="39"/>
      <c r="Q93" s="39"/>
      <c r="R93" s="39"/>
      <c r="S93" s="39"/>
      <c r="T93" s="67"/>
      <c r="AT93" s="24" t="s">
        <v>154</v>
      </c>
      <c r="AU93" s="24" t="s">
        <v>76</v>
      </c>
    </row>
    <row r="94" spans="2:65" s="1" customFormat="1" ht="120">
      <c r="B94" s="38"/>
      <c r="D94" s="164" t="s">
        <v>156</v>
      </c>
      <c r="F94" s="167" t="s">
        <v>790</v>
      </c>
      <c r="L94" s="38"/>
      <c r="M94" s="166"/>
      <c r="N94" s="39"/>
      <c r="O94" s="39"/>
      <c r="P94" s="39"/>
      <c r="Q94" s="39"/>
      <c r="R94" s="39"/>
      <c r="S94" s="39"/>
      <c r="T94" s="67"/>
      <c r="AT94" s="24" t="s">
        <v>156</v>
      </c>
      <c r="AU94" s="24" t="s">
        <v>76</v>
      </c>
    </row>
    <row r="95" spans="2:65" s="12" customFormat="1">
      <c r="B95" s="174"/>
      <c r="D95" s="164" t="s">
        <v>158</v>
      </c>
      <c r="E95" s="175" t="s">
        <v>5</v>
      </c>
      <c r="F95" s="176" t="s">
        <v>791</v>
      </c>
      <c r="H95" s="177">
        <v>257</v>
      </c>
      <c r="L95" s="174"/>
      <c r="M95" s="178"/>
      <c r="N95" s="179"/>
      <c r="O95" s="179"/>
      <c r="P95" s="179"/>
      <c r="Q95" s="179"/>
      <c r="R95" s="179"/>
      <c r="S95" s="179"/>
      <c r="T95" s="180"/>
      <c r="AT95" s="175" t="s">
        <v>158</v>
      </c>
      <c r="AU95" s="175" t="s">
        <v>76</v>
      </c>
      <c r="AV95" s="12" t="s">
        <v>76</v>
      </c>
      <c r="AW95" s="12" t="s">
        <v>30</v>
      </c>
      <c r="AX95" s="12" t="s">
        <v>66</v>
      </c>
      <c r="AY95" s="175" t="s">
        <v>145</v>
      </c>
    </row>
    <row r="96" spans="2:65" s="12" customFormat="1">
      <c r="B96" s="174"/>
      <c r="D96" s="164" t="s">
        <v>158</v>
      </c>
      <c r="E96" s="175" t="s">
        <v>5</v>
      </c>
      <c r="F96" s="176" t="s">
        <v>5</v>
      </c>
      <c r="H96" s="177">
        <v>0</v>
      </c>
      <c r="L96" s="174"/>
      <c r="M96" s="178"/>
      <c r="N96" s="179"/>
      <c r="O96" s="179"/>
      <c r="P96" s="179"/>
      <c r="Q96" s="179"/>
      <c r="R96" s="179"/>
      <c r="S96" s="179"/>
      <c r="T96" s="180"/>
      <c r="AT96" s="175" t="s">
        <v>158</v>
      </c>
      <c r="AU96" s="175" t="s">
        <v>76</v>
      </c>
      <c r="AV96" s="12" t="s">
        <v>76</v>
      </c>
      <c r="AW96" s="12" t="s">
        <v>30</v>
      </c>
      <c r="AX96" s="12" t="s">
        <v>66</v>
      </c>
      <c r="AY96" s="175" t="s">
        <v>145</v>
      </c>
    </row>
    <row r="97" spans="2:65" s="12" customFormat="1">
      <c r="B97" s="174"/>
      <c r="D97" s="164" t="s">
        <v>158</v>
      </c>
      <c r="E97" s="175" t="s">
        <v>5</v>
      </c>
      <c r="F97" s="176" t="s">
        <v>792</v>
      </c>
      <c r="H97" s="177">
        <v>225.50399999999999</v>
      </c>
      <c r="L97" s="174"/>
      <c r="M97" s="178"/>
      <c r="N97" s="179"/>
      <c r="O97" s="179"/>
      <c r="P97" s="179"/>
      <c r="Q97" s="179"/>
      <c r="R97" s="179"/>
      <c r="S97" s="179"/>
      <c r="T97" s="180"/>
      <c r="AT97" s="175" t="s">
        <v>158</v>
      </c>
      <c r="AU97" s="175" t="s">
        <v>76</v>
      </c>
      <c r="AV97" s="12" t="s">
        <v>76</v>
      </c>
      <c r="AW97" s="12" t="s">
        <v>30</v>
      </c>
      <c r="AX97" s="12" t="s">
        <v>66</v>
      </c>
      <c r="AY97" s="175" t="s">
        <v>145</v>
      </c>
    </row>
    <row r="98" spans="2:65" s="12" customFormat="1">
      <c r="B98" s="174"/>
      <c r="D98" s="164" t="s">
        <v>158</v>
      </c>
      <c r="E98" s="175" t="s">
        <v>5</v>
      </c>
      <c r="F98" s="176" t="s">
        <v>5</v>
      </c>
      <c r="H98" s="177">
        <v>0</v>
      </c>
      <c r="L98" s="174"/>
      <c r="M98" s="178"/>
      <c r="N98" s="179"/>
      <c r="O98" s="179"/>
      <c r="P98" s="179"/>
      <c r="Q98" s="179"/>
      <c r="R98" s="179"/>
      <c r="S98" s="179"/>
      <c r="T98" s="180"/>
      <c r="AT98" s="175" t="s">
        <v>158</v>
      </c>
      <c r="AU98" s="175" t="s">
        <v>76</v>
      </c>
      <c r="AV98" s="12" t="s">
        <v>76</v>
      </c>
      <c r="AW98" s="12" t="s">
        <v>30</v>
      </c>
      <c r="AX98" s="12" t="s">
        <v>66</v>
      </c>
      <c r="AY98" s="175" t="s">
        <v>145</v>
      </c>
    </row>
    <row r="99" spans="2:65" s="13" customFormat="1">
      <c r="B99" s="181"/>
      <c r="D99" s="164" t="s">
        <v>158</v>
      </c>
      <c r="E99" s="182" t="s">
        <v>5</v>
      </c>
      <c r="F99" s="183" t="s">
        <v>161</v>
      </c>
      <c r="H99" s="184">
        <v>482.50400000000002</v>
      </c>
      <c r="L99" s="181"/>
      <c r="M99" s="185"/>
      <c r="N99" s="186"/>
      <c r="O99" s="186"/>
      <c r="P99" s="186"/>
      <c r="Q99" s="186"/>
      <c r="R99" s="186"/>
      <c r="S99" s="186"/>
      <c r="T99" s="187"/>
      <c r="AT99" s="182" t="s">
        <v>158</v>
      </c>
      <c r="AU99" s="182" t="s">
        <v>76</v>
      </c>
      <c r="AV99" s="13" t="s">
        <v>152</v>
      </c>
      <c r="AW99" s="13" t="s">
        <v>30</v>
      </c>
      <c r="AX99" s="13" t="s">
        <v>74</v>
      </c>
      <c r="AY99" s="182" t="s">
        <v>145</v>
      </c>
    </row>
    <row r="100" spans="2:65" s="1" customFormat="1" ht="16.5" customHeight="1">
      <c r="B100" s="152"/>
      <c r="C100" s="153" t="s">
        <v>76</v>
      </c>
      <c r="D100" s="153" t="s">
        <v>147</v>
      </c>
      <c r="E100" s="154" t="s">
        <v>793</v>
      </c>
      <c r="F100" s="155" t="s">
        <v>794</v>
      </c>
      <c r="G100" s="156" t="s">
        <v>177</v>
      </c>
      <c r="H100" s="157">
        <v>1</v>
      </c>
      <c r="I100" s="158"/>
      <c r="J100" s="158">
        <f>ROUND(I100*H100,2)</f>
        <v>0</v>
      </c>
      <c r="K100" s="155" t="s">
        <v>5</v>
      </c>
      <c r="L100" s="38"/>
      <c r="M100" s="159" t="s">
        <v>5</v>
      </c>
      <c r="N100" s="160" t="s">
        <v>37</v>
      </c>
      <c r="O100" s="161">
        <v>0.98699999999999999</v>
      </c>
      <c r="P100" s="161">
        <f>O100*H100</f>
        <v>0.98699999999999999</v>
      </c>
      <c r="Q100" s="161">
        <v>1.797E-2</v>
      </c>
      <c r="R100" s="161">
        <f>Q100*H100</f>
        <v>1.797E-2</v>
      </c>
      <c r="S100" s="161">
        <v>0</v>
      </c>
      <c r="T100" s="162">
        <f>S100*H100</f>
        <v>0</v>
      </c>
      <c r="AR100" s="24" t="s">
        <v>152</v>
      </c>
      <c r="AT100" s="24" t="s">
        <v>147</v>
      </c>
      <c r="AU100" s="24" t="s">
        <v>76</v>
      </c>
      <c r="AY100" s="24" t="s">
        <v>145</v>
      </c>
      <c r="BE100" s="163">
        <f>IF(N100="základní",J100,0)</f>
        <v>0</v>
      </c>
      <c r="BF100" s="163">
        <f>IF(N100="snížená",J100,0)</f>
        <v>0</v>
      </c>
      <c r="BG100" s="163">
        <f>IF(N100="zákl. přenesená",J100,0)</f>
        <v>0</v>
      </c>
      <c r="BH100" s="163">
        <f>IF(N100="sníž. přenesená",J100,0)</f>
        <v>0</v>
      </c>
      <c r="BI100" s="163">
        <f>IF(N100="nulová",J100,0)</f>
        <v>0</v>
      </c>
      <c r="BJ100" s="24" t="s">
        <v>74</v>
      </c>
      <c r="BK100" s="163">
        <f>ROUND(I100*H100,2)</f>
        <v>0</v>
      </c>
      <c r="BL100" s="24" t="s">
        <v>152</v>
      </c>
      <c r="BM100" s="24" t="s">
        <v>795</v>
      </c>
    </row>
    <row r="101" spans="2:65" s="1" customFormat="1" ht="36">
      <c r="B101" s="38"/>
      <c r="D101" s="164" t="s">
        <v>179</v>
      </c>
      <c r="F101" s="167" t="s">
        <v>796</v>
      </c>
      <c r="L101" s="38"/>
      <c r="M101" s="166"/>
      <c r="N101" s="39"/>
      <c r="O101" s="39"/>
      <c r="P101" s="39"/>
      <c r="Q101" s="39"/>
      <c r="R101" s="39"/>
      <c r="S101" s="39"/>
      <c r="T101" s="67"/>
      <c r="AT101" s="24" t="s">
        <v>179</v>
      </c>
      <c r="AU101" s="24" t="s">
        <v>76</v>
      </c>
    </row>
    <row r="102" spans="2:65" s="1" customFormat="1" ht="16.5" customHeight="1">
      <c r="B102" s="152"/>
      <c r="C102" s="153" t="s">
        <v>169</v>
      </c>
      <c r="D102" s="153" t="s">
        <v>147</v>
      </c>
      <c r="E102" s="154" t="s">
        <v>797</v>
      </c>
      <c r="F102" s="155" t="s">
        <v>798</v>
      </c>
      <c r="G102" s="156" t="s">
        <v>184</v>
      </c>
      <c r="H102" s="157">
        <v>72.376000000000005</v>
      </c>
      <c r="I102" s="158"/>
      <c r="J102" s="158">
        <f>ROUND(I102*H102,2)</f>
        <v>0</v>
      </c>
      <c r="K102" s="155"/>
      <c r="L102" s="38"/>
      <c r="M102" s="159" t="s">
        <v>5</v>
      </c>
      <c r="N102" s="160" t="s">
        <v>37</v>
      </c>
      <c r="O102" s="161">
        <v>2.1000000000000001E-2</v>
      </c>
      <c r="P102" s="161">
        <f>O102*H102</f>
        <v>1.5198960000000001</v>
      </c>
      <c r="Q102" s="161">
        <v>0</v>
      </c>
      <c r="R102" s="161">
        <f>Q102*H102</f>
        <v>0</v>
      </c>
      <c r="S102" s="161">
        <v>0</v>
      </c>
      <c r="T102" s="162">
        <f>S102*H102</f>
        <v>0</v>
      </c>
      <c r="AR102" s="24" t="s">
        <v>152</v>
      </c>
      <c r="AT102" s="24" t="s">
        <v>147</v>
      </c>
      <c r="AU102" s="24" t="s">
        <v>76</v>
      </c>
      <c r="AY102" s="24" t="s">
        <v>145</v>
      </c>
      <c r="BE102" s="163">
        <f>IF(N102="základní",J102,0)</f>
        <v>0</v>
      </c>
      <c r="BF102" s="163">
        <f>IF(N102="snížená",J102,0)</f>
        <v>0</v>
      </c>
      <c r="BG102" s="163">
        <f>IF(N102="zákl. přenesená",J102,0)</f>
        <v>0</v>
      </c>
      <c r="BH102" s="163">
        <f>IF(N102="sníž. přenesená",J102,0)</f>
        <v>0</v>
      </c>
      <c r="BI102" s="163">
        <f>IF(N102="nulová",J102,0)</f>
        <v>0</v>
      </c>
      <c r="BJ102" s="24" t="s">
        <v>74</v>
      </c>
      <c r="BK102" s="163">
        <f>ROUND(I102*H102,2)</f>
        <v>0</v>
      </c>
      <c r="BL102" s="24" t="s">
        <v>152</v>
      </c>
      <c r="BM102" s="24" t="s">
        <v>799</v>
      </c>
    </row>
    <row r="103" spans="2:65" s="1" customFormat="1" ht="24">
      <c r="B103" s="38"/>
      <c r="D103" s="164" t="s">
        <v>154</v>
      </c>
      <c r="F103" s="165" t="s">
        <v>800</v>
      </c>
      <c r="L103" s="38"/>
      <c r="M103" s="166"/>
      <c r="N103" s="39"/>
      <c r="O103" s="39"/>
      <c r="P103" s="39"/>
      <c r="Q103" s="39"/>
      <c r="R103" s="39"/>
      <c r="S103" s="39"/>
      <c r="T103" s="67"/>
      <c r="AT103" s="24" t="s">
        <v>154</v>
      </c>
      <c r="AU103" s="24" t="s">
        <v>76</v>
      </c>
    </row>
    <row r="104" spans="2:65" s="1" customFormat="1" ht="216">
      <c r="B104" s="38"/>
      <c r="D104" s="164" t="s">
        <v>156</v>
      </c>
      <c r="F104" s="167" t="s">
        <v>801</v>
      </c>
      <c r="L104" s="38"/>
      <c r="M104" s="166"/>
      <c r="N104" s="39"/>
      <c r="O104" s="39"/>
      <c r="P104" s="39"/>
      <c r="Q104" s="39"/>
      <c r="R104" s="39"/>
      <c r="S104" s="39"/>
      <c r="T104" s="67"/>
      <c r="AT104" s="24" t="s">
        <v>156</v>
      </c>
      <c r="AU104" s="24" t="s">
        <v>76</v>
      </c>
    </row>
    <row r="105" spans="2:65" s="11" customFormat="1">
      <c r="B105" s="168"/>
      <c r="D105" s="164" t="s">
        <v>158</v>
      </c>
      <c r="E105" s="169" t="s">
        <v>5</v>
      </c>
      <c r="F105" s="170" t="s">
        <v>802</v>
      </c>
      <c r="H105" s="169" t="s">
        <v>5</v>
      </c>
      <c r="L105" s="168"/>
      <c r="M105" s="171"/>
      <c r="N105" s="172"/>
      <c r="O105" s="172"/>
      <c r="P105" s="172"/>
      <c r="Q105" s="172"/>
      <c r="R105" s="172"/>
      <c r="S105" s="172"/>
      <c r="T105" s="173"/>
      <c r="AT105" s="169" t="s">
        <v>158</v>
      </c>
      <c r="AU105" s="169" t="s">
        <v>76</v>
      </c>
      <c r="AV105" s="11" t="s">
        <v>74</v>
      </c>
      <c r="AW105" s="11" t="s">
        <v>30</v>
      </c>
      <c r="AX105" s="11" t="s">
        <v>66</v>
      </c>
      <c r="AY105" s="169" t="s">
        <v>145</v>
      </c>
    </row>
    <row r="106" spans="2:65" s="11" customFormat="1">
      <c r="B106" s="168"/>
      <c r="D106" s="164" t="s">
        <v>158</v>
      </c>
      <c r="E106" s="169" t="s">
        <v>5</v>
      </c>
      <c r="F106" s="170" t="s">
        <v>803</v>
      </c>
      <c r="H106" s="169" t="s">
        <v>5</v>
      </c>
      <c r="L106" s="168"/>
      <c r="M106" s="171"/>
      <c r="N106" s="172"/>
      <c r="O106" s="172"/>
      <c r="P106" s="172"/>
      <c r="Q106" s="172"/>
      <c r="R106" s="172"/>
      <c r="S106" s="172"/>
      <c r="T106" s="173"/>
      <c r="AT106" s="169" t="s">
        <v>158</v>
      </c>
      <c r="AU106" s="169" t="s">
        <v>76</v>
      </c>
      <c r="AV106" s="11" t="s">
        <v>74</v>
      </c>
      <c r="AW106" s="11" t="s">
        <v>30</v>
      </c>
      <c r="AX106" s="11" t="s">
        <v>66</v>
      </c>
      <c r="AY106" s="169" t="s">
        <v>145</v>
      </c>
    </row>
    <row r="107" spans="2:65" s="12" customFormat="1">
      <c r="B107" s="174"/>
      <c r="D107" s="164" t="s">
        <v>158</v>
      </c>
      <c r="E107" s="175" t="s">
        <v>5</v>
      </c>
      <c r="F107" s="176" t="s">
        <v>804</v>
      </c>
      <c r="H107" s="177">
        <v>38.549999999999997</v>
      </c>
      <c r="L107" s="174"/>
      <c r="M107" s="178"/>
      <c r="N107" s="179"/>
      <c r="O107" s="179"/>
      <c r="P107" s="179"/>
      <c r="Q107" s="179"/>
      <c r="R107" s="179"/>
      <c r="S107" s="179"/>
      <c r="T107" s="180"/>
      <c r="AT107" s="175" t="s">
        <v>158</v>
      </c>
      <c r="AU107" s="175" t="s">
        <v>76</v>
      </c>
      <c r="AV107" s="12" t="s">
        <v>76</v>
      </c>
      <c r="AW107" s="12" t="s">
        <v>30</v>
      </c>
      <c r="AX107" s="12" t="s">
        <v>66</v>
      </c>
      <c r="AY107" s="175" t="s">
        <v>145</v>
      </c>
    </row>
    <row r="108" spans="2:65" s="12" customFormat="1">
      <c r="B108" s="174"/>
      <c r="D108" s="164" t="s">
        <v>158</v>
      </c>
      <c r="E108" s="175" t="s">
        <v>5</v>
      </c>
      <c r="F108" s="176" t="s">
        <v>5</v>
      </c>
      <c r="H108" s="177">
        <v>0</v>
      </c>
      <c r="L108" s="174"/>
      <c r="M108" s="178"/>
      <c r="N108" s="179"/>
      <c r="O108" s="179"/>
      <c r="P108" s="179"/>
      <c r="Q108" s="179"/>
      <c r="R108" s="179"/>
      <c r="S108" s="179"/>
      <c r="T108" s="180"/>
      <c r="AT108" s="175" t="s">
        <v>158</v>
      </c>
      <c r="AU108" s="175" t="s">
        <v>76</v>
      </c>
      <c r="AV108" s="12" t="s">
        <v>76</v>
      </c>
      <c r="AW108" s="12" t="s">
        <v>30</v>
      </c>
      <c r="AX108" s="12" t="s">
        <v>66</v>
      </c>
      <c r="AY108" s="175" t="s">
        <v>145</v>
      </c>
    </row>
    <row r="109" spans="2:65" s="11" customFormat="1">
      <c r="B109" s="168"/>
      <c r="D109" s="164" t="s">
        <v>158</v>
      </c>
      <c r="E109" s="169" t="s">
        <v>5</v>
      </c>
      <c r="F109" s="170" t="s">
        <v>805</v>
      </c>
      <c r="H109" s="169" t="s">
        <v>5</v>
      </c>
      <c r="L109" s="168"/>
      <c r="M109" s="171"/>
      <c r="N109" s="172"/>
      <c r="O109" s="172"/>
      <c r="P109" s="172"/>
      <c r="Q109" s="172"/>
      <c r="R109" s="172"/>
      <c r="S109" s="172"/>
      <c r="T109" s="173"/>
      <c r="AT109" s="169" t="s">
        <v>158</v>
      </c>
      <c r="AU109" s="169" t="s">
        <v>76</v>
      </c>
      <c r="AV109" s="11" t="s">
        <v>74</v>
      </c>
      <c r="AW109" s="11" t="s">
        <v>30</v>
      </c>
      <c r="AX109" s="11" t="s">
        <v>66</v>
      </c>
      <c r="AY109" s="169" t="s">
        <v>145</v>
      </c>
    </row>
    <row r="110" spans="2:65" s="12" customFormat="1">
      <c r="B110" s="174"/>
      <c r="D110" s="164" t="s">
        <v>158</v>
      </c>
      <c r="E110" s="175" t="s">
        <v>5</v>
      </c>
      <c r="F110" s="176" t="s">
        <v>806</v>
      </c>
      <c r="H110" s="177">
        <v>33.826000000000001</v>
      </c>
      <c r="L110" s="174"/>
      <c r="M110" s="178"/>
      <c r="N110" s="179"/>
      <c r="O110" s="179"/>
      <c r="P110" s="179"/>
      <c r="Q110" s="179"/>
      <c r="R110" s="179"/>
      <c r="S110" s="179"/>
      <c r="T110" s="180"/>
      <c r="AT110" s="175" t="s">
        <v>158</v>
      </c>
      <c r="AU110" s="175" t="s">
        <v>76</v>
      </c>
      <c r="AV110" s="12" t="s">
        <v>76</v>
      </c>
      <c r="AW110" s="12" t="s">
        <v>30</v>
      </c>
      <c r="AX110" s="12" t="s">
        <v>66</v>
      </c>
      <c r="AY110" s="175" t="s">
        <v>145</v>
      </c>
    </row>
    <row r="111" spans="2:65" s="13" customFormat="1">
      <c r="B111" s="181"/>
      <c r="D111" s="164" t="s">
        <v>158</v>
      </c>
      <c r="E111" s="182" t="s">
        <v>5</v>
      </c>
      <c r="F111" s="183" t="s">
        <v>161</v>
      </c>
      <c r="H111" s="184">
        <v>72.376000000000005</v>
      </c>
      <c r="L111" s="181"/>
      <c r="M111" s="185"/>
      <c r="N111" s="186"/>
      <c r="O111" s="186"/>
      <c r="P111" s="186"/>
      <c r="Q111" s="186"/>
      <c r="R111" s="186"/>
      <c r="S111" s="186"/>
      <c r="T111" s="187"/>
      <c r="AT111" s="182" t="s">
        <v>158</v>
      </c>
      <c r="AU111" s="182" t="s">
        <v>76</v>
      </c>
      <c r="AV111" s="13" t="s">
        <v>152</v>
      </c>
      <c r="AW111" s="13" t="s">
        <v>30</v>
      </c>
      <c r="AX111" s="13" t="s">
        <v>74</v>
      </c>
      <c r="AY111" s="182" t="s">
        <v>145</v>
      </c>
    </row>
    <row r="112" spans="2:65" s="1" customFormat="1" ht="16.5" customHeight="1">
      <c r="B112" s="152"/>
      <c r="C112" s="153" t="s">
        <v>152</v>
      </c>
      <c r="D112" s="153" t="s">
        <v>147</v>
      </c>
      <c r="E112" s="154" t="s">
        <v>807</v>
      </c>
      <c r="F112" s="155" t="s">
        <v>808</v>
      </c>
      <c r="G112" s="156" t="s">
        <v>184</v>
      </c>
      <c r="H112" s="157">
        <v>904.18299999999999</v>
      </c>
      <c r="I112" s="158"/>
      <c r="J112" s="158">
        <f>ROUND(I112*H112,2)</f>
        <v>0</v>
      </c>
      <c r="K112" s="155"/>
      <c r="L112" s="38"/>
      <c r="M112" s="159" t="s">
        <v>5</v>
      </c>
      <c r="N112" s="160" t="s">
        <v>37</v>
      </c>
      <c r="O112" s="161">
        <v>0.26600000000000001</v>
      </c>
      <c r="P112" s="161">
        <f>O112*H112</f>
        <v>240.51267800000002</v>
      </c>
      <c r="Q112" s="161">
        <v>0</v>
      </c>
      <c r="R112" s="161">
        <f>Q112*H112</f>
        <v>0</v>
      </c>
      <c r="S112" s="161">
        <v>0</v>
      </c>
      <c r="T112" s="162">
        <f>S112*H112</f>
        <v>0</v>
      </c>
      <c r="AR112" s="24" t="s">
        <v>152</v>
      </c>
      <c r="AT112" s="24" t="s">
        <v>147</v>
      </c>
      <c r="AU112" s="24" t="s">
        <v>76</v>
      </c>
      <c r="AY112" s="24" t="s">
        <v>145</v>
      </c>
      <c r="BE112" s="163">
        <f>IF(N112="základní",J112,0)</f>
        <v>0</v>
      </c>
      <c r="BF112" s="163">
        <f>IF(N112="snížená",J112,0)</f>
        <v>0</v>
      </c>
      <c r="BG112" s="163">
        <f>IF(N112="zákl. přenesená",J112,0)</f>
        <v>0</v>
      </c>
      <c r="BH112" s="163">
        <f>IF(N112="sníž. přenesená",J112,0)</f>
        <v>0</v>
      </c>
      <c r="BI112" s="163">
        <f>IF(N112="nulová",J112,0)</f>
        <v>0</v>
      </c>
      <c r="BJ112" s="24" t="s">
        <v>74</v>
      </c>
      <c r="BK112" s="163">
        <f>ROUND(I112*H112,2)</f>
        <v>0</v>
      </c>
      <c r="BL112" s="24" t="s">
        <v>152</v>
      </c>
      <c r="BM112" s="24" t="s">
        <v>809</v>
      </c>
    </row>
    <row r="113" spans="2:65" s="1" customFormat="1" ht="24">
      <c r="B113" s="38"/>
      <c r="D113" s="164" t="s">
        <v>154</v>
      </c>
      <c r="F113" s="165" t="s">
        <v>810</v>
      </c>
      <c r="L113" s="38"/>
      <c r="M113" s="166"/>
      <c r="N113" s="39"/>
      <c r="O113" s="39"/>
      <c r="P113" s="39"/>
      <c r="Q113" s="39"/>
      <c r="R113" s="39"/>
      <c r="S113" s="39"/>
      <c r="T113" s="67"/>
      <c r="AT113" s="24" t="s">
        <v>154</v>
      </c>
      <c r="AU113" s="24" t="s">
        <v>76</v>
      </c>
    </row>
    <row r="114" spans="2:65" s="1" customFormat="1" ht="312">
      <c r="B114" s="38"/>
      <c r="D114" s="164" t="s">
        <v>156</v>
      </c>
      <c r="F114" s="167" t="s">
        <v>811</v>
      </c>
      <c r="L114" s="38"/>
      <c r="M114" s="166"/>
      <c r="N114" s="39"/>
      <c r="O114" s="39"/>
      <c r="P114" s="39"/>
      <c r="Q114" s="39"/>
      <c r="R114" s="39"/>
      <c r="S114" s="39"/>
      <c r="T114" s="67"/>
      <c r="AT114" s="24" t="s">
        <v>156</v>
      </c>
      <c r="AU114" s="24" t="s">
        <v>76</v>
      </c>
    </row>
    <row r="115" spans="2:65" s="11" customFormat="1">
      <c r="B115" s="168"/>
      <c r="D115" s="164" t="s">
        <v>158</v>
      </c>
      <c r="E115" s="169" t="s">
        <v>5</v>
      </c>
      <c r="F115" s="170" t="s">
        <v>812</v>
      </c>
      <c r="H115" s="169" t="s">
        <v>5</v>
      </c>
      <c r="L115" s="168"/>
      <c r="M115" s="171"/>
      <c r="N115" s="172"/>
      <c r="O115" s="172"/>
      <c r="P115" s="172"/>
      <c r="Q115" s="172"/>
      <c r="R115" s="172"/>
      <c r="S115" s="172"/>
      <c r="T115" s="173"/>
      <c r="AT115" s="169" t="s">
        <v>158</v>
      </c>
      <c r="AU115" s="169" t="s">
        <v>76</v>
      </c>
      <c r="AV115" s="11" t="s">
        <v>74</v>
      </c>
      <c r="AW115" s="11" t="s">
        <v>30</v>
      </c>
      <c r="AX115" s="11" t="s">
        <v>66</v>
      </c>
      <c r="AY115" s="169" t="s">
        <v>145</v>
      </c>
    </row>
    <row r="116" spans="2:65" s="12" customFormat="1">
      <c r="B116" s="174"/>
      <c r="D116" s="164" t="s">
        <v>158</v>
      </c>
      <c r="E116" s="175" t="s">
        <v>5</v>
      </c>
      <c r="F116" s="176" t="s">
        <v>813</v>
      </c>
      <c r="H116" s="177">
        <v>106.7</v>
      </c>
      <c r="L116" s="174"/>
      <c r="M116" s="178"/>
      <c r="N116" s="179"/>
      <c r="O116" s="179"/>
      <c r="P116" s="179"/>
      <c r="Q116" s="179"/>
      <c r="R116" s="179"/>
      <c r="S116" s="179"/>
      <c r="T116" s="180"/>
      <c r="AT116" s="175" t="s">
        <v>158</v>
      </c>
      <c r="AU116" s="175" t="s">
        <v>76</v>
      </c>
      <c r="AV116" s="12" t="s">
        <v>76</v>
      </c>
      <c r="AW116" s="12" t="s">
        <v>30</v>
      </c>
      <c r="AX116" s="12" t="s">
        <v>66</v>
      </c>
      <c r="AY116" s="175" t="s">
        <v>145</v>
      </c>
    </row>
    <row r="117" spans="2:65" s="12" customFormat="1">
      <c r="B117" s="174"/>
      <c r="D117" s="164" t="s">
        <v>158</v>
      </c>
      <c r="E117" s="175" t="s">
        <v>5</v>
      </c>
      <c r="F117" s="176" t="s">
        <v>814</v>
      </c>
      <c r="H117" s="177">
        <v>86.8</v>
      </c>
      <c r="L117" s="174"/>
      <c r="M117" s="178"/>
      <c r="N117" s="179"/>
      <c r="O117" s="179"/>
      <c r="P117" s="179"/>
      <c r="Q117" s="179"/>
      <c r="R117" s="179"/>
      <c r="S117" s="179"/>
      <c r="T117" s="180"/>
      <c r="AT117" s="175" t="s">
        <v>158</v>
      </c>
      <c r="AU117" s="175" t="s">
        <v>76</v>
      </c>
      <c r="AV117" s="12" t="s">
        <v>76</v>
      </c>
      <c r="AW117" s="12" t="s">
        <v>30</v>
      </c>
      <c r="AX117" s="12" t="s">
        <v>66</v>
      </c>
      <c r="AY117" s="175" t="s">
        <v>145</v>
      </c>
    </row>
    <row r="118" spans="2:65" s="12" customFormat="1">
      <c r="B118" s="174"/>
      <c r="D118" s="164" t="s">
        <v>158</v>
      </c>
      <c r="E118" s="175" t="s">
        <v>5</v>
      </c>
      <c r="F118" s="176" t="s">
        <v>815</v>
      </c>
      <c r="H118" s="177">
        <v>196.78899999999999</v>
      </c>
      <c r="L118" s="174"/>
      <c r="M118" s="178"/>
      <c r="N118" s="179"/>
      <c r="O118" s="179"/>
      <c r="P118" s="179"/>
      <c r="Q118" s="179"/>
      <c r="R118" s="179"/>
      <c r="S118" s="179"/>
      <c r="T118" s="180"/>
      <c r="AT118" s="175" t="s">
        <v>158</v>
      </c>
      <c r="AU118" s="175" t="s">
        <v>76</v>
      </c>
      <c r="AV118" s="12" t="s">
        <v>76</v>
      </c>
      <c r="AW118" s="12" t="s">
        <v>30</v>
      </c>
      <c r="AX118" s="12" t="s">
        <v>66</v>
      </c>
      <c r="AY118" s="175" t="s">
        <v>145</v>
      </c>
    </row>
    <row r="119" spans="2:65" s="12" customFormat="1">
      <c r="B119" s="174"/>
      <c r="D119" s="164" t="s">
        <v>158</v>
      </c>
      <c r="E119" s="175" t="s">
        <v>5</v>
      </c>
      <c r="F119" s="176" t="s">
        <v>816</v>
      </c>
      <c r="H119" s="177">
        <v>394.8</v>
      </c>
      <c r="L119" s="174"/>
      <c r="M119" s="178"/>
      <c r="N119" s="179"/>
      <c r="O119" s="179"/>
      <c r="P119" s="179"/>
      <c r="Q119" s="179"/>
      <c r="R119" s="179"/>
      <c r="S119" s="179"/>
      <c r="T119" s="180"/>
      <c r="AT119" s="175" t="s">
        <v>158</v>
      </c>
      <c r="AU119" s="175" t="s">
        <v>76</v>
      </c>
      <c r="AV119" s="12" t="s">
        <v>76</v>
      </c>
      <c r="AW119" s="12" t="s">
        <v>30</v>
      </c>
      <c r="AX119" s="12" t="s">
        <v>66</v>
      </c>
      <c r="AY119" s="175" t="s">
        <v>145</v>
      </c>
    </row>
    <row r="120" spans="2:65" s="14" customFormat="1">
      <c r="B120" s="200"/>
      <c r="D120" s="164" t="s">
        <v>158</v>
      </c>
      <c r="E120" s="201" t="s">
        <v>5</v>
      </c>
      <c r="F120" s="202" t="s">
        <v>554</v>
      </c>
      <c r="H120" s="203">
        <v>785.08900000000006</v>
      </c>
      <c r="L120" s="200"/>
      <c r="M120" s="204"/>
      <c r="N120" s="205"/>
      <c r="O120" s="205"/>
      <c r="P120" s="205"/>
      <c r="Q120" s="205"/>
      <c r="R120" s="205"/>
      <c r="S120" s="205"/>
      <c r="T120" s="206"/>
      <c r="AT120" s="201" t="s">
        <v>158</v>
      </c>
      <c r="AU120" s="201" t="s">
        <v>76</v>
      </c>
      <c r="AV120" s="14" t="s">
        <v>169</v>
      </c>
      <c r="AW120" s="14" t="s">
        <v>30</v>
      </c>
      <c r="AX120" s="14" t="s">
        <v>66</v>
      </c>
      <c r="AY120" s="201" t="s">
        <v>145</v>
      </c>
    </row>
    <row r="121" spans="2:65" s="12" customFormat="1">
      <c r="B121" s="174"/>
      <c r="D121" s="164" t="s">
        <v>158</v>
      </c>
      <c r="E121" s="175" t="s">
        <v>5</v>
      </c>
      <c r="F121" s="176" t="s">
        <v>5</v>
      </c>
      <c r="H121" s="177">
        <v>0</v>
      </c>
      <c r="L121" s="174"/>
      <c r="M121" s="178"/>
      <c r="N121" s="179"/>
      <c r="O121" s="179"/>
      <c r="P121" s="179"/>
      <c r="Q121" s="179"/>
      <c r="R121" s="179"/>
      <c r="S121" s="179"/>
      <c r="T121" s="180"/>
      <c r="AT121" s="175" t="s">
        <v>158</v>
      </c>
      <c r="AU121" s="175" t="s">
        <v>76</v>
      </c>
      <c r="AV121" s="12" t="s">
        <v>76</v>
      </c>
      <c r="AW121" s="12" t="s">
        <v>30</v>
      </c>
      <c r="AX121" s="12" t="s">
        <v>66</v>
      </c>
      <c r="AY121" s="175" t="s">
        <v>145</v>
      </c>
    </row>
    <row r="122" spans="2:65" s="11" customFormat="1">
      <c r="B122" s="168"/>
      <c r="D122" s="164" t="s">
        <v>158</v>
      </c>
      <c r="E122" s="169" t="s">
        <v>5</v>
      </c>
      <c r="F122" s="170" t="s">
        <v>817</v>
      </c>
      <c r="H122" s="169" t="s">
        <v>5</v>
      </c>
      <c r="L122" s="168"/>
      <c r="M122" s="171"/>
      <c r="N122" s="172"/>
      <c r="O122" s="172"/>
      <c r="P122" s="172"/>
      <c r="Q122" s="172"/>
      <c r="R122" s="172"/>
      <c r="S122" s="172"/>
      <c r="T122" s="173"/>
      <c r="AT122" s="169" t="s">
        <v>158</v>
      </c>
      <c r="AU122" s="169" t="s">
        <v>76</v>
      </c>
      <c r="AV122" s="11" t="s">
        <v>74</v>
      </c>
      <c r="AW122" s="11" t="s">
        <v>30</v>
      </c>
      <c r="AX122" s="11" t="s">
        <v>66</v>
      </c>
      <c r="AY122" s="169" t="s">
        <v>145</v>
      </c>
    </row>
    <row r="123" spans="2:65" s="11" customFormat="1">
      <c r="B123" s="168"/>
      <c r="D123" s="164" t="s">
        <v>158</v>
      </c>
      <c r="E123" s="169" t="s">
        <v>5</v>
      </c>
      <c r="F123" s="170" t="s">
        <v>818</v>
      </c>
      <c r="H123" s="169" t="s">
        <v>5</v>
      </c>
      <c r="L123" s="168"/>
      <c r="M123" s="171"/>
      <c r="N123" s="172"/>
      <c r="O123" s="172"/>
      <c r="P123" s="172"/>
      <c r="Q123" s="172"/>
      <c r="R123" s="172"/>
      <c r="S123" s="172"/>
      <c r="T123" s="173"/>
      <c r="AT123" s="169" t="s">
        <v>158</v>
      </c>
      <c r="AU123" s="169" t="s">
        <v>76</v>
      </c>
      <c r="AV123" s="11" t="s">
        <v>74</v>
      </c>
      <c r="AW123" s="11" t="s">
        <v>30</v>
      </c>
      <c r="AX123" s="11" t="s">
        <v>66</v>
      </c>
      <c r="AY123" s="169" t="s">
        <v>145</v>
      </c>
    </row>
    <row r="124" spans="2:65" s="12" customFormat="1">
      <c r="B124" s="174"/>
      <c r="D124" s="164" t="s">
        <v>158</v>
      </c>
      <c r="E124" s="175" t="s">
        <v>5</v>
      </c>
      <c r="F124" s="176" t="s">
        <v>819</v>
      </c>
      <c r="H124" s="177">
        <v>119.09399999999999</v>
      </c>
      <c r="L124" s="174"/>
      <c r="M124" s="178"/>
      <c r="N124" s="179"/>
      <c r="O124" s="179"/>
      <c r="P124" s="179"/>
      <c r="Q124" s="179"/>
      <c r="R124" s="179"/>
      <c r="S124" s="179"/>
      <c r="T124" s="180"/>
      <c r="AT124" s="175" t="s">
        <v>158</v>
      </c>
      <c r="AU124" s="175" t="s">
        <v>76</v>
      </c>
      <c r="AV124" s="12" t="s">
        <v>76</v>
      </c>
      <c r="AW124" s="12" t="s">
        <v>30</v>
      </c>
      <c r="AX124" s="12" t="s">
        <v>66</v>
      </c>
      <c r="AY124" s="175" t="s">
        <v>145</v>
      </c>
    </row>
    <row r="125" spans="2:65" s="14" customFormat="1">
      <c r="B125" s="200"/>
      <c r="D125" s="164" t="s">
        <v>158</v>
      </c>
      <c r="E125" s="201" t="s">
        <v>5</v>
      </c>
      <c r="F125" s="202" t="s">
        <v>554</v>
      </c>
      <c r="H125" s="203">
        <v>119.09399999999999</v>
      </c>
      <c r="L125" s="200"/>
      <c r="M125" s="204"/>
      <c r="N125" s="205"/>
      <c r="O125" s="205"/>
      <c r="P125" s="205"/>
      <c r="Q125" s="205"/>
      <c r="R125" s="205"/>
      <c r="S125" s="205"/>
      <c r="T125" s="206"/>
      <c r="AT125" s="201" t="s">
        <v>158</v>
      </c>
      <c r="AU125" s="201" t="s">
        <v>76</v>
      </c>
      <c r="AV125" s="14" t="s">
        <v>169</v>
      </c>
      <c r="AW125" s="14" t="s">
        <v>30</v>
      </c>
      <c r="AX125" s="14" t="s">
        <v>66</v>
      </c>
      <c r="AY125" s="201" t="s">
        <v>145</v>
      </c>
    </row>
    <row r="126" spans="2:65" s="13" customFormat="1">
      <c r="B126" s="181"/>
      <c r="D126" s="164" t="s">
        <v>158</v>
      </c>
      <c r="E126" s="182" t="s">
        <v>5</v>
      </c>
      <c r="F126" s="183" t="s">
        <v>161</v>
      </c>
      <c r="H126" s="184">
        <v>904.18299999999999</v>
      </c>
      <c r="L126" s="181"/>
      <c r="M126" s="185"/>
      <c r="N126" s="186"/>
      <c r="O126" s="186"/>
      <c r="P126" s="186"/>
      <c r="Q126" s="186"/>
      <c r="R126" s="186"/>
      <c r="S126" s="186"/>
      <c r="T126" s="187"/>
      <c r="AT126" s="182" t="s">
        <v>158</v>
      </c>
      <c r="AU126" s="182" t="s">
        <v>76</v>
      </c>
      <c r="AV126" s="13" t="s">
        <v>152</v>
      </c>
      <c r="AW126" s="13" t="s">
        <v>30</v>
      </c>
      <c r="AX126" s="13" t="s">
        <v>74</v>
      </c>
      <c r="AY126" s="182" t="s">
        <v>145</v>
      </c>
    </row>
    <row r="127" spans="2:65" s="1" customFormat="1" ht="16.5" customHeight="1">
      <c r="B127" s="152"/>
      <c r="C127" s="153" t="s">
        <v>181</v>
      </c>
      <c r="D127" s="153" t="s">
        <v>147</v>
      </c>
      <c r="E127" s="154" t="s">
        <v>607</v>
      </c>
      <c r="F127" s="155" t="s">
        <v>608</v>
      </c>
      <c r="G127" s="156" t="s">
        <v>184</v>
      </c>
      <c r="H127" s="157">
        <v>8.4770000000000003</v>
      </c>
      <c r="I127" s="158"/>
      <c r="J127" s="158">
        <f>ROUND(I127*H127,2)</f>
        <v>0</v>
      </c>
      <c r="K127" s="155"/>
      <c r="L127" s="38"/>
      <c r="M127" s="159" t="s">
        <v>5</v>
      </c>
      <c r="N127" s="160" t="s">
        <v>37</v>
      </c>
      <c r="O127" s="161">
        <v>0.871</v>
      </c>
      <c r="P127" s="161">
        <f>O127*H127</f>
        <v>7.3834670000000004</v>
      </c>
      <c r="Q127" s="161">
        <v>0</v>
      </c>
      <c r="R127" s="161">
        <f>Q127*H127</f>
        <v>0</v>
      </c>
      <c r="S127" s="161">
        <v>0</v>
      </c>
      <c r="T127" s="162">
        <f>S127*H127</f>
        <v>0</v>
      </c>
      <c r="AR127" s="24" t="s">
        <v>152</v>
      </c>
      <c r="AT127" s="24" t="s">
        <v>147</v>
      </c>
      <c r="AU127" s="24" t="s">
        <v>76</v>
      </c>
      <c r="AY127" s="24" t="s">
        <v>145</v>
      </c>
      <c r="BE127" s="163">
        <f>IF(N127="základní",J127,0)</f>
        <v>0</v>
      </c>
      <c r="BF127" s="163">
        <f>IF(N127="snížená",J127,0)</f>
        <v>0</v>
      </c>
      <c r="BG127" s="163">
        <f>IF(N127="zákl. přenesená",J127,0)</f>
        <v>0</v>
      </c>
      <c r="BH127" s="163">
        <f>IF(N127="sníž. přenesená",J127,0)</f>
        <v>0</v>
      </c>
      <c r="BI127" s="163">
        <f>IF(N127="nulová",J127,0)</f>
        <v>0</v>
      </c>
      <c r="BJ127" s="24" t="s">
        <v>74</v>
      </c>
      <c r="BK127" s="163">
        <f>ROUND(I127*H127,2)</f>
        <v>0</v>
      </c>
      <c r="BL127" s="24" t="s">
        <v>152</v>
      </c>
      <c r="BM127" s="24" t="s">
        <v>820</v>
      </c>
    </row>
    <row r="128" spans="2:65" s="1" customFormat="1" ht="24">
      <c r="B128" s="38"/>
      <c r="D128" s="164" t="s">
        <v>154</v>
      </c>
      <c r="F128" s="165" t="s">
        <v>610</v>
      </c>
      <c r="L128" s="38"/>
      <c r="M128" s="166"/>
      <c r="N128" s="39"/>
      <c r="O128" s="39"/>
      <c r="P128" s="39"/>
      <c r="Q128" s="39"/>
      <c r="R128" s="39"/>
      <c r="S128" s="39"/>
      <c r="T128" s="67"/>
      <c r="AT128" s="24" t="s">
        <v>154</v>
      </c>
      <c r="AU128" s="24" t="s">
        <v>76</v>
      </c>
    </row>
    <row r="129" spans="2:65" s="1" customFormat="1" ht="192">
      <c r="B129" s="38"/>
      <c r="D129" s="164" t="s">
        <v>156</v>
      </c>
      <c r="F129" s="167" t="s">
        <v>197</v>
      </c>
      <c r="L129" s="38"/>
      <c r="M129" s="166"/>
      <c r="N129" s="39"/>
      <c r="O129" s="39"/>
      <c r="P129" s="39"/>
      <c r="Q129" s="39"/>
      <c r="R129" s="39"/>
      <c r="S129" s="39"/>
      <c r="T129" s="67"/>
      <c r="AT129" s="24" t="s">
        <v>156</v>
      </c>
      <c r="AU129" s="24" t="s">
        <v>76</v>
      </c>
    </row>
    <row r="130" spans="2:65" s="11" customFormat="1">
      <c r="B130" s="168"/>
      <c r="D130" s="164" t="s">
        <v>158</v>
      </c>
      <c r="E130" s="169" t="s">
        <v>5</v>
      </c>
      <c r="F130" s="170" t="s">
        <v>821</v>
      </c>
      <c r="H130" s="169" t="s">
        <v>5</v>
      </c>
      <c r="L130" s="168"/>
      <c r="M130" s="171"/>
      <c r="N130" s="172"/>
      <c r="O130" s="172"/>
      <c r="P130" s="172"/>
      <c r="Q130" s="172"/>
      <c r="R130" s="172"/>
      <c r="S130" s="172"/>
      <c r="T130" s="173"/>
      <c r="AT130" s="169" t="s">
        <v>158</v>
      </c>
      <c r="AU130" s="169" t="s">
        <v>76</v>
      </c>
      <c r="AV130" s="11" t="s">
        <v>74</v>
      </c>
      <c r="AW130" s="11" t="s">
        <v>30</v>
      </c>
      <c r="AX130" s="11" t="s">
        <v>66</v>
      </c>
      <c r="AY130" s="169" t="s">
        <v>145</v>
      </c>
    </row>
    <row r="131" spans="2:65" s="12" customFormat="1">
      <c r="B131" s="174"/>
      <c r="D131" s="164" t="s">
        <v>158</v>
      </c>
      <c r="E131" s="175" t="s">
        <v>5</v>
      </c>
      <c r="F131" s="176" t="s">
        <v>822</v>
      </c>
      <c r="H131" s="177">
        <v>8.4770000000000003</v>
      </c>
      <c r="L131" s="174"/>
      <c r="M131" s="178"/>
      <c r="N131" s="179"/>
      <c r="O131" s="179"/>
      <c r="P131" s="179"/>
      <c r="Q131" s="179"/>
      <c r="R131" s="179"/>
      <c r="S131" s="179"/>
      <c r="T131" s="180"/>
      <c r="AT131" s="175" t="s">
        <v>158</v>
      </c>
      <c r="AU131" s="175" t="s">
        <v>76</v>
      </c>
      <c r="AV131" s="12" t="s">
        <v>76</v>
      </c>
      <c r="AW131" s="12" t="s">
        <v>30</v>
      </c>
      <c r="AX131" s="12" t="s">
        <v>66</v>
      </c>
      <c r="AY131" s="175" t="s">
        <v>145</v>
      </c>
    </row>
    <row r="132" spans="2:65" s="13" customFormat="1">
      <c r="B132" s="181"/>
      <c r="D132" s="164" t="s">
        <v>158</v>
      </c>
      <c r="E132" s="182" t="s">
        <v>5</v>
      </c>
      <c r="F132" s="183" t="s">
        <v>161</v>
      </c>
      <c r="H132" s="184">
        <v>8.4770000000000003</v>
      </c>
      <c r="L132" s="181"/>
      <c r="M132" s="185"/>
      <c r="N132" s="186"/>
      <c r="O132" s="186"/>
      <c r="P132" s="186"/>
      <c r="Q132" s="186"/>
      <c r="R132" s="186"/>
      <c r="S132" s="186"/>
      <c r="T132" s="187"/>
      <c r="AT132" s="182" t="s">
        <v>158</v>
      </c>
      <c r="AU132" s="182" t="s">
        <v>76</v>
      </c>
      <c r="AV132" s="13" t="s">
        <v>152</v>
      </c>
      <c r="AW132" s="13" t="s">
        <v>30</v>
      </c>
      <c r="AX132" s="13" t="s">
        <v>74</v>
      </c>
      <c r="AY132" s="182" t="s">
        <v>145</v>
      </c>
    </row>
    <row r="133" spans="2:65" s="1" customFormat="1" ht="16.5" customHeight="1">
      <c r="B133" s="152"/>
      <c r="C133" s="153" t="s">
        <v>192</v>
      </c>
      <c r="D133" s="153" t="s">
        <v>147</v>
      </c>
      <c r="E133" s="154" t="s">
        <v>823</v>
      </c>
      <c r="F133" s="155" t="s">
        <v>824</v>
      </c>
      <c r="G133" s="156" t="s">
        <v>184</v>
      </c>
      <c r="H133" s="157">
        <v>21.6</v>
      </c>
      <c r="I133" s="158"/>
      <c r="J133" s="158">
        <f>ROUND(I133*H133,2)</f>
        <v>0</v>
      </c>
      <c r="K133" s="155"/>
      <c r="L133" s="38"/>
      <c r="M133" s="159" t="s">
        <v>5</v>
      </c>
      <c r="N133" s="160" t="s">
        <v>37</v>
      </c>
      <c r="O133" s="161">
        <v>1.43</v>
      </c>
      <c r="P133" s="161">
        <f>O133*H133</f>
        <v>30.888000000000002</v>
      </c>
      <c r="Q133" s="161">
        <v>0</v>
      </c>
      <c r="R133" s="161">
        <f>Q133*H133</f>
        <v>0</v>
      </c>
      <c r="S133" s="161">
        <v>0</v>
      </c>
      <c r="T133" s="162">
        <f>S133*H133</f>
        <v>0</v>
      </c>
      <c r="AR133" s="24" t="s">
        <v>152</v>
      </c>
      <c r="AT133" s="24" t="s">
        <v>147</v>
      </c>
      <c r="AU133" s="24" t="s">
        <v>76</v>
      </c>
      <c r="AY133" s="24" t="s">
        <v>145</v>
      </c>
      <c r="BE133" s="163">
        <f>IF(N133="základní",J133,0)</f>
        <v>0</v>
      </c>
      <c r="BF133" s="163">
        <f>IF(N133="snížená",J133,0)</f>
        <v>0</v>
      </c>
      <c r="BG133" s="163">
        <f>IF(N133="zákl. přenesená",J133,0)</f>
        <v>0</v>
      </c>
      <c r="BH133" s="163">
        <f>IF(N133="sníž. přenesená",J133,0)</f>
        <v>0</v>
      </c>
      <c r="BI133" s="163">
        <f>IF(N133="nulová",J133,0)</f>
        <v>0</v>
      </c>
      <c r="BJ133" s="24" t="s">
        <v>74</v>
      </c>
      <c r="BK133" s="163">
        <f>ROUND(I133*H133,2)</f>
        <v>0</v>
      </c>
      <c r="BL133" s="24" t="s">
        <v>152</v>
      </c>
      <c r="BM133" s="24" t="s">
        <v>825</v>
      </c>
    </row>
    <row r="134" spans="2:65" s="1" customFormat="1" ht="24">
      <c r="B134" s="38"/>
      <c r="D134" s="164" t="s">
        <v>154</v>
      </c>
      <c r="F134" s="165" t="s">
        <v>826</v>
      </c>
      <c r="L134" s="38"/>
      <c r="M134" s="166"/>
      <c r="N134" s="39"/>
      <c r="O134" s="39"/>
      <c r="P134" s="39"/>
      <c r="Q134" s="39"/>
      <c r="R134" s="39"/>
      <c r="S134" s="39"/>
      <c r="T134" s="67"/>
      <c r="AT134" s="24" t="s">
        <v>154</v>
      </c>
      <c r="AU134" s="24" t="s">
        <v>76</v>
      </c>
    </row>
    <row r="135" spans="2:65" s="1" customFormat="1" ht="204">
      <c r="B135" s="38"/>
      <c r="D135" s="164" t="s">
        <v>156</v>
      </c>
      <c r="F135" s="167" t="s">
        <v>827</v>
      </c>
      <c r="L135" s="38"/>
      <c r="M135" s="166"/>
      <c r="N135" s="39"/>
      <c r="O135" s="39"/>
      <c r="P135" s="39"/>
      <c r="Q135" s="39"/>
      <c r="R135" s="39"/>
      <c r="S135" s="39"/>
      <c r="T135" s="67"/>
      <c r="AT135" s="24" t="s">
        <v>156</v>
      </c>
      <c r="AU135" s="24" t="s">
        <v>76</v>
      </c>
    </row>
    <row r="136" spans="2:65" s="11" customFormat="1">
      <c r="B136" s="168"/>
      <c r="D136" s="164" t="s">
        <v>158</v>
      </c>
      <c r="E136" s="169" t="s">
        <v>5</v>
      </c>
      <c r="F136" s="170" t="s">
        <v>828</v>
      </c>
      <c r="H136" s="169" t="s">
        <v>5</v>
      </c>
      <c r="L136" s="168"/>
      <c r="M136" s="171"/>
      <c r="N136" s="172"/>
      <c r="O136" s="172"/>
      <c r="P136" s="172"/>
      <c r="Q136" s="172"/>
      <c r="R136" s="172"/>
      <c r="S136" s="172"/>
      <c r="T136" s="173"/>
      <c r="AT136" s="169" t="s">
        <v>158</v>
      </c>
      <c r="AU136" s="169" t="s">
        <v>76</v>
      </c>
      <c r="AV136" s="11" t="s">
        <v>74</v>
      </c>
      <c r="AW136" s="11" t="s">
        <v>30</v>
      </c>
      <c r="AX136" s="11" t="s">
        <v>66</v>
      </c>
      <c r="AY136" s="169" t="s">
        <v>145</v>
      </c>
    </row>
    <row r="137" spans="2:65" s="12" customFormat="1">
      <c r="B137" s="174"/>
      <c r="D137" s="164" t="s">
        <v>158</v>
      </c>
      <c r="E137" s="175" t="s">
        <v>5</v>
      </c>
      <c r="F137" s="176" t="s">
        <v>829</v>
      </c>
      <c r="H137" s="177">
        <v>21.6</v>
      </c>
      <c r="L137" s="174"/>
      <c r="M137" s="178"/>
      <c r="N137" s="179"/>
      <c r="O137" s="179"/>
      <c r="P137" s="179"/>
      <c r="Q137" s="179"/>
      <c r="R137" s="179"/>
      <c r="S137" s="179"/>
      <c r="T137" s="180"/>
      <c r="AT137" s="175" t="s">
        <v>158</v>
      </c>
      <c r="AU137" s="175" t="s">
        <v>76</v>
      </c>
      <c r="AV137" s="12" t="s">
        <v>76</v>
      </c>
      <c r="AW137" s="12" t="s">
        <v>30</v>
      </c>
      <c r="AX137" s="12" t="s">
        <v>66</v>
      </c>
      <c r="AY137" s="175" t="s">
        <v>145</v>
      </c>
    </row>
    <row r="138" spans="2:65" s="13" customFormat="1">
      <c r="B138" s="181"/>
      <c r="D138" s="164" t="s">
        <v>158</v>
      </c>
      <c r="E138" s="182" t="s">
        <v>5</v>
      </c>
      <c r="F138" s="183" t="s">
        <v>161</v>
      </c>
      <c r="H138" s="184">
        <v>21.6</v>
      </c>
      <c r="L138" s="181"/>
      <c r="M138" s="185"/>
      <c r="N138" s="186"/>
      <c r="O138" s="186"/>
      <c r="P138" s="186"/>
      <c r="Q138" s="186"/>
      <c r="R138" s="186"/>
      <c r="S138" s="186"/>
      <c r="T138" s="187"/>
      <c r="AT138" s="182" t="s">
        <v>158</v>
      </c>
      <c r="AU138" s="182" t="s">
        <v>76</v>
      </c>
      <c r="AV138" s="13" t="s">
        <v>152</v>
      </c>
      <c r="AW138" s="13" t="s">
        <v>30</v>
      </c>
      <c r="AX138" s="13" t="s">
        <v>74</v>
      </c>
      <c r="AY138" s="182" t="s">
        <v>145</v>
      </c>
    </row>
    <row r="139" spans="2:65" s="1" customFormat="1" ht="16.5" customHeight="1">
      <c r="B139" s="152"/>
      <c r="C139" s="153" t="s">
        <v>204</v>
      </c>
      <c r="D139" s="153" t="s">
        <v>147</v>
      </c>
      <c r="E139" s="154" t="s">
        <v>830</v>
      </c>
      <c r="F139" s="155" t="s">
        <v>831</v>
      </c>
      <c r="G139" s="156" t="s">
        <v>240</v>
      </c>
      <c r="H139" s="157">
        <v>26</v>
      </c>
      <c r="I139" s="158"/>
      <c r="J139" s="158">
        <f>ROUND(I139*H139,2)</f>
        <v>0</v>
      </c>
      <c r="K139" s="155" t="s">
        <v>151</v>
      </c>
      <c r="L139" s="38"/>
      <c r="M139" s="159" t="s">
        <v>5</v>
      </c>
      <c r="N139" s="160" t="s">
        <v>37</v>
      </c>
      <c r="O139" s="161">
        <v>1.0760000000000001</v>
      </c>
      <c r="P139" s="161">
        <f>O139*H139</f>
        <v>27.976000000000003</v>
      </c>
      <c r="Q139" s="161">
        <v>0</v>
      </c>
      <c r="R139" s="161">
        <f>Q139*H139</f>
        <v>0</v>
      </c>
      <c r="S139" s="161">
        <v>0</v>
      </c>
      <c r="T139" s="162">
        <f>S139*H139</f>
        <v>0</v>
      </c>
      <c r="AR139" s="24" t="s">
        <v>152</v>
      </c>
      <c r="AT139" s="24" t="s">
        <v>147</v>
      </c>
      <c r="AU139" s="24" t="s">
        <v>76</v>
      </c>
      <c r="AY139" s="24" t="s">
        <v>145</v>
      </c>
      <c r="BE139" s="163">
        <f>IF(N139="základní",J139,0)</f>
        <v>0</v>
      </c>
      <c r="BF139" s="163">
        <f>IF(N139="snížená",J139,0)</f>
        <v>0</v>
      </c>
      <c r="BG139" s="163">
        <f>IF(N139="zákl. přenesená",J139,0)</f>
        <v>0</v>
      </c>
      <c r="BH139" s="163">
        <f>IF(N139="sníž. přenesená",J139,0)</f>
        <v>0</v>
      </c>
      <c r="BI139" s="163">
        <f>IF(N139="nulová",J139,0)</f>
        <v>0</v>
      </c>
      <c r="BJ139" s="24" t="s">
        <v>74</v>
      </c>
      <c r="BK139" s="163">
        <f>ROUND(I139*H139,2)</f>
        <v>0</v>
      </c>
      <c r="BL139" s="24" t="s">
        <v>152</v>
      </c>
      <c r="BM139" s="24" t="s">
        <v>832</v>
      </c>
    </row>
    <row r="140" spans="2:65" s="1" customFormat="1" ht="16.5" customHeight="1">
      <c r="B140" s="152"/>
      <c r="C140" s="188" t="s">
        <v>212</v>
      </c>
      <c r="D140" s="188" t="s">
        <v>328</v>
      </c>
      <c r="E140" s="189" t="s">
        <v>833</v>
      </c>
      <c r="F140" s="190" t="s">
        <v>834</v>
      </c>
      <c r="G140" s="191" t="s">
        <v>240</v>
      </c>
      <c r="H140" s="192">
        <v>26</v>
      </c>
      <c r="I140" s="193"/>
      <c r="J140" s="193">
        <f>ROUND(I140*H140,2)</f>
        <v>0</v>
      </c>
      <c r="K140" s="190" t="s">
        <v>151</v>
      </c>
      <c r="L140" s="194"/>
      <c r="M140" s="195" t="s">
        <v>5</v>
      </c>
      <c r="N140" s="196" t="s">
        <v>37</v>
      </c>
      <c r="O140" s="161">
        <v>0</v>
      </c>
      <c r="P140" s="161">
        <f>O140*H140</f>
        <v>0</v>
      </c>
      <c r="Q140" s="161">
        <v>4.5700000000000003E-3</v>
      </c>
      <c r="R140" s="161">
        <f>Q140*H140</f>
        <v>0.11882000000000001</v>
      </c>
      <c r="S140" s="161">
        <v>0</v>
      </c>
      <c r="T140" s="162">
        <f>S140*H140</f>
        <v>0</v>
      </c>
      <c r="AR140" s="24" t="s">
        <v>212</v>
      </c>
      <c r="AT140" s="24" t="s">
        <v>328</v>
      </c>
      <c r="AU140" s="24" t="s">
        <v>76</v>
      </c>
      <c r="AY140" s="24" t="s">
        <v>145</v>
      </c>
      <c r="BE140" s="163">
        <f>IF(N140="základní",J140,0)</f>
        <v>0</v>
      </c>
      <c r="BF140" s="163">
        <f>IF(N140="snížená",J140,0)</f>
        <v>0</v>
      </c>
      <c r="BG140" s="163">
        <f>IF(N140="zákl. přenesená",J140,0)</f>
        <v>0</v>
      </c>
      <c r="BH140" s="163">
        <f>IF(N140="sníž. přenesená",J140,0)</f>
        <v>0</v>
      </c>
      <c r="BI140" s="163">
        <f>IF(N140="nulová",J140,0)</f>
        <v>0</v>
      </c>
      <c r="BJ140" s="24" t="s">
        <v>74</v>
      </c>
      <c r="BK140" s="163">
        <f>ROUND(I140*H140,2)</f>
        <v>0</v>
      </c>
      <c r="BL140" s="24" t="s">
        <v>152</v>
      </c>
      <c r="BM140" s="24" t="s">
        <v>835</v>
      </c>
    </row>
    <row r="141" spans="2:65" s="1" customFormat="1" ht="16.5" customHeight="1">
      <c r="B141" s="152"/>
      <c r="C141" s="153" t="s">
        <v>220</v>
      </c>
      <c r="D141" s="153" t="s">
        <v>147</v>
      </c>
      <c r="E141" s="154" t="s">
        <v>836</v>
      </c>
      <c r="F141" s="155" t="s">
        <v>837</v>
      </c>
      <c r="G141" s="156" t="s">
        <v>150</v>
      </c>
      <c r="H141" s="157">
        <v>225.50399999999999</v>
      </c>
      <c r="I141" s="158"/>
      <c r="J141" s="158">
        <f>ROUND(I141*H141,2)</f>
        <v>0</v>
      </c>
      <c r="K141" s="155"/>
      <c r="L141" s="38"/>
      <c r="M141" s="159" t="s">
        <v>5</v>
      </c>
      <c r="N141" s="160" t="s">
        <v>37</v>
      </c>
      <c r="O141" s="161">
        <v>6.0999999999999999E-2</v>
      </c>
      <c r="P141" s="161">
        <f>O141*H141</f>
        <v>13.755744</v>
      </c>
      <c r="Q141" s="161">
        <v>0</v>
      </c>
      <c r="R141" s="161">
        <f>Q141*H141</f>
        <v>0</v>
      </c>
      <c r="S141" s="161">
        <v>0</v>
      </c>
      <c r="T141" s="162">
        <f>S141*H141</f>
        <v>0</v>
      </c>
      <c r="AR141" s="24" t="s">
        <v>152</v>
      </c>
      <c r="AT141" s="24" t="s">
        <v>147</v>
      </c>
      <c r="AU141" s="24" t="s">
        <v>76</v>
      </c>
      <c r="AY141" s="24" t="s">
        <v>145</v>
      </c>
      <c r="BE141" s="163">
        <f>IF(N141="základní",J141,0)</f>
        <v>0</v>
      </c>
      <c r="BF141" s="163">
        <f>IF(N141="snížená",J141,0)</f>
        <v>0</v>
      </c>
      <c r="BG141" s="163">
        <f>IF(N141="zákl. přenesená",J141,0)</f>
        <v>0</v>
      </c>
      <c r="BH141" s="163">
        <f>IF(N141="sníž. přenesená",J141,0)</f>
        <v>0</v>
      </c>
      <c r="BI141" s="163">
        <f>IF(N141="nulová",J141,0)</f>
        <v>0</v>
      </c>
      <c r="BJ141" s="24" t="s">
        <v>74</v>
      </c>
      <c r="BK141" s="163">
        <f>ROUND(I141*H141,2)</f>
        <v>0</v>
      </c>
      <c r="BL141" s="24" t="s">
        <v>152</v>
      </c>
      <c r="BM141" s="24" t="s">
        <v>838</v>
      </c>
    </row>
    <row r="142" spans="2:65" s="1" customFormat="1">
      <c r="B142" s="38"/>
      <c r="D142" s="164" t="s">
        <v>154</v>
      </c>
      <c r="F142" s="165" t="s">
        <v>839</v>
      </c>
      <c r="L142" s="38"/>
      <c r="M142" s="166"/>
      <c r="N142" s="39"/>
      <c r="O142" s="39"/>
      <c r="P142" s="39"/>
      <c r="Q142" s="39"/>
      <c r="R142" s="39"/>
      <c r="S142" s="39"/>
      <c r="T142" s="67"/>
      <c r="AT142" s="24" t="s">
        <v>154</v>
      </c>
      <c r="AU142" s="24" t="s">
        <v>76</v>
      </c>
    </row>
    <row r="143" spans="2:65" s="1" customFormat="1" ht="84">
      <c r="B143" s="38"/>
      <c r="D143" s="164" t="s">
        <v>156</v>
      </c>
      <c r="F143" s="167" t="s">
        <v>840</v>
      </c>
      <c r="L143" s="38"/>
      <c r="M143" s="166"/>
      <c r="N143" s="39"/>
      <c r="O143" s="39"/>
      <c r="P143" s="39"/>
      <c r="Q143" s="39"/>
      <c r="R143" s="39"/>
      <c r="S143" s="39"/>
      <c r="T143" s="67"/>
      <c r="AT143" s="24" t="s">
        <v>156</v>
      </c>
      <c r="AU143" s="24" t="s">
        <v>76</v>
      </c>
    </row>
    <row r="144" spans="2:65" s="12" customFormat="1">
      <c r="B144" s="174"/>
      <c r="D144" s="164" t="s">
        <v>158</v>
      </c>
      <c r="E144" s="175" t="s">
        <v>5</v>
      </c>
      <c r="F144" s="176" t="s">
        <v>841</v>
      </c>
      <c r="H144" s="177">
        <v>225.50399999999999</v>
      </c>
      <c r="L144" s="174"/>
      <c r="M144" s="178"/>
      <c r="N144" s="179"/>
      <c r="O144" s="179"/>
      <c r="P144" s="179"/>
      <c r="Q144" s="179"/>
      <c r="R144" s="179"/>
      <c r="S144" s="179"/>
      <c r="T144" s="180"/>
      <c r="AT144" s="175" t="s">
        <v>158</v>
      </c>
      <c r="AU144" s="175" t="s">
        <v>76</v>
      </c>
      <c r="AV144" s="12" t="s">
        <v>76</v>
      </c>
      <c r="AW144" s="12" t="s">
        <v>30</v>
      </c>
      <c r="AX144" s="12" t="s">
        <v>66</v>
      </c>
      <c r="AY144" s="175" t="s">
        <v>145</v>
      </c>
    </row>
    <row r="145" spans="2:65" s="13" customFormat="1">
      <c r="B145" s="181"/>
      <c r="D145" s="164" t="s">
        <v>158</v>
      </c>
      <c r="E145" s="182" t="s">
        <v>5</v>
      </c>
      <c r="F145" s="183" t="s">
        <v>161</v>
      </c>
      <c r="H145" s="184">
        <v>225.50399999999999</v>
      </c>
      <c r="L145" s="181"/>
      <c r="M145" s="185"/>
      <c r="N145" s="186"/>
      <c r="O145" s="186"/>
      <c r="P145" s="186"/>
      <c r="Q145" s="186"/>
      <c r="R145" s="186"/>
      <c r="S145" s="186"/>
      <c r="T145" s="187"/>
      <c r="AT145" s="182" t="s">
        <v>158</v>
      </c>
      <c r="AU145" s="182" t="s">
        <v>76</v>
      </c>
      <c r="AV145" s="13" t="s">
        <v>152</v>
      </c>
      <c r="AW145" s="13" t="s">
        <v>30</v>
      </c>
      <c r="AX145" s="13" t="s">
        <v>74</v>
      </c>
      <c r="AY145" s="182" t="s">
        <v>145</v>
      </c>
    </row>
    <row r="146" spans="2:65" s="1" customFormat="1" ht="16.5" customHeight="1">
      <c r="B146" s="152"/>
      <c r="C146" s="153" t="s">
        <v>228</v>
      </c>
      <c r="D146" s="153" t="s">
        <v>147</v>
      </c>
      <c r="E146" s="154" t="s">
        <v>205</v>
      </c>
      <c r="F146" s="155" t="s">
        <v>206</v>
      </c>
      <c r="G146" s="156" t="s">
        <v>184</v>
      </c>
      <c r="H146" s="157">
        <v>33.826000000000001</v>
      </c>
      <c r="I146" s="158"/>
      <c r="J146" s="158">
        <f>ROUND(I146*H146,2)</f>
        <v>0</v>
      </c>
      <c r="K146" s="155"/>
      <c r="L146" s="38"/>
      <c r="M146" s="159" t="s">
        <v>5</v>
      </c>
      <c r="N146" s="160" t="s">
        <v>37</v>
      </c>
      <c r="O146" s="161">
        <v>4.3999999999999997E-2</v>
      </c>
      <c r="P146" s="161">
        <f>O146*H146</f>
        <v>1.4883439999999999</v>
      </c>
      <c r="Q146" s="161">
        <v>0</v>
      </c>
      <c r="R146" s="161">
        <f>Q146*H146</f>
        <v>0</v>
      </c>
      <c r="S146" s="161">
        <v>0</v>
      </c>
      <c r="T146" s="162">
        <f>S146*H146</f>
        <v>0</v>
      </c>
      <c r="AR146" s="24" t="s">
        <v>152</v>
      </c>
      <c r="AT146" s="24" t="s">
        <v>147</v>
      </c>
      <c r="AU146" s="24" t="s">
        <v>76</v>
      </c>
      <c r="AY146" s="24" t="s">
        <v>145</v>
      </c>
      <c r="BE146" s="163">
        <f>IF(N146="základní",J146,0)</f>
        <v>0</v>
      </c>
      <c r="BF146" s="163">
        <f>IF(N146="snížená",J146,0)</f>
        <v>0</v>
      </c>
      <c r="BG146" s="163">
        <f>IF(N146="zákl. přenesená",J146,0)</f>
        <v>0</v>
      </c>
      <c r="BH146" s="163">
        <f>IF(N146="sníž. přenesená",J146,0)</f>
        <v>0</v>
      </c>
      <c r="BI146" s="163">
        <f>IF(N146="nulová",J146,0)</f>
        <v>0</v>
      </c>
      <c r="BJ146" s="24" t="s">
        <v>74</v>
      </c>
      <c r="BK146" s="163">
        <f>ROUND(I146*H146,2)</f>
        <v>0</v>
      </c>
      <c r="BL146" s="24" t="s">
        <v>152</v>
      </c>
      <c r="BM146" s="24" t="s">
        <v>842</v>
      </c>
    </row>
    <row r="147" spans="2:65" s="1" customFormat="1" ht="36">
      <c r="B147" s="38"/>
      <c r="D147" s="164" t="s">
        <v>154</v>
      </c>
      <c r="F147" s="165" t="s">
        <v>208</v>
      </c>
      <c r="L147" s="38"/>
      <c r="M147" s="166"/>
      <c r="N147" s="39"/>
      <c r="O147" s="39"/>
      <c r="P147" s="39"/>
      <c r="Q147" s="39"/>
      <c r="R147" s="39"/>
      <c r="S147" s="39"/>
      <c r="T147" s="67"/>
      <c r="AT147" s="24" t="s">
        <v>154</v>
      </c>
      <c r="AU147" s="24" t="s">
        <v>76</v>
      </c>
    </row>
    <row r="148" spans="2:65" s="1" customFormat="1" ht="192">
      <c r="B148" s="38"/>
      <c r="D148" s="164" t="s">
        <v>156</v>
      </c>
      <c r="F148" s="167" t="s">
        <v>209</v>
      </c>
      <c r="L148" s="38"/>
      <c r="M148" s="166"/>
      <c r="N148" s="39"/>
      <c r="O148" s="39"/>
      <c r="P148" s="39"/>
      <c r="Q148" s="39"/>
      <c r="R148" s="39"/>
      <c r="S148" s="39"/>
      <c r="T148" s="67"/>
      <c r="AT148" s="24" t="s">
        <v>156</v>
      </c>
      <c r="AU148" s="24" t="s">
        <v>76</v>
      </c>
    </row>
    <row r="149" spans="2:65" s="11" customFormat="1">
      <c r="B149" s="168"/>
      <c r="D149" s="164" t="s">
        <v>158</v>
      </c>
      <c r="E149" s="169" t="s">
        <v>5</v>
      </c>
      <c r="F149" s="170" t="s">
        <v>843</v>
      </c>
      <c r="H149" s="169" t="s">
        <v>5</v>
      </c>
      <c r="L149" s="168"/>
      <c r="M149" s="171"/>
      <c r="N149" s="172"/>
      <c r="O149" s="172"/>
      <c r="P149" s="172"/>
      <c r="Q149" s="172"/>
      <c r="R149" s="172"/>
      <c r="S149" s="172"/>
      <c r="T149" s="173"/>
      <c r="AT149" s="169" t="s">
        <v>158</v>
      </c>
      <c r="AU149" s="169" t="s">
        <v>76</v>
      </c>
      <c r="AV149" s="11" t="s">
        <v>74</v>
      </c>
      <c r="AW149" s="11" t="s">
        <v>30</v>
      </c>
      <c r="AX149" s="11" t="s">
        <v>66</v>
      </c>
      <c r="AY149" s="169" t="s">
        <v>145</v>
      </c>
    </row>
    <row r="150" spans="2:65" s="12" customFormat="1">
      <c r="B150" s="174"/>
      <c r="D150" s="164" t="s">
        <v>158</v>
      </c>
      <c r="E150" s="175" t="s">
        <v>5</v>
      </c>
      <c r="F150" s="176" t="s">
        <v>844</v>
      </c>
      <c r="H150" s="177">
        <v>33.826000000000001</v>
      </c>
      <c r="L150" s="174"/>
      <c r="M150" s="178"/>
      <c r="N150" s="179"/>
      <c r="O150" s="179"/>
      <c r="P150" s="179"/>
      <c r="Q150" s="179"/>
      <c r="R150" s="179"/>
      <c r="S150" s="179"/>
      <c r="T150" s="180"/>
      <c r="AT150" s="175" t="s">
        <v>158</v>
      </c>
      <c r="AU150" s="175" t="s">
        <v>76</v>
      </c>
      <c r="AV150" s="12" t="s">
        <v>76</v>
      </c>
      <c r="AW150" s="12" t="s">
        <v>30</v>
      </c>
      <c r="AX150" s="12" t="s">
        <v>66</v>
      </c>
      <c r="AY150" s="175" t="s">
        <v>145</v>
      </c>
    </row>
    <row r="151" spans="2:65" s="13" customFormat="1">
      <c r="B151" s="181"/>
      <c r="D151" s="164" t="s">
        <v>158</v>
      </c>
      <c r="E151" s="182" t="s">
        <v>5</v>
      </c>
      <c r="F151" s="183" t="s">
        <v>161</v>
      </c>
      <c r="H151" s="184">
        <v>33.826000000000001</v>
      </c>
      <c r="L151" s="181"/>
      <c r="M151" s="185"/>
      <c r="N151" s="186"/>
      <c r="O151" s="186"/>
      <c r="P151" s="186"/>
      <c r="Q151" s="186"/>
      <c r="R151" s="186"/>
      <c r="S151" s="186"/>
      <c r="T151" s="187"/>
      <c r="AT151" s="182" t="s">
        <v>158</v>
      </c>
      <c r="AU151" s="182" t="s">
        <v>76</v>
      </c>
      <c r="AV151" s="13" t="s">
        <v>152</v>
      </c>
      <c r="AW151" s="13" t="s">
        <v>30</v>
      </c>
      <c r="AX151" s="13" t="s">
        <v>74</v>
      </c>
      <c r="AY151" s="182" t="s">
        <v>145</v>
      </c>
    </row>
    <row r="152" spans="2:65" s="1" customFormat="1" ht="25.5" customHeight="1">
      <c r="B152" s="152"/>
      <c r="C152" s="153" t="s">
        <v>237</v>
      </c>
      <c r="D152" s="153" t="s">
        <v>147</v>
      </c>
      <c r="E152" s="154" t="s">
        <v>213</v>
      </c>
      <c r="F152" s="155" t="s">
        <v>214</v>
      </c>
      <c r="G152" s="156" t="s">
        <v>184</v>
      </c>
      <c r="H152" s="157">
        <v>913.22</v>
      </c>
      <c r="I152" s="158"/>
      <c r="J152" s="158">
        <f>ROUND(I152*H152,2)</f>
        <v>0</v>
      </c>
      <c r="K152" s="155" t="s">
        <v>151</v>
      </c>
      <c r="L152" s="38"/>
      <c r="M152" s="159" t="s">
        <v>5</v>
      </c>
      <c r="N152" s="160" t="s">
        <v>37</v>
      </c>
      <c r="O152" s="161">
        <v>8.3000000000000004E-2</v>
      </c>
      <c r="P152" s="161">
        <f>O152*H152</f>
        <v>75.797260000000009</v>
      </c>
      <c r="Q152" s="161">
        <v>0</v>
      </c>
      <c r="R152" s="161">
        <f>Q152*H152</f>
        <v>0</v>
      </c>
      <c r="S152" s="161">
        <v>0</v>
      </c>
      <c r="T152" s="162">
        <f>S152*H152</f>
        <v>0</v>
      </c>
      <c r="AR152" s="24" t="s">
        <v>152</v>
      </c>
      <c r="AT152" s="24" t="s">
        <v>147</v>
      </c>
      <c r="AU152" s="24" t="s">
        <v>76</v>
      </c>
      <c r="AY152" s="24" t="s">
        <v>145</v>
      </c>
      <c r="BE152" s="163">
        <f>IF(N152="základní",J152,0)</f>
        <v>0</v>
      </c>
      <c r="BF152" s="163">
        <f>IF(N152="snížená",J152,0)</f>
        <v>0</v>
      </c>
      <c r="BG152" s="163">
        <f>IF(N152="zákl. přenesená",J152,0)</f>
        <v>0</v>
      </c>
      <c r="BH152" s="163">
        <f>IF(N152="sníž. přenesená",J152,0)</f>
        <v>0</v>
      </c>
      <c r="BI152" s="163">
        <f>IF(N152="nulová",J152,0)</f>
        <v>0</v>
      </c>
      <c r="BJ152" s="24" t="s">
        <v>74</v>
      </c>
      <c r="BK152" s="163">
        <f>ROUND(I152*H152,2)</f>
        <v>0</v>
      </c>
      <c r="BL152" s="24" t="s">
        <v>152</v>
      </c>
      <c r="BM152" s="24" t="s">
        <v>845</v>
      </c>
    </row>
    <row r="153" spans="2:65" s="11" customFormat="1">
      <c r="B153" s="168"/>
      <c r="D153" s="164" t="s">
        <v>158</v>
      </c>
      <c r="E153" s="169" t="s">
        <v>5</v>
      </c>
      <c r="F153" s="170" t="s">
        <v>846</v>
      </c>
      <c r="H153" s="169" t="s">
        <v>5</v>
      </c>
      <c r="L153" s="168"/>
      <c r="M153" s="171"/>
      <c r="N153" s="172"/>
      <c r="O153" s="172"/>
      <c r="P153" s="172"/>
      <c r="Q153" s="172"/>
      <c r="R153" s="172"/>
      <c r="S153" s="172"/>
      <c r="T153" s="173"/>
      <c r="AT153" s="169" t="s">
        <v>158</v>
      </c>
      <c r="AU153" s="169" t="s">
        <v>76</v>
      </c>
      <c r="AV153" s="11" t="s">
        <v>74</v>
      </c>
      <c r="AW153" s="11" t="s">
        <v>30</v>
      </c>
      <c r="AX153" s="11" t="s">
        <v>66</v>
      </c>
      <c r="AY153" s="169" t="s">
        <v>145</v>
      </c>
    </row>
    <row r="154" spans="2:65" s="12" customFormat="1">
      <c r="B154" s="174"/>
      <c r="D154" s="164" t="s">
        <v>158</v>
      </c>
      <c r="E154" s="175" t="s">
        <v>5</v>
      </c>
      <c r="F154" s="176" t="s">
        <v>847</v>
      </c>
      <c r="H154" s="177">
        <v>912.66</v>
      </c>
      <c r="L154" s="174"/>
      <c r="M154" s="178"/>
      <c r="N154" s="179"/>
      <c r="O154" s="179"/>
      <c r="P154" s="179"/>
      <c r="Q154" s="179"/>
      <c r="R154" s="179"/>
      <c r="S154" s="179"/>
      <c r="T154" s="180"/>
      <c r="AT154" s="175" t="s">
        <v>158</v>
      </c>
      <c r="AU154" s="175" t="s">
        <v>76</v>
      </c>
      <c r="AV154" s="12" t="s">
        <v>76</v>
      </c>
      <c r="AW154" s="12" t="s">
        <v>30</v>
      </c>
      <c r="AX154" s="12" t="s">
        <v>66</v>
      </c>
      <c r="AY154" s="175" t="s">
        <v>145</v>
      </c>
    </row>
    <row r="155" spans="2:65" s="11" customFormat="1">
      <c r="B155" s="168"/>
      <c r="D155" s="164" t="s">
        <v>158</v>
      </c>
      <c r="E155" s="169" t="s">
        <v>5</v>
      </c>
      <c r="F155" s="170" t="s">
        <v>848</v>
      </c>
      <c r="H155" s="169" t="s">
        <v>5</v>
      </c>
      <c r="L155" s="168"/>
      <c r="M155" s="171"/>
      <c r="N155" s="172"/>
      <c r="O155" s="172"/>
      <c r="P155" s="172"/>
      <c r="Q155" s="172"/>
      <c r="R155" s="172"/>
      <c r="S155" s="172"/>
      <c r="T155" s="173"/>
      <c r="AT155" s="169" t="s">
        <v>158</v>
      </c>
      <c r="AU155" s="169" t="s">
        <v>76</v>
      </c>
      <c r="AV155" s="11" t="s">
        <v>74</v>
      </c>
      <c r="AW155" s="11" t="s">
        <v>30</v>
      </c>
      <c r="AX155" s="11" t="s">
        <v>66</v>
      </c>
      <c r="AY155" s="169" t="s">
        <v>145</v>
      </c>
    </row>
    <row r="156" spans="2:65" s="12" customFormat="1">
      <c r="B156" s="174"/>
      <c r="D156" s="164" t="s">
        <v>158</v>
      </c>
      <c r="E156" s="175" t="s">
        <v>5</v>
      </c>
      <c r="F156" s="176" t="s">
        <v>849</v>
      </c>
      <c r="H156" s="177">
        <v>0.56000000000000005</v>
      </c>
      <c r="L156" s="174"/>
      <c r="M156" s="178"/>
      <c r="N156" s="179"/>
      <c r="O156" s="179"/>
      <c r="P156" s="179"/>
      <c r="Q156" s="179"/>
      <c r="R156" s="179"/>
      <c r="S156" s="179"/>
      <c r="T156" s="180"/>
      <c r="AT156" s="175" t="s">
        <v>158</v>
      </c>
      <c r="AU156" s="175" t="s">
        <v>76</v>
      </c>
      <c r="AV156" s="12" t="s">
        <v>76</v>
      </c>
      <c r="AW156" s="12" t="s">
        <v>30</v>
      </c>
      <c r="AX156" s="12" t="s">
        <v>66</v>
      </c>
      <c r="AY156" s="175" t="s">
        <v>145</v>
      </c>
    </row>
    <row r="157" spans="2:65" s="13" customFormat="1">
      <c r="B157" s="181"/>
      <c r="D157" s="164" t="s">
        <v>158</v>
      </c>
      <c r="E157" s="182" t="s">
        <v>5</v>
      </c>
      <c r="F157" s="183" t="s">
        <v>161</v>
      </c>
      <c r="H157" s="184">
        <v>913.22</v>
      </c>
      <c r="L157" s="181"/>
      <c r="M157" s="185"/>
      <c r="N157" s="186"/>
      <c r="O157" s="186"/>
      <c r="P157" s="186"/>
      <c r="Q157" s="186"/>
      <c r="R157" s="186"/>
      <c r="S157" s="186"/>
      <c r="T157" s="187"/>
      <c r="AT157" s="182" t="s">
        <v>158</v>
      </c>
      <c r="AU157" s="182" t="s">
        <v>76</v>
      </c>
      <c r="AV157" s="13" t="s">
        <v>152</v>
      </c>
      <c r="AW157" s="13" t="s">
        <v>30</v>
      </c>
      <c r="AX157" s="13" t="s">
        <v>74</v>
      </c>
      <c r="AY157" s="182" t="s">
        <v>145</v>
      </c>
    </row>
    <row r="158" spans="2:65" s="1" customFormat="1" ht="16.5" customHeight="1">
      <c r="B158" s="152"/>
      <c r="C158" s="153" t="s">
        <v>245</v>
      </c>
      <c r="D158" s="153" t="s">
        <v>147</v>
      </c>
      <c r="E158" s="154" t="s">
        <v>850</v>
      </c>
      <c r="F158" s="155" t="s">
        <v>851</v>
      </c>
      <c r="G158" s="156" t="s">
        <v>184</v>
      </c>
      <c r="H158" s="157">
        <v>33.826000000000001</v>
      </c>
      <c r="I158" s="158"/>
      <c r="J158" s="158">
        <f>ROUND(I158*H158,2)</f>
        <v>0</v>
      </c>
      <c r="K158" s="155"/>
      <c r="L158" s="38"/>
      <c r="M158" s="159" t="s">
        <v>5</v>
      </c>
      <c r="N158" s="160" t="s">
        <v>37</v>
      </c>
      <c r="O158" s="161">
        <v>0.65200000000000002</v>
      </c>
      <c r="P158" s="161">
        <f>O158*H158</f>
        <v>22.054552000000001</v>
      </c>
      <c r="Q158" s="161">
        <v>0</v>
      </c>
      <c r="R158" s="161">
        <f>Q158*H158</f>
        <v>0</v>
      </c>
      <c r="S158" s="161">
        <v>0</v>
      </c>
      <c r="T158" s="162">
        <f>S158*H158</f>
        <v>0</v>
      </c>
      <c r="AR158" s="24" t="s">
        <v>152</v>
      </c>
      <c r="AT158" s="24" t="s">
        <v>147</v>
      </c>
      <c r="AU158" s="24" t="s">
        <v>76</v>
      </c>
      <c r="AY158" s="24" t="s">
        <v>145</v>
      </c>
      <c r="BE158" s="163">
        <f>IF(N158="základní",J158,0)</f>
        <v>0</v>
      </c>
      <c r="BF158" s="163">
        <f>IF(N158="snížená",J158,0)</f>
        <v>0</v>
      </c>
      <c r="BG158" s="163">
        <f>IF(N158="zákl. přenesená",J158,0)</f>
        <v>0</v>
      </c>
      <c r="BH158" s="163">
        <f>IF(N158="sníž. přenesená",J158,0)</f>
        <v>0</v>
      </c>
      <c r="BI158" s="163">
        <f>IF(N158="nulová",J158,0)</f>
        <v>0</v>
      </c>
      <c r="BJ158" s="24" t="s">
        <v>74</v>
      </c>
      <c r="BK158" s="163">
        <f>ROUND(I158*H158,2)</f>
        <v>0</v>
      </c>
      <c r="BL158" s="24" t="s">
        <v>152</v>
      </c>
      <c r="BM158" s="24" t="s">
        <v>852</v>
      </c>
    </row>
    <row r="159" spans="2:65" s="1" customFormat="1" ht="24">
      <c r="B159" s="38"/>
      <c r="D159" s="164" t="s">
        <v>154</v>
      </c>
      <c r="F159" s="165" t="s">
        <v>853</v>
      </c>
      <c r="L159" s="38"/>
      <c r="M159" s="166"/>
      <c r="N159" s="39"/>
      <c r="O159" s="39"/>
      <c r="P159" s="39"/>
      <c r="Q159" s="39"/>
      <c r="R159" s="39"/>
      <c r="S159" s="39"/>
      <c r="T159" s="67"/>
      <c r="AT159" s="24" t="s">
        <v>154</v>
      </c>
      <c r="AU159" s="24" t="s">
        <v>76</v>
      </c>
    </row>
    <row r="160" spans="2:65" s="1" customFormat="1" ht="144">
      <c r="B160" s="38"/>
      <c r="D160" s="164" t="s">
        <v>156</v>
      </c>
      <c r="F160" s="167" t="s">
        <v>225</v>
      </c>
      <c r="L160" s="38"/>
      <c r="M160" s="166"/>
      <c r="N160" s="39"/>
      <c r="O160" s="39"/>
      <c r="P160" s="39"/>
      <c r="Q160" s="39"/>
      <c r="R160" s="39"/>
      <c r="S160" s="39"/>
      <c r="T160" s="67"/>
      <c r="AT160" s="24" t="s">
        <v>156</v>
      </c>
      <c r="AU160" s="24" t="s">
        <v>76</v>
      </c>
    </row>
    <row r="161" spans="2:65" s="11" customFormat="1">
      <c r="B161" s="168"/>
      <c r="D161" s="164" t="s">
        <v>158</v>
      </c>
      <c r="E161" s="169" t="s">
        <v>5</v>
      </c>
      <c r="F161" s="170" t="s">
        <v>854</v>
      </c>
      <c r="H161" s="169" t="s">
        <v>5</v>
      </c>
      <c r="L161" s="168"/>
      <c r="M161" s="171"/>
      <c r="N161" s="172"/>
      <c r="O161" s="172"/>
      <c r="P161" s="172"/>
      <c r="Q161" s="172"/>
      <c r="R161" s="172"/>
      <c r="S161" s="172"/>
      <c r="T161" s="173"/>
      <c r="AT161" s="169" t="s">
        <v>158</v>
      </c>
      <c r="AU161" s="169" t="s">
        <v>76</v>
      </c>
      <c r="AV161" s="11" t="s">
        <v>74</v>
      </c>
      <c r="AW161" s="11" t="s">
        <v>30</v>
      </c>
      <c r="AX161" s="11" t="s">
        <v>66</v>
      </c>
      <c r="AY161" s="169" t="s">
        <v>145</v>
      </c>
    </row>
    <row r="162" spans="2:65" s="12" customFormat="1">
      <c r="B162" s="174"/>
      <c r="D162" s="164" t="s">
        <v>158</v>
      </c>
      <c r="E162" s="175" t="s">
        <v>5</v>
      </c>
      <c r="F162" s="176" t="s">
        <v>844</v>
      </c>
      <c r="H162" s="177">
        <v>33.826000000000001</v>
      </c>
      <c r="L162" s="174"/>
      <c r="M162" s="178"/>
      <c r="N162" s="179"/>
      <c r="O162" s="179"/>
      <c r="P162" s="179"/>
      <c r="Q162" s="179"/>
      <c r="R162" s="179"/>
      <c r="S162" s="179"/>
      <c r="T162" s="180"/>
      <c r="AT162" s="175" t="s">
        <v>158</v>
      </c>
      <c r="AU162" s="175" t="s">
        <v>76</v>
      </c>
      <c r="AV162" s="12" t="s">
        <v>76</v>
      </c>
      <c r="AW162" s="12" t="s">
        <v>30</v>
      </c>
      <c r="AX162" s="12" t="s">
        <v>66</v>
      </c>
      <c r="AY162" s="175" t="s">
        <v>145</v>
      </c>
    </row>
    <row r="163" spans="2:65" s="13" customFormat="1">
      <c r="B163" s="181"/>
      <c r="D163" s="164" t="s">
        <v>158</v>
      </c>
      <c r="E163" s="182" t="s">
        <v>5</v>
      </c>
      <c r="F163" s="183" t="s">
        <v>161</v>
      </c>
      <c r="H163" s="184">
        <v>33.826000000000001</v>
      </c>
      <c r="L163" s="181"/>
      <c r="M163" s="185"/>
      <c r="N163" s="186"/>
      <c r="O163" s="186"/>
      <c r="P163" s="186"/>
      <c r="Q163" s="186"/>
      <c r="R163" s="186"/>
      <c r="S163" s="186"/>
      <c r="T163" s="187"/>
      <c r="AT163" s="182" t="s">
        <v>158</v>
      </c>
      <c r="AU163" s="182" t="s">
        <v>76</v>
      </c>
      <c r="AV163" s="13" t="s">
        <v>152</v>
      </c>
      <c r="AW163" s="13" t="s">
        <v>30</v>
      </c>
      <c r="AX163" s="13" t="s">
        <v>74</v>
      </c>
      <c r="AY163" s="182" t="s">
        <v>145</v>
      </c>
    </row>
    <row r="164" spans="2:65" s="1" customFormat="1" ht="16.5" customHeight="1">
      <c r="B164" s="152"/>
      <c r="C164" s="153" t="s">
        <v>254</v>
      </c>
      <c r="D164" s="153" t="s">
        <v>147</v>
      </c>
      <c r="E164" s="154" t="s">
        <v>855</v>
      </c>
      <c r="F164" s="155" t="s">
        <v>856</v>
      </c>
      <c r="G164" s="156" t="s">
        <v>150</v>
      </c>
      <c r="H164" s="157">
        <v>225.50399999999999</v>
      </c>
      <c r="I164" s="158"/>
      <c r="J164" s="158">
        <f>ROUND(I164*H164,2)</f>
        <v>0</v>
      </c>
      <c r="K164" s="155"/>
      <c r="L164" s="38"/>
      <c r="M164" s="159" t="s">
        <v>5</v>
      </c>
      <c r="N164" s="160" t="s">
        <v>37</v>
      </c>
      <c r="O164" s="161">
        <v>2.9000000000000001E-2</v>
      </c>
      <c r="P164" s="161">
        <f>O164*H164</f>
        <v>6.5396159999999997</v>
      </c>
      <c r="Q164" s="161">
        <v>0</v>
      </c>
      <c r="R164" s="161">
        <f>Q164*H164</f>
        <v>0</v>
      </c>
      <c r="S164" s="161">
        <v>0</v>
      </c>
      <c r="T164" s="162">
        <f>S164*H164</f>
        <v>0</v>
      </c>
      <c r="AR164" s="24" t="s">
        <v>152</v>
      </c>
      <c r="AT164" s="24" t="s">
        <v>147</v>
      </c>
      <c r="AU164" s="24" t="s">
        <v>76</v>
      </c>
      <c r="AY164" s="24" t="s">
        <v>145</v>
      </c>
      <c r="BE164" s="163">
        <f>IF(N164="základní",J164,0)</f>
        <v>0</v>
      </c>
      <c r="BF164" s="163">
        <f>IF(N164="snížená",J164,0)</f>
        <v>0</v>
      </c>
      <c r="BG164" s="163">
        <f>IF(N164="zákl. přenesená",J164,0)</f>
        <v>0</v>
      </c>
      <c r="BH164" s="163">
        <f>IF(N164="sníž. přenesená",J164,0)</f>
        <v>0</v>
      </c>
      <c r="BI164" s="163">
        <f>IF(N164="nulová",J164,0)</f>
        <v>0</v>
      </c>
      <c r="BJ164" s="24" t="s">
        <v>74</v>
      </c>
      <c r="BK164" s="163">
        <f>ROUND(I164*H164,2)</f>
        <v>0</v>
      </c>
      <c r="BL164" s="24" t="s">
        <v>152</v>
      </c>
      <c r="BM164" s="24" t="s">
        <v>857</v>
      </c>
    </row>
    <row r="165" spans="2:65" s="1" customFormat="1">
      <c r="B165" s="38"/>
      <c r="D165" s="164" t="s">
        <v>154</v>
      </c>
      <c r="F165" s="165" t="s">
        <v>856</v>
      </c>
      <c r="L165" s="38"/>
      <c r="M165" s="166"/>
      <c r="N165" s="39"/>
      <c r="O165" s="39"/>
      <c r="P165" s="39"/>
      <c r="Q165" s="39"/>
      <c r="R165" s="39"/>
      <c r="S165" s="39"/>
      <c r="T165" s="67"/>
      <c r="AT165" s="24" t="s">
        <v>154</v>
      </c>
      <c r="AU165" s="24" t="s">
        <v>76</v>
      </c>
    </row>
    <row r="166" spans="2:65" s="1" customFormat="1" ht="24">
      <c r="B166" s="38"/>
      <c r="D166" s="164" t="s">
        <v>156</v>
      </c>
      <c r="F166" s="167" t="s">
        <v>858</v>
      </c>
      <c r="L166" s="38"/>
      <c r="M166" s="166"/>
      <c r="N166" s="39"/>
      <c r="O166" s="39"/>
      <c r="P166" s="39"/>
      <c r="Q166" s="39"/>
      <c r="R166" s="39"/>
      <c r="S166" s="39"/>
      <c r="T166" s="67"/>
      <c r="AT166" s="24" t="s">
        <v>156</v>
      </c>
      <c r="AU166" s="24" t="s">
        <v>76</v>
      </c>
    </row>
    <row r="167" spans="2:65" s="12" customFormat="1">
      <c r="B167" s="174"/>
      <c r="D167" s="164" t="s">
        <v>158</v>
      </c>
      <c r="E167" s="175" t="s">
        <v>5</v>
      </c>
      <c r="F167" s="176" t="s">
        <v>792</v>
      </c>
      <c r="H167" s="177">
        <v>225.50399999999999</v>
      </c>
      <c r="L167" s="174"/>
      <c r="M167" s="178"/>
      <c r="N167" s="179"/>
      <c r="O167" s="179"/>
      <c r="P167" s="179"/>
      <c r="Q167" s="179"/>
      <c r="R167" s="179"/>
      <c r="S167" s="179"/>
      <c r="T167" s="180"/>
      <c r="AT167" s="175" t="s">
        <v>158</v>
      </c>
      <c r="AU167" s="175" t="s">
        <v>76</v>
      </c>
      <c r="AV167" s="12" t="s">
        <v>76</v>
      </c>
      <c r="AW167" s="12" t="s">
        <v>30</v>
      </c>
      <c r="AX167" s="12" t="s">
        <v>66</v>
      </c>
      <c r="AY167" s="175" t="s">
        <v>145</v>
      </c>
    </row>
    <row r="168" spans="2:65" s="13" customFormat="1">
      <c r="B168" s="181"/>
      <c r="D168" s="164" t="s">
        <v>158</v>
      </c>
      <c r="E168" s="182" t="s">
        <v>5</v>
      </c>
      <c r="F168" s="183" t="s">
        <v>161</v>
      </c>
      <c r="H168" s="184">
        <v>225.50399999999999</v>
      </c>
      <c r="L168" s="181"/>
      <c r="M168" s="185"/>
      <c r="N168" s="186"/>
      <c r="O168" s="186"/>
      <c r="P168" s="186"/>
      <c r="Q168" s="186"/>
      <c r="R168" s="186"/>
      <c r="S168" s="186"/>
      <c r="T168" s="187"/>
      <c r="AT168" s="182" t="s">
        <v>158</v>
      </c>
      <c r="AU168" s="182" t="s">
        <v>76</v>
      </c>
      <c r="AV168" s="13" t="s">
        <v>152</v>
      </c>
      <c r="AW168" s="13" t="s">
        <v>30</v>
      </c>
      <c r="AX168" s="13" t="s">
        <v>74</v>
      </c>
      <c r="AY168" s="182" t="s">
        <v>145</v>
      </c>
    </row>
    <row r="169" spans="2:65" s="1" customFormat="1" ht="16.5" customHeight="1">
      <c r="B169" s="152"/>
      <c r="C169" s="153" t="s">
        <v>262</v>
      </c>
      <c r="D169" s="153" t="s">
        <v>147</v>
      </c>
      <c r="E169" s="154" t="s">
        <v>859</v>
      </c>
      <c r="F169" s="155" t="s">
        <v>860</v>
      </c>
      <c r="G169" s="156" t="s">
        <v>184</v>
      </c>
      <c r="H169" s="157">
        <v>62.366999999999997</v>
      </c>
      <c r="I169" s="158"/>
      <c r="J169" s="158">
        <f>ROUND(I169*H169,2)</f>
        <v>0</v>
      </c>
      <c r="K169" s="155"/>
      <c r="L169" s="38"/>
      <c r="M169" s="159" t="s">
        <v>5</v>
      </c>
      <c r="N169" s="160" t="s">
        <v>37</v>
      </c>
      <c r="O169" s="161">
        <v>0.29899999999999999</v>
      </c>
      <c r="P169" s="161">
        <f>O169*H169</f>
        <v>18.647732999999999</v>
      </c>
      <c r="Q169" s="161">
        <v>0</v>
      </c>
      <c r="R169" s="161">
        <f>Q169*H169</f>
        <v>0</v>
      </c>
      <c r="S169" s="161">
        <v>0</v>
      </c>
      <c r="T169" s="162">
        <f>S169*H169</f>
        <v>0</v>
      </c>
      <c r="AR169" s="24" t="s">
        <v>152</v>
      </c>
      <c r="AT169" s="24" t="s">
        <v>147</v>
      </c>
      <c r="AU169" s="24" t="s">
        <v>76</v>
      </c>
      <c r="AY169" s="24" t="s">
        <v>145</v>
      </c>
      <c r="BE169" s="163">
        <f>IF(N169="základní",J169,0)</f>
        <v>0</v>
      </c>
      <c r="BF169" s="163">
        <f>IF(N169="snížená",J169,0)</f>
        <v>0</v>
      </c>
      <c r="BG169" s="163">
        <f>IF(N169="zákl. přenesená",J169,0)</f>
        <v>0</v>
      </c>
      <c r="BH169" s="163">
        <f>IF(N169="sníž. přenesená",J169,0)</f>
        <v>0</v>
      </c>
      <c r="BI169" s="163">
        <f>IF(N169="nulová",J169,0)</f>
        <v>0</v>
      </c>
      <c r="BJ169" s="24" t="s">
        <v>74</v>
      </c>
      <c r="BK169" s="163">
        <f>ROUND(I169*H169,2)</f>
        <v>0</v>
      </c>
      <c r="BL169" s="24" t="s">
        <v>152</v>
      </c>
      <c r="BM169" s="24" t="s">
        <v>861</v>
      </c>
    </row>
    <row r="170" spans="2:65" s="1" customFormat="1" ht="24">
      <c r="B170" s="38"/>
      <c r="D170" s="164" t="s">
        <v>154</v>
      </c>
      <c r="F170" s="165" t="s">
        <v>862</v>
      </c>
      <c r="L170" s="38"/>
      <c r="M170" s="166"/>
      <c r="N170" s="39"/>
      <c r="O170" s="39"/>
      <c r="P170" s="39"/>
      <c r="Q170" s="39"/>
      <c r="R170" s="39"/>
      <c r="S170" s="39"/>
      <c r="T170" s="67"/>
      <c r="AT170" s="24" t="s">
        <v>154</v>
      </c>
      <c r="AU170" s="24" t="s">
        <v>76</v>
      </c>
    </row>
    <row r="171" spans="2:65" s="1" customFormat="1" ht="409.6">
      <c r="B171" s="38"/>
      <c r="D171" s="164" t="s">
        <v>156</v>
      </c>
      <c r="F171" s="167" t="s">
        <v>863</v>
      </c>
      <c r="L171" s="38"/>
      <c r="M171" s="166"/>
      <c r="N171" s="39"/>
      <c r="O171" s="39"/>
      <c r="P171" s="39"/>
      <c r="Q171" s="39"/>
      <c r="R171" s="39"/>
      <c r="S171" s="39"/>
      <c r="T171" s="67"/>
      <c r="AT171" s="24" t="s">
        <v>156</v>
      </c>
      <c r="AU171" s="24" t="s">
        <v>76</v>
      </c>
    </row>
    <row r="172" spans="2:65" s="11" customFormat="1">
      <c r="B172" s="168"/>
      <c r="D172" s="164" t="s">
        <v>158</v>
      </c>
      <c r="E172" s="169" t="s">
        <v>5</v>
      </c>
      <c r="F172" s="170" t="s">
        <v>802</v>
      </c>
      <c r="H172" s="169" t="s">
        <v>5</v>
      </c>
      <c r="L172" s="168"/>
      <c r="M172" s="171"/>
      <c r="N172" s="172"/>
      <c r="O172" s="172"/>
      <c r="P172" s="172"/>
      <c r="Q172" s="172"/>
      <c r="R172" s="172"/>
      <c r="S172" s="172"/>
      <c r="T172" s="173"/>
      <c r="AT172" s="169" t="s">
        <v>158</v>
      </c>
      <c r="AU172" s="169" t="s">
        <v>76</v>
      </c>
      <c r="AV172" s="11" t="s">
        <v>74</v>
      </c>
      <c r="AW172" s="11" t="s">
        <v>30</v>
      </c>
      <c r="AX172" s="11" t="s">
        <v>66</v>
      </c>
      <c r="AY172" s="169" t="s">
        <v>145</v>
      </c>
    </row>
    <row r="173" spans="2:65" s="11" customFormat="1">
      <c r="B173" s="168"/>
      <c r="D173" s="164" t="s">
        <v>158</v>
      </c>
      <c r="E173" s="169" t="s">
        <v>5</v>
      </c>
      <c r="F173" s="170" t="s">
        <v>864</v>
      </c>
      <c r="H173" s="169" t="s">
        <v>5</v>
      </c>
      <c r="L173" s="168"/>
      <c r="M173" s="171"/>
      <c r="N173" s="172"/>
      <c r="O173" s="172"/>
      <c r="P173" s="172"/>
      <c r="Q173" s="172"/>
      <c r="R173" s="172"/>
      <c r="S173" s="172"/>
      <c r="T173" s="173"/>
      <c r="AT173" s="169" t="s">
        <v>158</v>
      </c>
      <c r="AU173" s="169" t="s">
        <v>76</v>
      </c>
      <c r="AV173" s="11" t="s">
        <v>74</v>
      </c>
      <c r="AW173" s="11" t="s">
        <v>30</v>
      </c>
      <c r="AX173" s="11" t="s">
        <v>66</v>
      </c>
      <c r="AY173" s="169" t="s">
        <v>145</v>
      </c>
    </row>
    <row r="174" spans="2:65" s="12" customFormat="1">
      <c r="B174" s="174"/>
      <c r="D174" s="164" t="s">
        <v>158</v>
      </c>
      <c r="E174" s="175" t="s">
        <v>5</v>
      </c>
      <c r="F174" s="176" t="s">
        <v>865</v>
      </c>
      <c r="H174" s="177">
        <v>23.1</v>
      </c>
      <c r="L174" s="174"/>
      <c r="M174" s="178"/>
      <c r="N174" s="179"/>
      <c r="O174" s="179"/>
      <c r="P174" s="179"/>
      <c r="Q174" s="179"/>
      <c r="R174" s="179"/>
      <c r="S174" s="179"/>
      <c r="T174" s="180"/>
      <c r="AT174" s="175" t="s">
        <v>158</v>
      </c>
      <c r="AU174" s="175" t="s">
        <v>76</v>
      </c>
      <c r="AV174" s="12" t="s">
        <v>76</v>
      </c>
      <c r="AW174" s="12" t="s">
        <v>30</v>
      </c>
      <c r="AX174" s="12" t="s">
        <v>66</v>
      </c>
      <c r="AY174" s="175" t="s">
        <v>145</v>
      </c>
    </row>
    <row r="175" spans="2:65" s="12" customFormat="1">
      <c r="B175" s="174"/>
      <c r="D175" s="164" t="s">
        <v>158</v>
      </c>
      <c r="E175" s="175" t="s">
        <v>5</v>
      </c>
      <c r="F175" s="176" t="s">
        <v>866</v>
      </c>
      <c r="H175" s="177">
        <v>18.231999999999999</v>
      </c>
      <c r="L175" s="174"/>
      <c r="M175" s="178"/>
      <c r="N175" s="179"/>
      <c r="O175" s="179"/>
      <c r="P175" s="179"/>
      <c r="Q175" s="179"/>
      <c r="R175" s="179"/>
      <c r="S175" s="179"/>
      <c r="T175" s="180"/>
      <c r="AT175" s="175" t="s">
        <v>158</v>
      </c>
      <c r="AU175" s="175" t="s">
        <v>76</v>
      </c>
      <c r="AV175" s="12" t="s">
        <v>76</v>
      </c>
      <c r="AW175" s="12" t="s">
        <v>30</v>
      </c>
      <c r="AX175" s="12" t="s">
        <v>66</v>
      </c>
      <c r="AY175" s="175" t="s">
        <v>145</v>
      </c>
    </row>
    <row r="176" spans="2:65" s="12" customFormat="1">
      <c r="B176" s="174"/>
      <c r="D176" s="164" t="s">
        <v>158</v>
      </c>
      <c r="E176" s="175" t="s">
        <v>5</v>
      </c>
      <c r="F176" s="176" t="s">
        <v>5</v>
      </c>
      <c r="H176" s="177">
        <v>0</v>
      </c>
      <c r="L176" s="174"/>
      <c r="M176" s="178"/>
      <c r="N176" s="179"/>
      <c r="O176" s="179"/>
      <c r="P176" s="179"/>
      <c r="Q176" s="179"/>
      <c r="R176" s="179"/>
      <c r="S176" s="179"/>
      <c r="T176" s="180"/>
      <c r="AT176" s="175" t="s">
        <v>158</v>
      </c>
      <c r="AU176" s="175" t="s">
        <v>76</v>
      </c>
      <c r="AV176" s="12" t="s">
        <v>76</v>
      </c>
      <c r="AW176" s="12" t="s">
        <v>30</v>
      </c>
      <c r="AX176" s="12" t="s">
        <v>66</v>
      </c>
      <c r="AY176" s="175" t="s">
        <v>145</v>
      </c>
    </row>
    <row r="177" spans="2:65" s="11" customFormat="1">
      <c r="B177" s="168"/>
      <c r="D177" s="164" t="s">
        <v>158</v>
      </c>
      <c r="E177" s="169" t="s">
        <v>5</v>
      </c>
      <c r="F177" s="170" t="s">
        <v>867</v>
      </c>
      <c r="H177" s="169" t="s">
        <v>5</v>
      </c>
      <c r="L177" s="168"/>
      <c r="M177" s="171"/>
      <c r="N177" s="172"/>
      <c r="O177" s="172"/>
      <c r="P177" s="172"/>
      <c r="Q177" s="172"/>
      <c r="R177" s="172"/>
      <c r="S177" s="172"/>
      <c r="T177" s="173"/>
      <c r="AT177" s="169" t="s">
        <v>158</v>
      </c>
      <c r="AU177" s="169" t="s">
        <v>76</v>
      </c>
      <c r="AV177" s="11" t="s">
        <v>74</v>
      </c>
      <c r="AW177" s="11" t="s">
        <v>30</v>
      </c>
      <c r="AX177" s="11" t="s">
        <v>66</v>
      </c>
      <c r="AY177" s="169" t="s">
        <v>145</v>
      </c>
    </row>
    <row r="178" spans="2:65" s="12" customFormat="1">
      <c r="B178" s="174"/>
      <c r="D178" s="164" t="s">
        <v>158</v>
      </c>
      <c r="E178" s="175" t="s">
        <v>5</v>
      </c>
      <c r="F178" s="176" t="s">
        <v>868</v>
      </c>
      <c r="H178" s="177">
        <v>21.035</v>
      </c>
      <c r="L178" s="174"/>
      <c r="M178" s="178"/>
      <c r="N178" s="179"/>
      <c r="O178" s="179"/>
      <c r="P178" s="179"/>
      <c r="Q178" s="179"/>
      <c r="R178" s="179"/>
      <c r="S178" s="179"/>
      <c r="T178" s="180"/>
      <c r="AT178" s="175" t="s">
        <v>158</v>
      </c>
      <c r="AU178" s="175" t="s">
        <v>76</v>
      </c>
      <c r="AV178" s="12" t="s">
        <v>76</v>
      </c>
      <c r="AW178" s="12" t="s">
        <v>30</v>
      </c>
      <c r="AX178" s="12" t="s">
        <v>66</v>
      </c>
      <c r="AY178" s="175" t="s">
        <v>145</v>
      </c>
    </row>
    <row r="179" spans="2:65" s="13" customFormat="1">
      <c r="B179" s="181"/>
      <c r="D179" s="164" t="s">
        <v>158</v>
      </c>
      <c r="E179" s="182" t="s">
        <v>5</v>
      </c>
      <c r="F179" s="183" t="s">
        <v>161</v>
      </c>
      <c r="H179" s="184">
        <v>62.366999999999997</v>
      </c>
      <c r="L179" s="181"/>
      <c r="M179" s="185"/>
      <c r="N179" s="186"/>
      <c r="O179" s="186"/>
      <c r="P179" s="186"/>
      <c r="Q179" s="186"/>
      <c r="R179" s="186"/>
      <c r="S179" s="186"/>
      <c r="T179" s="187"/>
      <c r="AT179" s="182" t="s">
        <v>158</v>
      </c>
      <c r="AU179" s="182" t="s">
        <v>76</v>
      </c>
      <c r="AV179" s="13" t="s">
        <v>152</v>
      </c>
      <c r="AW179" s="13" t="s">
        <v>30</v>
      </c>
      <c r="AX179" s="13" t="s">
        <v>74</v>
      </c>
      <c r="AY179" s="182" t="s">
        <v>145</v>
      </c>
    </row>
    <row r="180" spans="2:65" s="1" customFormat="1" ht="16.5" customHeight="1">
      <c r="B180" s="152"/>
      <c r="C180" s="188" t="s">
        <v>11</v>
      </c>
      <c r="D180" s="188" t="s">
        <v>328</v>
      </c>
      <c r="E180" s="189" t="s">
        <v>869</v>
      </c>
      <c r="F180" s="190" t="s">
        <v>870</v>
      </c>
      <c r="G180" s="191" t="s">
        <v>265</v>
      </c>
      <c r="H180" s="192">
        <v>74.397999999999996</v>
      </c>
      <c r="I180" s="193"/>
      <c r="J180" s="193">
        <f>ROUND(I180*H180,2)</f>
        <v>0</v>
      </c>
      <c r="K180" s="190" t="s">
        <v>151</v>
      </c>
      <c r="L180" s="194"/>
      <c r="M180" s="195" t="s">
        <v>5</v>
      </c>
      <c r="N180" s="196" t="s">
        <v>37</v>
      </c>
      <c r="O180" s="161">
        <v>0</v>
      </c>
      <c r="P180" s="161">
        <f>O180*H180</f>
        <v>0</v>
      </c>
      <c r="Q180" s="161">
        <v>1</v>
      </c>
      <c r="R180" s="161">
        <f>Q180*H180</f>
        <v>74.397999999999996</v>
      </c>
      <c r="S180" s="161">
        <v>0</v>
      </c>
      <c r="T180" s="162">
        <f>S180*H180</f>
        <v>0</v>
      </c>
      <c r="AR180" s="24" t="s">
        <v>212</v>
      </c>
      <c r="AT180" s="24" t="s">
        <v>328</v>
      </c>
      <c r="AU180" s="24" t="s">
        <v>76</v>
      </c>
      <c r="AY180" s="24" t="s">
        <v>145</v>
      </c>
      <c r="BE180" s="163">
        <f>IF(N180="základní",J180,0)</f>
        <v>0</v>
      </c>
      <c r="BF180" s="163">
        <f>IF(N180="snížená",J180,0)</f>
        <v>0</v>
      </c>
      <c r="BG180" s="163">
        <f>IF(N180="zákl. přenesená",J180,0)</f>
        <v>0</v>
      </c>
      <c r="BH180" s="163">
        <f>IF(N180="sníž. přenesená",J180,0)</f>
        <v>0</v>
      </c>
      <c r="BI180" s="163">
        <f>IF(N180="nulová",J180,0)</f>
        <v>0</v>
      </c>
      <c r="BJ180" s="24" t="s">
        <v>74</v>
      </c>
      <c r="BK180" s="163">
        <f>ROUND(I180*H180,2)</f>
        <v>0</v>
      </c>
      <c r="BL180" s="24" t="s">
        <v>152</v>
      </c>
      <c r="BM180" s="24" t="s">
        <v>871</v>
      </c>
    </row>
    <row r="181" spans="2:65" s="1" customFormat="1">
      <c r="B181" s="38"/>
      <c r="D181" s="164" t="s">
        <v>154</v>
      </c>
      <c r="F181" s="165" t="s">
        <v>870</v>
      </c>
      <c r="L181" s="38"/>
      <c r="M181" s="166"/>
      <c r="N181" s="39"/>
      <c r="O181" s="39"/>
      <c r="P181" s="39"/>
      <c r="Q181" s="39"/>
      <c r="R181" s="39"/>
      <c r="S181" s="39"/>
      <c r="T181" s="67"/>
      <c r="AT181" s="24" t="s">
        <v>154</v>
      </c>
      <c r="AU181" s="24" t="s">
        <v>76</v>
      </c>
    </row>
    <row r="182" spans="2:65" s="11" customFormat="1">
      <c r="B182" s="168"/>
      <c r="D182" s="164" t="s">
        <v>158</v>
      </c>
      <c r="E182" s="169" t="s">
        <v>5</v>
      </c>
      <c r="F182" s="170" t="s">
        <v>802</v>
      </c>
      <c r="H182" s="169" t="s">
        <v>5</v>
      </c>
      <c r="L182" s="168"/>
      <c r="M182" s="171"/>
      <c r="N182" s="172"/>
      <c r="O182" s="172"/>
      <c r="P182" s="172"/>
      <c r="Q182" s="172"/>
      <c r="R182" s="172"/>
      <c r="S182" s="172"/>
      <c r="T182" s="173"/>
      <c r="AT182" s="169" t="s">
        <v>158</v>
      </c>
      <c r="AU182" s="169" t="s">
        <v>76</v>
      </c>
      <c r="AV182" s="11" t="s">
        <v>74</v>
      </c>
      <c r="AW182" s="11" t="s">
        <v>30</v>
      </c>
      <c r="AX182" s="11" t="s">
        <v>66</v>
      </c>
      <c r="AY182" s="169" t="s">
        <v>145</v>
      </c>
    </row>
    <row r="183" spans="2:65" s="11" customFormat="1">
      <c r="B183" s="168"/>
      <c r="D183" s="164" t="s">
        <v>158</v>
      </c>
      <c r="E183" s="169" t="s">
        <v>5</v>
      </c>
      <c r="F183" s="170" t="s">
        <v>864</v>
      </c>
      <c r="H183" s="169" t="s">
        <v>5</v>
      </c>
      <c r="L183" s="168"/>
      <c r="M183" s="171"/>
      <c r="N183" s="172"/>
      <c r="O183" s="172"/>
      <c r="P183" s="172"/>
      <c r="Q183" s="172"/>
      <c r="R183" s="172"/>
      <c r="S183" s="172"/>
      <c r="T183" s="173"/>
      <c r="AT183" s="169" t="s">
        <v>158</v>
      </c>
      <c r="AU183" s="169" t="s">
        <v>76</v>
      </c>
      <c r="AV183" s="11" t="s">
        <v>74</v>
      </c>
      <c r="AW183" s="11" t="s">
        <v>30</v>
      </c>
      <c r="AX183" s="11" t="s">
        <v>66</v>
      </c>
      <c r="AY183" s="169" t="s">
        <v>145</v>
      </c>
    </row>
    <row r="184" spans="2:65" s="12" customFormat="1">
      <c r="B184" s="174"/>
      <c r="D184" s="164" t="s">
        <v>158</v>
      </c>
      <c r="E184" s="175" t="s">
        <v>5</v>
      </c>
      <c r="F184" s="176" t="s">
        <v>872</v>
      </c>
      <c r="H184" s="177">
        <v>74.397999999999996</v>
      </c>
      <c r="L184" s="174"/>
      <c r="M184" s="178"/>
      <c r="N184" s="179"/>
      <c r="O184" s="179"/>
      <c r="P184" s="179"/>
      <c r="Q184" s="179"/>
      <c r="R184" s="179"/>
      <c r="S184" s="179"/>
      <c r="T184" s="180"/>
      <c r="AT184" s="175" t="s">
        <v>158</v>
      </c>
      <c r="AU184" s="175" t="s">
        <v>76</v>
      </c>
      <c r="AV184" s="12" t="s">
        <v>76</v>
      </c>
      <c r="AW184" s="12" t="s">
        <v>30</v>
      </c>
      <c r="AX184" s="12" t="s">
        <v>66</v>
      </c>
      <c r="AY184" s="175" t="s">
        <v>145</v>
      </c>
    </row>
    <row r="185" spans="2:65" s="13" customFormat="1">
      <c r="B185" s="181"/>
      <c r="D185" s="164" t="s">
        <v>158</v>
      </c>
      <c r="E185" s="182" t="s">
        <v>5</v>
      </c>
      <c r="F185" s="183" t="s">
        <v>161</v>
      </c>
      <c r="H185" s="184">
        <v>74.397999999999996</v>
      </c>
      <c r="L185" s="181"/>
      <c r="M185" s="185"/>
      <c r="N185" s="186"/>
      <c r="O185" s="186"/>
      <c r="P185" s="186"/>
      <c r="Q185" s="186"/>
      <c r="R185" s="186"/>
      <c r="S185" s="186"/>
      <c r="T185" s="187"/>
      <c r="AT185" s="182" t="s">
        <v>158</v>
      </c>
      <c r="AU185" s="182" t="s">
        <v>76</v>
      </c>
      <c r="AV185" s="13" t="s">
        <v>152</v>
      </c>
      <c r="AW185" s="13" t="s">
        <v>30</v>
      </c>
      <c r="AX185" s="13" t="s">
        <v>74</v>
      </c>
      <c r="AY185" s="182" t="s">
        <v>145</v>
      </c>
    </row>
    <row r="186" spans="2:65" s="1" customFormat="1" ht="16.5" customHeight="1">
      <c r="B186" s="152"/>
      <c r="C186" s="153" t="s">
        <v>276</v>
      </c>
      <c r="D186" s="153" t="s">
        <v>147</v>
      </c>
      <c r="E186" s="154" t="s">
        <v>873</v>
      </c>
      <c r="F186" s="155" t="s">
        <v>874</v>
      </c>
      <c r="G186" s="156" t="s">
        <v>184</v>
      </c>
      <c r="H186" s="157">
        <v>1</v>
      </c>
      <c r="I186" s="158"/>
      <c r="J186" s="158">
        <f>ROUND(I186*H186,2)</f>
        <v>0</v>
      </c>
      <c r="K186" s="155" t="s">
        <v>151</v>
      </c>
      <c r="L186" s="38"/>
      <c r="M186" s="159" t="s">
        <v>5</v>
      </c>
      <c r="N186" s="160" t="s">
        <v>37</v>
      </c>
      <c r="O186" s="161">
        <v>0.29899999999999999</v>
      </c>
      <c r="P186" s="161">
        <f>O186*H186</f>
        <v>0.29899999999999999</v>
      </c>
      <c r="Q186" s="161">
        <v>0</v>
      </c>
      <c r="R186" s="161">
        <f>Q186*H186</f>
        <v>0</v>
      </c>
      <c r="S186" s="161">
        <v>0</v>
      </c>
      <c r="T186" s="162">
        <f>S186*H186</f>
        <v>0</v>
      </c>
      <c r="AR186" s="24" t="s">
        <v>152</v>
      </c>
      <c r="AT186" s="24" t="s">
        <v>147</v>
      </c>
      <c r="AU186" s="24" t="s">
        <v>76</v>
      </c>
      <c r="AY186" s="24" t="s">
        <v>145</v>
      </c>
      <c r="BE186" s="163">
        <f>IF(N186="základní",J186,0)</f>
        <v>0</v>
      </c>
      <c r="BF186" s="163">
        <f>IF(N186="snížená",J186,0)</f>
        <v>0</v>
      </c>
      <c r="BG186" s="163">
        <f>IF(N186="zákl. přenesená",J186,0)</f>
        <v>0</v>
      </c>
      <c r="BH186" s="163">
        <f>IF(N186="sníž. přenesená",J186,0)</f>
        <v>0</v>
      </c>
      <c r="BI186" s="163">
        <f>IF(N186="nulová",J186,0)</f>
        <v>0</v>
      </c>
      <c r="BJ186" s="24" t="s">
        <v>74</v>
      </c>
      <c r="BK186" s="163">
        <f>ROUND(I186*H186,2)</f>
        <v>0</v>
      </c>
      <c r="BL186" s="24" t="s">
        <v>152</v>
      </c>
      <c r="BM186" s="24" t="s">
        <v>875</v>
      </c>
    </row>
    <row r="187" spans="2:65" s="1" customFormat="1">
      <c r="B187" s="38"/>
      <c r="D187" s="164" t="s">
        <v>154</v>
      </c>
      <c r="F187" s="165" t="s">
        <v>874</v>
      </c>
      <c r="L187" s="38"/>
      <c r="M187" s="166"/>
      <c r="N187" s="39"/>
      <c r="O187" s="39"/>
      <c r="P187" s="39"/>
      <c r="Q187" s="39"/>
      <c r="R187" s="39"/>
      <c r="S187" s="39"/>
      <c r="T187" s="67"/>
      <c r="AT187" s="24" t="s">
        <v>154</v>
      </c>
      <c r="AU187" s="24" t="s">
        <v>76</v>
      </c>
    </row>
    <row r="188" spans="2:65" s="1" customFormat="1" ht="16.5" customHeight="1">
      <c r="B188" s="152"/>
      <c r="C188" s="153" t="s">
        <v>284</v>
      </c>
      <c r="D188" s="153" t="s">
        <v>147</v>
      </c>
      <c r="E188" s="154" t="s">
        <v>876</v>
      </c>
      <c r="F188" s="155" t="s">
        <v>877</v>
      </c>
      <c r="G188" s="156" t="s">
        <v>150</v>
      </c>
      <c r="H188" s="157">
        <v>225.50399999999999</v>
      </c>
      <c r="I188" s="158"/>
      <c r="J188" s="158">
        <f>ROUND(I188*H188,2)</f>
        <v>0</v>
      </c>
      <c r="K188" s="155"/>
      <c r="L188" s="38"/>
      <c r="M188" s="159" t="s">
        <v>5</v>
      </c>
      <c r="N188" s="160" t="s">
        <v>37</v>
      </c>
      <c r="O188" s="161">
        <v>1.2E-2</v>
      </c>
      <c r="P188" s="161">
        <f>O188*H188</f>
        <v>2.706048</v>
      </c>
      <c r="Q188" s="161">
        <v>0</v>
      </c>
      <c r="R188" s="161">
        <f>Q188*H188</f>
        <v>0</v>
      </c>
      <c r="S188" s="161">
        <v>0</v>
      </c>
      <c r="T188" s="162">
        <f>S188*H188</f>
        <v>0</v>
      </c>
      <c r="AR188" s="24" t="s">
        <v>152</v>
      </c>
      <c r="AT188" s="24" t="s">
        <v>147</v>
      </c>
      <c r="AU188" s="24" t="s">
        <v>76</v>
      </c>
      <c r="AY188" s="24" t="s">
        <v>145</v>
      </c>
      <c r="BE188" s="163">
        <f>IF(N188="základní",J188,0)</f>
        <v>0</v>
      </c>
      <c r="BF188" s="163">
        <f>IF(N188="snížená",J188,0)</f>
        <v>0</v>
      </c>
      <c r="BG188" s="163">
        <f>IF(N188="zákl. přenesená",J188,0)</f>
        <v>0</v>
      </c>
      <c r="BH188" s="163">
        <f>IF(N188="sníž. přenesená",J188,0)</f>
        <v>0</v>
      </c>
      <c r="BI188" s="163">
        <f>IF(N188="nulová",J188,0)</f>
        <v>0</v>
      </c>
      <c r="BJ188" s="24" t="s">
        <v>74</v>
      </c>
      <c r="BK188" s="163">
        <f>ROUND(I188*H188,2)</f>
        <v>0</v>
      </c>
      <c r="BL188" s="24" t="s">
        <v>152</v>
      </c>
      <c r="BM188" s="24" t="s">
        <v>878</v>
      </c>
    </row>
    <row r="189" spans="2:65" s="1" customFormat="1" ht="24">
      <c r="B189" s="38"/>
      <c r="D189" s="164" t="s">
        <v>154</v>
      </c>
      <c r="F189" s="165" t="s">
        <v>879</v>
      </c>
      <c r="L189" s="38"/>
      <c r="M189" s="166"/>
      <c r="N189" s="39"/>
      <c r="O189" s="39"/>
      <c r="P189" s="39"/>
      <c r="Q189" s="39"/>
      <c r="R189" s="39"/>
      <c r="S189" s="39"/>
      <c r="T189" s="67"/>
      <c r="AT189" s="24" t="s">
        <v>154</v>
      </c>
      <c r="AU189" s="24" t="s">
        <v>76</v>
      </c>
    </row>
    <row r="190" spans="2:65" s="1" customFormat="1" ht="108">
      <c r="B190" s="38"/>
      <c r="D190" s="164" t="s">
        <v>156</v>
      </c>
      <c r="F190" s="167" t="s">
        <v>880</v>
      </c>
      <c r="L190" s="38"/>
      <c r="M190" s="166"/>
      <c r="N190" s="39"/>
      <c r="O190" s="39"/>
      <c r="P190" s="39"/>
      <c r="Q190" s="39"/>
      <c r="R190" s="39"/>
      <c r="S190" s="39"/>
      <c r="T190" s="67"/>
      <c r="AT190" s="24" t="s">
        <v>156</v>
      </c>
      <c r="AU190" s="24" t="s">
        <v>76</v>
      </c>
    </row>
    <row r="191" spans="2:65" s="11" customFormat="1">
      <c r="B191" s="168"/>
      <c r="D191" s="164" t="s">
        <v>158</v>
      </c>
      <c r="E191" s="169" t="s">
        <v>5</v>
      </c>
      <c r="F191" s="170" t="s">
        <v>881</v>
      </c>
      <c r="H191" s="169" t="s">
        <v>5</v>
      </c>
      <c r="L191" s="168"/>
      <c r="M191" s="171"/>
      <c r="N191" s="172"/>
      <c r="O191" s="172"/>
      <c r="P191" s="172"/>
      <c r="Q191" s="172"/>
      <c r="R191" s="172"/>
      <c r="S191" s="172"/>
      <c r="T191" s="173"/>
      <c r="AT191" s="169" t="s">
        <v>158</v>
      </c>
      <c r="AU191" s="169" t="s">
        <v>76</v>
      </c>
      <c r="AV191" s="11" t="s">
        <v>74</v>
      </c>
      <c r="AW191" s="11" t="s">
        <v>30</v>
      </c>
      <c r="AX191" s="11" t="s">
        <v>66</v>
      </c>
      <c r="AY191" s="169" t="s">
        <v>145</v>
      </c>
    </row>
    <row r="192" spans="2:65" s="12" customFormat="1">
      <c r="B192" s="174"/>
      <c r="D192" s="164" t="s">
        <v>158</v>
      </c>
      <c r="E192" s="175" t="s">
        <v>5</v>
      </c>
      <c r="F192" s="176" t="s">
        <v>882</v>
      </c>
      <c r="H192" s="177">
        <v>225.50399999999999</v>
      </c>
      <c r="L192" s="174"/>
      <c r="M192" s="178"/>
      <c r="N192" s="179"/>
      <c r="O192" s="179"/>
      <c r="P192" s="179"/>
      <c r="Q192" s="179"/>
      <c r="R192" s="179"/>
      <c r="S192" s="179"/>
      <c r="T192" s="180"/>
      <c r="AT192" s="175" t="s">
        <v>158</v>
      </c>
      <c r="AU192" s="175" t="s">
        <v>76</v>
      </c>
      <c r="AV192" s="12" t="s">
        <v>76</v>
      </c>
      <c r="AW192" s="12" t="s">
        <v>30</v>
      </c>
      <c r="AX192" s="12" t="s">
        <v>66</v>
      </c>
      <c r="AY192" s="175" t="s">
        <v>145</v>
      </c>
    </row>
    <row r="193" spans="2:65" s="13" customFormat="1">
      <c r="B193" s="181"/>
      <c r="D193" s="164" t="s">
        <v>158</v>
      </c>
      <c r="E193" s="182" t="s">
        <v>5</v>
      </c>
      <c r="F193" s="183" t="s">
        <v>161</v>
      </c>
      <c r="H193" s="184">
        <v>225.50399999999999</v>
      </c>
      <c r="L193" s="181"/>
      <c r="M193" s="185"/>
      <c r="N193" s="186"/>
      <c r="O193" s="186"/>
      <c r="P193" s="186"/>
      <c r="Q193" s="186"/>
      <c r="R193" s="186"/>
      <c r="S193" s="186"/>
      <c r="T193" s="187"/>
      <c r="AT193" s="182" t="s">
        <v>158</v>
      </c>
      <c r="AU193" s="182" t="s">
        <v>76</v>
      </c>
      <c r="AV193" s="13" t="s">
        <v>152</v>
      </c>
      <c r="AW193" s="13" t="s">
        <v>30</v>
      </c>
      <c r="AX193" s="13" t="s">
        <v>74</v>
      </c>
      <c r="AY193" s="182" t="s">
        <v>145</v>
      </c>
    </row>
    <row r="194" spans="2:65" s="1" customFormat="1" ht="16.5" customHeight="1">
      <c r="B194" s="152"/>
      <c r="C194" s="188" t="s">
        <v>297</v>
      </c>
      <c r="D194" s="188" t="s">
        <v>328</v>
      </c>
      <c r="E194" s="189" t="s">
        <v>883</v>
      </c>
      <c r="F194" s="190" t="s">
        <v>884</v>
      </c>
      <c r="G194" s="191" t="s">
        <v>591</v>
      </c>
      <c r="H194" s="192">
        <v>3.383</v>
      </c>
      <c r="I194" s="193"/>
      <c r="J194" s="193">
        <f>ROUND(I194*H194,2)</f>
        <v>0</v>
      </c>
      <c r="K194" s="190"/>
      <c r="L194" s="194"/>
      <c r="M194" s="195" t="s">
        <v>5</v>
      </c>
      <c r="N194" s="196" t="s">
        <v>37</v>
      </c>
      <c r="O194" s="161">
        <v>0</v>
      </c>
      <c r="P194" s="161">
        <f>O194*H194</f>
        <v>0</v>
      </c>
      <c r="Q194" s="161">
        <v>1E-3</v>
      </c>
      <c r="R194" s="161">
        <f>Q194*H194</f>
        <v>3.3830000000000002E-3</v>
      </c>
      <c r="S194" s="161">
        <v>0</v>
      </c>
      <c r="T194" s="162">
        <f>S194*H194</f>
        <v>0</v>
      </c>
      <c r="AR194" s="24" t="s">
        <v>212</v>
      </c>
      <c r="AT194" s="24" t="s">
        <v>328</v>
      </c>
      <c r="AU194" s="24" t="s">
        <v>76</v>
      </c>
      <c r="AY194" s="24" t="s">
        <v>145</v>
      </c>
      <c r="BE194" s="163">
        <f>IF(N194="základní",J194,0)</f>
        <v>0</v>
      </c>
      <c r="BF194" s="163">
        <f>IF(N194="snížená",J194,0)</f>
        <v>0</v>
      </c>
      <c r="BG194" s="163">
        <f>IF(N194="zákl. přenesená",J194,0)</f>
        <v>0</v>
      </c>
      <c r="BH194" s="163">
        <f>IF(N194="sníž. přenesená",J194,0)</f>
        <v>0</v>
      </c>
      <c r="BI194" s="163">
        <f>IF(N194="nulová",J194,0)</f>
        <v>0</v>
      </c>
      <c r="BJ194" s="24" t="s">
        <v>74</v>
      </c>
      <c r="BK194" s="163">
        <f>ROUND(I194*H194,2)</f>
        <v>0</v>
      </c>
      <c r="BL194" s="24" t="s">
        <v>152</v>
      </c>
      <c r="BM194" s="24" t="s">
        <v>885</v>
      </c>
    </row>
    <row r="195" spans="2:65" s="1" customFormat="1">
      <c r="B195" s="38"/>
      <c r="D195" s="164" t="s">
        <v>154</v>
      </c>
      <c r="F195" s="165" t="s">
        <v>884</v>
      </c>
      <c r="L195" s="38"/>
      <c r="M195" s="166"/>
      <c r="N195" s="39"/>
      <c r="O195" s="39"/>
      <c r="P195" s="39"/>
      <c r="Q195" s="39"/>
      <c r="R195" s="39"/>
      <c r="S195" s="39"/>
      <c r="T195" s="67"/>
      <c r="AT195" s="24" t="s">
        <v>154</v>
      </c>
      <c r="AU195" s="24" t="s">
        <v>76</v>
      </c>
    </row>
    <row r="196" spans="2:65" s="12" customFormat="1">
      <c r="B196" s="174"/>
      <c r="D196" s="164" t="s">
        <v>158</v>
      </c>
      <c r="F196" s="176" t="s">
        <v>886</v>
      </c>
      <c r="H196" s="177">
        <v>3.383</v>
      </c>
      <c r="L196" s="174"/>
      <c r="M196" s="178"/>
      <c r="N196" s="179"/>
      <c r="O196" s="179"/>
      <c r="P196" s="179"/>
      <c r="Q196" s="179"/>
      <c r="R196" s="179"/>
      <c r="S196" s="179"/>
      <c r="T196" s="180"/>
      <c r="AT196" s="175" t="s">
        <v>158</v>
      </c>
      <c r="AU196" s="175" t="s">
        <v>76</v>
      </c>
      <c r="AV196" s="12" t="s">
        <v>76</v>
      </c>
      <c r="AW196" s="12" t="s">
        <v>6</v>
      </c>
      <c r="AX196" s="12" t="s">
        <v>74</v>
      </c>
      <c r="AY196" s="175" t="s">
        <v>145</v>
      </c>
    </row>
    <row r="197" spans="2:65" s="1" customFormat="1" ht="16.5" customHeight="1">
      <c r="B197" s="152"/>
      <c r="C197" s="153" t="s">
        <v>312</v>
      </c>
      <c r="D197" s="153" t="s">
        <v>147</v>
      </c>
      <c r="E197" s="154" t="s">
        <v>887</v>
      </c>
      <c r="F197" s="155" t="s">
        <v>888</v>
      </c>
      <c r="G197" s="156" t="s">
        <v>150</v>
      </c>
      <c r="H197" s="157">
        <v>225.50399999999999</v>
      </c>
      <c r="I197" s="158"/>
      <c r="J197" s="158">
        <f>ROUND(I197*H197,2)</f>
        <v>0</v>
      </c>
      <c r="K197" s="155"/>
      <c r="L197" s="38"/>
      <c r="M197" s="159" t="s">
        <v>5</v>
      </c>
      <c r="N197" s="160" t="s">
        <v>37</v>
      </c>
      <c r="O197" s="161">
        <v>0.128</v>
      </c>
      <c r="P197" s="161">
        <f>O197*H197</f>
        <v>28.864511999999998</v>
      </c>
      <c r="Q197" s="161">
        <v>0</v>
      </c>
      <c r="R197" s="161">
        <f>Q197*H197</f>
        <v>0</v>
      </c>
      <c r="S197" s="161">
        <v>0</v>
      </c>
      <c r="T197" s="162">
        <f>S197*H197</f>
        <v>0</v>
      </c>
      <c r="AR197" s="24" t="s">
        <v>152</v>
      </c>
      <c r="AT197" s="24" t="s">
        <v>147</v>
      </c>
      <c r="AU197" s="24" t="s">
        <v>76</v>
      </c>
      <c r="AY197" s="24" t="s">
        <v>145</v>
      </c>
      <c r="BE197" s="163">
        <f>IF(N197="základní",J197,0)</f>
        <v>0</v>
      </c>
      <c r="BF197" s="163">
        <f>IF(N197="snížená",J197,0)</f>
        <v>0</v>
      </c>
      <c r="BG197" s="163">
        <f>IF(N197="zákl. přenesená",J197,0)</f>
        <v>0</v>
      </c>
      <c r="BH197" s="163">
        <f>IF(N197="sníž. přenesená",J197,0)</f>
        <v>0</v>
      </c>
      <c r="BI197" s="163">
        <f>IF(N197="nulová",J197,0)</f>
        <v>0</v>
      </c>
      <c r="BJ197" s="24" t="s">
        <v>74</v>
      </c>
      <c r="BK197" s="163">
        <f>ROUND(I197*H197,2)</f>
        <v>0</v>
      </c>
      <c r="BL197" s="24" t="s">
        <v>152</v>
      </c>
      <c r="BM197" s="24" t="s">
        <v>889</v>
      </c>
    </row>
    <row r="198" spans="2:65" s="1" customFormat="1" ht="24">
      <c r="B198" s="38"/>
      <c r="D198" s="164" t="s">
        <v>154</v>
      </c>
      <c r="F198" s="165" t="s">
        <v>890</v>
      </c>
      <c r="L198" s="38"/>
      <c r="M198" s="166"/>
      <c r="N198" s="39"/>
      <c r="O198" s="39"/>
      <c r="P198" s="39"/>
      <c r="Q198" s="39"/>
      <c r="R198" s="39"/>
      <c r="S198" s="39"/>
      <c r="T198" s="67"/>
      <c r="AT198" s="24" t="s">
        <v>154</v>
      </c>
      <c r="AU198" s="24" t="s">
        <v>76</v>
      </c>
    </row>
    <row r="199" spans="2:65" s="1" customFormat="1" ht="120">
      <c r="B199" s="38"/>
      <c r="D199" s="164" t="s">
        <v>156</v>
      </c>
      <c r="F199" s="167" t="s">
        <v>891</v>
      </c>
      <c r="L199" s="38"/>
      <c r="M199" s="166"/>
      <c r="N199" s="39"/>
      <c r="O199" s="39"/>
      <c r="P199" s="39"/>
      <c r="Q199" s="39"/>
      <c r="R199" s="39"/>
      <c r="S199" s="39"/>
      <c r="T199" s="67"/>
      <c r="AT199" s="24" t="s">
        <v>156</v>
      </c>
      <c r="AU199" s="24" t="s">
        <v>76</v>
      </c>
    </row>
    <row r="200" spans="2:65" s="11" customFormat="1">
      <c r="B200" s="168"/>
      <c r="D200" s="164" t="s">
        <v>158</v>
      </c>
      <c r="E200" s="169" t="s">
        <v>5</v>
      </c>
      <c r="F200" s="170" t="s">
        <v>881</v>
      </c>
      <c r="H200" s="169" t="s">
        <v>5</v>
      </c>
      <c r="L200" s="168"/>
      <c r="M200" s="171"/>
      <c r="N200" s="172"/>
      <c r="O200" s="172"/>
      <c r="P200" s="172"/>
      <c r="Q200" s="172"/>
      <c r="R200" s="172"/>
      <c r="S200" s="172"/>
      <c r="T200" s="173"/>
      <c r="AT200" s="169" t="s">
        <v>158</v>
      </c>
      <c r="AU200" s="169" t="s">
        <v>76</v>
      </c>
      <c r="AV200" s="11" t="s">
        <v>74</v>
      </c>
      <c r="AW200" s="11" t="s">
        <v>30</v>
      </c>
      <c r="AX200" s="11" t="s">
        <v>66</v>
      </c>
      <c r="AY200" s="169" t="s">
        <v>145</v>
      </c>
    </row>
    <row r="201" spans="2:65" s="12" customFormat="1">
      <c r="B201" s="174"/>
      <c r="D201" s="164" t="s">
        <v>158</v>
      </c>
      <c r="E201" s="175" t="s">
        <v>5</v>
      </c>
      <c r="F201" s="176" t="s">
        <v>882</v>
      </c>
      <c r="H201" s="177">
        <v>225.50399999999999</v>
      </c>
      <c r="L201" s="174"/>
      <c r="M201" s="178"/>
      <c r="N201" s="179"/>
      <c r="O201" s="179"/>
      <c r="P201" s="179"/>
      <c r="Q201" s="179"/>
      <c r="R201" s="179"/>
      <c r="S201" s="179"/>
      <c r="T201" s="180"/>
      <c r="AT201" s="175" t="s">
        <v>158</v>
      </c>
      <c r="AU201" s="175" t="s">
        <v>76</v>
      </c>
      <c r="AV201" s="12" t="s">
        <v>76</v>
      </c>
      <c r="AW201" s="12" t="s">
        <v>30</v>
      </c>
      <c r="AX201" s="12" t="s">
        <v>66</v>
      </c>
      <c r="AY201" s="175" t="s">
        <v>145</v>
      </c>
    </row>
    <row r="202" spans="2:65" s="13" customFormat="1">
      <c r="B202" s="181"/>
      <c r="D202" s="164" t="s">
        <v>158</v>
      </c>
      <c r="E202" s="182" t="s">
        <v>5</v>
      </c>
      <c r="F202" s="183" t="s">
        <v>161</v>
      </c>
      <c r="H202" s="184">
        <v>225.50399999999999</v>
      </c>
      <c r="L202" s="181"/>
      <c r="M202" s="185"/>
      <c r="N202" s="186"/>
      <c r="O202" s="186"/>
      <c r="P202" s="186"/>
      <c r="Q202" s="186"/>
      <c r="R202" s="186"/>
      <c r="S202" s="186"/>
      <c r="T202" s="187"/>
      <c r="AT202" s="182" t="s">
        <v>158</v>
      </c>
      <c r="AU202" s="182" t="s">
        <v>76</v>
      </c>
      <c r="AV202" s="13" t="s">
        <v>152</v>
      </c>
      <c r="AW202" s="13" t="s">
        <v>30</v>
      </c>
      <c r="AX202" s="13" t="s">
        <v>74</v>
      </c>
      <c r="AY202" s="182" t="s">
        <v>145</v>
      </c>
    </row>
    <row r="203" spans="2:65" s="1" customFormat="1" ht="16.5" customHeight="1">
      <c r="B203" s="152"/>
      <c r="C203" s="153" t="s">
        <v>321</v>
      </c>
      <c r="D203" s="153" t="s">
        <v>147</v>
      </c>
      <c r="E203" s="154" t="s">
        <v>892</v>
      </c>
      <c r="F203" s="155" t="s">
        <v>893</v>
      </c>
      <c r="G203" s="156" t="s">
        <v>150</v>
      </c>
      <c r="H203" s="157">
        <v>225.50399999999999</v>
      </c>
      <c r="I203" s="158"/>
      <c r="J203" s="158">
        <f>ROUND(I203*H203,2)</f>
        <v>0</v>
      </c>
      <c r="K203" s="155"/>
      <c r="L203" s="38"/>
      <c r="M203" s="159" t="s">
        <v>5</v>
      </c>
      <c r="N203" s="160" t="s">
        <v>37</v>
      </c>
      <c r="O203" s="161">
        <v>0.26300000000000001</v>
      </c>
      <c r="P203" s="161">
        <f>O203*H203</f>
        <v>59.307552000000001</v>
      </c>
      <c r="Q203" s="161">
        <v>0</v>
      </c>
      <c r="R203" s="161">
        <f>Q203*H203</f>
        <v>0</v>
      </c>
      <c r="S203" s="161">
        <v>0</v>
      </c>
      <c r="T203" s="162">
        <f>S203*H203</f>
        <v>0</v>
      </c>
      <c r="AR203" s="24" t="s">
        <v>152</v>
      </c>
      <c r="AT203" s="24" t="s">
        <v>147</v>
      </c>
      <c r="AU203" s="24" t="s">
        <v>76</v>
      </c>
      <c r="AY203" s="24" t="s">
        <v>145</v>
      </c>
      <c r="BE203" s="163">
        <f>IF(N203="základní",J203,0)</f>
        <v>0</v>
      </c>
      <c r="BF203" s="163">
        <f>IF(N203="snížená",J203,0)</f>
        <v>0</v>
      </c>
      <c r="BG203" s="163">
        <f>IF(N203="zákl. přenesená",J203,0)</f>
        <v>0</v>
      </c>
      <c r="BH203" s="163">
        <f>IF(N203="sníž. přenesená",J203,0)</f>
        <v>0</v>
      </c>
      <c r="BI203" s="163">
        <f>IF(N203="nulová",J203,0)</f>
        <v>0</v>
      </c>
      <c r="BJ203" s="24" t="s">
        <v>74</v>
      </c>
      <c r="BK203" s="163">
        <f>ROUND(I203*H203,2)</f>
        <v>0</v>
      </c>
      <c r="BL203" s="24" t="s">
        <v>152</v>
      </c>
      <c r="BM203" s="24" t="s">
        <v>894</v>
      </c>
    </row>
    <row r="204" spans="2:65" s="1" customFormat="1" ht="24">
      <c r="B204" s="38"/>
      <c r="D204" s="164" t="s">
        <v>154</v>
      </c>
      <c r="F204" s="165" t="s">
        <v>895</v>
      </c>
      <c r="L204" s="38"/>
      <c r="M204" s="166"/>
      <c r="N204" s="39"/>
      <c r="O204" s="39"/>
      <c r="P204" s="39"/>
      <c r="Q204" s="39"/>
      <c r="R204" s="39"/>
      <c r="S204" s="39"/>
      <c r="T204" s="67"/>
      <c r="AT204" s="24" t="s">
        <v>154</v>
      </c>
      <c r="AU204" s="24" t="s">
        <v>76</v>
      </c>
    </row>
    <row r="205" spans="2:65" s="1" customFormat="1" ht="108">
      <c r="B205" s="38"/>
      <c r="D205" s="164" t="s">
        <v>156</v>
      </c>
      <c r="F205" s="167" t="s">
        <v>896</v>
      </c>
      <c r="L205" s="38"/>
      <c r="M205" s="166"/>
      <c r="N205" s="39"/>
      <c r="O205" s="39"/>
      <c r="P205" s="39"/>
      <c r="Q205" s="39"/>
      <c r="R205" s="39"/>
      <c r="S205" s="39"/>
      <c r="T205" s="67"/>
      <c r="AT205" s="24" t="s">
        <v>156</v>
      </c>
      <c r="AU205" s="24" t="s">
        <v>76</v>
      </c>
    </row>
    <row r="206" spans="2:65" s="11" customFormat="1">
      <c r="B206" s="168"/>
      <c r="D206" s="164" t="s">
        <v>158</v>
      </c>
      <c r="E206" s="169" t="s">
        <v>5</v>
      </c>
      <c r="F206" s="170" t="s">
        <v>881</v>
      </c>
      <c r="H206" s="169" t="s">
        <v>5</v>
      </c>
      <c r="L206" s="168"/>
      <c r="M206" s="171"/>
      <c r="N206" s="172"/>
      <c r="O206" s="172"/>
      <c r="P206" s="172"/>
      <c r="Q206" s="172"/>
      <c r="R206" s="172"/>
      <c r="S206" s="172"/>
      <c r="T206" s="173"/>
      <c r="AT206" s="169" t="s">
        <v>158</v>
      </c>
      <c r="AU206" s="169" t="s">
        <v>76</v>
      </c>
      <c r="AV206" s="11" t="s">
        <v>74</v>
      </c>
      <c r="AW206" s="11" t="s">
        <v>30</v>
      </c>
      <c r="AX206" s="11" t="s">
        <v>66</v>
      </c>
      <c r="AY206" s="169" t="s">
        <v>145</v>
      </c>
    </row>
    <row r="207" spans="2:65" s="12" customFormat="1">
      <c r="B207" s="174"/>
      <c r="D207" s="164" t="s">
        <v>158</v>
      </c>
      <c r="E207" s="175" t="s">
        <v>5</v>
      </c>
      <c r="F207" s="176" t="s">
        <v>882</v>
      </c>
      <c r="H207" s="177">
        <v>225.50399999999999</v>
      </c>
      <c r="L207" s="174"/>
      <c r="M207" s="178"/>
      <c r="N207" s="179"/>
      <c r="O207" s="179"/>
      <c r="P207" s="179"/>
      <c r="Q207" s="179"/>
      <c r="R207" s="179"/>
      <c r="S207" s="179"/>
      <c r="T207" s="180"/>
      <c r="AT207" s="175" t="s">
        <v>158</v>
      </c>
      <c r="AU207" s="175" t="s">
        <v>76</v>
      </c>
      <c r="AV207" s="12" t="s">
        <v>76</v>
      </c>
      <c r="AW207" s="12" t="s">
        <v>30</v>
      </c>
      <c r="AX207" s="12" t="s">
        <v>66</v>
      </c>
      <c r="AY207" s="175" t="s">
        <v>145</v>
      </c>
    </row>
    <row r="208" spans="2:65" s="13" customFormat="1">
      <c r="B208" s="181"/>
      <c r="D208" s="164" t="s">
        <v>158</v>
      </c>
      <c r="E208" s="182" t="s">
        <v>5</v>
      </c>
      <c r="F208" s="183" t="s">
        <v>161</v>
      </c>
      <c r="H208" s="184">
        <v>225.50399999999999</v>
      </c>
      <c r="L208" s="181"/>
      <c r="M208" s="185"/>
      <c r="N208" s="186"/>
      <c r="O208" s="186"/>
      <c r="P208" s="186"/>
      <c r="Q208" s="186"/>
      <c r="R208" s="186"/>
      <c r="S208" s="186"/>
      <c r="T208" s="187"/>
      <c r="AT208" s="182" t="s">
        <v>158</v>
      </c>
      <c r="AU208" s="182" t="s">
        <v>76</v>
      </c>
      <c r="AV208" s="13" t="s">
        <v>152</v>
      </c>
      <c r="AW208" s="13" t="s">
        <v>30</v>
      </c>
      <c r="AX208" s="13" t="s">
        <v>74</v>
      </c>
      <c r="AY208" s="182" t="s">
        <v>145</v>
      </c>
    </row>
    <row r="209" spans="2:65" s="10" customFormat="1" ht="22.35" customHeight="1">
      <c r="B209" s="140"/>
      <c r="D209" s="141" t="s">
        <v>65</v>
      </c>
      <c r="E209" s="150" t="s">
        <v>297</v>
      </c>
      <c r="F209" s="150" t="s">
        <v>897</v>
      </c>
      <c r="J209" s="151">
        <f>BK209</f>
        <v>0</v>
      </c>
      <c r="L209" s="140"/>
      <c r="M209" s="144"/>
      <c r="N209" s="145"/>
      <c r="O209" s="145"/>
      <c r="P209" s="146">
        <f>SUM(P210:P215)</f>
        <v>57.954527999999996</v>
      </c>
      <c r="Q209" s="145"/>
      <c r="R209" s="146">
        <f>SUM(R210:R215)</f>
        <v>4.5100800000000003E-2</v>
      </c>
      <c r="S209" s="145"/>
      <c r="T209" s="147">
        <f>SUM(T210:T215)</f>
        <v>0</v>
      </c>
      <c r="AR209" s="141" t="s">
        <v>74</v>
      </c>
      <c r="AT209" s="148" t="s">
        <v>65</v>
      </c>
      <c r="AU209" s="148" t="s">
        <v>76</v>
      </c>
      <c r="AY209" s="141" t="s">
        <v>145</v>
      </c>
      <c r="BK209" s="149">
        <f>SUM(BK210:BK215)</f>
        <v>0</v>
      </c>
    </row>
    <row r="210" spans="2:65" s="1" customFormat="1" ht="16.5" customHeight="1">
      <c r="B210" s="152"/>
      <c r="C210" s="153" t="s">
        <v>10</v>
      </c>
      <c r="D210" s="153" t="s">
        <v>147</v>
      </c>
      <c r="E210" s="154" t="s">
        <v>898</v>
      </c>
      <c r="F210" s="155" t="s">
        <v>899</v>
      </c>
      <c r="G210" s="156" t="s">
        <v>150</v>
      </c>
      <c r="H210" s="157">
        <v>225.50399999999999</v>
      </c>
      <c r="I210" s="158"/>
      <c r="J210" s="158">
        <f>ROUND(I210*H210,2)</f>
        <v>0</v>
      </c>
      <c r="K210" s="155"/>
      <c r="L210" s="38"/>
      <c r="M210" s="159" t="s">
        <v>5</v>
      </c>
      <c r="N210" s="160" t="s">
        <v>37</v>
      </c>
      <c r="O210" s="161">
        <v>0.25700000000000001</v>
      </c>
      <c r="P210" s="161">
        <f>O210*H210</f>
        <v>57.954527999999996</v>
      </c>
      <c r="Q210" s="161">
        <v>2.0000000000000001E-4</v>
      </c>
      <c r="R210" s="161">
        <f>Q210*H210</f>
        <v>4.5100800000000003E-2</v>
      </c>
      <c r="S210" s="161">
        <v>0</v>
      </c>
      <c r="T210" s="162">
        <f>S210*H210</f>
        <v>0</v>
      </c>
      <c r="AR210" s="24" t="s">
        <v>152</v>
      </c>
      <c r="AT210" s="24" t="s">
        <v>147</v>
      </c>
      <c r="AU210" s="24" t="s">
        <v>169</v>
      </c>
      <c r="AY210" s="24" t="s">
        <v>145</v>
      </c>
      <c r="BE210" s="163">
        <f>IF(N210="základní",J210,0)</f>
        <v>0</v>
      </c>
      <c r="BF210" s="163">
        <f>IF(N210="snížená",J210,0)</f>
        <v>0</v>
      </c>
      <c r="BG210" s="163">
        <f>IF(N210="zákl. přenesená",J210,0)</f>
        <v>0</v>
      </c>
      <c r="BH210" s="163">
        <f>IF(N210="sníž. přenesená",J210,0)</f>
        <v>0</v>
      </c>
      <c r="BI210" s="163">
        <f>IF(N210="nulová",J210,0)</f>
        <v>0</v>
      </c>
      <c r="BJ210" s="24" t="s">
        <v>74</v>
      </c>
      <c r="BK210" s="163">
        <f>ROUND(I210*H210,2)</f>
        <v>0</v>
      </c>
      <c r="BL210" s="24" t="s">
        <v>152</v>
      </c>
      <c r="BM210" s="24" t="s">
        <v>900</v>
      </c>
    </row>
    <row r="211" spans="2:65" s="1" customFormat="1" ht="24">
      <c r="B211" s="38"/>
      <c r="D211" s="164" t="s">
        <v>154</v>
      </c>
      <c r="F211" s="165" t="s">
        <v>901</v>
      </c>
      <c r="L211" s="38"/>
      <c r="M211" s="166"/>
      <c r="N211" s="39"/>
      <c r="O211" s="39"/>
      <c r="P211" s="39"/>
      <c r="Q211" s="39"/>
      <c r="R211" s="39"/>
      <c r="S211" s="39"/>
      <c r="T211" s="67"/>
      <c r="AT211" s="24" t="s">
        <v>154</v>
      </c>
      <c r="AU211" s="24" t="s">
        <v>169</v>
      </c>
    </row>
    <row r="212" spans="2:65" s="1" customFormat="1" ht="72">
      <c r="B212" s="38"/>
      <c r="D212" s="164" t="s">
        <v>156</v>
      </c>
      <c r="F212" s="167" t="s">
        <v>902</v>
      </c>
      <c r="L212" s="38"/>
      <c r="M212" s="166"/>
      <c r="N212" s="39"/>
      <c r="O212" s="39"/>
      <c r="P212" s="39"/>
      <c r="Q212" s="39"/>
      <c r="R212" s="39"/>
      <c r="S212" s="39"/>
      <c r="T212" s="67"/>
      <c r="AT212" s="24" t="s">
        <v>156</v>
      </c>
      <c r="AU212" s="24" t="s">
        <v>169</v>
      </c>
    </row>
    <row r="213" spans="2:65" s="11" customFormat="1">
      <c r="B213" s="168"/>
      <c r="D213" s="164" t="s">
        <v>158</v>
      </c>
      <c r="E213" s="169" t="s">
        <v>5</v>
      </c>
      <c r="F213" s="170" t="s">
        <v>881</v>
      </c>
      <c r="H213" s="169" t="s">
        <v>5</v>
      </c>
      <c r="L213" s="168"/>
      <c r="M213" s="171"/>
      <c r="N213" s="172"/>
      <c r="O213" s="172"/>
      <c r="P213" s="172"/>
      <c r="Q213" s="172"/>
      <c r="R213" s="172"/>
      <c r="S213" s="172"/>
      <c r="T213" s="173"/>
      <c r="AT213" s="169" t="s">
        <v>158</v>
      </c>
      <c r="AU213" s="169" t="s">
        <v>169</v>
      </c>
      <c r="AV213" s="11" t="s">
        <v>74</v>
      </c>
      <c r="AW213" s="11" t="s">
        <v>30</v>
      </c>
      <c r="AX213" s="11" t="s">
        <v>66</v>
      </c>
      <c r="AY213" s="169" t="s">
        <v>145</v>
      </c>
    </row>
    <row r="214" spans="2:65" s="12" customFormat="1">
      <c r="B214" s="174"/>
      <c r="D214" s="164" t="s">
        <v>158</v>
      </c>
      <c r="E214" s="175" t="s">
        <v>5</v>
      </c>
      <c r="F214" s="176" t="s">
        <v>882</v>
      </c>
      <c r="H214" s="177">
        <v>225.50399999999999</v>
      </c>
      <c r="L214" s="174"/>
      <c r="M214" s="178"/>
      <c r="N214" s="179"/>
      <c r="O214" s="179"/>
      <c r="P214" s="179"/>
      <c r="Q214" s="179"/>
      <c r="R214" s="179"/>
      <c r="S214" s="179"/>
      <c r="T214" s="180"/>
      <c r="AT214" s="175" t="s">
        <v>158</v>
      </c>
      <c r="AU214" s="175" t="s">
        <v>169</v>
      </c>
      <c r="AV214" s="12" t="s">
        <v>76</v>
      </c>
      <c r="AW214" s="12" t="s">
        <v>30</v>
      </c>
      <c r="AX214" s="12" t="s">
        <v>66</v>
      </c>
      <c r="AY214" s="175" t="s">
        <v>145</v>
      </c>
    </row>
    <row r="215" spans="2:65" s="13" customFormat="1">
      <c r="B215" s="181"/>
      <c r="D215" s="164" t="s">
        <v>158</v>
      </c>
      <c r="E215" s="182" t="s">
        <v>5</v>
      </c>
      <c r="F215" s="183" t="s">
        <v>161</v>
      </c>
      <c r="H215" s="184">
        <v>225.50399999999999</v>
      </c>
      <c r="L215" s="181"/>
      <c r="M215" s="185"/>
      <c r="N215" s="186"/>
      <c r="O215" s="186"/>
      <c r="P215" s="186"/>
      <c r="Q215" s="186"/>
      <c r="R215" s="186"/>
      <c r="S215" s="186"/>
      <c r="T215" s="187"/>
      <c r="AT215" s="182" t="s">
        <v>158</v>
      </c>
      <c r="AU215" s="182" t="s">
        <v>169</v>
      </c>
      <c r="AV215" s="13" t="s">
        <v>152</v>
      </c>
      <c r="AW215" s="13" t="s">
        <v>30</v>
      </c>
      <c r="AX215" s="13" t="s">
        <v>74</v>
      </c>
      <c r="AY215" s="182" t="s">
        <v>145</v>
      </c>
    </row>
    <row r="216" spans="2:65" s="10" customFormat="1" ht="29.85" customHeight="1">
      <c r="B216" s="140"/>
      <c r="D216" s="141" t="s">
        <v>65</v>
      </c>
      <c r="E216" s="150" t="s">
        <v>76</v>
      </c>
      <c r="F216" s="150" t="s">
        <v>236</v>
      </c>
      <c r="J216" s="151">
        <f>BK216</f>
        <v>0</v>
      </c>
      <c r="L216" s="140"/>
      <c r="M216" s="144"/>
      <c r="N216" s="145"/>
      <c r="O216" s="145"/>
      <c r="P216" s="146">
        <f>SUM(P217:P229)</f>
        <v>3.8703850000000002</v>
      </c>
      <c r="Q216" s="145"/>
      <c r="R216" s="146">
        <f>SUM(R217:R229)</f>
        <v>3.9673100000000003</v>
      </c>
      <c r="S216" s="145"/>
      <c r="T216" s="147">
        <f>SUM(T217:T229)</f>
        <v>0</v>
      </c>
      <c r="AR216" s="141" t="s">
        <v>74</v>
      </c>
      <c r="AT216" s="148" t="s">
        <v>65</v>
      </c>
      <c r="AU216" s="148" t="s">
        <v>74</v>
      </c>
      <c r="AY216" s="141" t="s">
        <v>145</v>
      </c>
      <c r="BK216" s="149">
        <f>SUM(BK217:BK229)</f>
        <v>0</v>
      </c>
    </row>
    <row r="217" spans="2:65" s="1" customFormat="1" ht="16.5" customHeight="1">
      <c r="B217" s="152"/>
      <c r="C217" s="153" t="s">
        <v>334</v>
      </c>
      <c r="D217" s="153" t="s">
        <v>147</v>
      </c>
      <c r="E217" s="154" t="s">
        <v>903</v>
      </c>
      <c r="F217" s="155" t="s">
        <v>904</v>
      </c>
      <c r="G217" s="156" t="s">
        <v>184</v>
      </c>
      <c r="H217" s="157">
        <v>0.189</v>
      </c>
      <c r="I217" s="158"/>
      <c r="J217" s="158">
        <f>ROUND(I217*H217,2)</f>
        <v>0</v>
      </c>
      <c r="K217" s="155"/>
      <c r="L217" s="38"/>
      <c r="M217" s="159" t="s">
        <v>5</v>
      </c>
      <c r="N217" s="160" t="s">
        <v>37</v>
      </c>
      <c r="O217" s="161">
        <v>0.96499999999999997</v>
      </c>
      <c r="P217" s="161">
        <f>O217*H217</f>
        <v>0.18238499999999999</v>
      </c>
      <c r="Q217" s="161">
        <v>2.16</v>
      </c>
      <c r="R217" s="161">
        <f>Q217*H217</f>
        <v>0.40824000000000005</v>
      </c>
      <c r="S217" s="161">
        <v>0</v>
      </c>
      <c r="T217" s="162">
        <f>S217*H217</f>
        <v>0</v>
      </c>
      <c r="AR217" s="24" t="s">
        <v>152</v>
      </c>
      <c r="AT217" s="24" t="s">
        <v>147</v>
      </c>
      <c r="AU217" s="24" t="s">
        <v>76</v>
      </c>
      <c r="AY217" s="24" t="s">
        <v>145</v>
      </c>
      <c r="BE217" s="163">
        <f>IF(N217="základní",J217,0)</f>
        <v>0</v>
      </c>
      <c r="BF217" s="163">
        <f>IF(N217="snížená",J217,0)</f>
        <v>0</v>
      </c>
      <c r="BG217" s="163">
        <f>IF(N217="zákl. přenesená",J217,0)</f>
        <v>0</v>
      </c>
      <c r="BH217" s="163">
        <f>IF(N217="sníž. přenesená",J217,0)</f>
        <v>0</v>
      </c>
      <c r="BI217" s="163">
        <f>IF(N217="nulová",J217,0)</f>
        <v>0</v>
      </c>
      <c r="BJ217" s="24" t="s">
        <v>74</v>
      </c>
      <c r="BK217" s="163">
        <f>ROUND(I217*H217,2)</f>
        <v>0</v>
      </c>
      <c r="BL217" s="24" t="s">
        <v>152</v>
      </c>
      <c r="BM217" s="24" t="s">
        <v>905</v>
      </c>
    </row>
    <row r="218" spans="2:65" s="1" customFormat="1">
      <c r="B218" s="38"/>
      <c r="D218" s="164" t="s">
        <v>154</v>
      </c>
      <c r="F218" s="165" t="s">
        <v>904</v>
      </c>
      <c r="L218" s="38"/>
      <c r="M218" s="166"/>
      <c r="N218" s="39"/>
      <c r="O218" s="39"/>
      <c r="P218" s="39"/>
      <c r="Q218" s="39"/>
      <c r="R218" s="39"/>
      <c r="S218" s="39"/>
      <c r="T218" s="67"/>
      <c r="AT218" s="24" t="s">
        <v>154</v>
      </c>
      <c r="AU218" s="24" t="s">
        <v>76</v>
      </c>
    </row>
    <row r="219" spans="2:65" s="1" customFormat="1" ht="36">
      <c r="B219" s="38"/>
      <c r="D219" s="164" t="s">
        <v>156</v>
      </c>
      <c r="F219" s="167" t="s">
        <v>906</v>
      </c>
      <c r="L219" s="38"/>
      <c r="M219" s="166"/>
      <c r="N219" s="39"/>
      <c r="O219" s="39"/>
      <c r="P219" s="39"/>
      <c r="Q219" s="39"/>
      <c r="R219" s="39"/>
      <c r="S219" s="39"/>
      <c r="T219" s="67"/>
      <c r="AT219" s="24" t="s">
        <v>156</v>
      </c>
      <c r="AU219" s="24" t="s">
        <v>76</v>
      </c>
    </row>
    <row r="220" spans="2:65" s="11" customFormat="1">
      <c r="B220" s="168"/>
      <c r="D220" s="164" t="s">
        <v>158</v>
      </c>
      <c r="E220" s="169" t="s">
        <v>5</v>
      </c>
      <c r="F220" s="170" t="s">
        <v>907</v>
      </c>
      <c r="H220" s="169" t="s">
        <v>5</v>
      </c>
      <c r="L220" s="168"/>
      <c r="M220" s="171"/>
      <c r="N220" s="172"/>
      <c r="O220" s="172"/>
      <c r="P220" s="172"/>
      <c r="Q220" s="172"/>
      <c r="R220" s="172"/>
      <c r="S220" s="172"/>
      <c r="T220" s="173"/>
      <c r="AT220" s="169" t="s">
        <v>158</v>
      </c>
      <c r="AU220" s="169" t="s">
        <v>76</v>
      </c>
      <c r="AV220" s="11" t="s">
        <v>74</v>
      </c>
      <c r="AW220" s="11" t="s">
        <v>30</v>
      </c>
      <c r="AX220" s="11" t="s">
        <v>66</v>
      </c>
      <c r="AY220" s="169" t="s">
        <v>145</v>
      </c>
    </row>
    <row r="221" spans="2:65" s="12" customFormat="1">
      <c r="B221" s="174"/>
      <c r="D221" s="164" t="s">
        <v>158</v>
      </c>
      <c r="E221" s="175" t="s">
        <v>5</v>
      </c>
      <c r="F221" s="176" t="s">
        <v>908</v>
      </c>
      <c r="H221" s="177">
        <v>0.189</v>
      </c>
      <c r="L221" s="174"/>
      <c r="M221" s="178"/>
      <c r="N221" s="179"/>
      <c r="O221" s="179"/>
      <c r="P221" s="179"/>
      <c r="Q221" s="179"/>
      <c r="R221" s="179"/>
      <c r="S221" s="179"/>
      <c r="T221" s="180"/>
      <c r="AT221" s="175" t="s">
        <v>158</v>
      </c>
      <c r="AU221" s="175" t="s">
        <v>76</v>
      </c>
      <c r="AV221" s="12" t="s">
        <v>76</v>
      </c>
      <c r="AW221" s="12" t="s">
        <v>30</v>
      </c>
      <c r="AX221" s="12" t="s">
        <v>66</v>
      </c>
      <c r="AY221" s="175" t="s">
        <v>145</v>
      </c>
    </row>
    <row r="222" spans="2:65" s="13" customFormat="1">
      <c r="B222" s="181"/>
      <c r="D222" s="164" t="s">
        <v>158</v>
      </c>
      <c r="E222" s="182" t="s">
        <v>5</v>
      </c>
      <c r="F222" s="183" t="s">
        <v>161</v>
      </c>
      <c r="H222" s="184">
        <v>0.189</v>
      </c>
      <c r="L222" s="181"/>
      <c r="M222" s="185"/>
      <c r="N222" s="186"/>
      <c r="O222" s="186"/>
      <c r="P222" s="186"/>
      <c r="Q222" s="186"/>
      <c r="R222" s="186"/>
      <c r="S222" s="186"/>
      <c r="T222" s="187"/>
      <c r="AT222" s="182" t="s">
        <v>158</v>
      </c>
      <c r="AU222" s="182" t="s">
        <v>76</v>
      </c>
      <c r="AV222" s="13" t="s">
        <v>152</v>
      </c>
      <c r="AW222" s="13" t="s">
        <v>30</v>
      </c>
      <c r="AX222" s="13" t="s">
        <v>74</v>
      </c>
      <c r="AY222" s="182" t="s">
        <v>145</v>
      </c>
    </row>
    <row r="223" spans="2:65" s="1" customFormat="1" ht="16.5" customHeight="1">
      <c r="B223" s="152"/>
      <c r="C223" s="153" t="s">
        <v>342</v>
      </c>
      <c r="D223" s="153" t="s">
        <v>147</v>
      </c>
      <c r="E223" s="154" t="s">
        <v>909</v>
      </c>
      <c r="F223" s="155" t="s">
        <v>910</v>
      </c>
      <c r="G223" s="156" t="s">
        <v>184</v>
      </c>
      <c r="H223" s="157">
        <v>1.6</v>
      </c>
      <c r="I223" s="158"/>
      <c r="J223" s="158">
        <f>ROUND(I223*H223,2)</f>
        <v>0</v>
      </c>
      <c r="K223" s="155"/>
      <c r="L223" s="38"/>
      <c r="M223" s="159" t="s">
        <v>5</v>
      </c>
      <c r="N223" s="160" t="s">
        <v>37</v>
      </c>
      <c r="O223" s="161">
        <v>0.96499999999999997</v>
      </c>
      <c r="P223" s="161">
        <f>O223*H223</f>
        <v>1.544</v>
      </c>
      <c r="Q223" s="161">
        <v>2.16</v>
      </c>
      <c r="R223" s="161">
        <f>Q223*H223</f>
        <v>3.4560000000000004</v>
      </c>
      <c r="S223" s="161">
        <v>0</v>
      </c>
      <c r="T223" s="162">
        <f>S223*H223</f>
        <v>0</v>
      </c>
      <c r="AR223" s="24" t="s">
        <v>152</v>
      </c>
      <c r="AT223" s="24" t="s">
        <v>147</v>
      </c>
      <c r="AU223" s="24" t="s">
        <v>76</v>
      </c>
      <c r="AY223" s="24" t="s">
        <v>145</v>
      </c>
      <c r="BE223" s="163">
        <f>IF(N223="základní",J223,0)</f>
        <v>0</v>
      </c>
      <c r="BF223" s="163">
        <f>IF(N223="snížená",J223,0)</f>
        <v>0</v>
      </c>
      <c r="BG223" s="163">
        <f>IF(N223="zákl. přenesená",J223,0)</f>
        <v>0</v>
      </c>
      <c r="BH223" s="163">
        <f>IF(N223="sníž. přenesená",J223,0)</f>
        <v>0</v>
      </c>
      <c r="BI223" s="163">
        <f>IF(N223="nulová",J223,0)</f>
        <v>0</v>
      </c>
      <c r="BJ223" s="24" t="s">
        <v>74</v>
      </c>
      <c r="BK223" s="163">
        <f>ROUND(I223*H223,2)</f>
        <v>0</v>
      </c>
      <c r="BL223" s="24" t="s">
        <v>152</v>
      </c>
      <c r="BM223" s="24" t="s">
        <v>911</v>
      </c>
    </row>
    <row r="224" spans="2:65" s="1" customFormat="1">
      <c r="B224" s="38"/>
      <c r="D224" s="164" t="s">
        <v>154</v>
      </c>
      <c r="F224" s="165" t="s">
        <v>910</v>
      </c>
      <c r="L224" s="38"/>
      <c r="M224" s="166"/>
      <c r="N224" s="39"/>
      <c r="O224" s="39"/>
      <c r="P224" s="39"/>
      <c r="Q224" s="39"/>
      <c r="R224" s="39"/>
      <c r="S224" s="39"/>
      <c r="T224" s="67"/>
      <c r="AT224" s="24" t="s">
        <v>154</v>
      </c>
      <c r="AU224" s="24" t="s">
        <v>76</v>
      </c>
    </row>
    <row r="225" spans="2:65" s="11" customFormat="1">
      <c r="B225" s="168"/>
      <c r="D225" s="164" t="s">
        <v>158</v>
      </c>
      <c r="E225" s="169" t="s">
        <v>5</v>
      </c>
      <c r="F225" s="170" t="s">
        <v>912</v>
      </c>
      <c r="H225" s="169" t="s">
        <v>5</v>
      </c>
      <c r="L225" s="168"/>
      <c r="M225" s="171"/>
      <c r="N225" s="172"/>
      <c r="O225" s="172"/>
      <c r="P225" s="172"/>
      <c r="Q225" s="172"/>
      <c r="R225" s="172"/>
      <c r="S225" s="172"/>
      <c r="T225" s="173"/>
      <c r="AT225" s="169" t="s">
        <v>158</v>
      </c>
      <c r="AU225" s="169" t="s">
        <v>76</v>
      </c>
      <c r="AV225" s="11" t="s">
        <v>74</v>
      </c>
      <c r="AW225" s="11" t="s">
        <v>30</v>
      </c>
      <c r="AX225" s="11" t="s">
        <v>66</v>
      </c>
      <c r="AY225" s="169" t="s">
        <v>145</v>
      </c>
    </row>
    <row r="226" spans="2:65" s="12" customFormat="1">
      <c r="B226" s="174"/>
      <c r="D226" s="164" t="s">
        <v>158</v>
      </c>
      <c r="E226" s="175" t="s">
        <v>5</v>
      </c>
      <c r="F226" s="176" t="s">
        <v>913</v>
      </c>
      <c r="H226" s="177">
        <v>1.6</v>
      </c>
      <c r="L226" s="174"/>
      <c r="M226" s="178"/>
      <c r="N226" s="179"/>
      <c r="O226" s="179"/>
      <c r="P226" s="179"/>
      <c r="Q226" s="179"/>
      <c r="R226" s="179"/>
      <c r="S226" s="179"/>
      <c r="T226" s="180"/>
      <c r="AT226" s="175" t="s">
        <v>158</v>
      </c>
      <c r="AU226" s="175" t="s">
        <v>76</v>
      </c>
      <c r="AV226" s="12" t="s">
        <v>76</v>
      </c>
      <c r="AW226" s="12" t="s">
        <v>30</v>
      </c>
      <c r="AX226" s="12" t="s">
        <v>66</v>
      </c>
      <c r="AY226" s="175" t="s">
        <v>145</v>
      </c>
    </row>
    <row r="227" spans="2:65" s="13" customFormat="1">
      <c r="B227" s="181"/>
      <c r="D227" s="164" t="s">
        <v>158</v>
      </c>
      <c r="E227" s="182" t="s">
        <v>5</v>
      </c>
      <c r="F227" s="183" t="s">
        <v>161</v>
      </c>
      <c r="H227" s="184">
        <v>1.6</v>
      </c>
      <c r="L227" s="181"/>
      <c r="M227" s="185"/>
      <c r="N227" s="186"/>
      <c r="O227" s="186"/>
      <c r="P227" s="186"/>
      <c r="Q227" s="186"/>
      <c r="R227" s="186"/>
      <c r="S227" s="186"/>
      <c r="T227" s="187"/>
      <c r="AT227" s="182" t="s">
        <v>158</v>
      </c>
      <c r="AU227" s="182" t="s">
        <v>76</v>
      </c>
      <c r="AV227" s="13" t="s">
        <v>152</v>
      </c>
      <c r="AW227" s="13" t="s">
        <v>30</v>
      </c>
      <c r="AX227" s="13" t="s">
        <v>74</v>
      </c>
      <c r="AY227" s="182" t="s">
        <v>145</v>
      </c>
    </row>
    <row r="228" spans="2:65" s="1" customFormat="1" ht="16.5" customHeight="1">
      <c r="B228" s="152"/>
      <c r="C228" s="153" t="s">
        <v>350</v>
      </c>
      <c r="D228" s="153" t="s">
        <v>147</v>
      </c>
      <c r="E228" s="154" t="s">
        <v>914</v>
      </c>
      <c r="F228" s="155" t="s">
        <v>915</v>
      </c>
      <c r="G228" s="156" t="s">
        <v>177</v>
      </c>
      <c r="H228" s="157">
        <v>1</v>
      </c>
      <c r="I228" s="158"/>
      <c r="J228" s="158">
        <f>ROUND(I228*H228,2)</f>
        <v>0</v>
      </c>
      <c r="K228" s="155" t="s">
        <v>151</v>
      </c>
      <c r="L228" s="38"/>
      <c r="M228" s="159" t="s">
        <v>5</v>
      </c>
      <c r="N228" s="160" t="s">
        <v>37</v>
      </c>
      <c r="O228" s="161">
        <v>2.1440000000000001</v>
      </c>
      <c r="P228" s="161">
        <f>O228*H228</f>
        <v>2.1440000000000001</v>
      </c>
      <c r="Q228" s="161">
        <v>0.10306999999999999</v>
      </c>
      <c r="R228" s="161">
        <f>Q228*H228</f>
        <v>0.10306999999999999</v>
      </c>
      <c r="S228" s="161">
        <v>0</v>
      </c>
      <c r="T228" s="162">
        <f>S228*H228</f>
        <v>0</v>
      </c>
      <c r="AR228" s="24" t="s">
        <v>152</v>
      </c>
      <c r="AT228" s="24" t="s">
        <v>147</v>
      </c>
      <c r="AU228" s="24" t="s">
        <v>76</v>
      </c>
      <c r="AY228" s="24" t="s">
        <v>145</v>
      </c>
      <c r="BE228" s="163">
        <f>IF(N228="základní",J228,0)</f>
        <v>0</v>
      </c>
      <c r="BF228" s="163">
        <f>IF(N228="snížená",J228,0)</f>
        <v>0</v>
      </c>
      <c r="BG228" s="163">
        <f>IF(N228="zákl. přenesená",J228,0)</f>
        <v>0</v>
      </c>
      <c r="BH228" s="163">
        <f>IF(N228="sníž. přenesená",J228,0)</f>
        <v>0</v>
      </c>
      <c r="BI228" s="163">
        <f>IF(N228="nulová",J228,0)</f>
        <v>0</v>
      </c>
      <c r="BJ228" s="24" t="s">
        <v>74</v>
      </c>
      <c r="BK228" s="163">
        <f>ROUND(I228*H228,2)</f>
        <v>0</v>
      </c>
      <c r="BL228" s="24" t="s">
        <v>152</v>
      </c>
      <c r="BM228" s="24" t="s">
        <v>916</v>
      </c>
    </row>
    <row r="229" spans="2:65" s="12" customFormat="1">
      <c r="B229" s="174"/>
      <c r="D229" s="164" t="s">
        <v>158</v>
      </c>
      <c r="E229" s="175" t="s">
        <v>5</v>
      </c>
      <c r="F229" s="176" t="s">
        <v>917</v>
      </c>
      <c r="H229" s="177">
        <v>1</v>
      </c>
      <c r="L229" s="174"/>
      <c r="M229" s="178"/>
      <c r="N229" s="179"/>
      <c r="O229" s="179"/>
      <c r="P229" s="179"/>
      <c r="Q229" s="179"/>
      <c r="R229" s="179"/>
      <c r="S229" s="179"/>
      <c r="T229" s="180"/>
      <c r="AT229" s="175" t="s">
        <v>158</v>
      </c>
      <c r="AU229" s="175" t="s">
        <v>76</v>
      </c>
      <c r="AV229" s="12" t="s">
        <v>76</v>
      </c>
      <c r="AW229" s="12" t="s">
        <v>30</v>
      </c>
      <c r="AX229" s="12" t="s">
        <v>74</v>
      </c>
      <c r="AY229" s="175" t="s">
        <v>145</v>
      </c>
    </row>
    <row r="230" spans="2:65" s="10" customFormat="1" ht="29.85" customHeight="1">
      <c r="B230" s="140"/>
      <c r="D230" s="141" t="s">
        <v>65</v>
      </c>
      <c r="E230" s="150" t="s">
        <v>169</v>
      </c>
      <c r="F230" s="150" t="s">
        <v>253</v>
      </c>
      <c r="J230" s="151">
        <f>BK230</f>
        <v>0</v>
      </c>
      <c r="L230" s="140"/>
      <c r="M230" s="144"/>
      <c r="N230" s="145"/>
      <c r="O230" s="145"/>
      <c r="P230" s="146">
        <f>SUM(P231:P249)</f>
        <v>452.21456999999998</v>
      </c>
      <c r="Q230" s="145"/>
      <c r="R230" s="146">
        <f>SUM(R231:R249)</f>
        <v>158.53673988743998</v>
      </c>
      <c r="S230" s="145"/>
      <c r="T230" s="147">
        <f>SUM(T231:T249)</f>
        <v>0</v>
      </c>
      <c r="AR230" s="141" t="s">
        <v>74</v>
      </c>
      <c r="AT230" s="148" t="s">
        <v>65</v>
      </c>
      <c r="AU230" s="148" t="s">
        <v>74</v>
      </c>
      <c r="AY230" s="141" t="s">
        <v>145</v>
      </c>
      <c r="BK230" s="149">
        <f>SUM(BK231:BK249)</f>
        <v>0</v>
      </c>
    </row>
    <row r="231" spans="2:65" s="1" customFormat="1" ht="25.5" customHeight="1">
      <c r="B231" s="152"/>
      <c r="C231" s="153" t="s">
        <v>358</v>
      </c>
      <c r="D231" s="153" t="s">
        <v>147</v>
      </c>
      <c r="E231" s="154" t="s">
        <v>255</v>
      </c>
      <c r="F231" s="155" t="s">
        <v>256</v>
      </c>
      <c r="G231" s="156" t="s">
        <v>184</v>
      </c>
      <c r="H231" s="157">
        <v>38.393999999999998</v>
      </c>
      <c r="I231" s="158"/>
      <c r="J231" s="158">
        <f>ROUND(I231*H231,2)</f>
        <v>0</v>
      </c>
      <c r="K231" s="155"/>
      <c r="L231" s="38"/>
      <c r="M231" s="159" t="s">
        <v>5</v>
      </c>
      <c r="N231" s="160" t="s">
        <v>37</v>
      </c>
      <c r="O231" s="161">
        <v>11.201000000000001</v>
      </c>
      <c r="P231" s="161">
        <f>O231*H231</f>
        <v>430.05119400000001</v>
      </c>
      <c r="Q231" s="161">
        <v>3.11388</v>
      </c>
      <c r="R231" s="161">
        <f>Q231*H231</f>
        <v>119.55430871999999</v>
      </c>
      <c r="S231" s="161">
        <v>0</v>
      </c>
      <c r="T231" s="162">
        <f>S231*H231</f>
        <v>0</v>
      </c>
      <c r="AR231" s="24" t="s">
        <v>152</v>
      </c>
      <c r="AT231" s="24" t="s">
        <v>147</v>
      </c>
      <c r="AU231" s="24" t="s">
        <v>76</v>
      </c>
      <c r="AY231" s="24" t="s">
        <v>145</v>
      </c>
      <c r="BE231" s="163">
        <f>IF(N231="základní",J231,0)</f>
        <v>0</v>
      </c>
      <c r="BF231" s="163">
        <f>IF(N231="snížená",J231,0)</f>
        <v>0</v>
      </c>
      <c r="BG231" s="163">
        <f>IF(N231="zákl. přenesená",J231,0)</f>
        <v>0</v>
      </c>
      <c r="BH231" s="163">
        <f>IF(N231="sníž. přenesená",J231,0)</f>
        <v>0</v>
      </c>
      <c r="BI231" s="163">
        <f>IF(N231="nulová",J231,0)</f>
        <v>0</v>
      </c>
      <c r="BJ231" s="24" t="s">
        <v>74</v>
      </c>
      <c r="BK231" s="163">
        <f>ROUND(I231*H231,2)</f>
        <v>0</v>
      </c>
      <c r="BL231" s="24" t="s">
        <v>152</v>
      </c>
      <c r="BM231" s="24" t="s">
        <v>918</v>
      </c>
    </row>
    <row r="232" spans="2:65" s="1" customFormat="1" ht="48">
      <c r="B232" s="38"/>
      <c r="D232" s="164" t="s">
        <v>154</v>
      </c>
      <c r="F232" s="165" t="s">
        <v>258</v>
      </c>
      <c r="L232" s="38"/>
      <c r="M232" s="166"/>
      <c r="N232" s="39"/>
      <c r="O232" s="39"/>
      <c r="P232" s="39"/>
      <c r="Q232" s="39"/>
      <c r="R232" s="39"/>
      <c r="S232" s="39"/>
      <c r="T232" s="67"/>
      <c r="AT232" s="24" t="s">
        <v>154</v>
      </c>
      <c r="AU232" s="24" t="s">
        <v>76</v>
      </c>
    </row>
    <row r="233" spans="2:65" s="1" customFormat="1" ht="60">
      <c r="B233" s="38"/>
      <c r="D233" s="164" t="s">
        <v>156</v>
      </c>
      <c r="F233" s="167" t="s">
        <v>259</v>
      </c>
      <c r="L233" s="38"/>
      <c r="M233" s="166"/>
      <c r="N233" s="39"/>
      <c r="O233" s="39"/>
      <c r="P233" s="39"/>
      <c r="Q233" s="39"/>
      <c r="R233" s="39"/>
      <c r="S233" s="39"/>
      <c r="T233" s="67"/>
      <c r="AT233" s="24" t="s">
        <v>156</v>
      </c>
      <c r="AU233" s="24" t="s">
        <v>76</v>
      </c>
    </row>
    <row r="234" spans="2:65" s="11" customFormat="1">
      <c r="B234" s="168"/>
      <c r="D234" s="164" t="s">
        <v>158</v>
      </c>
      <c r="E234" s="169" t="s">
        <v>5</v>
      </c>
      <c r="F234" s="170" t="s">
        <v>919</v>
      </c>
      <c r="H234" s="169" t="s">
        <v>5</v>
      </c>
      <c r="L234" s="168"/>
      <c r="M234" s="171"/>
      <c r="N234" s="172"/>
      <c r="O234" s="172"/>
      <c r="P234" s="172"/>
      <c r="Q234" s="172"/>
      <c r="R234" s="172"/>
      <c r="S234" s="172"/>
      <c r="T234" s="173"/>
      <c r="AT234" s="169" t="s">
        <v>158</v>
      </c>
      <c r="AU234" s="169" t="s">
        <v>76</v>
      </c>
      <c r="AV234" s="11" t="s">
        <v>74</v>
      </c>
      <c r="AW234" s="11" t="s">
        <v>30</v>
      </c>
      <c r="AX234" s="11" t="s">
        <v>66</v>
      </c>
      <c r="AY234" s="169" t="s">
        <v>145</v>
      </c>
    </row>
    <row r="235" spans="2:65" s="11" customFormat="1">
      <c r="B235" s="168"/>
      <c r="D235" s="164" t="s">
        <v>158</v>
      </c>
      <c r="E235" s="169" t="s">
        <v>5</v>
      </c>
      <c r="F235" s="170" t="s">
        <v>920</v>
      </c>
      <c r="H235" s="169" t="s">
        <v>5</v>
      </c>
      <c r="L235" s="168"/>
      <c r="M235" s="171"/>
      <c r="N235" s="172"/>
      <c r="O235" s="172"/>
      <c r="P235" s="172"/>
      <c r="Q235" s="172"/>
      <c r="R235" s="172"/>
      <c r="S235" s="172"/>
      <c r="T235" s="173"/>
      <c r="AT235" s="169" t="s">
        <v>158</v>
      </c>
      <c r="AU235" s="169" t="s">
        <v>76</v>
      </c>
      <c r="AV235" s="11" t="s">
        <v>74</v>
      </c>
      <c r="AW235" s="11" t="s">
        <v>30</v>
      </c>
      <c r="AX235" s="11" t="s">
        <v>66</v>
      </c>
      <c r="AY235" s="169" t="s">
        <v>145</v>
      </c>
    </row>
    <row r="236" spans="2:65" s="12" customFormat="1">
      <c r="B236" s="174"/>
      <c r="D236" s="164" t="s">
        <v>158</v>
      </c>
      <c r="E236" s="175" t="s">
        <v>5</v>
      </c>
      <c r="F236" s="176" t="s">
        <v>921</v>
      </c>
      <c r="H236" s="177">
        <v>36.115000000000002</v>
      </c>
      <c r="L236" s="174"/>
      <c r="M236" s="178"/>
      <c r="N236" s="179"/>
      <c r="O236" s="179"/>
      <c r="P236" s="179"/>
      <c r="Q236" s="179"/>
      <c r="R236" s="179"/>
      <c r="S236" s="179"/>
      <c r="T236" s="180"/>
      <c r="AT236" s="175" t="s">
        <v>158</v>
      </c>
      <c r="AU236" s="175" t="s">
        <v>76</v>
      </c>
      <c r="AV236" s="12" t="s">
        <v>76</v>
      </c>
      <c r="AW236" s="12" t="s">
        <v>30</v>
      </c>
      <c r="AX236" s="12" t="s">
        <v>66</v>
      </c>
      <c r="AY236" s="175" t="s">
        <v>145</v>
      </c>
    </row>
    <row r="237" spans="2:65" s="12" customFormat="1">
      <c r="B237" s="174"/>
      <c r="D237" s="164" t="s">
        <v>158</v>
      </c>
      <c r="E237" s="175" t="s">
        <v>5</v>
      </c>
      <c r="F237" s="176" t="s">
        <v>5</v>
      </c>
      <c r="H237" s="177">
        <v>0</v>
      </c>
      <c r="L237" s="174"/>
      <c r="M237" s="178"/>
      <c r="N237" s="179"/>
      <c r="O237" s="179"/>
      <c r="P237" s="179"/>
      <c r="Q237" s="179"/>
      <c r="R237" s="179"/>
      <c r="S237" s="179"/>
      <c r="T237" s="180"/>
      <c r="AT237" s="175" t="s">
        <v>158</v>
      </c>
      <c r="AU237" s="175" t="s">
        <v>76</v>
      </c>
      <c r="AV237" s="12" t="s">
        <v>76</v>
      </c>
      <c r="AW237" s="12" t="s">
        <v>30</v>
      </c>
      <c r="AX237" s="12" t="s">
        <v>66</v>
      </c>
      <c r="AY237" s="175" t="s">
        <v>145</v>
      </c>
    </row>
    <row r="238" spans="2:65" s="11" customFormat="1">
      <c r="B238" s="168"/>
      <c r="D238" s="164" t="s">
        <v>158</v>
      </c>
      <c r="E238" s="169" t="s">
        <v>5</v>
      </c>
      <c r="F238" s="170" t="s">
        <v>922</v>
      </c>
      <c r="H238" s="169" t="s">
        <v>5</v>
      </c>
      <c r="L238" s="168"/>
      <c r="M238" s="171"/>
      <c r="N238" s="172"/>
      <c r="O238" s="172"/>
      <c r="P238" s="172"/>
      <c r="Q238" s="172"/>
      <c r="R238" s="172"/>
      <c r="S238" s="172"/>
      <c r="T238" s="173"/>
      <c r="AT238" s="169" t="s">
        <v>158</v>
      </c>
      <c r="AU238" s="169" t="s">
        <v>76</v>
      </c>
      <c r="AV238" s="11" t="s">
        <v>74</v>
      </c>
      <c r="AW238" s="11" t="s">
        <v>30</v>
      </c>
      <c r="AX238" s="11" t="s">
        <v>66</v>
      </c>
      <c r="AY238" s="169" t="s">
        <v>145</v>
      </c>
    </row>
    <row r="239" spans="2:65" s="12" customFormat="1">
      <c r="B239" s="174"/>
      <c r="D239" s="164" t="s">
        <v>158</v>
      </c>
      <c r="E239" s="175" t="s">
        <v>5</v>
      </c>
      <c r="F239" s="176" t="s">
        <v>923</v>
      </c>
      <c r="H239" s="177">
        <v>1.004</v>
      </c>
      <c r="L239" s="174"/>
      <c r="M239" s="178"/>
      <c r="N239" s="179"/>
      <c r="O239" s="179"/>
      <c r="P239" s="179"/>
      <c r="Q239" s="179"/>
      <c r="R239" s="179"/>
      <c r="S239" s="179"/>
      <c r="T239" s="180"/>
      <c r="AT239" s="175" t="s">
        <v>158</v>
      </c>
      <c r="AU239" s="175" t="s">
        <v>76</v>
      </c>
      <c r="AV239" s="12" t="s">
        <v>76</v>
      </c>
      <c r="AW239" s="12" t="s">
        <v>30</v>
      </c>
      <c r="AX239" s="12" t="s">
        <v>66</v>
      </c>
      <c r="AY239" s="175" t="s">
        <v>145</v>
      </c>
    </row>
    <row r="240" spans="2:65" s="11" customFormat="1">
      <c r="B240" s="168"/>
      <c r="D240" s="164" t="s">
        <v>158</v>
      </c>
      <c r="E240" s="169" t="s">
        <v>5</v>
      </c>
      <c r="F240" s="170" t="s">
        <v>924</v>
      </c>
      <c r="H240" s="169" t="s">
        <v>5</v>
      </c>
      <c r="L240" s="168"/>
      <c r="M240" s="171"/>
      <c r="N240" s="172"/>
      <c r="O240" s="172"/>
      <c r="P240" s="172"/>
      <c r="Q240" s="172"/>
      <c r="R240" s="172"/>
      <c r="S240" s="172"/>
      <c r="T240" s="173"/>
      <c r="AT240" s="169" t="s">
        <v>158</v>
      </c>
      <c r="AU240" s="169" t="s">
        <v>76</v>
      </c>
      <c r="AV240" s="11" t="s">
        <v>74</v>
      </c>
      <c r="AW240" s="11" t="s">
        <v>30</v>
      </c>
      <c r="AX240" s="11" t="s">
        <v>66</v>
      </c>
      <c r="AY240" s="169" t="s">
        <v>145</v>
      </c>
    </row>
    <row r="241" spans="2:65" s="12" customFormat="1">
      <c r="B241" s="174"/>
      <c r="D241" s="164" t="s">
        <v>158</v>
      </c>
      <c r="E241" s="175" t="s">
        <v>5</v>
      </c>
      <c r="F241" s="176" t="s">
        <v>925</v>
      </c>
      <c r="H241" s="177">
        <v>1.2749999999999999</v>
      </c>
      <c r="L241" s="174"/>
      <c r="M241" s="178"/>
      <c r="N241" s="179"/>
      <c r="O241" s="179"/>
      <c r="P241" s="179"/>
      <c r="Q241" s="179"/>
      <c r="R241" s="179"/>
      <c r="S241" s="179"/>
      <c r="T241" s="180"/>
      <c r="AT241" s="175" t="s">
        <v>158</v>
      </c>
      <c r="AU241" s="175" t="s">
        <v>76</v>
      </c>
      <c r="AV241" s="12" t="s">
        <v>76</v>
      </c>
      <c r="AW241" s="12" t="s">
        <v>30</v>
      </c>
      <c r="AX241" s="12" t="s">
        <v>66</v>
      </c>
      <c r="AY241" s="175" t="s">
        <v>145</v>
      </c>
    </row>
    <row r="242" spans="2:65" s="13" customFormat="1">
      <c r="B242" s="181"/>
      <c r="D242" s="164" t="s">
        <v>158</v>
      </c>
      <c r="E242" s="182" t="s">
        <v>5</v>
      </c>
      <c r="F242" s="183" t="s">
        <v>161</v>
      </c>
      <c r="H242" s="184">
        <v>38.393999999999998</v>
      </c>
      <c r="L242" s="181"/>
      <c r="M242" s="185"/>
      <c r="N242" s="186"/>
      <c r="O242" s="186"/>
      <c r="P242" s="186"/>
      <c r="Q242" s="186"/>
      <c r="R242" s="186"/>
      <c r="S242" s="186"/>
      <c r="T242" s="187"/>
      <c r="AT242" s="182" t="s">
        <v>158</v>
      </c>
      <c r="AU242" s="182" t="s">
        <v>76</v>
      </c>
      <c r="AV242" s="13" t="s">
        <v>152</v>
      </c>
      <c r="AW242" s="13" t="s">
        <v>30</v>
      </c>
      <c r="AX242" s="13" t="s">
        <v>74</v>
      </c>
      <c r="AY242" s="182" t="s">
        <v>145</v>
      </c>
    </row>
    <row r="243" spans="2:65" s="1" customFormat="1" ht="25.5" customHeight="1">
      <c r="B243" s="152"/>
      <c r="C243" s="153" t="s">
        <v>365</v>
      </c>
      <c r="D243" s="153" t="s">
        <v>147</v>
      </c>
      <c r="E243" s="154" t="s">
        <v>285</v>
      </c>
      <c r="F243" s="155" t="s">
        <v>286</v>
      </c>
      <c r="G243" s="156" t="s">
        <v>184</v>
      </c>
      <c r="H243" s="157">
        <v>16.013999999999999</v>
      </c>
      <c r="I243" s="158"/>
      <c r="J243" s="158">
        <f>ROUND(I243*H243,2)</f>
        <v>0</v>
      </c>
      <c r="K243" s="155" t="s">
        <v>151</v>
      </c>
      <c r="L243" s="38"/>
      <c r="M243" s="159" t="s">
        <v>5</v>
      </c>
      <c r="N243" s="160" t="s">
        <v>37</v>
      </c>
      <c r="O243" s="161">
        <v>1.3839999999999999</v>
      </c>
      <c r="P243" s="161">
        <f>O243*H243</f>
        <v>22.163375999999996</v>
      </c>
      <c r="Q243" s="161">
        <v>2.4342719599999998</v>
      </c>
      <c r="R243" s="161">
        <f>Q243*H243</f>
        <v>38.982431167439998</v>
      </c>
      <c r="S243" s="161">
        <v>0</v>
      </c>
      <c r="T243" s="162">
        <f>S243*H243</f>
        <v>0</v>
      </c>
      <c r="AR243" s="24" t="s">
        <v>152</v>
      </c>
      <c r="AT243" s="24" t="s">
        <v>147</v>
      </c>
      <c r="AU243" s="24" t="s">
        <v>76</v>
      </c>
      <c r="AY243" s="24" t="s">
        <v>145</v>
      </c>
      <c r="BE243" s="163">
        <f>IF(N243="základní",J243,0)</f>
        <v>0</v>
      </c>
      <c r="BF243" s="163">
        <f>IF(N243="snížená",J243,0)</f>
        <v>0</v>
      </c>
      <c r="BG243" s="163">
        <f>IF(N243="zákl. přenesená",J243,0)</f>
        <v>0</v>
      </c>
      <c r="BH243" s="163">
        <f>IF(N243="sníž. přenesená",J243,0)</f>
        <v>0</v>
      </c>
      <c r="BI243" s="163">
        <f>IF(N243="nulová",J243,0)</f>
        <v>0</v>
      </c>
      <c r="BJ243" s="24" t="s">
        <v>74</v>
      </c>
      <c r="BK243" s="163">
        <f>ROUND(I243*H243,2)</f>
        <v>0</v>
      </c>
      <c r="BL243" s="24" t="s">
        <v>152</v>
      </c>
      <c r="BM243" s="24" t="s">
        <v>926</v>
      </c>
    </row>
    <row r="244" spans="2:65" s="1" customFormat="1" ht="24">
      <c r="B244" s="38"/>
      <c r="D244" s="164" t="s">
        <v>154</v>
      </c>
      <c r="F244" s="165" t="s">
        <v>288</v>
      </c>
      <c r="L244" s="38"/>
      <c r="M244" s="166"/>
      <c r="N244" s="39"/>
      <c r="O244" s="39"/>
      <c r="P244" s="39"/>
      <c r="Q244" s="39"/>
      <c r="R244" s="39"/>
      <c r="S244" s="39"/>
      <c r="T244" s="67"/>
      <c r="AT244" s="24" t="s">
        <v>154</v>
      </c>
      <c r="AU244" s="24" t="s">
        <v>76</v>
      </c>
    </row>
    <row r="245" spans="2:65" s="1" customFormat="1" ht="84">
      <c r="B245" s="38"/>
      <c r="D245" s="164" t="s">
        <v>156</v>
      </c>
      <c r="F245" s="167" t="s">
        <v>281</v>
      </c>
      <c r="L245" s="38"/>
      <c r="M245" s="166"/>
      <c r="N245" s="39"/>
      <c r="O245" s="39"/>
      <c r="P245" s="39"/>
      <c r="Q245" s="39"/>
      <c r="R245" s="39"/>
      <c r="S245" s="39"/>
      <c r="T245" s="67"/>
      <c r="AT245" s="24" t="s">
        <v>156</v>
      </c>
      <c r="AU245" s="24" t="s">
        <v>76</v>
      </c>
    </row>
    <row r="246" spans="2:65" s="11" customFormat="1">
      <c r="B246" s="168"/>
      <c r="D246" s="164" t="s">
        <v>158</v>
      </c>
      <c r="E246" s="169" t="s">
        <v>5</v>
      </c>
      <c r="F246" s="170" t="s">
        <v>802</v>
      </c>
      <c r="H246" s="169" t="s">
        <v>5</v>
      </c>
      <c r="L246" s="168"/>
      <c r="M246" s="171"/>
      <c r="N246" s="172"/>
      <c r="O246" s="172"/>
      <c r="P246" s="172"/>
      <c r="Q246" s="172"/>
      <c r="R246" s="172"/>
      <c r="S246" s="172"/>
      <c r="T246" s="173"/>
      <c r="AT246" s="169" t="s">
        <v>158</v>
      </c>
      <c r="AU246" s="169" t="s">
        <v>76</v>
      </c>
      <c r="AV246" s="11" t="s">
        <v>74</v>
      </c>
      <c r="AW246" s="11" t="s">
        <v>30</v>
      </c>
      <c r="AX246" s="11" t="s">
        <v>66</v>
      </c>
      <c r="AY246" s="169" t="s">
        <v>145</v>
      </c>
    </row>
    <row r="247" spans="2:65" s="11" customFormat="1">
      <c r="B247" s="168"/>
      <c r="D247" s="164" t="s">
        <v>158</v>
      </c>
      <c r="E247" s="169" t="s">
        <v>5</v>
      </c>
      <c r="F247" s="170" t="s">
        <v>927</v>
      </c>
      <c r="H247" s="169" t="s">
        <v>5</v>
      </c>
      <c r="L247" s="168"/>
      <c r="M247" s="171"/>
      <c r="N247" s="172"/>
      <c r="O247" s="172"/>
      <c r="P247" s="172"/>
      <c r="Q247" s="172"/>
      <c r="R247" s="172"/>
      <c r="S247" s="172"/>
      <c r="T247" s="173"/>
      <c r="AT247" s="169" t="s">
        <v>158</v>
      </c>
      <c r="AU247" s="169" t="s">
        <v>76</v>
      </c>
      <c r="AV247" s="11" t="s">
        <v>74</v>
      </c>
      <c r="AW247" s="11" t="s">
        <v>30</v>
      </c>
      <c r="AX247" s="11" t="s">
        <v>66</v>
      </c>
      <c r="AY247" s="169" t="s">
        <v>145</v>
      </c>
    </row>
    <row r="248" spans="2:65" s="12" customFormat="1">
      <c r="B248" s="174"/>
      <c r="D248" s="164" t="s">
        <v>158</v>
      </c>
      <c r="E248" s="175" t="s">
        <v>5</v>
      </c>
      <c r="F248" s="176" t="s">
        <v>928</v>
      </c>
      <c r="H248" s="177">
        <v>16.013999999999999</v>
      </c>
      <c r="L248" s="174"/>
      <c r="M248" s="178"/>
      <c r="N248" s="179"/>
      <c r="O248" s="179"/>
      <c r="P248" s="179"/>
      <c r="Q248" s="179"/>
      <c r="R248" s="179"/>
      <c r="S248" s="179"/>
      <c r="T248" s="180"/>
      <c r="AT248" s="175" t="s">
        <v>158</v>
      </c>
      <c r="AU248" s="175" t="s">
        <v>76</v>
      </c>
      <c r="AV248" s="12" t="s">
        <v>76</v>
      </c>
      <c r="AW248" s="12" t="s">
        <v>30</v>
      </c>
      <c r="AX248" s="12" t="s">
        <v>66</v>
      </c>
      <c r="AY248" s="175" t="s">
        <v>145</v>
      </c>
    </row>
    <row r="249" spans="2:65" s="13" customFormat="1">
      <c r="B249" s="181"/>
      <c r="D249" s="164" t="s">
        <v>158</v>
      </c>
      <c r="E249" s="182" t="s">
        <v>5</v>
      </c>
      <c r="F249" s="183" t="s">
        <v>161</v>
      </c>
      <c r="H249" s="184">
        <v>16.013999999999999</v>
      </c>
      <c r="L249" s="181"/>
      <c r="M249" s="185"/>
      <c r="N249" s="186"/>
      <c r="O249" s="186"/>
      <c r="P249" s="186"/>
      <c r="Q249" s="186"/>
      <c r="R249" s="186"/>
      <c r="S249" s="186"/>
      <c r="T249" s="187"/>
      <c r="AT249" s="182" t="s">
        <v>158</v>
      </c>
      <c r="AU249" s="182" t="s">
        <v>76</v>
      </c>
      <c r="AV249" s="13" t="s">
        <v>152</v>
      </c>
      <c r="AW249" s="13" t="s">
        <v>30</v>
      </c>
      <c r="AX249" s="13" t="s">
        <v>74</v>
      </c>
      <c r="AY249" s="182" t="s">
        <v>145</v>
      </c>
    </row>
    <row r="250" spans="2:65" s="10" customFormat="1" ht="29.85" customHeight="1">
      <c r="B250" s="140"/>
      <c r="D250" s="141" t="s">
        <v>65</v>
      </c>
      <c r="E250" s="150" t="s">
        <v>152</v>
      </c>
      <c r="F250" s="150" t="s">
        <v>333</v>
      </c>
      <c r="J250" s="151">
        <f>BK250</f>
        <v>0</v>
      </c>
      <c r="L250" s="140"/>
      <c r="M250" s="144"/>
      <c r="N250" s="145"/>
      <c r="O250" s="145"/>
      <c r="P250" s="146">
        <f>SUM(P251:P320)</f>
        <v>196.68487499999998</v>
      </c>
      <c r="Q250" s="145"/>
      <c r="R250" s="146">
        <f>SUM(R251:R320)</f>
        <v>150.80965992</v>
      </c>
      <c r="S250" s="145"/>
      <c r="T250" s="147">
        <f>SUM(T251:T320)</f>
        <v>0</v>
      </c>
      <c r="AR250" s="141" t="s">
        <v>74</v>
      </c>
      <c r="AT250" s="148" t="s">
        <v>65</v>
      </c>
      <c r="AU250" s="148" t="s">
        <v>74</v>
      </c>
      <c r="AY250" s="141" t="s">
        <v>145</v>
      </c>
      <c r="BK250" s="149">
        <f>SUM(BK251:BK320)</f>
        <v>0</v>
      </c>
    </row>
    <row r="251" spans="2:65" s="1" customFormat="1" ht="25.5" customHeight="1">
      <c r="B251" s="152"/>
      <c r="C251" s="153" t="s">
        <v>375</v>
      </c>
      <c r="D251" s="153" t="s">
        <v>147</v>
      </c>
      <c r="E251" s="154" t="s">
        <v>929</v>
      </c>
      <c r="F251" s="155" t="s">
        <v>930</v>
      </c>
      <c r="G251" s="156" t="s">
        <v>150</v>
      </c>
      <c r="H251" s="157">
        <v>90.84</v>
      </c>
      <c r="I251" s="158"/>
      <c r="J251" s="158">
        <f>ROUND(I251*H251,2)</f>
        <v>0</v>
      </c>
      <c r="K251" s="155" t="s">
        <v>151</v>
      </c>
      <c r="L251" s="38"/>
      <c r="M251" s="159" t="s">
        <v>5</v>
      </c>
      <c r="N251" s="160" t="s">
        <v>37</v>
      </c>
      <c r="O251" s="161">
        <v>0.248</v>
      </c>
      <c r="P251" s="161">
        <f>O251*H251</f>
        <v>22.528320000000001</v>
      </c>
      <c r="Q251" s="161">
        <v>0</v>
      </c>
      <c r="R251" s="161">
        <f>Q251*H251</f>
        <v>0</v>
      </c>
      <c r="S251" s="161">
        <v>0</v>
      </c>
      <c r="T251" s="162">
        <f>S251*H251</f>
        <v>0</v>
      </c>
      <c r="AR251" s="24" t="s">
        <v>152</v>
      </c>
      <c r="AT251" s="24" t="s">
        <v>147</v>
      </c>
      <c r="AU251" s="24" t="s">
        <v>76</v>
      </c>
      <c r="AY251" s="24" t="s">
        <v>145</v>
      </c>
      <c r="BE251" s="163">
        <f>IF(N251="základní",J251,0)</f>
        <v>0</v>
      </c>
      <c r="BF251" s="163">
        <f>IF(N251="snížená",J251,0)</f>
        <v>0</v>
      </c>
      <c r="BG251" s="163">
        <f>IF(N251="zákl. přenesená",J251,0)</f>
        <v>0</v>
      </c>
      <c r="BH251" s="163">
        <f>IF(N251="sníž. přenesená",J251,0)</f>
        <v>0</v>
      </c>
      <c r="BI251" s="163">
        <f>IF(N251="nulová",J251,0)</f>
        <v>0</v>
      </c>
      <c r="BJ251" s="24" t="s">
        <v>74</v>
      </c>
      <c r="BK251" s="163">
        <f>ROUND(I251*H251,2)</f>
        <v>0</v>
      </c>
      <c r="BL251" s="24" t="s">
        <v>152</v>
      </c>
      <c r="BM251" s="24" t="s">
        <v>931</v>
      </c>
    </row>
    <row r="252" spans="2:65" s="1" customFormat="1" ht="24">
      <c r="B252" s="38"/>
      <c r="D252" s="164" t="s">
        <v>154</v>
      </c>
      <c r="F252" s="165" t="s">
        <v>932</v>
      </c>
      <c r="L252" s="38"/>
      <c r="M252" s="166"/>
      <c r="N252" s="39"/>
      <c r="O252" s="39"/>
      <c r="P252" s="39"/>
      <c r="Q252" s="39"/>
      <c r="R252" s="39"/>
      <c r="S252" s="39"/>
      <c r="T252" s="67"/>
      <c r="AT252" s="24" t="s">
        <v>154</v>
      </c>
      <c r="AU252" s="24" t="s">
        <v>76</v>
      </c>
    </row>
    <row r="253" spans="2:65" s="1" customFormat="1" ht="108">
      <c r="B253" s="38"/>
      <c r="D253" s="164" t="s">
        <v>156</v>
      </c>
      <c r="F253" s="167" t="s">
        <v>933</v>
      </c>
      <c r="L253" s="38"/>
      <c r="M253" s="166"/>
      <c r="N253" s="39"/>
      <c r="O253" s="39"/>
      <c r="P253" s="39"/>
      <c r="Q253" s="39"/>
      <c r="R253" s="39"/>
      <c r="S253" s="39"/>
      <c r="T253" s="67"/>
      <c r="AT253" s="24" t="s">
        <v>156</v>
      </c>
      <c r="AU253" s="24" t="s">
        <v>76</v>
      </c>
    </row>
    <row r="254" spans="2:65" s="11" customFormat="1">
      <c r="B254" s="168"/>
      <c r="D254" s="164" t="s">
        <v>158</v>
      </c>
      <c r="E254" s="169" t="s">
        <v>5</v>
      </c>
      <c r="F254" s="170" t="s">
        <v>934</v>
      </c>
      <c r="H254" s="169" t="s">
        <v>5</v>
      </c>
      <c r="L254" s="168"/>
      <c r="M254" s="171"/>
      <c r="N254" s="172"/>
      <c r="O254" s="172"/>
      <c r="P254" s="172"/>
      <c r="Q254" s="172"/>
      <c r="R254" s="172"/>
      <c r="S254" s="172"/>
      <c r="T254" s="173"/>
      <c r="AT254" s="169" t="s">
        <v>158</v>
      </c>
      <c r="AU254" s="169" t="s">
        <v>76</v>
      </c>
      <c r="AV254" s="11" t="s">
        <v>74</v>
      </c>
      <c r="AW254" s="11" t="s">
        <v>30</v>
      </c>
      <c r="AX254" s="11" t="s">
        <v>66</v>
      </c>
      <c r="AY254" s="169" t="s">
        <v>145</v>
      </c>
    </row>
    <row r="255" spans="2:65" s="11" customFormat="1">
      <c r="B255" s="168"/>
      <c r="D255" s="164" t="s">
        <v>158</v>
      </c>
      <c r="E255" s="169" t="s">
        <v>5</v>
      </c>
      <c r="F255" s="170" t="s">
        <v>935</v>
      </c>
      <c r="H255" s="169" t="s">
        <v>5</v>
      </c>
      <c r="L255" s="168"/>
      <c r="M255" s="171"/>
      <c r="N255" s="172"/>
      <c r="O255" s="172"/>
      <c r="P255" s="172"/>
      <c r="Q255" s="172"/>
      <c r="R255" s="172"/>
      <c r="S255" s="172"/>
      <c r="T255" s="173"/>
      <c r="AT255" s="169" t="s">
        <v>158</v>
      </c>
      <c r="AU255" s="169" t="s">
        <v>76</v>
      </c>
      <c r="AV255" s="11" t="s">
        <v>74</v>
      </c>
      <c r="AW255" s="11" t="s">
        <v>30</v>
      </c>
      <c r="AX255" s="11" t="s">
        <v>66</v>
      </c>
      <c r="AY255" s="169" t="s">
        <v>145</v>
      </c>
    </row>
    <row r="256" spans="2:65" s="12" customFormat="1">
      <c r="B256" s="174"/>
      <c r="D256" s="164" t="s">
        <v>158</v>
      </c>
      <c r="E256" s="175" t="s">
        <v>5</v>
      </c>
      <c r="F256" s="176" t="s">
        <v>936</v>
      </c>
      <c r="H256" s="177">
        <v>56.84</v>
      </c>
      <c r="L256" s="174"/>
      <c r="M256" s="178"/>
      <c r="N256" s="179"/>
      <c r="O256" s="179"/>
      <c r="P256" s="179"/>
      <c r="Q256" s="179"/>
      <c r="R256" s="179"/>
      <c r="S256" s="179"/>
      <c r="T256" s="180"/>
      <c r="AT256" s="175" t="s">
        <v>158</v>
      </c>
      <c r="AU256" s="175" t="s">
        <v>76</v>
      </c>
      <c r="AV256" s="12" t="s">
        <v>76</v>
      </c>
      <c r="AW256" s="12" t="s">
        <v>30</v>
      </c>
      <c r="AX256" s="12" t="s">
        <v>66</v>
      </c>
      <c r="AY256" s="175" t="s">
        <v>145</v>
      </c>
    </row>
    <row r="257" spans="2:65" s="12" customFormat="1">
      <c r="B257" s="174"/>
      <c r="D257" s="164" t="s">
        <v>158</v>
      </c>
      <c r="E257" s="175" t="s">
        <v>5</v>
      </c>
      <c r="F257" s="176" t="s">
        <v>5</v>
      </c>
      <c r="H257" s="177">
        <v>0</v>
      </c>
      <c r="L257" s="174"/>
      <c r="M257" s="178"/>
      <c r="N257" s="179"/>
      <c r="O257" s="179"/>
      <c r="P257" s="179"/>
      <c r="Q257" s="179"/>
      <c r="R257" s="179"/>
      <c r="S257" s="179"/>
      <c r="T257" s="180"/>
      <c r="AT257" s="175" t="s">
        <v>158</v>
      </c>
      <c r="AU257" s="175" t="s">
        <v>76</v>
      </c>
      <c r="AV257" s="12" t="s">
        <v>76</v>
      </c>
      <c r="AW257" s="12" t="s">
        <v>30</v>
      </c>
      <c r="AX257" s="12" t="s">
        <v>66</v>
      </c>
      <c r="AY257" s="175" t="s">
        <v>145</v>
      </c>
    </row>
    <row r="258" spans="2:65" s="11" customFormat="1">
      <c r="B258" s="168"/>
      <c r="D258" s="164" t="s">
        <v>158</v>
      </c>
      <c r="E258" s="169" t="s">
        <v>5</v>
      </c>
      <c r="F258" s="170" t="s">
        <v>937</v>
      </c>
      <c r="H258" s="169" t="s">
        <v>5</v>
      </c>
      <c r="L258" s="168"/>
      <c r="M258" s="171"/>
      <c r="N258" s="172"/>
      <c r="O258" s="172"/>
      <c r="P258" s="172"/>
      <c r="Q258" s="172"/>
      <c r="R258" s="172"/>
      <c r="S258" s="172"/>
      <c r="T258" s="173"/>
      <c r="AT258" s="169" t="s">
        <v>158</v>
      </c>
      <c r="AU258" s="169" t="s">
        <v>76</v>
      </c>
      <c r="AV258" s="11" t="s">
        <v>74</v>
      </c>
      <c r="AW258" s="11" t="s">
        <v>30</v>
      </c>
      <c r="AX258" s="11" t="s">
        <v>66</v>
      </c>
      <c r="AY258" s="169" t="s">
        <v>145</v>
      </c>
    </row>
    <row r="259" spans="2:65" s="12" customFormat="1">
      <c r="B259" s="174"/>
      <c r="D259" s="164" t="s">
        <v>158</v>
      </c>
      <c r="E259" s="175" t="s">
        <v>5</v>
      </c>
      <c r="F259" s="176" t="s">
        <v>938</v>
      </c>
      <c r="H259" s="177">
        <v>16</v>
      </c>
      <c r="L259" s="174"/>
      <c r="M259" s="178"/>
      <c r="N259" s="179"/>
      <c r="O259" s="179"/>
      <c r="P259" s="179"/>
      <c r="Q259" s="179"/>
      <c r="R259" s="179"/>
      <c r="S259" s="179"/>
      <c r="T259" s="180"/>
      <c r="AT259" s="175" t="s">
        <v>158</v>
      </c>
      <c r="AU259" s="175" t="s">
        <v>76</v>
      </c>
      <c r="AV259" s="12" t="s">
        <v>76</v>
      </c>
      <c r="AW259" s="12" t="s">
        <v>30</v>
      </c>
      <c r="AX259" s="12" t="s">
        <v>66</v>
      </c>
      <c r="AY259" s="175" t="s">
        <v>145</v>
      </c>
    </row>
    <row r="260" spans="2:65" s="12" customFormat="1">
      <c r="B260" s="174"/>
      <c r="D260" s="164" t="s">
        <v>158</v>
      </c>
      <c r="E260" s="175" t="s">
        <v>5</v>
      </c>
      <c r="F260" s="176" t="s">
        <v>5</v>
      </c>
      <c r="H260" s="177">
        <v>0</v>
      </c>
      <c r="L260" s="174"/>
      <c r="M260" s="178"/>
      <c r="N260" s="179"/>
      <c r="O260" s="179"/>
      <c r="P260" s="179"/>
      <c r="Q260" s="179"/>
      <c r="R260" s="179"/>
      <c r="S260" s="179"/>
      <c r="T260" s="180"/>
      <c r="AT260" s="175" t="s">
        <v>158</v>
      </c>
      <c r="AU260" s="175" t="s">
        <v>76</v>
      </c>
      <c r="AV260" s="12" t="s">
        <v>76</v>
      </c>
      <c r="AW260" s="12" t="s">
        <v>30</v>
      </c>
      <c r="AX260" s="12" t="s">
        <v>66</v>
      </c>
      <c r="AY260" s="175" t="s">
        <v>145</v>
      </c>
    </row>
    <row r="261" spans="2:65" s="11" customFormat="1">
      <c r="B261" s="168"/>
      <c r="D261" s="164" t="s">
        <v>158</v>
      </c>
      <c r="E261" s="169" t="s">
        <v>5</v>
      </c>
      <c r="F261" s="170" t="s">
        <v>939</v>
      </c>
      <c r="H261" s="169" t="s">
        <v>5</v>
      </c>
      <c r="L261" s="168"/>
      <c r="M261" s="171"/>
      <c r="N261" s="172"/>
      <c r="O261" s="172"/>
      <c r="P261" s="172"/>
      <c r="Q261" s="172"/>
      <c r="R261" s="172"/>
      <c r="S261" s="172"/>
      <c r="T261" s="173"/>
      <c r="AT261" s="169" t="s">
        <v>158</v>
      </c>
      <c r="AU261" s="169" t="s">
        <v>76</v>
      </c>
      <c r="AV261" s="11" t="s">
        <v>74</v>
      </c>
      <c r="AW261" s="11" t="s">
        <v>30</v>
      </c>
      <c r="AX261" s="11" t="s">
        <v>66</v>
      </c>
      <c r="AY261" s="169" t="s">
        <v>145</v>
      </c>
    </row>
    <row r="262" spans="2:65" s="12" customFormat="1">
      <c r="B262" s="174"/>
      <c r="D262" s="164" t="s">
        <v>158</v>
      </c>
      <c r="E262" s="175" t="s">
        <v>5</v>
      </c>
      <c r="F262" s="176" t="s">
        <v>940</v>
      </c>
      <c r="H262" s="177">
        <v>18</v>
      </c>
      <c r="L262" s="174"/>
      <c r="M262" s="178"/>
      <c r="N262" s="179"/>
      <c r="O262" s="179"/>
      <c r="P262" s="179"/>
      <c r="Q262" s="179"/>
      <c r="R262" s="179"/>
      <c r="S262" s="179"/>
      <c r="T262" s="180"/>
      <c r="AT262" s="175" t="s">
        <v>158</v>
      </c>
      <c r="AU262" s="175" t="s">
        <v>76</v>
      </c>
      <c r="AV262" s="12" t="s">
        <v>76</v>
      </c>
      <c r="AW262" s="12" t="s">
        <v>30</v>
      </c>
      <c r="AX262" s="12" t="s">
        <v>66</v>
      </c>
      <c r="AY262" s="175" t="s">
        <v>145</v>
      </c>
    </row>
    <row r="263" spans="2:65" s="13" customFormat="1">
      <c r="B263" s="181"/>
      <c r="D263" s="164" t="s">
        <v>158</v>
      </c>
      <c r="E263" s="182" t="s">
        <v>5</v>
      </c>
      <c r="F263" s="183" t="s">
        <v>161</v>
      </c>
      <c r="H263" s="184">
        <v>90.84</v>
      </c>
      <c r="L263" s="181"/>
      <c r="M263" s="185"/>
      <c r="N263" s="186"/>
      <c r="O263" s="186"/>
      <c r="P263" s="186"/>
      <c r="Q263" s="186"/>
      <c r="R263" s="186"/>
      <c r="S263" s="186"/>
      <c r="T263" s="187"/>
      <c r="AT263" s="182" t="s">
        <v>158</v>
      </c>
      <c r="AU263" s="182" t="s">
        <v>76</v>
      </c>
      <c r="AV263" s="13" t="s">
        <v>152</v>
      </c>
      <c r="AW263" s="13" t="s">
        <v>30</v>
      </c>
      <c r="AX263" s="13" t="s">
        <v>74</v>
      </c>
      <c r="AY263" s="182" t="s">
        <v>145</v>
      </c>
    </row>
    <row r="264" spans="2:65" s="1" customFormat="1" ht="16.5" customHeight="1">
      <c r="B264" s="152"/>
      <c r="C264" s="153" t="s">
        <v>382</v>
      </c>
      <c r="D264" s="153" t="s">
        <v>147</v>
      </c>
      <c r="E264" s="154" t="s">
        <v>941</v>
      </c>
      <c r="F264" s="155" t="s">
        <v>942</v>
      </c>
      <c r="G264" s="156" t="s">
        <v>150</v>
      </c>
      <c r="H264" s="157">
        <v>76.37</v>
      </c>
      <c r="I264" s="158"/>
      <c r="J264" s="158">
        <f>ROUND(I264*H264,2)</f>
        <v>0</v>
      </c>
      <c r="K264" s="155"/>
      <c r="L264" s="38"/>
      <c r="M264" s="159" t="s">
        <v>5</v>
      </c>
      <c r="N264" s="160" t="s">
        <v>37</v>
      </c>
      <c r="O264" s="161">
        <v>0.17799999999999999</v>
      </c>
      <c r="P264" s="161">
        <f>O264*H264</f>
        <v>13.593859999999999</v>
      </c>
      <c r="Q264" s="161">
        <v>0.21251999999999999</v>
      </c>
      <c r="R264" s="161">
        <f>Q264*H264</f>
        <v>16.230152400000001</v>
      </c>
      <c r="S264" s="161">
        <v>0</v>
      </c>
      <c r="T264" s="162">
        <f>S264*H264</f>
        <v>0</v>
      </c>
      <c r="AR264" s="24" t="s">
        <v>152</v>
      </c>
      <c r="AT264" s="24" t="s">
        <v>147</v>
      </c>
      <c r="AU264" s="24" t="s">
        <v>76</v>
      </c>
      <c r="AY264" s="24" t="s">
        <v>145</v>
      </c>
      <c r="BE264" s="163">
        <f>IF(N264="základní",J264,0)</f>
        <v>0</v>
      </c>
      <c r="BF264" s="163">
        <f>IF(N264="snížená",J264,0)</f>
        <v>0</v>
      </c>
      <c r="BG264" s="163">
        <f>IF(N264="zákl. přenesená",J264,0)</f>
        <v>0</v>
      </c>
      <c r="BH264" s="163">
        <f>IF(N264="sníž. přenesená",J264,0)</f>
        <v>0</v>
      </c>
      <c r="BI264" s="163">
        <f>IF(N264="nulová",J264,0)</f>
        <v>0</v>
      </c>
      <c r="BJ264" s="24" t="s">
        <v>74</v>
      </c>
      <c r="BK264" s="163">
        <f>ROUND(I264*H264,2)</f>
        <v>0</v>
      </c>
      <c r="BL264" s="24" t="s">
        <v>152</v>
      </c>
      <c r="BM264" s="24" t="s">
        <v>943</v>
      </c>
    </row>
    <row r="265" spans="2:65" s="1" customFormat="1">
      <c r="B265" s="38"/>
      <c r="D265" s="164" t="s">
        <v>154</v>
      </c>
      <c r="F265" s="165" t="s">
        <v>944</v>
      </c>
      <c r="L265" s="38"/>
      <c r="M265" s="166"/>
      <c r="N265" s="39"/>
      <c r="O265" s="39"/>
      <c r="P265" s="39"/>
      <c r="Q265" s="39"/>
      <c r="R265" s="39"/>
      <c r="S265" s="39"/>
      <c r="T265" s="67"/>
      <c r="AT265" s="24" t="s">
        <v>154</v>
      </c>
      <c r="AU265" s="24" t="s">
        <v>76</v>
      </c>
    </row>
    <row r="266" spans="2:65" s="1" customFormat="1" ht="48">
      <c r="B266" s="38"/>
      <c r="D266" s="164" t="s">
        <v>156</v>
      </c>
      <c r="F266" s="167" t="s">
        <v>945</v>
      </c>
      <c r="L266" s="38"/>
      <c r="M266" s="166"/>
      <c r="N266" s="39"/>
      <c r="O266" s="39"/>
      <c r="P266" s="39"/>
      <c r="Q266" s="39"/>
      <c r="R266" s="39"/>
      <c r="S266" s="39"/>
      <c r="T266" s="67"/>
      <c r="AT266" s="24" t="s">
        <v>156</v>
      </c>
      <c r="AU266" s="24" t="s">
        <v>76</v>
      </c>
    </row>
    <row r="267" spans="2:65" s="11" customFormat="1">
      <c r="B267" s="168"/>
      <c r="D267" s="164" t="s">
        <v>158</v>
      </c>
      <c r="E267" s="169" t="s">
        <v>5</v>
      </c>
      <c r="F267" s="170" t="s">
        <v>946</v>
      </c>
      <c r="H267" s="169" t="s">
        <v>5</v>
      </c>
      <c r="L267" s="168"/>
      <c r="M267" s="171"/>
      <c r="N267" s="172"/>
      <c r="O267" s="172"/>
      <c r="P267" s="172"/>
      <c r="Q267" s="172"/>
      <c r="R267" s="172"/>
      <c r="S267" s="172"/>
      <c r="T267" s="173"/>
      <c r="AT267" s="169" t="s">
        <v>158</v>
      </c>
      <c r="AU267" s="169" t="s">
        <v>76</v>
      </c>
      <c r="AV267" s="11" t="s">
        <v>74</v>
      </c>
      <c r="AW267" s="11" t="s">
        <v>30</v>
      </c>
      <c r="AX267" s="11" t="s">
        <v>66</v>
      </c>
      <c r="AY267" s="169" t="s">
        <v>145</v>
      </c>
    </row>
    <row r="268" spans="2:65" s="12" customFormat="1">
      <c r="B268" s="174"/>
      <c r="D268" s="164" t="s">
        <v>158</v>
      </c>
      <c r="E268" s="175" t="s">
        <v>5</v>
      </c>
      <c r="F268" s="176" t="s">
        <v>947</v>
      </c>
      <c r="H268" s="177">
        <v>2.25</v>
      </c>
      <c r="L268" s="174"/>
      <c r="M268" s="178"/>
      <c r="N268" s="179"/>
      <c r="O268" s="179"/>
      <c r="P268" s="179"/>
      <c r="Q268" s="179"/>
      <c r="R268" s="179"/>
      <c r="S268" s="179"/>
      <c r="T268" s="180"/>
      <c r="AT268" s="175" t="s">
        <v>158</v>
      </c>
      <c r="AU268" s="175" t="s">
        <v>76</v>
      </c>
      <c r="AV268" s="12" t="s">
        <v>76</v>
      </c>
      <c r="AW268" s="12" t="s">
        <v>30</v>
      </c>
      <c r="AX268" s="12" t="s">
        <v>66</v>
      </c>
      <c r="AY268" s="175" t="s">
        <v>145</v>
      </c>
    </row>
    <row r="269" spans="2:65" s="12" customFormat="1">
      <c r="B269" s="174"/>
      <c r="D269" s="164" t="s">
        <v>158</v>
      </c>
      <c r="E269" s="175" t="s">
        <v>5</v>
      </c>
      <c r="F269" s="176" t="s">
        <v>5</v>
      </c>
      <c r="H269" s="177">
        <v>0</v>
      </c>
      <c r="L269" s="174"/>
      <c r="M269" s="178"/>
      <c r="N269" s="179"/>
      <c r="O269" s="179"/>
      <c r="P269" s="179"/>
      <c r="Q269" s="179"/>
      <c r="R269" s="179"/>
      <c r="S269" s="179"/>
      <c r="T269" s="180"/>
      <c r="AT269" s="175" t="s">
        <v>158</v>
      </c>
      <c r="AU269" s="175" t="s">
        <v>76</v>
      </c>
      <c r="AV269" s="12" t="s">
        <v>76</v>
      </c>
      <c r="AW269" s="12" t="s">
        <v>30</v>
      </c>
      <c r="AX269" s="12" t="s">
        <v>66</v>
      </c>
      <c r="AY269" s="175" t="s">
        <v>145</v>
      </c>
    </row>
    <row r="270" spans="2:65" s="11" customFormat="1">
      <c r="B270" s="168"/>
      <c r="D270" s="164" t="s">
        <v>158</v>
      </c>
      <c r="E270" s="169" t="s">
        <v>5</v>
      </c>
      <c r="F270" s="170" t="s">
        <v>948</v>
      </c>
      <c r="H270" s="169" t="s">
        <v>5</v>
      </c>
      <c r="L270" s="168"/>
      <c r="M270" s="171"/>
      <c r="N270" s="172"/>
      <c r="O270" s="172"/>
      <c r="P270" s="172"/>
      <c r="Q270" s="172"/>
      <c r="R270" s="172"/>
      <c r="S270" s="172"/>
      <c r="T270" s="173"/>
      <c r="AT270" s="169" t="s">
        <v>158</v>
      </c>
      <c r="AU270" s="169" t="s">
        <v>76</v>
      </c>
      <c r="AV270" s="11" t="s">
        <v>74</v>
      </c>
      <c r="AW270" s="11" t="s">
        <v>30</v>
      </c>
      <c r="AX270" s="11" t="s">
        <v>66</v>
      </c>
      <c r="AY270" s="169" t="s">
        <v>145</v>
      </c>
    </row>
    <row r="271" spans="2:65" s="12" customFormat="1">
      <c r="B271" s="174"/>
      <c r="D271" s="164" t="s">
        <v>158</v>
      </c>
      <c r="E271" s="175" t="s">
        <v>5</v>
      </c>
      <c r="F271" s="176" t="s">
        <v>949</v>
      </c>
      <c r="H271" s="177">
        <v>56.12</v>
      </c>
      <c r="L271" s="174"/>
      <c r="M271" s="178"/>
      <c r="N271" s="179"/>
      <c r="O271" s="179"/>
      <c r="P271" s="179"/>
      <c r="Q271" s="179"/>
      <c r="R271" s="179"/>
      <c r="S271" s="179"/>
      <c r="T271" s="180"/>
      <c r="AT271" s="175" t="s">
        <v>158</v>
      </c>
      <c r="AU271" s="175" t="s">
        <v>76</v>
      </c>
      <c r="AV271" s="12" t="s">
        <v>76</v>
      </c>
      <c r="AW271" s="12" t="s">
        <v>30</v>
      </c>
      <c r="AX271" s="12" t="s">
        <v>66</v>
      </c>
      <c r="AY271" s="175" t="s">
        <v>145</v>
      </c>
    </row>
    <row r="272" spans="2:65" s="12" customFormat="1">
      <c r="B272" s="174"/>
      <c r="D272" s="164" t="s">
        <v>158</v>
      </c>
      <c r="E272" s="175" t="s">
        <v>5</v>
      </c>
      <c r="F272" s="176" t="s">
        <v>5</v>
      </c>
      <c r="H272" s="177">
        <v>0</v>
      </c>
      <c r="L272" s="174"/>
      <c r="M272" s="178"/>
      <c r="N272" s="179"/>
      <c r="O272" s="179"/>
      <c r="P272" s="179"/>
      <c r="Q272" s="179"/>
      <c r="R272" s="179"/>
      <c r="S272" s="179"/>
      <c r="T272" s="180"/>
      <c r="AT272" s="175" t="s">
        <v>158</v>
      </c>
      <c r="AU272" s="175" t="s">
        <v>76</v>
      </c>
      <c r="AV272" s="12" t="s">
        <v>76</v>
      </c>
      <c r="AW272" s="12" t="s">
        <v>30</v>
      </c>
      <c r="AX272" s="12" t="s">
        <v>66</v>
      </c>
      <c r="AY272" s="175" t="s">
        <v>145</v>
      </c>
    </row>
    <row r="273" spans="2:65" s="11" customFormat="1">
      <c r="B273" s="168"/>
      <c r="D273" s="164" t="s">
        <v>158</v>
      </c>
      <c r="E273" s="169" t="s">
        <v>5</v>
      </c>
      <c r="F273" s="170" t="s">
        <v>950</v>
      </c>
      <c r="H273" s="169" t="s">
        <v>5</v>
      </c>
      <c r="L273" s="168"/>
      <c r="M273" s="171"/>
      <c r="N273" s="172"/>
      <c r="O273" s="172"/>
      <c r="P273" s="172"/>
      <c r="Q273" s="172"/>
      <c r="R273" s="172"/>
      <c r="S273" s="172"/>
      <c r="T273" s="173"/>
      <c r="AT273" s="169" t="s">
        <v>158</v>
      </c>
      <c r="AU273" s="169" t="s">
        <v>76</v>
      </c>
      <c r="AV273" s="11" t="s">
        <v>74</v>
      </c>
      <c r="AW273" s="11" t="s">
        <v>30</v>
      </c>
      <c r="AX273" s="11" t="s">
        <v>66</v>
      </c>
      <c r="AY273" s="169" t="s">
        <v>145</v>
      </c>
    </row>
    <row r="274" spans="2:65" s="12" customFormat="1">
      <c r="B274" s="174"/>
      <c r="D274" s="164" t="s">
        <v>158</v>
      </c>
      <c r="E274" s="175" t="s">
        <v>5</v>
      </c>
      <c r="F274" s="176" t="s">
        <v>940</v>
      </c>
      <c r="H274" s="177">
        <v>18</v>
      </c>
      <c r="L274" s="174"/>
      <c r="M274" s="178"/>
      <c r="N274" s="179"/>
      <c r="O274" s="179"/>
      <c r="P274" s="179"/>
      <c r="Q274" s="179"/>
      <c r="R274" s="179"/>
      <c r="S274" s="179"/>
      <c r="T274" s="180"/>
      <c r="AT274" s="175" t="s">
        <v>158</v>
      </c>
      <c r="AU274" s="175" t="s">
        <v>76</v>
      </c>
      <c r="AV274" s="12" t="s">
        <v>76</v>
      </c>
      <c r="AW274" s="12" t="s">
        <v>30</v>
      </c>
      <c r="AX274" s="12" t="s">
        <v>66</v>
      </c>
      <c r="AY274" s="175" t="s">
        <v>145</v>
      </c>
    </row>
    <row r="275" spans="2:65" s="13" customFormat="1">
      <c r="B275" s="181"/>
      <c r="D275" s="164" t="s">
        <v>158</v>
      </c>
      <c r="E275" s="182" t="s">
        <v>5</v>
      </c>
      <c r="F275" s="183" t="s">
        <v>161</v>
      </c>
      <c r="H275" s="184">
        <v>76.37</v>
      </c>
      <c r="L275" s="181"/>
      <c r="M275" s="185"/>
      <c r="N275" s="186"/>
      <c r="O275" s="186"/>
      <c r="P275" s="186"/>
      <c r="Q275" s="186"/>
      <c r="R275" s="186"/>
      <c r="S275" s="186"/>
      <c r="T275" s="187"/>
      <c r="AT275" s="182" t="s">
        <v>158</v>
      </c>
      <c r="AU275" s="182" t="s">
        <v>76</v>
      </c>
      <c r="AV275" s="13" t="s">
        <v>152</v>
      </c>
      <c r="AW275" s="13" t="s">
        <v>30</v>
      </c>
      <c r="AX275" s="13" t="s">
        <v>74</v>
      </c>
      <c r="AY275" s="182" t="s">
        <v>145</v>
      </c>
    </row>
    <row r="276" spans="2:65" s="1" customFormat="1" ht="16.5" customHeight="1">
      <c r="B276" s="152"/>
      <c r="C276" s="153" t="s">
        <v>389</v>
      </c>
      <c r="D276" s="153" t="s">
        <v>147</v>
      </c>
      <c r="E276" s="154" t="s">
        <v>686</v>
      </c>
      <c r="F276" s="155" t="s">
        <v>687</v>
      </c>
      <c r="G276" s="156" t="s">
        <v>184</v>
      </c>
      <c r="H276" s="157">
        <v>0.189</v>
      </c>
      <c r="I276" s="158"/>
      <c r="J276" s="158">
        <f>ROUND(I276*H276,2)</f>
        <v>0</v>
      </c>
      <c r="K276" s="155"/>
      <c r="L276" s="38"/>
      <c r="M276" s="159" t="s">
        <v>5</v>
      </c>
      <c r="N276" s="160" t="s">
        <v>37</v>
      </c>
      <c r="O276" s="161">
        <v>0.57499999999999996</v>
      </c>
      <c r="P276" s="161">
        <f>O276*H276</f>
        <v>0.10867499999999999</v>
      </c>
      <c r="Q276" s="161">
        <v>2.13408</v>
      </c>
      <c r="R276" s="161">
        <f>Q276*H276</f>
        <v>0.40334112</v>
      </c>
      <c r="S276" s="161">
        <v>0</v>
      </c>
      <c r="T276" s="162">
        <f>S276*H276</f>
        <v>0</v>
      </c>
      <c r="AR276" s="24" t="s">
        <v>152</v>
      </c>
      <c r="AT276" s="24" t="s">
        <v>147</v>
      </c>
      <c r="AU276" s="24" t="s">
        <v>76</v>
      </c>
      <c r="AY276" s="24" t="s">
        <v>145</v>
      </c>
      <c r="BE276" s="163">
        <f>IF(N276="základní",J276,0)</f>
        <v>0</v>
      </c>
      <c r="BF276" s="163">
        <f>IF(N276="snížená",J276,0)</f>
        <v>0</v>
      </c>
      <c r="BG276" s="163">
        <f>IF(N276="zákl. přenesená",J276,0)</f>
        <v>0</v>
      </c>
      <c r="BH276" s="163">
        <f>IF(N276="sníž. přenesená",J276,0)</f>
        <v>0</v>
      </c>
      <c r="BI276" s="163">
        <f>IF(N276="nulová",J276,0)</f>
        <v>0</v>
      </c>
      <c r="BJ276" s="24" t="s">
        <v>74</v>
      </c>
      <c r="BK276" s="163">
        <f>ROUND(I276*H276,2)</f>
        <v>0</v>
      </c>
      <c r="BL276" s="24" t="s">
        <v>152</v>
      </c>
      <c r="BM276" s="24" t="s">
        <v>951</v>
      </c>
    </row>
    <row r="277" spans="2:65" s="1" customFormat="1" ht="24">
      <c r="B277" s="38"/>
      <c r="D277" s="164" t="s">
        <v>154</v>
      </c>
      <c r="F277" s="165" t="s">
        <v>689</v>
      </c>
      <c r="L277" s="38"/>
      <c r="M277" s="166"/>
      <c r="N277" s="39"/>
      <c r="O277" s="39"/>
      <c r="P277" s="39"/>
      <c r="Q277" s="39"/>
      <c r="R277" s="39"/>
      <c r="S277" s="39"/>
      <c r="T277" s="67"/>
      <c r="AT277" s="24" t="s">
        <v>154</v>
      </c>
      <c r="AU277" s="24" t="s">
        <v>76</v>
      </c>
    </row>
    <row r="278" spans="2:65" s="1" customFormat="1" ht="84">
      <c r="B278" s="38"/>
      <c r="D278" s="164" t="s">
        <v>156</v>
      </c>
      <c r="F278" s="167" t="s">
        <v>690</v>
      </c>
      <c r="L278" s="38"/>
      <c r="M278" s="166"/>
      <c r="N278" s="39"/>
      <c r="O278" s="39"/>
      <c r="P278" s="39"/>
      <c r="Q278" s="39"/>
      <c r="R278" s="39"/>
      <c r="S278" s="39"/>
      <c r="T278" s="67"/>
      <c r="AT278" s="24" t="s">
        <v>156</v>
      </c>
      <c r="AU278" s="24" t="s">
        <v>76</v>
      </c>
    </row>
    <row r="279" spans="2:65" s="11" customFormat="1">
      <c r="B279" s="168"/>
      <c r="D279" s="164" t="s">
        <v>158</v>
      </c>
      <c r="E279" s="169" t="s">
        <v>5</v>
      </c>
      <c r="F279" s="170" t="s">
        <v>952</v>
      </c>
      <c r="H279" s="169" t="s">
        <v>5</v>
      </c>
      <c r="L279" s="168"/>
      <c r="M279" s="171"/>
      <c r="N279" s="172"/>
      <c r="O279" s="172"/>
      <c r="P279" s="172"/>
      <c r="Q279" s="172"/>
      <c r="R279" s="172"/>
      <c r="S279" s="172"/>
      <c r="T279" s="173"/>
      <c r="AT279" s="169" t="s">
        <v>158</v>
      </c>
      <c r="AU279" s="169" t="s">
        <v>76</v>
      </c>
      <c r="AV279" s="11" t="s">
        <v>74</v>
      </c>
      <c r="AW279" s="11" t="s">
        <v>30</v>
      </c>
      <c r="AX279" s="11" t="s">
        <v>66</v>
      </c>
      <c r="AY279" s="169" t="s">
        <v>145</v>
      </c>
    </row>
    <row r="280" spans="2:65" s="12" customFormat="1">
      <c r="B280" s="174"/>
      <c r="D280" s="164" t="s">
        <v>158</v>
      </c>
      <c r="E280" s="175" t="s">
        <v>5</v>
      </c>
      <c r="F280" s="176" t="s">
        <v>953</v>
      </c>
      <c r="H280" s="177">
        <v>0.189</v>
      </c>
      <c r="L280" s="174"/>
      <c r="M280" s="178"/>
      <c r="N280" s="179"/>
      <c r="O280" s="179"/>
      <c r="P280" s="179"/>
      <c r="Q280" s="179"/>
      <c r="R280" s="179"/>
      <c r="S280" s="179"/>
      <c r="T280" s="180"/>
      <c r="AT280" s="175" t="s">
        <v>158</v>
      </c>
      <c r="AU280" s="175" t="s">
        <v>76</v>
      </c>
      <c r="AV280" s="12" t="s">
        <v>76</v>
      </c>
      <c r="AW280" s="12" t="s">
        <v>30</v>
      </c>
      <c r="AX280" s="12" t="s">
        <v>66</v>
      </c>
      <c r="AY280" s="175" t="s">
        <v>145</v>
      </c>
    </row>
    <row r="281" spans="2:65" s="13" customFormat="1">
      <c r="B281" s="181"/>
      <c r="D281" s="164" t="s">
        <v>158</v>
      </c>
      <c r="E281" s="182" t="s">
        <v>5</v>
      </c>
      <c r="F281" s="183" t="s">
        <v>161</v>
      </c>
      <c r="H281" s="184">
        <v>0.189</v>
      </c>
      <c r="L281" s="181"/>
      <c r="M281" s="185"/>
      <c r="N281" s="186"/>
      <c r="O281" s="186"/>
      <c r="P281" s="186"/>
      <c r="Q281" s="186"/>
      <c r="R281" s="186"/>
      <c r="S281" s="186"/>
      <c r="T281" s="187"/>
      <c r="AT281" s="182" t="s">
        <v>158</v>
      </c>
      <c r="AU281" s="182" t="s">
        <v>76</v>
      </c>
      <c r="AV281" s="13" t="s">
        <v>152</v>
      </c>
      <c r="AW281" s="13" t="s">
        <v>30</v>
      </c>
      <c r="AX281" s="13" t="s">
        <v>74</v>
      </c>
      <c r="AY281" s="182" t="s">
        <v>145</v>
      </c>
    </row>
    <row r="282" spans="2:65" s="1" customFormat="1" ht="16.5" customHeight="1">
      <c r="B282" s="152"/>
      <c r="C282" s="153" t="s">
        <v>395</v>
      </c>
      <c r="D282" s="153" t="s">
        <v>147</v>
      </c>
      <c r="E282" s="154" t="s">
        <v>693</v>
      </c>
      <c r="F282" s="155" t="s">
        <v>694</v>
      </c>
      <c r="G282" s="156" t="s">
        <v>184</v>
      </c>
      <c r="H282" s="157">
        <v>36.96</v>
      </c>
      <c r="I282" s="158"/>
      <c r="J282" s="158">
        <f>ROUND(I282*H282,2)</f>
        <v>0</v>
      </c>
      <c r="K282" s="155"/>
      <c r="L282" s="38"/>
      <c r="M282" s="159" t="s">
        <v>5</v>
      </c>
      <c r="N282" s="160" t="s">
        <v>37</v>
      </c>
      <c r="O282" s="161">
        <v>0.57499999999999996</v>
      </c>
      <c r="P282" s="161">
        <f>O282*H282</f>
        <v>21.251999999999999</v>
      </c>
      <c r="Q282" s="161">
        <v>2.4340799999999998</v>
      </c>
      <c r="R282" s="161">
        <f>Q282*H282</f>
        <v>89.963596799999991</v>
      </c>
      <c r="S282" s="161">
        <v>0</v>
      </c>
      <c r="T282" s="162">
        <f>S282*H282</f>
        <v>0</v>
      </c>
      <c r="AR282" s="24" t="s">
        <v>152</v>
      </c>
      <c r="AT282" s="24" t="s">
        <v>147</v>
      </c>
      <c r="AU282" s="24" t="s">
        <v>76</v>
      </c>
      <c r="AY282" s="24" t="s">
        <v>145</v>
      </c>
      <c r="BE282" s="163">
        <f>IF(N282="základní",J282,0)</f>
        <v>0</v>
      </c>
      <c r="BF282" s="163">
        <f>IF(N282="snížená",J282,0)</f>
        <v>0</v>
      </c>
      <c r="BG282" s="163">
        <f>IF(N282="zákl. přenesená",J282,0)</f>
        <v>0</v>
      </c>
      <c r="BH282" s="163">
        <f>IF(N282="sníž. přenesená",J282,0)</f>
        <v>0</v>
      </c>
      <c r="BI282" s="163">
        <f>IF(N282="nulová",J282,0)</f>
        <v>0</v>
      </c>
      <c r="BJ282" s="24" t="s">
        <v>74</v>
      </c>
      <c r="BK282" s="163">
        <f>ROUND(I282*H282,2)</f>
        <v>0</v>
      </c>
      <c r="BL282" s="24" t="s">
        <v>152</v>
      </c>
      <c r="BM282" s="24" t="s">
        <v>954</v>
      </c>
    </row>
    <row r="283" spans="2:65" s="1" customFormat="1" ht="24">
      <c r="B283" s="38"/>
      <c r="D283" s="164" t="s">
        <v>154</v>
      </c>
      <c r="F283" s="165" t="s">
        <v>696</v>
      </c>
      <c r="L283" s="38"/>
      <c r="M283" s="166"/>
      <c r="N283" s="39"/>
      <c r="O283" s="39"/>
      <c r="P283" s="39"/>
      <c r="Q283" s="39"/>
      <c r="R283" s="39"/>
      <c r="S283" s="39"/>
      <c r="T283" s="67"/>
      <c r="AT283" s="24" t="s">
        <v>154</v>
      </c>
      <c r="AU283" s="24" t="s">
        <v>76</v>
      </c>
    </row>
    <row r="284" spans="2:65" s="1" customFormat="1" ht="84">
      <c r="B284" s="38"/>
      <c r="D284" s="164" t="s">
        <v>156</v>
      </c>
      <c r="F284" s="167" t="s">
        <v>690</v>
      </c>
      <c r="L284" s="38"/>
      <c r="M284" s="166"/>
      <c r="N284" s="39"/>
      <c r="O284" s="39"/>
      <c r="P284" s="39"/>
      <c r="Q284" s="39"/>
      <c r="R284" s="39"/>
      <c r="S284" s="39"/>
      <c r="T284" s="67"/>
      <c r="AT284" s="24" t="s">
        <v>156</v>
      </c>
      <c r="AU284" s="24" t="s">
        <v>76</v>
      </c>
    </row>
    <row r="285" spans="2:65" s="11" customFormat="1">
      <c r="B285" s="168"/>
      <c r="D285" s="164" t="s">
        <v>158</v>
      </c>
      <c r="E285" s="169" t="s">
        <v>5</v>
      </c>
      <c r="F285" s="170" t="s">
        <v>802</v>
      </c>
      <c r="H285" s="169" t="s">
        <v>5</v>
      </c>
      <c r="L285" s="168"/>
      <c r="M285" s="171"/>
      <c r="N285" s="172"/>
      <c r="O285" s="172"/>
      <c r="P285" s="172"/>
      <c r="Q285" s="172"/>
      <c r="R285" s="172"/>
      <c r="S285" s="172"/>
      <c r="T285" s="173"/>
      <c r="AT285" s="169" t="s">
        <v>158</v>
      </c>
      <c r="AU285" s="169" t="s">
        <v>76</v>
      </c>
      <c r="AV285" s="11" t="s">
        <v>74</v>
      </c>
      <c r="AW285" s="11" t="s">
        <v>30</v>
      </c>
      <c r="AX285" s="11" t="s">
        <v>66</v>
      </c>
      <c r="AY285" s="169" t="s">
        <v>145</v>
      </c>
    </row>
    <row r="286" spans="2:65" s="11" customFormat="1">
      <c r="B286" s="168"/>
      <c r="D286" s="164" t="s">
        <v>158</v>
      </c>
      <c r="E286" s="169" t="s">
        <v>5</v>
      </c>
      <c r="F286" s="170" t="s">
        <v>955</v>
      </c>
      <c r="H286" s="169" t="s">
        <v>5</v>
      </c>
      <c r="L286" s="168"/>
      <c r="M286" s="171"/>
      <c r="N286" s="172"/>
      <c r="O286" s="172"/>
      <c r="P286" s="172"/>
      <c r="Q286" s="172"/>
      <c r="R286" s="172"/>
      <c r="S286" s="172"/>
      <c r="T286" s="173"/>
      <c r="AT286" s="169" t="s">
        <v>158</v>
      </c>
      <c r="AU286" s="169" t="s">
        <v>76</v>
      </c>
      <c r="AV286" s="11" t="s">
        <v>74</v>
      </c>
      <c r="AW286" s="11" t="s">
        <v>30</v>
      </c>
      <c r="AX286" s="11" t="s">
        <v>66</v>
      </c>
      <c r="AY286" s="169" t="s">
        <v>145</v>
      </c>
    </row>
    <row r="287" spans="2:65" s="12" customFormat="1">
      <c r="B287" s="174"/>
      <c r="D287" s="164" t="s">
        <v>158</v>
      </c>
      <c r="E287" s="175" t="s">
        <v>5</v>
      </c>
      <c r="F287" s="176" t="s">
        <v>956</v>
      </c>
      <c r="H287" s="177">
        <v>36.96</v>
      </c>
      <c r="L287" s="174"/>
      <c r="M287" s="178"/>
      <c r="N287" s="179"/>
      <c r="O287" s="179"/>
      <c r="P287" s="179"/>
      <c r="Q287" s="179"/>
      <c r="R287" s="179"/>
      <c r="S287" s="179"/>
      <c r="T287" s="180"/>
      <c r="AT287" s="175" t="s">
        <v>158</v>
      </c>
      <c r="AU287" s="175" t="s">
        <v>76</v>
      </c>
      <c r="AV287" s="12" t="s">
        <v>76</v>
      </c>
      <c r="AW287" s="12" t="s">
        <v>30</v>
      </c>
      <c r="AX287" s="12" t="s">
        <v>66</v>
      </c>
      <c r="AY287" s="175" t="s">
        <v>145</v>
      </c>
    </row>
    <row r="288" spans="2:65" s="13" customFormat="1">
      <c r="B288" s="181"/>
      <c r="D288" s="164" t="s">
        <v>158</v>
      </c>
      <c r="E288" s="182" t="s">
        <v>5</v>
      </c>
      <c r="F288" s="183" t="s">
        <v>161</v>
      </c>
      <c r="H288" s="184">
        <v>36.96</v>
      </c>
      <c r="L288" s="181"/>
      <c r="M288" s="185"/>
      <c r="N288" s="186"/>
      <c r="O288" s="186"/>
      <c r="P288" s="186"/>
      <c r="Q288" s="186"/>
      <c r="R288" s="186"/>
      <c r="S288" s="186"/>
      <c r="T288" s="187"/>
      <c r="AT288" s="182" t="s">
        <v>158</v>
      </c>
      <c r="AU288" s="182" t="s">
        <v>76</v>
      </c>
      <c r="AV288" s="13" t="s">
        <v>152</v>
      </c>
      <c r="AW288" s="13" t="s">
        <v>30</v>
      </c>
      <c r="AX288" s="13" t="s">
        <v>74</v>
      </c>
      <c r="AY288" s="182" t="s">
        <v>145</v>
      </c>
    </row>
    <row r="289" spans="2:65" s="1" customFormat="1" ht="16.5" customHeight="1">
      <c r="B289" s="152"/>
      <c r="C289" s="153" t="s">
        <v>399</v>
      </c>
      <c r="D289" s="153" t="s">
        <v>147</v>
      </c>
      <c r="E289" s="154" t="s">
        <v>703</v>
      </c>
      <c r="F289" s="155" t="s">
        <v>704</v>
      </c>
      <c r="G289" s="156" t="s">
        <v>150</v>
      </c>
      <c r="H289" s="157">
        <v>93.03</v>
      </c>
      <c r="I289" s="158"/>
      <c r="J289" s="158">
        <f>ROUND(I289*H289,2)</f>
        <v>0</v>
      </c>
      <c r="K289" s="155"/>
      <c r="L289" s="38"/>
      <c r="M289" s="159" t="s">
        <v>5</v>
      </c>
      <c r="N289" s="160" t="s">
        <v>37</v>
      </c>
      <c r="O289" s="161">
        <v>0.57499999999999996</v>
      </c>
      <c r="P289" s="161">
        <f>O289*H289</f>
        <v>53.492249999999999</v>
      </c>
      <c r="Q289" s="161">
        <v>0</v>
      </c>
      <c r="R289" s="161">
        <f>Q289*H289</f>
        <v>0</v>
      </c>
      <c r="S289" s="161">
        <v>0</v>
      </c>
      <c r="T289" s="162">
        <f>S289*H289</f>
        <v>0</v>
      </c>
      <c r="AR289" s="24" t="s">
        <v>152</v>
      </c>
      <c r="AT289" s="24" t="s">
        <v>147</v>
      </c>
      <c r="AU289" s="24" t="s">
        <v>76</v>
      </c>
      <c r="AY289" s="24" t="s">
        <v>145</v>
      </c>
      <c r="BE289" s="163">
        <f>IF(N289="základní",J289,0)</f>
        <v>0</v>
      </c>
      <c r="BF289" s="163">
        <f>IF(N289="snížená",J289,0)</f>
        <v>0</v>
      </c>
      <c r="BG289" s="163">
        <f>IF(N289="zákl. přenesená",J289,0)</f>
        <v>0</v>
      </c>
      <c r="BH289" s="163">
        <f>IF(N289="sníž. přenesená",J289,0)</f>
        <v>0</v>
      </c>
      <c r="BI289" s="163">
        <f>IF(N289="nulová",J289,0)</f>
        <v>0</v>
      </c>
      <c r="BJ289" s="24" t="s">
        <v>74</v>
      </c>
      <c r="BK289" s="163">
        <f>ROUND(I289*H289,2)</f>
        <v>0</v>
      </c>
      <c r="BL289" s="24" t="s">
        <v>152</v>
      </c>
      <c r="BM289" s="24" t="s">
        <v>957</v>
      </c>
    </row>
    <row r="290" spans="2:65" s="1" customFormat="1" ht="24">
      <c r="B290" s="38"/>
      <c r="D290" s="164" t="s">
        <v>154</v>
      </c>
      <c r="F290" s="165" t="s">
        <v>706</v>
      </c>
      <c r="L290" s="38"/>
      <c r="M290" s="166"/>
      <c r="N290" s="39"/>
      <c r="O290" s="39"/>
      <c r="P290" s="39"/>
      <c r="Q290" s="39"/>
      <c r="R290" s="39"/>
      <c r="S290" s="39"/>
      <c r="T290" s="67"/>
      <c r="AT290" s="24" t="s">
        <v>154</v>
      </c>
      <c r="AU290" s="24" t="s">
        <v>76</v>
      </c>
    </row>
    <row r="291" spans="2:65" s="1" customFormat="1" ht="84">
      <c r="B291" s="38"/>
      <c r="D291" s="164" t="s">
        <v>156</v>
      </c>
      <c r="F291" s="167" t="s">
        <v>690</v>
      </c>
      <c r="L291" s="38"/>
      <c r="M291" s="166"/>
      <c r="N291" s="39"/>
      <c r="O291" s="39"/>
      <c r="P291" s="39"/>
      <c r="Q291" s="39"/>
      <c r="R291" s="39"/>
      <c r="S291" s="39"/>
      <c r="T291" s="67"/>
      <c r="AT291" s="24" t="s">
        <v>156</v>
      </c>
      <c r="AU291" s="24" t="s">
        <v>76</v>
      </c>
    </row>
    <row r="292" spans="2:65" s="11" customFormat="1">
      <c r="B292" s="168"/>
      <c r="D292" s="164" t="s">
        <v>158</v>
      </c>
      <c r="E292" s="169" t="s">
        <v>5</v>
      </c>
      <c r="F292" s="170" t="s">
        <v>802</v>
      </c>
      <c r="H292" s="169" t="s">
        <v>5</v>
      </c>
      <c r="L292" s="168"/>
      <c r="M292" s="171"/>
      <c r="N292" s="172"/>
      <c r="O292" s="172"/>
      <c r="P292" s="172"/>
      <c r="Q292" s="172"/>
      <c r="R292" s="172"/>
      <c r="S292" s="172"/>
      <c r="T292" s="173"/>
      <c r="AT292" s="169" t="s">
        <v>158</v>
      </c>
      <c r="AU292" s="169" t="s">
        <v>76</v>
      </c>
      <c r="AV292" s="11" t="s">
        <v>74</v>
      </c>
      <c r="AW292" s="11" t="s">
        <v>30</v>
      </c>
      <c r="AX292" s="11" t="s">
        <v>66</v>
      </c>
      <c r="AY292" s="169" t="s">
        <v>145</v>
      </c>
    </row>
    <row r="293" spans="2:65" s="11" customFormat="1">
      <c r="B293" s="168"/>
      <c r="D293" s="164" t="s">
        <v>158</v>
      </c>
      <c r="E293" s="169" t="s">
        <v>5</v>
      </c>
      <c r="F293" s="170" t="s">
        <v>955</v>
      </c>
      <c r="H293" s="169" t="s">
        <v>5</v>
      </c>
      <c r="L293" s="168"/>
      <c r="M293" s="171"/>
      <c r="N293" s="172"/>
      <c r="O293" s="172"/>
      <c r="P293" s="172"/>
      <c r="Q293" s="172"/>
      <c r="R293" s="172"/>
      <c r="S293" s="172"/>
      <c r="T293" s="173"/>
      <c r="AT293" s="169" t="s">
        <v>158</v>
      </c>
      <c r="AU293" s="169" t="s">
        <v>76</v>
      </c>
      <c r="AV293" s="11" t="s">
        <v>74</v>
      </c>
      <c r="AW293" s="11" t="s">
        <v>30</v>
      </c>
      <c r="AX293" s="11" t="s">
        <v>66</v>
      </c>
      <c r="AY293" s="169" t="s">
        <v>145</v>
      </c>
    </row>
    <row r="294" spans="2:65" s="12" customFormat="1">
      <c r="B294" s="174"/>
      <c r="D294" s="164" t="s">
        <v>158</v>
      </c>
      <c r="E294" s="175" t="s">
        <v>5</v>
      </c>
      <c r="F294" s="176" t="s">
        <v>958</v>
      </c>
      <c r="H294" s="177">
        <v>92.4</v>
      </c>
      <c r="L294" s="174"/>
      <c r="M294" s="178"/>
      <c r="N294" s="179"/>
      <c r="O294" s="179"/>
      <c r="P294" s="179"/>
      <c r="Q294" s="179"/>
      <c r="R294" s="179"/>
      <c r="S294" s="179"/>
      <c r="T294" s="180"/>
      <c r="AT294" s="175" t="s">
        <v>158</v>
      </c>
      <c r="AU294" s="175" t="s">
        <v>76</v>
      </c>
      <c r="AV294" s="12" t="s">
        <v>76</v>
      </c>
      <c r="AW294" s="12" t="s">
        <v>30</v>
      </c>
      <c r="AX294" s="12" t="s">
        <v>66</v>
      </c>
      <c r="AY294" s="175" t="s">
        <v>145</v>
      </c>
    </row>
    <row r="295" spans="2:65" s="12" customFormat="1">
      <c r="B295" s="174"/>
      <c r="D295" s="164" t="s">
        <v>158</v>
      </c>
      <c r="E295" s="175" t="s">
        <v>5</v>
      </c>
      <c r="F295" s="176" t="s">
        <v>5</v>
      </c>
      <c r="H295" s="177">
        <v>0</v>
      </c>
      <c r="L295" s="174"/>
      <c r="M295" s="178"/>
      <c r="N295" s="179"/>
      <c r="O295" s="179"/>
      <c r="P295" s="179"/>
      <c r="Q295" s="179"/>
      <c r="R295" s="179"/>
      <c r="S295" s="179"/>
      <c r="T295" s="180"/>
      <c r="AT295" s="175" t="s">
        <v>158</v>
      </c>
      <c r="AU295" s="175" t="s">
        <v>76</v>
      </c>
      <c r="AV295" s="12" t="s">
        <v>76</v>
      </c>
      <c r="AW295" s="12" t="s">
        <v>30</v>
      </c>
      <c r="AX295" s="12" t="s">
        <v>66</v>
      </c>
      <c r="AY295" s="175" t="s">
        <v>145</v>
      </c>
    </row>
    <row r="296" spans="2:65" s="11" customFormat="1">
      <c r="B296" s="168"/>
      <c r="D296" s="164" t="s">
        <v>158</v>
      </c>
      <c r="E296" s="169" t="s">
        <v>5</v>
      </c>
      <c r="F296" s="170" t="s">
        <v>922</v>
      </c>
      <c r="H296" s="169" t="s">
        <v>5</v>
      </c>
      <c r="L296" s="168"/>
      <c r="M296" s="171"/>
      <c r="N296" s="172"/>
      <c r="O296" s="172"/>
      <c r="P296" s="172"/>
      <c r="Q296" s="172"/>
      <c r="R296" s="172"/>
      <c r="S296" s="172"/>
      <c r="T296" s="173"/>
      <c r="AT296" s="169" t="s">
        <v>158</v>
      </c>
      <c r="AU296" s="169" t="s">
        <v>76</v>
      </c>
      <c r="AV296" s="11" t="s">
        <v>74</v>
      </c>
      <c r="AW296" s="11" t="s">
        <v>30</v>
      </c>
      <c r="AX296" s="11" t="s">
        <v>66</v>
      </c>
      <c r="AY296" s="169" t="s">
        <v>145</v>
      </c>
    </row>
    <row r="297" spans="2:65" s="11" customFormat="1">
      <c r="B297" s="168"/>
      <c r="D297" s="164" t="s">
        <v>158</v>
      </c>
      <c r="E297" s="169" t="s">
        <v>5</v>
      </c>
      <c r="F297" s="170" t="s">
        <v>959</v>
      </c>
      <c r="H297" s="169" t="s">
        <v>5</v>
      </c>
      <c r="L297" s="168"/>
      <c r="M297" s="171"/>
      <c r="N297" s="172"/>
      <c r="O297" s="172"/>
      <c r="P297" s="172"/>
      <c r="Q297" s="172"/>
      <c r="R297" s="172"/>
      <c r="S297" s="172"/>
      <c r="T297" s="173"/>
      <c r="AT297" s="169" t="s">
        <v>158</v>
      </c>
      <c r="AU297" s="169" t="s">
        <v>76</v>
      </c>
      <c r="AV297" s="11" t="s">
        <v>74</v>
      </c>
      <c r="AW297" s="11" t="s">
        <v>30</v>
      </c>
      <c r="AX297" s="11" t="s">
        <v>66</v>
      </c>
      <c r="AY297" s="169" t="s">
        <v>145</v>
      </c>
    </row>
    <row r="298" spans="2:65" s="12" customFormat="1">
      <c r="B298" s="174"/>
      <c r="D298" s="164" t="s">
        <v>158</v>
      </c>
      <c r="E298" s="175" t="s">
        <v>5</v>
      </c>
      <c r="F298" s="176" t="s">
        <v>960</v>
      </c>
      <c r="H298" s="177">
        <v>0.63</v>
      </c>
      <c r="L298" s="174"/>
      <c r="M298" s="178"/>
      <c r="N298" s="179"/>
      <c r="O298" s="179"/>
      <c r="P298" s="179"/>
      <c r="Q298" s="179"/>
      <c r="R298" s="179"/>
      <c r="S298" s="179"/>
      <c r="T298" s="180"/>
      <c r="AT298" s="175" t="s">
        <v>158</v>
      </c>
      <c r="AU298" s="175" t="s">
        <v>76</v>
      </c>
      <c r="AV298" s="12" t="s">
        <v>76</v>
      </c>
      <c r="AW298" s="12" t="s">
        <v>30</v>
      </c>
      <c r="AX298" s="12" t="s">
        <v>66</v>
      </c>
      <c r="AY298" s="175" t="s">
        <v>145</v>
      </c>
    </row>
    <row r="299" spans="2:65" s="13" customFormat="1">
      <c r="B299" s="181"/>
      <c r="D299" s="164" t="s">
        <v>158</v>
      </c>
      <c r="E299" s="182" t="s">
        <v>5</v>
      </c>
      <c r="F299" s="183" t="s">
        <v>161</v>
      </c>
      <c r="H299" s="184">
        <v>93.03</v>
      </c>
      <c r="L299" s="181"/>
      <c r="M299" s="185"/>
      <c r="N299" s="186"/>
      <c r="O299" s="186"/>
      <c r="P299" s="186"/>
      <c r="Q299" s="186"/>
      <c r="R299" s="186"/>
      <c r="S299" s="186"/>
      <c r="T299" s="187"/>
      <c r="AT299" s="182" t="s">
        <v>158</v>
      </c>
      <c r="AU299" s="182" t="s">
        <v>76</v>
      </c>
      <c r="AV299" s="13" t="s">
        <v>152</v>
      </c>
      <c r="AW299" s="13" t="s">
        <v>30</v>
      </c>
      <c r="AX299" s="13" t="s">
        <v>74</v>
      </c>
      <c r="AY299" s="182" t="s">
        <v>145</v>
      </c>
    </row>
    <row r="300" spans="2:65" s="1" customFormat="1" ht="16.5" customHeight="1">
      <c r="B300" s="152"/>
      <c r="C300" s="153" t="s">
        <v>404</v>
      </c>
      <c r="D300" s="153" t="s">
        <v>147</v>
      </c>
      <c r="E300" s="154" t="s">
        <v>961</v>
      </c>
      <c r="F300" s="155" t="s">
        <v>962</v>
      </c>
      <c r="G300" s="156" t="s">
        <v>184</v>
      </c>
      <c r="H300" s="157">
        <v>0.67500000000000004</v>
      </c>
      <c r="I300" s="158"/>
      <c r="J300" s="158">
        <f>ROUND(I300*H300,2)</f>
        <v>0</v>
      </c>
      <c r="K300" s="155"/>
      <c r="L300" s="38"/>
      <c r="M300" s="159" t="s">
        <v>5</v>
      </c>
      <c r="N300" s="160" t="s">
        <v>37</v>
      </c>
      <c r="O300" s="161">
        <v>2.35</v>
      </c>
      <c r="P300" s="161">
        <f>O300*H300</f>
        <v>1.5862500000000002</v>
      </c>
      <c r="Q300" s="161">
        <v>1.9967999999999999</v>
      </c>
      <c r="R300" s="161">
        <f>Q300*H300</f>
        <v>1.3478399999999999</v>
      </c>
      <c r="S300" s="161">
        <v>0</v>
      </c>
      <c r="T300" s="162">
        <f>S300*H300</f>
        <v>0</v>
      </c>
      <c r="AR300" s="24" t="s">
        <v>152</v>
      </c>
      <c r="AT300" s="24" t="s">
        <v>147</v>
      </c>
      <c r="AU300" s="24" t="s">
        <v>76</v>
      </c>
      <c r="AY300" s="24" t="s">
        <v>145</v>
      </c>
      <c r="BE300" s="163">
        <f>IF(N300="základní",J300,0)</f>
        <v>0</v>
      </c>
      <c r="BF300" s="163">
        <f>IF(N300="snížená",J300,0)</f>
        <v>0</v>
      </c>
      <c r="BG300" s="163">
        <f>IF(N300="zákl. přenesená",J300,0)</f>
        <v>0</v>
      </c>
      <c r="BH300" s="163">
        <f>IF(N300="sníž. přenesená",J300,0)</f>
        <v>0</v>
      </c>
      <c r="BI300" s="163">
        <f>IF(N300="nulová",J300,0)</f>
        <v>0</v>
      </c>
      <c r="BJ300" s="24" t="s">
        <v>74</v>
      </c>
      <c r="BK300" s="163">
        <f>ROUND(I300*H300,2)</f>
        <v>0</v>
      </c>
      <c r="BL300" s="24" t="s">
        <v>152</v>
      </c>
      <c r="BM300" s="24" t="s">
        <v>963</v>
      </c>
    </row>
    <row r="301" spans="2:65" s="1" customFormat="1" ht="24">
      <c r="B301" s="38"/>
      <c r="D301" s="164" t="s">
        <v>154</v>
      </c>
      <c r="F301" s="165" t="s">
        <v>964</v>
      </c>
      <c r="L301" s="38"/>
      <c r="M301" s="166"/>
      <c r="N301" s="39"/>
      <c r="O301" s="39"/>
      <c r="P301" s="39"/>
      <c r="Q301" s="39"/>
      <c r="R301" s="39"/>
      <c r="S301" s="39"/>
      <c r="T301" s="67"/>
      <c r="AT301" s="24" t="s">
        <v>154</v>
      </c>
      <c r="AU301" s="24" t="s">
        <v>76</v>
      </c>
    </row>
    <row r="302" spans="2:65" s="1" customFormat="1" ht="96">
      <c r="B302" s="38"/>
      <c r="D302" s="164" t="s">
        <v>156</v>
      </c>
      <c r="F302" s="167" t="s">
        <v>965</v>
      </c>
      <c r="L302" s="38"/>
      <c r="M302" s="166"/>
      <c r="N302" s="39"/>
      <c r="O302" s="39"/>
      <c r="P302" s="39"/>
      <c r="Q302" s="39"/>
      <c r="R302" s="39"/>
      <c r="S302" s="39"/>
      <c r="T302" s="67"/>
      <c r="AT302" s="24" t="s">
        <v>156</v>
      </c>
      <c r="AU302" s="24" t="s">
        <v>76</v>
      </c>
    </row>
    <row r="303" spans="2:65" s="11" customFormat="1">
      <c r="B303" s="168"/>
      <c r="D303" s="164" t="s">
        <v>158</v>
      </c>
      <c r="E303" s="169" t="s">
        <v>5</v>
      </c>
      <c r="F303" s="170" t="s">
        <v>922</v>
      </c>
      <c r="H303" s="169" t="s">
        <v>5</v>
      </c>
      <c r="L303" s="168"/>
      <c r="M303" s="171"/>
      <c r="N303" s="172"/>
      <c r="O303" s="172"/>
      <c r="P303" s="172"/>
      <c r="Q303" s="172"/>
      <c r="R303" s="172"/>
      <c r="S303" s="172"/>
      <c r="T303" s="173"/>
      <c r="AT303" s="169" t="s">
        <v>158</v>
      </c>
      <c r="AU303" s="169" t="s">
        <v>76</v>
      </c>
      <c r="AV303" s="11" t="s">
        <v>74</v>
      </c>
      <c r="AW303" s="11" t="s">
        <v>30</v>
      </c>
      <c r="AX303" s="11" t="s">
        <v>66</v>
      </c>
      <c r="AY303" s="169" t="s">
        <v>145</v>
      </c>
    </row>
    <row r="304" spans="2:65" s="12" customFormat="1">
      <c r="B304" s="174"/>
      <c r="D304" s="164" t="s">
        <v>158</v>
      </c>
      <c r="E304" s="175" t="s">
        <v>5</v>
      </c>
      <c r="F304" s="176" t="s">
        <v>966</v>
      </c>
      <c r="H304" s="177">
        <v>0.67500000000000004</v>
      </c>
      <c r="L304" s="174"/>
      <c r="M304" s="178"/>
      <c r="N304" s="179"/>
      <c r="O304" s="179"/>
      <c r="P304" s="179"/>
      <c r="Q304" s="179"/>
      <c r="R304" s="179"/>
      <c r="S304" s="179"/>
      <c r="T304" s="180"/>
      <c r="AT304" s="175" t="s">
        <v>158</v>
      </c>
      <c r="AU304" s="175" t="s">
        <v>76</v>
      </c>
      <c r="AV304" s="12" t="s">
        <v>76</v>
      </c>
      <c r="AW304" s="12" t="s">
        <v>30</v>
      </c>
      <c r="AX304" s="12" t="s">
        <v>74</v>
      </c>
      <c r="AY304" s="175" t="s">
        <v>145</v>
      </c>
    </row>
    <row r="305" spans="2:65" s="1" customFormat="1" ht="16.5" customHeight="1">
      <c r="B305" s="152"/>
      <c r="C305" s="153" t="s">
        <v>409</v>
      </c>
      <c r="D305" s="153" t="s">
        <v>147</v>
      </c>
      <c r="E305" s="154" t="s">
        <v>967</v>
      </c>
      <c r="F305" s="155" t="s">
        <v>968</v>
      </c>
      <c r="G305" s="156" t="s">
        <v>150</v>
      </c>
      <c r="H305" s="157">
        <v>2.25</v>
      </c>
      <c r="I305" s="158"/>
      <c r="J305" s="158">
        <f>ROUND(I305*H305,2)</f>
        <v>0</v>
      </c>
      <c r="K305" s="155"/>
      <c r="L305" s="38"/>
      <c r="M305" s="159" t="s">
        <v>5</v>
      </c>
      <c r="N305" s="160" t="s">
        <v>37</v>
      </c>
      <c r="O305" s="161">
        <v>0.46</v>
      </c>
      <c r="P305" s="161">
        <f>O305*H305</f>
        <v>1.0350000000000001</v>
      </c>
      <c r="Q305" s="161">
        <v>0</v>
      </c>
      <c r="R305" s="161">
        <f>Q305*H305</f>
        <v>0</v>
      </c>
      <c r="S305" s="161">
        <v>0</v>
      </c>
      <c r="T305" s="162">
        <f>S305*H305</f>
        <v>0</v>
      </c>
      <c r="AR305" s="24" t="s">
        <v>152</v>
      </c>
      <c r="AT305" s="24" t="s">
        <v>147</v>
      </c>
      <c r="AU305" s="24" t="s">
        <v>76</v>
      </c>
      <c r="AY305" s="24" t="s">
        <v>145</v>
      </c>
      <c r="BE305" s="163">
        <f>IF(N305="základní",J305,0)</f>
        <v>0</v>
      </c>
      <c r="BF305" s="163">
        <f>IF(N305="snížená",J305,0)</f>
        <v>0</v>
      </c>
      <c r="BG305" s="163">
        <f>IF(N305="zákl. přenesená",J305,0)</f>
        <v>0</v>
      </c>
      <c r="BH305" s="163">
        <f>IF(N305="sníž. přenesená",J305,0)</f>
        <v>0</v>
      </c>
      <c r="BI305" s="163">
        <f>IF(N305="nulová",J305,0)</f>
        <v>0</v>
      </c>
      <c r="BJ305" s="24" t="s">
        <v>74</v>
      </c>
      <c r="BK305" s="163">
        <f>ROUND(I305*H305,2)</f>
        <v>0</v>
      </c>
      <c r="BL305" s="24" t="s">
        <v>152</v>
      </c>
      <c r="BM305" s="24" t="s">
        <v>969</v>
      </c>
    </row>
    <row r="306" spans="2:65" s="1" customFormat="1" ht="24">
      <c r="B306" s="38"/>
      <c r="D306" s="164" t="s">
        <v>154</v>
      </c>
      <c r="F306" s="165" t="s">
        <v>970</v>
      </c>
      <c r="L306" s="38"/>
      <c r="M306" s="166"/>
      <c r="N306" s="39"/>
      <c r="O306" s="39"/>
      <c r="P306" s="39"/>
      <c r="Q306" s="39"/>
      <c r="R306" s="39"/>
      <c r="S306" s="39"/>
      <c r="T306" s="67"/>
      <c r="AT306" s="24" t="s">
        <v>154</v>
      </c>
      <c r="AU306" s="24" t="s">
        <v>76</v>
      </c>
    </row>
    <row r="307" spans="2:65" s="1" customFormat="1" ht="96">
      <c r="B307" s="38"/>
      <c r="D307" s="164" t="s">
        <v>156</v>
      </c>
      <c r="F307" s="167" t="s">
        <v>965</v>
      </c>
      <c r="L307" s="38"/>
      <c r="M307" s="166"/>
      <c r="N307" s="39"/>
      <c r="O307" s="39"/>
      <c r="P307" s="39"/>
      <c r="Q307" s="39"/>
      <c r="R307" s="39"/>
      <c r="S307" s="39"/>
      <c r="T307" s="67"/>
      <c r="AT307" s="24" t="s">
        <v>156</v>
      </c>
      <c r="AU307" s="24" t="s">
        <v>76</v>
      </c>
    </row>
    <row r="308" spans="2:65" s="1" customFormat="1" ht="25.5" customHeight="1">
      <c r="B308" s="152"/>
      <c r="C308" s="153" t="s">
        <v>415</v>
      </c>
      <c r="D308" s="153" t="s">
        <v>147</v>
      </c>
      <c r="E308" s="154" t="s">
        <v>971</v>
      </c>
      <c r="F308" s="155" t="s">
        <v>972</v>
      </c>
      <c r="G308" s="156" t="s">
        <v>150</v>
      </c>
      <c r="H308" s="157">
        <v>82.84</v>
      </c>
      <c r="I308" s="158"/>
      <c r="J308" s="158">
        <f>ROUND(I308*H308,2)</f>
        <v>0</v>
      </c>
      <c r="K308" s="155"/>
      <c r="L308" s="38"/>
      <c r="M308" s="159" t="s">
        <v>5</v>
      </c>
      <c r="N308" s="160" t="s">
        <v>37</v>
      </c>
      <c r="O308" s="161">
        <v>1.0029999999999999</v>
      </c>
      <c r="P308" s="161">
        <f>O308*H308</f>
        <v>83.088519999999988</v>
      </c>
      <c r="Q308" s="161">
        <v>0.51744000000000001</v>
      </c>
      <c r="R308" s="161">
        <f>Q308*H308</f>
        <v>42.864729600000004</v>
      </c>
      <c r="S308" s="161">
        <v>0</v>
      </c>
      <c r="T308" s="162">
        <f>S308*H308</f>
        <v>0</v>
      </c>
      <c r="AR308" s="24" t="s">
        <v>152</v>
      </c>
      <c r="AT308" s="24" t="s">
        <v>147</v>
      </c>
      <c r="AU308" s="24" t="s">
        <v>76</v>
      </c>
      <c r="AY308" s="24" t="s">
        <v>145</v>
      </c>
      <c r="BE308" s="163">
        <f>IF(N308="základní",J308,0)</f>
        <v>0</v>
      </c>
      <c r="BF308" s="163">
        <f>IF(N308="snížená",J308,0)</f>
        <v>0</v>
      </c>
      <c r="BG308" s="163">
        <f>IF(N308="zákl. přenesená",J308,0)</f>
        <v>0</v>
      </c>
      <c r="BH308" s="163">
        <f>IF(N308="sníž. přenesená",J308,0)</f>
        <v>0</v>
      </c>
      <c r="BI308" s="163">
        <f>IF(N308="nulová",J308,0)</f>
        <v>0</v>
      </c>
      <c r="BJ308" s="24" t="s">
        <v>74</v>
      </c>
      <c r="BK308" s="163">
        <f>ROUND(I308*H308,2)</f>
        <v>0</v>
      </c>
      <c r="BL308" s="24" t="s">
        <v>152</v>
      </c>
      <c r="BM308" s="24" t="s">
        <v>973</v>
      </c>
    </row>
    <row r="309" spans="2:65" s="1" customFormat="1" ht="24">
      <c r="B309" s="38"/>
      <c r="D309" s="164" t="s">
        <v>154</v>
      </c>
      <c r="F309" s="165" t="s">
        <v>974</v>
      </c>
      <c r="L309" s="38"/>
      <c r="M309" s="166"/>
      <c r="N309" s="39"/>
      <c r="O309" s="39"/>
      <c r="P309" s="39"/>
      <c r="Q309" s="39"/>
      <c r="R309" s="39"/>
      <c r="S309" s="39"/>
      <c r="T309" s="67"/>
      <c r="AT309" s="24" t="s">
        <v>154</v>
      </c>
      <c r="AU309" s="24" t="s">
        <v>76</v>
      </c>
    </row>
    <row r="310" spans="2:65" s="1" customFormat="1" ht="84">
      <c r="B310" s="38"/>
      <c r="D310" s="164" t="s">
        <v>156</v>
      </c>
      <c r="F310" s="167" t="s">
        <v>355</v>
      </c>
      <c r="L310" s="38"/>
      <c r="M310" s="166"/>
      <c r="N310" s="39"/>
      <c r="O310" s="39"/>
      <c r="P310" s="39"/>
      <c r="Q310" s="39"/>
      <c r="R310" s="39"/>
      <c r="S310" s="39"/>
      <c r="T310" s="67"/>
      <c r="AT310" s="24" t="s">
        <v>156</v>
      </c>
      <c r="AU310" s="24" t="s">
        <v>76</v>
      </c>
    </row>
    <row r="311" spans="2:65" s="11" customFormat="1">
      <c r="B311" s="168"/>
      <c r="D311" s="164" t="s">
        <v>158</v>
      </c>
      <c r="E311" s="169" t="s">
        <v>5</v>
      </c>
      <c r="F311" s="170" t="s">
        <v>802</v>
      </c>
      <c r="H311" s="169" t="s">
        <v>5</v>
      </c>
      <c r="L311" s="168"/>
      <c r="M311" s="171"/>
      <c r="N311" s="172"/>
      <c r="O311" s="172"/>
      <c r="P311" s="172"/>
      <c r="Q311" s="172"/>
      <c r="R311" s="172"/>
      <c r="S311" s="172"/>
      <c r="T311" s="173"/>
      <c r="AT311" s="169" t="s">
        <v>158</v>
      </c>
      <c r="AU311" s="169" t="s">
        <v>76</v>
      </c>
      <c r="AV311" s="11" t="s">
        <v>74</v>
      </c>
      <c r="AW311" s="11" t="s">
        <v>30</v>
      </c>
      <c r="AX311" s="11" t="s">
        <v>66</v>
      </c>
      <c r="AY311" s="169" t="s">
        <v>145</v>
      </c>
    </row>
    <row r="312" spans="2:65" s="11" customFormat="1">
      <c r="B312" s="168"/>
      <c r="D312" s="164" t="s">
        <v>158</v>
      </c>
      <c r="E312" s="169" t="s">
        <v>5</v>
      </c>
      <c r="F312" s="170" t="s">
        <v>975</v>
      </c>
      <c r="H312" s="169" t="s">
        <v>5</v>
      </c>
      <c r="L312" s="168"/>
      <c r="M312" s="171"/>
      <c r="N312" s="172"/>
      <c r="O312" s="172"/>
      <c r="P312" s="172"/>
      <c r="Q312" s="172"/>
      <c r="R312" s="172"/>
      <c r="S312" s="172"/>
      <c r="T312" s="173"/>
      <c r="AT312" s="169" t="s">
        <v>158</v>
      </c>
      <c r="AU312" s="169" t="s">
        <v>76</v>
      </c>
      <c r="AV312" s="11" t="s">
        <v>74</v>
      </c>
      <c r="AW312" s="11" t="s">
        <v>30</v>
      </c>
      <c r="AX312" s="11" t="s">
        <v>66</v>
      </c>
      <c r="AY312" s="169" t="s">
        <v>145</v>
      </c>
    </row>
    <row r="313" spans="2:65" s="12" customFormat="1">
      <c r="B313" s="174"/>
      <c r="D313" s="164" t="s">
        <v>158</v>
      </c>
      <c r="E313" s="175" t="s">
        <v>5</v>
      </c>
      <c r="F313" s="176" t="s">
        <v>936</v>
      </c>
      <c r="H313" s="177">
        <v>56.84</v>
      </c>
      <c r="L313" s="174"/>
      <c r="M313" s="178"/>
      <c r="N313" s="179"/>
      <c r="O313" s="179"/>
      <c r="P313" s="179"/>
      <c r="Q313" s="179"/>
      <c r="R313" s="179"/>
      <c r="S313" s="179"/>
      <c r="T313" s="180"/>
      <c r="AT313" s="175" t="s">
        <v>158</v>
      </c>
      <c r="AU313" s="175" t="s">
        <v>76</v>
      </c>
      <c r="AV313" s="12" t="s">
        <v>76</v>
      </c>
      <c r="AW313" s="12" t="s">
        <v>30</v>
      </c>
      <c r="AX313" s="12" t="s">
        <v>66</v>
      </c>
      <c r="AY313" s="175" t="s">
        <v>145</v>
      </c>
    </row>
    <row r="314" spans="2:65" s="12" customFormat="1">
      <c r="B314" s="174"/>
      <c r="D314" s="164" t="s">
        <v>158</v>
      </c>
      <c r="E314" s="175" t="s">
        <v>5</v>
      </c>
      <c r="F314" s="176" t="s">
        <v>5</v>
      </c>
      <c r="H314" s="177">
        <v>0</v>
      </c>
      <c r="L314" s="174"/>
      <c r="M314" s="178"/>
      <c r="N314" s="179"/>
      <c r="O314" s="179"/>
      <c r="P314" s="179"/>
      <c r="Q314" s="179"/>
      <c r="R314" s="179"/>
      <c r="S314" s="179"/>
      <c r="T314" s="180"/>
      <c r="AT314" s="175" t="s">
        <v>158</v>
      </c>
      <c r="AU314" s="175" t="s">
        <v>76</v>
      </c>
      <c r="AV314" s="12" t="s">
        <v>76</v>
      </c>
      <c r="AW314" s="12" t="s">
        <v>30</v>
      </c>
      <c r="AX314" s="12" t="s">
        <v>66</v>
      </c>
      <c r="AY314" s="175" t="s">
        <v>145</v>
      </c>
    </row>
    <row r="315" spans="2:65" s="11" customFormat="1">
      <c r="B315" s="168"/>
      <c r="D315" s="164" t="s">
        <v>158</v>
      </c>
      <c r="E315" s="169" t="s">
        <v>5</v>
      </c>
      <c r="F315" s="170" t="s">
        <v>939</v>
      </c>
      <c r="H315" s="169" t="s">
        <v>5</v>
      </c>
      <c r="L315" s="168"/>
      <c r="M315" s="171"/>
      <c r="N315" s="172"/>
      <c r="O315" s="172"/>
      <c r="P315" s="172"/>
      <c r="Q315" s="172"/>
      <c r="R315" s="172"/>
      <c r="S315" s="172"/>
      <c r="T315" s="173"/>
      <c r="AT315" s="169" t="s">
        <v>158</v>
      </c>
      <c r="AU315" s="169" t="s">
        <v>76</v>
      </c>
      <c r="AV315" s="11" t="s">
        <v>74</v>
      </c>
      <c r="AW315" s="11" t="s">
        <v>30</v>
      </c>
      <c r="AX315" s="11" t="s">
        <v>66</v>
      </c>
      <c r="AY315" s="169" t="s">
        <v>145</v>
      </c>
    </row>
    <row r="316" spans="2:65" s="12" customFormat="1">
      <c r="B316" s="174"/>
      <c r="D316" s="164" t="s">
        <v>158</v>
      </c>
      <c r="E316" s="175" t="s">
        <v>5</v>
      </c>
      <c r="F316" s="176" t="s">
        <v>976</v>
      </c>
      <c r="H316" s="177">
        <v>8</v>
      </c>
      <c r="L316" s="174"/>
      <c r="M316" s="178"/>
      <c r="N316" s="179"/>
      <c r="O316" s="179"/>
      <c r="P316" s="179"/>
      <c r="Q316" s="179"/>
      <c r="R316" s="179"/>
      <c r="S316" s="179"/>
      <c r="T316" s="180"/>
      <c r="AT316" s="175" t="s">
        <v>158</v>
      </c>
      <c r="AU316" s="175" t="s">
        <v>76</v>
      </c>
      <c r="AV316" s="12" t="s">
        <v>76</v>
      </c>
      <c r="AW316" s="12" t="s">
        <v>30</v>
      </c>
      <c r="AX316" s="12" t="s">
        <v>66</v>
      </c>
      <c r="AY316" s="175" t="s">
        <v>145</v>
      </c>
    </row>
    <row r="317" spans="2:65" s="12" customFormat="1">
      <c r="B317" s="174"/>
      <c r="D317" s="164" t="s">
        <v>158</v>
      </c>
      <c r="E317" s="175" t="s">
        <v>5</v>
      </c>
      <c r="F317" s="176" t="s">
        <v>5</v>
      </c>
      <c r="H317" s="177">
        <v>0</v>
      </c>
      <c r="L317" s="174"/>
      <c r="M317" s="178"/>
      <c r="N317" s="179"/>
      <c r="O317" s="179"/>
      <c r="P317" s="179"/>
      <c r="Q317" s="179"/>
      <c r="R317" s="179"/>
      <c r="S317" s="179"/>
      <c r="T317" s="180"/>
      <c r="AT317" s="175" t="s">
        <v>158</v>
      </c>
      <c r="AU317" s="175" t="s">
        <v>76</v>
      </c>
      <c r="AV317" s="12" t="s">
        <v>76</v>
      </c>
      <c r="AW317" s="12" t="s">
        <v>30</v>
      </c>
      <c r="AX317" s="12" t="s">
        <v>66</v>
      </c>
      <c r="AY317" s="175" t="s">
        <v>145</v>
      </c>
    </row>
    <row r="318" spans="2:65" s="11" customFormat="1">
      <c r="B318" s="168"/>
      <c r="D318" s="164" t="s">
        <v>158</v>
      </c>
      <c r="E318" s="169" t="s">
        <v>5</v>
      </c>
      <c r="F318" s="170" t="s">
        <v>939</v>
      </c>
      <c r="H318" s="169" t="s">
        <v>5</v>
      </c>
      <c r="L318" s="168"/>
      <c r="M318" s="171"/>
      <c r="N318" s="172"/>
      <c r="O318" s="172"/>
      <c r="P318" s="172"/>
      <c r="Q318" s="172"/>
      <c r="R318" s="172"/>
      <c r="S318" s="172"/>
      <c r="T318" s="173"/>
      <c r="AT318" s="169" t="s">
        <v>158</v>
      </c>
      <c r="AU318" s="169" t="s">
        <v>76</v>
      </c>
      <c r="AV318" s="11" t="s">
        <v>74</v>
      </c>
      <c r="AW318" s="11" t="s">
        <v>30</v>
      </c>
      <c r="AX318" s="11" t="s">
        <v>66</v>
      </c>
      <c r="AY318" s="169" t="s">
        <v>145</v>
      </c>
    </row>
    <row r="319" spans="2:65" s="12" customFormat="1">
      <c r="B319" s="174"/>
      <c r="D319" s="164" t="s">
        <v>158</v>
      </c>
      <c r="E319" s="175" t="s">
        <v>5</v>
      </c>
      <c r="F319" s="176" t="s">
        <v>977</v>
      </c>
      <c r="H319" s="177">
        <v>18</v>
      </c>
      <c r="L319" s="174"/>
      <c r="M319" s="178"/>
      <c r="N319" s="179"/>
      <c r="O319" s="179"/>
      <c r="P319" s="179"/>
      <c r="Q319" s="179"/>
      <c r="R319" s="179"/>
      <c r="S319" s="179"/>
      <c r="T319" s="180"/>
      <c r="AT319" s="175" t="s">
        <v>158</v>
      </c>
      <c r="AU319" s="175" t="s">
        <v>76</v>
      </c>
      <c r="AV319" s="12" t="s">
        <v>76</v>
      </c>
      <c r="AW319" s="12" t="s">
        <v>30</v>
      </c>
      <c r="AX319" s="12" t="s">
        <v>66</v>
      </c>
      <c r="AY319" s="175" t="s">
        <v>145</v>
      </c>
    </row>
    <row r="320" spans="2:65" s="13" customFormat="1">
      <c r="B320" s="181"/>
      <c r="D320" s="164" t="s">
        <v>158</v>
      </c>
      <c r="E320" s="182" t="s">
        <v>5</v>
      </c>
      <c r="F320" s="183" t="s">
        <v>161</v>
      </c>
      <c r="H320" s="184">
        <v>82.84</v>
      </c>
      <c r="L320" s="181"/>
      <c r="M320" s="185"/>
      <c r="N320" s="186"/>
      <c r="O320" s="186"/>
      <c r="P320" s="186"/>
      <c r="Q320" s="186"/>
      <c r="R320" s="186"/>
      <c r="S320" s="186"/>
      <c r="T320" s="187"/>
      <c r="AT320" s="182" t="s">
        <v>158</v>
      </c>
      <c r="AU320" s="182" t="s">
        <v>76</v>
      </c>
      <c r="AV320" s="13" t="s">
        <v>152</v>
      </c>
      <c r="AW320" s="13" t="s">
        <v>30</v>
      </c>
      <c r="AX320" s="13" t="s">
        <v>74</v>
      </c>
      <c r="AY320" s="182" t="s">
        <v>145</v>
      </c>
    </row>
    <row r="321" spans="2:65" s="10" customFormat="1" ht="29.85" customHeight="1">
      <c r="B321" s="140"/>
      <c r="D321" s="141" t="s">
        <v>65</v>
      </c>
      <c r="E321" s="150" t="s">
        <v>212</v>
      </c>
      <c r="F321" s="150" t="s">
        <v>403</v>
      </c>
      <c r="J321" s="151">
        <f>BK321</f>
        <v>0</v>
      </c>
      <c r="L321" s="140"/>
      <c r="M321" s="144"/>
      <c r="N321" s="145"/>
      <c r="O321" s="145"/>
      <c r="P321" s="146">
        <f>SUM(P322:P325)</f>
        <v>2.1280000000000001</v>
      </c>
      <c r="Q321" s="145"/>
      <c r="R321" s="146">
        <f>SUM(R322:R325)</f>
        <v>5.296E-2</v>
      </c>
      <c r="S321" s="145"/>
      <c r="T321" s="147">
        <f>SUM(T322:T325)</f>
        <v>0</v>
      </c>
      <c r="AR321" s="141" t="s">
        <v>74</v>
      </c>
      <c r="AT321" s="148" t="s">
        <v>65</v>
      </c>
      <c r="AU321" s="148" t="s">
        <v>74</v>
      </c>
      <c r="AY321" s="141" t="s">
        <v>145</v>
      </c>
      <c r="BK321" s="149">
        <f>SUM(BK322:BK325)</f>
        <v>0</v>
      </c>
    </row>
    <row r="322" spans="2:65" s="1" customFormat="1" ht="16.5" customHeight="1">
      <c r="B322" s="152"/>
      <c r="C322" s="153" t="s">
        <v>423</v>
      </c>
      <c r="D322" s="153" t="s">
        <v>147</v>
      </c>
      <c r="E322" s="154" t="s">
        <v>978</v>
      </c>
      <c r="F322" s="155" t="s">
        <v>979</v>
      </c>
      <c r="G322" s="156" t="s">
        <v>324</v>
      </c>
      <c r="H322" s="157">
        <v>1</v>
      </c>
      <c r="I322" s="158"/>
      <c r="J322" s="158">
        <f>ROUND(I322*H322,2)</f>
        <v>0</v>
      </c>
      <c r="K322" s="155"/>
      <c r="L322" s="38"/>
      <c r="M322" s="159" t="s">
        <v>5</v>
      </c>
      <c r="N322" s="160" t="s">
        <v>37</v>
      </c>
      <c r="O322" s="161">
        <v>2.1280000000000001</v>
      </c>
      <c r="P322" s="161">
        <f>O322*H322</f>
        <v>2.1280000000000001</v>
      </c>
      <c r="Q322" s="161">
        <v>2.96E-3</v>
      </c>
      <c r="R322" s="161">
        <f>Q322*H322</f>
        <v>2.96E-3</v>
      </c>
      <c r="S322" s="161">
        <v>0</v>
      </c>
      <c r="T322" s="162">
        <f>S322*H322</f>
        <v>0</v>
      </c>
      <c r="AR322" s="24" t="s">
        <v>152</v>
      </c>
      <c r="AT322" s="24" t="s">
        <v>147</v>
      </c>
      <c r="AU322" s="24" t="s">
        <v>76</v>
      </c>
      <c r="AY322" s="24" t="s">
        <v>145</v>
      </c>
      <c r="BE322" s="163">
        <f>IF(N322="základní",J322,0)</f>
        <v>0</v>
      </c>
      <c r="BF322" s="163">
        <f>IF(N322="snížená",J322,0)</f>
        <v>0</v>
      </c>
      <c r="BG322" s="163">
        <f>IF(N322="zákl. přenesená",J322,0)</f>
        <v>0</v>
      </c>
      <c r="BH322" s="163">
        <f>IF(N322="sníž. přenesená",J322,0)</f>
        <v>0</v>
      </c>
      <c r="BI322" s="163">
        <f>IF(N322="nulová",J322,0)</f>
        <v>0</v>
      </c>
      <c r="BJ322" s="24" t="s">
        <v>74</v>
      </c>
      <c r="BK322" s="163">
        <f>ROUND(I322*H322,2)</f>
        <v>0</v>
      </c>
      <c r="BL322" s="24" t="s">
        <v>152</v>
      </c>
      <c r="BM322" s="24" t="s">
        <v>980</v>
      </c>
    </row>
    <row r="323" spans="2:65" s="1" customFormat="1" ht="24">
      <c r="B323" s="38"/>
      <c r="D323" s="164" t="s">
        <v>154</v>
      </c>
      <c r="F323" s="165" t="s">
        <v>981</v>
      </c>
      <c r="L323" s="38"/>
      <c r="M323" s="166"/>
      <c r="N323" s="39"/>
      <c r="O323" s="39"/>
      <c r="P323" s="39"/>
      <c r="Q323" s="39"/>
      <c r="R323" s="39"/>
      <c r="S323" s="39"/>
      <c r="T323" s="67"/>
      <c r="AT323" s="24" t="s">
        <v>154</v>
      </c>
      <c r="AU323" s="24" t="s">
        <v>76</v>
      </c>
    </row>
    <row r="324" spans="2:65" s="1" customFormat="1" ht="144">
      <c r="B324" s="38"/>
      <c r="D324" s="164" t="s">
        <v>156</v>
      </c>
      <c r="F324" s="167" t="s">
        <v>982</v>
      </c>
      <c r="L324" s="38"/>
      <c r="M324" s="166"/>
      <c r="N324" s="39"/>
      <c r="O324" s="39"/>
      <c r="P324" s="39"/>
      <c r="Q324" s="39"/>
      <c r="R324" s="39"/>
      <c r="S324" s="39"/>
      <c r="T324" s="67"/>
      <c r="AT324" s="24" t="s">
        <v>156</v>
      </c>
      <c r="AU324" s="24" t="s">
        <v>76</v>
      </c>
    </row>
    <row r="325" spans="2:65" s="1" customFormat="1" ht="16.5" customHeight="1">
      <c r="B325" s="152"/>
      <c r="C325" s="188" t="s">
        <v>430</v>
      </c>
      <c r="D325" s="188" t="s">
        <v>328</v>
      </c>
      <c r="E325" s="189" t="s">
        <v>983</v>
      </c>
      <c r="F325" s="190" t="s">
        <v>984</v>
      </c>
      <c r="G325" s="191" t="s">
        <v>177</v>
      </c>
      <c r="H325" s="192">
        <v>1</v>
      </c>
      <c r="I325" s="193"/>
      <c r="J325" s="193">
        <f>ROUND(I325*H325,2)</f>
        <v>0</v>
      </c>
      <c r="K325" s="190" t="s">
        <v>151</v>
      </c>
      <c r="L325" s="194"/>
      <c r="M325" s="195" t="s">
        <v>5</v>
      </c>
      <c r="N325" s="196" t="s">
        <v>37</v>
      </c>
      <c r="O325" s="161">
        <v>0</v>
      </c>
      <c r="P325" s="161">
        <f>O325*H325</f>
        <v>0</v>
      </c>
      <c r="Q325" s="161">
        <v>0.05</v>
      </c>
      <c r="R325" s="161">
        <f>Q325*H325</f>
        <v>0.05</v>
      </c>
      <c r="S325" s="161">
        <v>0</v>
      </c>
      <c r="T325" s="162">
        <f>S325*H325</f>
        <v>0</v>
      </c>
      <c r="AR325" s="24" t="s">
        <v>212</v>
      </c>
      <c r="AT325" s="24" t="s">
        <v>328</v>
      </c>
      <c r="AU325" s="24" t="s">
        <v>76</v>
      </c>
      <c r="AY325" s="24" t="s">
        <v>145</v>
      </c>
      <c r="BE325" s="163">
        <f>IF(N325="základní",J325,0)</f>
        <v>0</v>
      </c>
      <c r="BF325" s="163">
        <f>IF(N325="snížená",J325,0)</f>
        <v>0</v>
      </c>
      <c r="BG325" s="163">
        <f>IF(N325="zákl. přenesená",J325,0)</f>
        <v>0</v>
      </c>
      <c r="BH325" s="163">
        <f>IF(N325="sníž. přenesená",J325,0)</f>
        <v>0</v>
      </c>
      <c r="BI325" s="163">
        <f>IF(N325="nulová",J325,0)</f>
        <v>0</v>
      </c>
      <c r="BJ325" s="24" t="s">
        <v>74</v>
      </c>
      <c r="BK325" s="163">
        <f>ROUND(I325*H325,2)</f>
        <v>0</v>
      </c>
      <c r="BL325" s="24" t="s">
        <v>152</v>
      </c>
      <c r="BM325" s="24" t="s">
        <v>985</v>
      </c>
    </row>
    <row r="326" spans="2:65" s="10" customFormat="1" ht="29.85" customHeight="1">
      <c r="B326" s="140"/>
      <c r="D326" s="141" t="s">
        <v>65</v>
      </c>
      <c r="E326" s="150" t="s">
        <v>220</v>
      </c>
      <c r="F326" s="150" t="s">
        <v>765</v>
      </c>
      <c r="J326" s="151">
        <f>BK326</f>
        <v>0</v>
      </c>
      <c r="L326" s="140"/>
      <c r="M326" s="144"/>
      <c r="N326" s="145"/>
      <c r="O326" s="145"/>
      <c r="P326" s="146">
        <f>SUM(P327:P341)</f>
        <v>14.2195</v>
      </c>
      <c r="Q326" s="145"/>
      <c r="R326" s="146">
        <f>SUM(R327:R341)</f>
        <v>2.5736699999999999</v>
      </c>
      <c r="S326" s="145"/>
      <c r="T326" s="147">
        <f>SUM(T327:T341)</f>
        <v>0</v>
      </c>
      <c r="AR326" s="141" t="s">
        <v>74</v>
      </c>
      <c r="AT326" s="148" t="s">
        <v>65</v>
      </c>
      <c r="AU326" s="148" t="s">
        <v>74</v>
      </c>
      <c r="AY326" s="141" t="s">
        <v>145</v>
      </c>
      <c r="BK326" s="149">
        <f>SUM(BK327:BK341)</f>
        <v>0</v>
      </c>
    </row>
    <row r="327" spans="2:65" s="1" customFormat="1" ht="16.5" customHeight="1">
      <c r="B327" s="152"/>
      <c r="C327" s="153" t="s">
        <v>440</v>
      </c>
      <c r="D327" s="153" t="s">
        <v>147</v>
      </c>
      <c r="E327" s="154" t="s">
        <v>986</v>
      </c>
      <c r="F327" s="155" t="s">
        <v>987</v>
      </c>
      <c r="G327" s="156" t="s">
        <v>150</v>
      </c>
      <c r="H327" s="157">
        <v>4.5</v>
      </c>
      <c r="I327" s="158"/>
      <c r="J327" s="158">
        <f>ROUND(I327*H327,2)</f>
        <v>0</v>
      </c>
      <c r="K327" s="155"/>
      <c r="L327" s="38"/>
      <c r="M327" s="159" t="s">
        <v>5</v>
      </c>
      <c r="N327" s="160" t="s">
        <v>37</v>
      </c>
      <c r="O327" s="161">
        <v>2.7189999999999999</v>
      </c>
      <c r="P327" s="161">
        <f>O327*H327</f>
        <v>12.2355</v>
      </c>
      <c r="Q327" s="161">
        <v>4.6219999999999997E-2</v>
      </c>
      <c r="R327" s="161">
        <f>Q327*H327</f>
        <v>0.20798999999999998</v>
      </c>
      <c r="S327" s="161">
        <v>0</v>
      </c>
      <c r="T327" s="162">
        <f>S327*H327</f>
        <v>0</v>
      </c>
      <c r="AR327" s="24" t="s">
        <v>152</v>
      </c>
      <c r="AT327" s="24" t="s">
        <v>147</v>
      </c>
      <c r="AU327" s="24" t="s">
        <v>76</v>
      </c>
      <c r="AY327" s="24" t="s">
        <v>145</v>
      </c>
      <c r="BE327" s="163">
        <f>IF(N327="základní",J327,0)</f>
        <v>0</v>
      </c>
      <c r="BF327" s="163">
        <f>IF(N327="snížená",J327,0)</f>
        <v>0</v>
      </c>
      <c r="BG327" s="163">
        <f>IF(N327="zákl. přenesená",J327,0)</f>
        <v>0</v>
      </c>
      <c r="BH327" s="163">
        <f>IF(N327="sníž. přenesená",J327,0)</f>
        <v>0</v>
      </c>
      <c r="BI327" s="163">
        <f>IF(N327="nulová",J327,0)</f>
        <v>0</v>
      </c>
      <c r="BJ327" s="24" t="s">
        <v>74</v>
      </c>
      <c r="BK327" s="163">
        <f>ROUND(I327*H327,2)</f>
        <v>0</v>
      </c>
      <c r="BL327" s="24" t="s">
        <v>152</v>
      </c>
      <c r="BM327" s="24" t="s">
        <v>988</v>
      </c>
    </row>
    <row r="328" spans="2:65" s="1" customFormat="1" ht="24">
      <c r="B328" s="38"/>
      <c r="D328" s="164" t="s">
        <v>154</v>
      </c>
      <c r="F328" s="165" t="s">
        <v>989</v>
      </c>
      <c r="L328" s="38"/>
      <c r="M328" s="166"/>
      <c r="N328" s="39"/>
      <c r="O328" s="39"/>
      <c r="P328" s="39"/>
      <c r="Q328" s="39"/>
      <c r="R328" s="39"/>
      <c r="S328" s="39"/>
      <c r="T328" s="67"/>
      <c r="AT328" s="24" t="s">
        <v>154</v>
      </c>
      <c r="AU328" s="24" t="s">
        <v>76</v>
      </c>
    </row>
    <row r="329" spans="2:65" s="1" customFormat="1" ht="72">
      <c r="B329" s="38"/>
      <c r="D329" s="164" t="s">
        <v>156</v>
      </c>
      <c r="F329" s="167" t="s">
        <v>435</v>
      </c>
      <c r="L329" s="38"/>
      <c r="M329" s="166"/>
      <c r="N329" s="39"/>
      <c r="O329" s="39"/>
      <c r="P329" s="39"/>
      <c r="Q329" s="39"/>
      <c r="R329" s="39"/>
      <c r="S329" s="39"/>
      <c r="T329" s="67"/>
      <c r="AT329" s="24" t="s">
        <v>156</v>
      </c>
      <c r="AU329" s="24" t="s">
        <v>76</v>
      </c>
    </row>
    <row r="330" spans="2:65" s="11" customFormat="1">
      <c r="B330" s="168"/>
      <c r="D330" s="164" t="s">
        <v>158</v>
      </c>
      <c r="E330" s="169" t="s">
        <v>5</v>
      </c>
      <c r="F330" s="170" t="s">
        <v>990</v>
      </c>
      <c r="H330" s="169" t="s">
        <v>5</v>
      </c>
      <c r="L330" s="168"/>
      <c r="M330" s="171"/>
      <c r="N330" s="172"/>
      <c r="O330" s="172"/>
      <c r="P330" s="172"/>
      <c r="Q330" s="172"/>
      <c r="R330" s="172"/>
      <c r="S330" s="172"/>
      <c r="T330" s="173"/>
      <c r="AT330" s="169" t="s">
        <v>158</v>
      </c>
      <c r="AU330" s="169" t="s">
        <v>76</v>
      </c>
      <c r="AV330" s="11" t="s">
        <v>74</v>
      </c>
      <c r="AW330" s="11" t="s">
        <v>30</v>
      </c>
      <c r="AX330" s="11" t="s">
        <v>66</v>
      </c>
      <c r="AY330" s="169" t="s">
        <v>145</v>
      </c>
    </row>
    <row r="331" spans="2:65" s="12" customFormat="1">
      <c r="B331" s="174"/>
      <c r="D331" s="164" t="s">
        <v>158</v>
      </c>
      <c r="E331" s="175" t="s">
        <v>5</v>
      </c>
      <c r="F331" s="176" t="s">
        <v>991</v>
      </c>
      <c r="H331" s="177">
        <v>4.5</v>
      </c>
      <c r="L331" s="174"/>
      <c r="M331" s="178"/>
      <c r="N331" s="179"/>
      <c r="O331" s="179"/>
      <c r="P331" s="179"/>
      <c r="Q331" s="179"/>
      <c r="R331" s="179"/>
      <c r="S331" s="179"/>
      <c r="T331" s="180"/>
      <c r="AT331" s="175" t="s">
        <v>158</v>
      </c>
      <c r="AU331" s="175" t="s">
        <v>76</v>
      </c>
      <c r="AV331" s="12" t="s">
        <v>76</v>
      </c>
      <c r="AW331" s="12" t="s">
        <v>30</v>
      </c>
      <c r="AX331" s="12" t="s">
        <v>66</v>
      </c>
      <c r="AY331" s="175" t="s">
        <v>145</v>
      </c>
    </row>
    <row r="332" spans="2:65" s="13" customFormat="1">
      <c r="B332" s="181"/>
      <c r="D332" s="164" t="s">
        <v>158</v>
      </c>
      <c r="E332" s="182" t="s">
        <v>5</v>
      </c>
      <c r="F332" s="183" t="s">
        <v>161</v>
      </c>
      <c r="H332" s="184">
        <v>4.5</v>
      </c>
      <c r="L332" s="181"/>
      <c r="M332" s="185"/>
      <c r="N332" s="186"/>
      <c r="O332" s="186"/>
      <c r="P332" s="186"/>
      <c r="Q332" s="186"/>
      <c r="R332" s="186"/>
      <c r="S332" s="186"/>
      <c r="T332" s="187"/>
      <c r="AT332" s="182" t="s">
        <v>158</v>
      </c>
      <c r="AU332" s="182" t="s">
        <v>76</v>
      </c>
      <c r="AV332" s="13" t="s">
        <v>152</v>
      </c>
      <c r="AW332" s="13" t="s">
        <v>30</v>
      </c>
      <c r="AX332" s="13" t="s">
        <v>74</v>
      </c>
      <c r="AY332" s="182" t="s">
        <v>145</v>
      </c>
    </row>
    <row r="333" spans="2:65" s="1" customFormat="1" ht="25.5" customHeight="1">
      <c r="B333" s="152"/>
      <c r="C333" s="153" t="s">
        <v>444</v>
      </c>
      <c r="D333" s="153" t="s">
        <v>147</v>
      </c>
      <c r="E333" s="154" t="s">
        <v>992</v>
      </c>
      <c r="F333" s="155" t="s">
        <v>993</v>
      </c>
      <c r="G333" s="156" t="s">
        <v>240</v>
      </c>
      <c r="H333" s="157">
        <v>8</v>
      </c>
      <c r="I333" s="158"/>
      <c r="J333" s="158">
        <f>ROUND(I333*H333,2)</f>
        <v>0</v>
      </c>
      <c r="K333" s="155"/>
      <c r="L333" s="38"/>
      <c r="M333" s="159" t="s">
        <v>5</v>
      </c>
      <c r="N333" s="160" t="s">
        <v>37</v>
      </c>
      <c r="O333" s="161">
        <v>0.248</v>
      </c>
      <c r="P333" s="161">
        <f>O333*H333</f>
        <v>1.984</v>
      </c>
      <c r="Q333" s="161">
        <v>0.16370999999999999</v>
      </c>
      <c r="R333" s="161">
        <f>Q333*H333</f>
        <v>1.30968</v>
      </c>
      <c r="S333" s="161">
        <v>0</v>
      </c>
      <c r="T333" s="162">
        <f>S333*H333</f>
        <v>0</v>
      </c>
      <c r="AR333" s="24" t="s">
        <v>152</v>
      </c>
      <c r="AT333" s="24" t="s">
        <v>147</v>
      </c>
      <c r="AU333" s="24" t="s">
        <v>76</v>
      </c>
      <c r="AY333" s="24" t="s">
        <v>145</v>
      </c>
      <c r="BE333" s="163">
        <f>IF(N333="základní",J333,0)</f>
        <v>0</v>
      </c>
      <c r="BF333" s="163">
        <f>IF(N333="snížená",J333,0)</f>
        <v>0</v>
      </c>
      <c r="BG333" s="163">
        <f>IF(N333="zákl. přenesená",J333,0)</f>
        <v>0</v>
      </c>
      <c r="BH333" s="163">
        <f>IF(N333="sníž. přenesená",J333,0)</f>
        <v>0</v>
      </c>
      <c r="BI333" s="163">
        <f>IF(N333="nulová",J333,0)</f>
        <v>0</v>
      </c>
      <c r="BJ333" s="24" t="s">
        <v>74</v>
      </c>
      <c r="BK333" s="163">
        <f>ROUND(I333*H333,2)</f>
        <v>0</v>
      </c>
      <c r="BL333" s="24" t="s">
        <v>152</v>
      </c>
      <c r="BM333" s="24" t="s">
        <v>994</v>
      </c>
    </row>
    <row r="334" spans="2:65" s="1" customFormat="1" ht="36">
      <c r="B334" s="38"/>
      <c r="D334" s="164" t="s">
        <v>154</v>
      </c>
      <c r="F334" s="165" t="s">
        <v>995</v>
      </c>
      <c r="L334" s="38"/>
      <c r="M334" s="166"/>
      <c r="N334" s="39"/>
      <c r="O334" s="39"/>
      <c r="P334" s="39"/>
      <c r="Q334" s="39"/>
      <c r="R334" s="39"/>
      <c r="S334" s="39"/>
      <c r="T334" s="67"/>
      <c r="AT334" s="24" t="s">
        <v>154</v>
      </c>
      <c r="AU334" s="24" t="s">
        <v>76</v>
      </c>
    </row>
    <row r="335" spans="2:65" s="1" customFormat="1" ht="96">
      <c r="B335" s="38"/>
      <c r="D335" s="164" t="s">
        <v>156</v>
      </c>
      <c r="F335" s="167" t="s">
        <v>996</v>
      </c>
      <c r="L335" s="38"/>
      <c r="M335" s="166"/>
      <c r="N335" s="39"/>
      <c r="O335" s="39"/>
      <c r="P335" s="39"/>
      <c r="Q335" s="39"/>
      <c r="R335" s="39"/>
      <c r="S335" s="39"/>
      <c r="T335" s="67"/>
      <c r="AT335" s="24" t="s">
        <v>156</v>
      </c>
      <c r="AU335" s="24" t="s">
        <v>76</v>
      </c>
    </row>
    <row r="336" spans="2:65" s="11" customFormat="1">
      <c r="B336" s="168"/>
      <c r="D336" s="164" t="s">
        <v>158</v>
      </c>
      <c r="E336" s="169" t="s">
        <v>5</v>
      </c>
      <c r="F336" s="170" t="s">
        <v>997</v>
      </c>
      <c r="H336" s="169" t="s">
        <v>5</v>
      </c>
      <c r="L336" s="168"/>
      <c r="M336" s="171"/>
      <c r="N336" s="172"/>
      <c r="O336" s="172"/>
      <c r="P336" s="172"/>
      <c r="Q336" s="172"/>
      <c r="R336" s="172"/>
      <c r="S336" s="172"/>
      <c r="T336" s="173"/>
      <c r="AT336" s="169" t="s">
        <v>158</v>
      </c>
      <c r="AU336" s="169" t="s">
        <v>76</v>
      </c>
      <c r="AV336" s="11" t="s">
        <v>74</v>
      </c>
      <c r="AW336" s="11" t="s">
        <v>30</v>
      </c>
      <c r="AX336" s="11" t="s">
        <v>66</v>
      </c>
      <c r="AY336" s="169" t="s">
        <v>145</v>
      </c>
    </row>
    <row r="337" spans="2:65" s="12" customFormat="1">
      <c r="B337" s="174"/>
      <c r="D337" s="164" t="s">
        <v>158</v>
      </c>
      <c r="E337" s="175" t="s">
        <v>5</v>
      </c>
      <c r="F337" s="176" t="s">
        <v>998</v>
      </c>
      <c r="H337" s="177">
        <v>8</v>
      </c>
      <c r="L337" s="174"/>
      <c r="M337" s="178"/>
      <c r="N337" s="179"/>
      <c r="O337" s="179"/>
      <c r="P337" s="179"/>
      <c r="Q337" s="179"/>
      <c r="R337" s="179"/>
      <c r="S337" s="179"/>
      <c r="T337" s="180"/>
      <c r="AT337" s="175" t="s">
        <v>158</v>
      </c>
      <c r="AU337" s="175" t="s">
        <v>76</v>
      </c>
      <c r="AV337" s="12" t="s">
        <v>76</v>
      </c>
      <c r="AW337" s="12" t="s">
        <v>30</v>
      </c>
      <c r="AX337" s="12" t="s">
        <v>66</v>
      </c>
      <c r="AY337" s="175" t="s">
        <v>145</v>
      </c>
    </row>
    <row r="338" spans="2:65" s="13" customFormat="1">
      <c r="B338" s="181"/>
      <c r="D338" s="164" t="s">
        <v>158</v>
      </c>
      <c r="E338" s="182" t="s">
        <v>5</v>
      </c>
      <c r="F338" s="183" t="s">
        <v>161</v>
      </c>
      <c r="H338" s="184">
        <v>8</v>
      </c>
      <c r="L338" s="181"/>
      <c r="M338" s="185"/>
      <c r="N338" s="186"/>
      <c r="O338" s="186"/>
      <c r="P338" s="186"/>
      <c r="Q338" s="186"/>
      <c r="R338" s="186"/>
      <c r="S338" s="186"/>
      <c r="T338" s="187"/>
      <c r="AT338" s="182" t="s">
        <v>158</v>
      </c>
      <c r="AU338" s="182" t="s">
        <v>76</v>
      </c>
      <c r="AV338" s="13" t="s">
        <v>152</v>
      </c>
      <c r="AW338" s="13" t="s">
        <v>30</v>
      </c>
      <c r="AX338" s="13" t="s">
        <v>74</v>
      </c>
      <c r="AY338" s="182" t="s">
        <v>145</v>
      </c>
    </row>
    <row r="339" spans="2:65" s="1" customFormat="1" ht="16.5" customHeight="1">
      <c r="B339" s="152"/>
      <c r="C339" s="188" t="s">
        <v>450</v>
      </c>
      <c r="D339" s="188" t="s">
        <v>328</v>
      </c>
      <c r="E339" s="189" t="s">
        <v>999</v>
      </c>
      <c r="F339" s="190" t="s">
        <v>1000</v>
      </c>
      <c r="G339" s="191" t="s">
        <v>324</v>
      </c>
      <c r="H339" s="192">
        <v>24</v>
      </c>
      <c r="I339" s="193"/>
      <c r="J339" s="193">
        <f>ROUND(I339*H339,2)</f>
        <v>0</v>
      </c>
      <c r="K339" s="190" t="s">
        <v>151</v>
      </c>
      <c r="L339" s="194"/>
      <c r="M339" s="195" t="s">
        <v>5</v>
      </c>
      <c r="N339" s="196" t="s">
        <v>37</v>
      </c>
      <c r="O339" s="161">
        <v>0</v>
      </c>
      <c r="P339" s="161">
        <f>O339*H339</f>
        <v>0</v>
      </c>
      <c r="Q339" s="161">
        <v>4.3999999999999997E-2</v>
      </c>
      <c r="R339" s="161">
        <f>Q339*H339</f>
        <v>1.056</v>
      </c>
      <c r="S339" s="161">
        <v>0</v>
      </c>
      <c r="T339" s="162">
        <f>S339*H339</f>
        <v>0</v>
      </c>
      <c r="AR339" s="24" t="s">
        <v>212</v>
      </c>
      <c r="AT339" s="24" t="s">
        <v>328</v>
      </c>
      <c r="AU339" s="24" t="s">
        <v>76</v>
      </c>
      <c r="AY339" s="24" t="s">
        <v>145</v>
      </c>
      <c r="BE339" s="163">
        <f>IF(N339="základní",J339,0)</f>
        <v>0</v>
      </c>
      <c r="BF339" s="163">
        <f>IF(N339="snížená",J339,0)</f>
        <v>0</v>
      </c>
      <c r="BG339" s="163">
        <f>IF(N339="zákl. přenesená",J339,0)</f>
        <v>0</v>
      </c>
      <c r="BH339" s="163">
        <f>IF(N339="sníž. přenesená",J339,0)</f>
        <v>0</v>
      </c>
      <c r="BI339" s="163">
        <f>IF(N339="nulová",J339,0)</f>
        <v>0</v>
      </c>
      <c r="BJ339" s="24" t="s">
        <v>74</v>
      </c>
      <c r="BK339" s="163">
        <f>ROUND(I339*H339,2)</f>
        <v>0</v>
      </c>
      <c r="BL339" s="24" t="s">
        <v>152</v>
      </c>
      <c r="BM339" s="24" t="s">
        <v>1001</v>
      </c>
    </row>
    <row r="340" spans="2:65" s="12" customFormat="1">
      <c r="B340" s="174"/>
      <c r="D340" s="164" t="s">
        <v>158</v>
      </c>
      <c r="E340" s="175" t="s">
        <v>5</v>
      </c>
      <c r="F340" s="176" t="s">
        <v>1002</v>
      </c>
      <c r="H340" s="177">
        <v>24</v>
      </c>
      <c r="L340" s="174"/>
      <c r="M340" s="178"/>
      <c r="N340" s="179"/>
      <c r="O340" s="179"/>
      <c r="P340" s="179"/>
      <c r="Q340" s="179"/>
      <c r="R340" s="179"/>
      <c r="S340" s="179"/>
      <c r="T340" s="180"/>
      <c r="AT340" s="175" t="s">
        <v>158</v>
      </c>
      <c r="AU340" s="175" t="s">
        <v>76</v>
      </c>
      <c r="AV340" s="12" t="s">
        <v>76</v>
      </c>
      <c r="AW340" s="12" t="s">
        <v>30</v>
      </c>
      <c r="AX340" s="12" t="s">
        <v>66</v>
      </c>
      <c r="AY340" s="175" t="s">
        <v>145</v>
      </c>
    </row>
    <row r="341" spans="2:65" s="13" customFormat="1">
      <c r="B341" s="181"/>
      <c r="D341" s="164" t="s">
        <v>158</v>
      </c>
      <c r="E341" s="182" t="s">
        <v>5</v>
      </c>
      <c r="F341" s="183" t="s">
        <v>161</v>
      </c>
      <c r="H341" s="184">
        <v>24</v>
      </c>
      <c r="L341" s="181"/>
      <c r="M341" s="185"/>
      <c r="N341" s="186"/>
      <c r="O341" s="186"/>
      <c r="P341" s="186"/>
      <c r="Q341" s="186"/>
      <c r="R341" s="186"/>
      <c r="S341" s="186"/>
      <c r="T341" s="187"/>
      <c r="AT341" s="182" t="s">
        <v>158</v>
      </c>
      <c r="AU341" s="182" t="s">
        <v>76</v>
      </c>
      <c r="AV341" s="13" t="s">
        <v>152</v>
      </c>
      <c r="AW341" s="13" t="s">
        <v>30</v>
      </c>
      <c r="AX341" s="13" t="s">
        <v>74</v>
      </c>
      <c r="AY341" s="182" t="s">
        <v>145</v>
      </c>
    </row>
    <row r="342" spans="2:65" s="10" customFormat="1" ht="29.85" customHeight="1">
      <c r="B342" s="140"/>
      <c r="D342" s="141" t="s">
        <v>65</v>
      </c>
      <c r="E342" s="150" t="s">
        <v>469</v>
      </c>
      <c r="F342" s="150" t="s">
        <v>470</v>
      </c>
      <c r="J342" s="151">
        <f>BK342</f>
        <v>0</v>
      </c>
      <c r="L342" s="140"/>
      <c r="M342" s="144"/>
      <c r="N342" s="145"/>
      <c r="O342" s="145"/>
      <c r="P342" s="146">
        <f>SUM(P343:P345)</f>
        <v>131.99711200000002</v>
      </c>
      <c r="Q342" s="145"/>
      <c r="R342" s="146">
        <f>SUM(R343:R345)</f>
        <v>0</v>
      </c>
      <c r="S342" s="145"/>
      <c r="T342" s="147">
        <f>SUM(T343:T345)</f>
        <v>0</v>
      </c>
      <c r="AR342" s="141" t="s">
        <v>74</v>
      </c>
      <c r="AT342" s="148" t="s">
        <v>65</v>
      </c>
      <c r="AU342" s="148" t="s">
        <v>74</v>
      </c>
      <c r="AY342" s="141" t="s">
        <v>145</v>
      </c>
      <c r="BK342" s="149">
        <f>SUM(BK343:BK345)</f>
        <v>0</v>
      </c>
    </row>
    <row r="343" spans="2:65" s="1" customFormat="1" ht="16.5" customHeight="1">
      <c r="B343" s="152"/>
      <c r="C343" s="153" t="s">
        <v>458</v>
      </c>
      <c r="D343" s="153" t="s">
        <v>147</v>
      </c>
      <c r="E343" s="154" t="s">
        <v>472</v>
      </c>
      <c r="F343" s="155" t="s">
        <v>473</v>
      </c>
      <c r="G343" s="156" t="s">
        <v>265</v>
      </c>
      <c r="H343" s="157">
        <v>390.524</v>
      </c>
      <c r="I343" s="158"/>
      <c r="J343" s="158">
        <f>ROUND(I343*H343,2)</f>
        <v>0</v>
      </c>
      <c r="K343" s="155"/>
      <c r="L343" s="38"/>
      <c r="M343" s="159" t="s">
        <v>5</v>
      </c>
      <c r="N343" s="160" t="s">
        <v>37</v>
      </c>
      <c r="O343" s="161">
        <v>0.33800000000000002</v>
      </c>
      <c r="P343" s="161">
        <f>O343*H343</f>
        <v>131.99711200000002</v>
      </c>
      <c r="Q343" s="161">
        <v>0</v>
      </c>
      <c r="R343" s="161">
        <f>Q343*H343</f>
        <v>0</v>
      </c>
      <c r="S343" s="161">
        <v>0</v>
      </c>
      <c r="T343" s="162">
        <f>S343*H343</f>
        <v>0</v>
      </c>
      <c r="AR343" s="24" t="s">
        <v>152</v>
      </c>
      <c r="AT343" s="24" t="s">
        <v>147</v>
      </c>
      <c r="AU343" s="24" t="s">
        <v>76</v>
      </c>
      <c r="AY343" s="24" t="s">
        <v>145</v>
      </c>
      <c r="BE343" s="163">
        <f>IF(N343="základní",J343,0)</f>
        <v>0</v>
      </c>
      <c r="BF343" s="163">
        <f>IF(N343="snížená",J343,0)</f>
        <v>0</v>
      </c>
      <c r="BG343" s="163">
        <f>IF(N343="zákl. přenesená",J343,0)</f>
        <v>0</v>
      </c>
      <c r="BH343" s="163">
        <f>IF(N343="sníž. přenesená",J343,0)</f>
        <v>0</v>
      </c>
      <c r="BI343" s="163">
        <f>IF(N343="nulová",J343,0)</f>
        <v>0</v>
      </c>
      <c r="BJ343" s="24" t="s">
        <v>74</v>
      </c>
      <c r="BK343" s="163">
        <f>ROUND(I343*H343,2)</f>
        <v>0</v>
      </c>
      <c r="BL343" s="24" t="s">
        <v>152</v>
      </c>
      <c r="BM343" s="24" t="s">
        <v>1003</v>
      </c>
    </row>
    <row r="344" spans="2:65" s="1" customFormat="1" ht="24">
      <c r="B344" s="38"/>
      <c r="D344" s="164" t="s">
        <v>154</v>
      </c>
      <c r="F344" s="165" t="s">
        <v>475</v>
      </c>
      <c r="L344" s="38"/>
      <c r="M344" s="166"/>
      <c r="N344" s="39"/>
      <c r="O344" s="39"/>
      <c r="P344" s="39"/>
      <c r="Q344" s="39"/>
      <c r="R344" s="39"/>
      <c r="S344" s="39"/>
      <c r="T344" s="67"/>
      <c r="AT344" s="24" t="s">
        <v>154</v>
      </c>
      <c r="AU344" s="24" t="s">
        <v>76</v>
      </c>
    </row>
    <row r="345" spans="2:65" s="1" customFormat="1" ht="24">
      <c r="B345" s="38"/>
      <c r="D345" s="164" t="s">
        <v>156</v>
      </c>
      <c r="F345" s="167" t="s">
        <v>476</v>
      </c>
      <c r="L345" s="38"/>
      <c r="M345" s="166"/>
      <c r="N345" s="39"/>
      <c r="O345" s="39"/>
      <c r="P345" s="39"/>
      <c r="Q345" s="39"/>
      <c r="R345" s="39"/>
      <c r="S345" s="39"/>
      <c r="T345" s="67"/>
      <c r="AT345" s="24" t="s">
        <v>156</v>
      </c>
      <c r="AU345" s="24" t="s">
        <v>76</v>
      </c>
    </row>
    <row r="346" spans="2:65" s="10" customFormat="1" ht="37.35" customHeight="1">
      <c r="B346" s="140"/>
      <c r="D346" s="141" t="s">
        <v>65</v>
      </c>
      <c r="E346" s="142" t="s">
        <v>477</v>
      </c>
      <c r="F346" s="142" t="s">
        <v>478</v>
      </c>
      <c r="J346" s="143">
        <f>BK346</f>
        <v>0</v>
      </c>
      <c r="L346" s="140"/>
      <c r="M346" s="144"/>
      <c r="N346" s="145"/>
      <c r="O346" s="145"/>
      <c r="P346" s="146">
        <f>P347</f>
        <v>0.79150600000000004</v>
      </c>
      <c r="Q346" s="145"/>
      <c r="R346" s="146">
        <f>R347</f>
        <v>7.7539999999999998E-2</v>
      </c>
      <c r="S346" s="145"/>
      <c r="T346" s="147">
        <f>T347</f>
        <v>0</v>
      </c>
      <c r="AR346" s="141" t="s">
        <v>76</v>
      </c>
      <c r="AT346" s="148" t="s">
        <v>65</v>
      </c>
      <c r="AU346" s="148" t="s">
        <v>66</v>
      </c>
      <c r="AY346" s="141" t="s">
        <v>145</v>
      </c>
      <c r="BK346" s="149">
        <f>BK347</f>
        <v>0</v>
      </c>
    </row>
    <row r="347" spans="2:65" s="10" customFormat="1" ht="19.95" customHeight="1">
      <c r="B347" s="140"/>
      <c r="D347" s="141" t="s">
        <v>65</v>
      </c>
      <c r="E347" s="150" t="s">
        <v>479</v>
      </c>
      <c r="F347" s="150" t="s">
        <v>480</v>
      </c>
      <c r="J347" s="151">
        <f>BK347</f>
        <v>0</v>
      </c>
      <c r="L347" s="140"/>
      <c r="M347" s="144"/>
      <c r="N347" s="145"/>
      <c r="O347" s="145"/>
      <c r="P347" s="146">
        <f>SUM(P348:P353)</f>
        <v>0.79150600000000004</v>
      </c>
      <c r="Q347" s="145"/>
      <c r="R347" s="146">
        <f>SUM(R348:R353)</f>
        <v>7.7539999999999998E-2</v>
      </c>
      <c r="S347" s="145"/>
      <c r="T347" s="147">
        <f>SUM(T348:T353)</f>
        <v>0</v>
      </c>
      <c r="AR347" s="141" t="s">
        <v>76</v>
      </c>
      <c r="AT347" s="148" t="s">
        <v>65</v>
      </c>
      <c r="AU347" s="148" t="s">
        <v>74</v>
      </c>
      <c r="AY347" s="141" t="s">
        <v>145</v>
      </c>
      <c r="BK347" s="149">
        <f>SUM(BK348:BK353)</f>
        <v>0</v>
      </c>
    </row>
    <row r="348" spans="2:65" s="1" customFormat="1" ht="16.5" customHeight="1">
      <c r="B348" s="152"/>
      <c r="C348" s="153" t="s">
        <v>463</v>
      </c>
      <c r="D348" s="153" t="s">
        <v>147</v>
      </c>
      <c r="E348" s="154" t="s">
        <v>1004</v>
      </c>
      <c r="F348" s="155" t="s">
        <v>1005</v>
      </c>
      <c r="G348" s="156" t="s">
        <v>177</v>
      </c>
      <c r="H348" s="157">
        <v>1</v>
      </c>
      <c r="I348" s="158"/>
      <c r="J348" s="158">
        <f>ROUND(I348*H348,2)</f>
        <v>0</v>
      </c>
      <c r="K348" s="155" t="s">
        <v>151</v>
      </c>
      <c r="L348" s="38"/>
      <c r="M348" s="159" t="s">
        <v>5</v>
      </c>
      <c r="N348" s="160" t="s">
        <v>37</v>
      </c>
      <c r="O348" s="161">
        <v>0.26600000000000001</v>
      </c>
      <c r="P348" s="161">
        <f>O348*H348</f>
        <v>0.26600000000000001</v>
      </c>
      <c r="Q348" s="161">
        <v>4.2540000000000001E-2</v>
      </c>
      <c r="R348" s="161">
        <f>Q348*H348</f>
        <v>4.2540000000000001E-2</v>
      </c>
      <c r="S348" s="161">
        <v>0</v>
      </c>
      <c r="T348" s="162">
        <f>S348*H348</f>
        <v>0</v>
      </c>
      <c r="AR348" s="24" t="s">
        <v>276</v>
      </c>
      <c r="AT348" s="24" t="s">
        <v>147</v>
      </c>
      <c r="AU348" s="24" t="s">
        <v>76</v>
      </c>
      <c r="AY348" s="24" t="s">
        <v>145</v>
      </c>
      <c r="BE348" s="163">
        <f>IF(N348="základní",J348,0)</f>
        <v>0</v>
      </c>
      <c r="BF348" s="163">
        <f>IF(N348="snížená",J348,0)</f>
        <v>0</v>
      </c>
      <c r="BG348" s="163">
        <f>IF(N348="zákl. přenesená",J348,0)</f>
        <v>0</v>
      </c>
      <c r="BH348" s="163">
        <f>IF(N348="sníž. přenesená",J348,0)</f>
        <v>0</v>
      </c>
      <c r="BI348" s="163">
        <f>IF(N348="nulová",J348,0)</f>
        <v>0</v>
      </c>
      <c r="BJ348" s="24" t="s">
        <v>74</v>
      </c>
      <c r="BK348" s="163">
        <f>ROUND(I348*H348,2)</f>
        <v>0</v>
      </c>
      <c r="BL348" s="24" t="s">
        <v>276</v>
      </c>
      <c r="BM348" s="24" t="s">
        <v>1006</v>
      </c>
    </row>
    <row r="349" spans="2:65" s="12" customFormat="1" ht="24">
      <c r="B349" s="174"/>
      <c r="D349" s="164" t="s">
        <v>158</v>
      </c>
      <c r="E349" s="175" t="s">
        <v>5</v>
      </c>
      <c r="F349" s="176" t="s">
        <v>1007</v>
      </c>
      <c r="H349" s="177">
        <v>1</v>
      </c>
      <c r="L349" s="174"/>
      <c r="M349" s="178"/>
      <c r="N349" s="179"/>
      <c r="O349" s="179"/>
      <c r="P349" s="179"/>
      <c r="Q349" s="179"/>
      <c r="R349" s="179"/>
      <c r="S349" s="179"/>
      <c r="T349" s="180"/>
      <c r="AT349" s="175" t="s">
        <v>158</v>
      </c>
      <c r="AU349" s="175" t="s">
        <v>76</v>
      </c>
      <c r="AV349" s="12" t="s">
        <v>76</v>
      </c>
      <c r="AW349" s="12" t="s">
        <v>30</v>
      </c>
      <c r="AX349" s="12" t="s">
        <v>74</v>
      </c>
      <c r="AY349" s="175" t="s">
        <v>145</v>
      </c>
    </row>
    <row r="350" spans="2:65" s="1" customFormat="1" ht="25.5" customHeight="1">
      <c r="B350" s="152"/>
      <c r="C350" s="153" t="s">
        <v>471</v>
      </c>
      <c r="D350" s="153" t="s">
        <v>147</v>
      </c>
      <c r="E350" s="154" t="s">
        <v>490</v>
      </c>
      <c r="F350" s="155" t="s">
        <v>1008</v>
      </c>
      <c r="G350" s="156" t="s">
        <v>324</v>
      </c>
      <c r="H350" s="157">
        <v>1</v>
      </c>
      <c r="I350" s="158"/>
      <c r="J350" s="158">
        <f>ROUND(I350*H350,2)</f>
        <v>0</v>
      </c>
      <c r="K350" s="155" t="s">
        <v>151</v>
      </c>
      <c r="L350" s="38"/>
      <c r="M350" s="159" t="s">
        <v>5</v>
      </c>
      <c r="N350" s="160" t="s">
        <v>37</v>
      </c>
      <c r="O350" s="161">
        <v>0.26600000000000001</v>
      </c>
      <c r="P350" s="161">
        <f>O350*H350</f>
        <v>0.26600000000000001</v>
      </c>
      <c r="Q350" s="161">
        <v>3.5000000000000003E-2</v>
      </c>
      <c r="R350" s="161">
        <f>Q350*H350</f>
        <v>3.5000000000000003E-2</v>
      </c>
      <c r="S350" s="161">
        <v>0</v>
      </c>
      <c r="T350" s="162">
        <f>S350*H350</f>
        <v>0</v>
      </c>
      <c r="AR350" s="24" t="s">
        <v>276</v>
      </c>
      <c r="AT350" s="24" t="s">
        <v>147</v>
      </c>
      <c r="AU350" s="24" t="s">
        <v>76</v>
      </c>
      <c r="AY350" s="24" t="s">
        <v>145</v>
      </c>
      <c r="BE350" s="163">
        <f>IF(N350="základní",J350,0)</f>
        <v>0</v>
      </c>
      <c r="BF350" s="163">
        <f>IF(N350="snížená",J350,0)</f>
        <v>0</v>
      </c>
      <c r="BG350" s="163">
        <f>IF(N350="zákl. přenesená",J350,0)</f>
        <v>0</v>
      </c>
      <c r="BH350" s="163">
        <f>IF(N350="sníž. přenesená",J350,0)</f>
        <v>0</v>
      </c>
      <c r="BI350" s="163">
        <f>IF(N350="nulová",J350,0)</f>
        <v>0</v>
      </c>
      <c r="BJ350" s="24" t="s">
        <v>74</v>
      </c>
      <c r="BK350" s="163">
        <f>ROUND(I350*H350,2)</f>
        <v>0</v>
      </c>
      <c r="BL350" s="24" t="s">
        <v>276</v>
      </c>
      <c r="BM350" s="24" t="s">
        <v>1009</v>
      </c>
    </row>
    <row r="351" spans="2:65" s="1" customFormat="1" ht="16.5" customHeight="1">
      <c r="B351" s="152"/>
      <c r="C351" s="153" t="s">
        <v>481</v>
      </c>
      <c r="D351" s="153" t="s">
        <v>147</v>
      </c>
      <c r="E351" s="154" t="s">
        <v>495</v>
      </c>
      <c r="F351" s="155" t="s">
        <v>496</v>
      </c>
      <c r="G351" s="156" t="s">
        <v>265</v>
      </c>
      <c r="H351" s="157">
        <v>7.8E-2</v>
      </c>
      <c r="I351" s="158"/>
      <c r="J351" s="158">
        <f>ROUND(I351*H351,2)</f>
        <v>0</v>
      </c>
      <c r="K351" s="155"/>
      <c r="L351" s="38"/>
      <c r="M351" s="159" t="s">
        <v>5</v>
      </c>
      <c r="N351" s="160" t="s">
        <v>37</v>
      </c>
      <c r="O351" s="161">
        <v>3.327</v>
      </c>
      <c r="P351" s="161">
        <f>O351*H351</f>
        <v>0.25950600000000001</v>
      </c>
      <c r="Q351" s="161">
        <v>0</v>
      </c>
      <c r="R351" s="161">
        <f>Q351*H351</f>
        <v>0</v>
      </c>
      <c r="S351" s="161">
        <v>0</v>
      </c>
      <c r="T351" s="162">
        <f>S351*H351</f>
        <v>0</v>
      </c>
      <c r="AR351" s="24" t="s">
        <v>276</v>
      </c>
      <c r="AT351" s="24" t="s">
        <v>147</v>
      </c>
      <c r="AU351" s="24" t="s">
        <v>76</v>
      </c>
      <c r="AY351" s="24" t="s">
        <v>145</v>
      </c>
      <c r="BE351" s="163">
        <f>IF(N351="základní",J351,0)</f>
        <v>0</v>
      </c>
      <c r="BF351" s="163">
        <f>IF(N351="snížená",J351,0)</f>
        <v>0</v>
      </c>
      <c r="BG351" s="163">
        <f>IF(N351="zákl. přenesená",J351,0)</f>
        <v>0</v>
      </c>
      <c r="BH351" s="163">
        <f>IF(N351="sníž. přenesená",J351,0)</f>
        <v>0</v>
      </c>
      <c r="BI351" s="163">
        <f>IF(N351="nulová",J351,0)</f>
        <v>0</v>
      </c>
      <c r="BJ351" s="24" t="s">
        <v>74</v>
      </c>
      <c r="BK351" s="163">
        <f>ROUND(I351*H351,2)</f>
        <v>0</v>
      </c>
      <c r="BL351" s="24" t="s">
        <v>276</v>
      </c>
      <c r="BM351" s="24" t="s">
        <v>1010</v>
      </c>
    </row>
    <row r="352" spans="2:65" s="1" customFormat="1" ht="24">
      <c r="B352" s="38"/>
      <c r="D352" s="164" t="s">
        <v>154</v>
      </c>
      <c r="F352" s="165" t="s">
        <v>498</v>
      </c>
      <c r="L352" s="38"/>
      <c r="M352" s="166"/>
      <c r="N352" s="39"/>
      <c r="O352" s="39"/>
      <c r="P352" s="39"/>
      <c r="Q352" s="39"/>
      <c r="R352" s="39"/>
      <c r="S352" s="39"/>
      <c r="T352" s="67"/>
      <c r="AT352" s="24" t="s">
        <v>154</v>
      </c>
      <c r="AU352" s="24" t="s">
        <v>76</v>
      </c>
    </row>
    <row r="353" spans="2:65" s="1" customFormat="1" ht="108">
      <c r="B353" s="38"/>
      <c r="D353" s="164" t="s">
        <v>156</v>
      </c>
      <c r="F353" s="167" t="s">
        <v>499</v>
      </c>
      <c r="L353" s="38"/>
      <c r="M353" s="166"/>
      <c r="N353" s="39"/>
      <c r="O353" s="39"/>
      <c r="P353" s="39"/>
      <c r="Q353" s="39"/>
      <c r="R353" s="39"/>
      <c r="S353" s="39"/>
      <c r="T353" s="67"/>
      <c r="AT353" s="24" t="s">
        <v>156</v>
      </c>
      <c r="AU353" s="24" t="s">
        <v>76</v>
      </c>
    </row>
    <row r="354" spans="2:65" s="10" customFormat="1" ht="37.35" customHeight="1">
      <c r="B354" s="140"/>
      <c r="D354" s="141" t="s">
        <v>65</v>
      </c>
      <c r="E354" s="142" t="s">
        <v>328</v>
      </c>
      <c r="F354" s="142" t="s">
        <v>500</v>
      </c>
      <c r="J354" s="143">
        <f>BK354</f>
        <v>0</v>
      </c>
      <c r="L354" s="140"/>
      <c r="M354" s="144"/>
      <c r="N354" s="145"/>
      <c r="O354" s="145"/>
      <c r="P354" s="146">
        <f>P355</f>
        <v>14.292000000000002</v>
      </c>
      <c r="Q354" s="145"/>
      <c r="R354" s="146">
        <f>R355</f>
        <v>0.59922000000000009</v>
      </c>
      <c r="S354" s="145"/>
      <c r="T354" s="147">
        <f>T355</f>
        <v>0</v>
      </c>
      <c r="AR354" s="141" t="s">
        <v>169</v>
      </c>
      <c r="AT354" s="148" t="s">
        <v>65</v>
      </c>
      <c r="AU354" s="148" t="s">
        <v>66</v>
      </c>
      <c r="AY354" s="141" t="s">
        <v>145</v>
      </c>
      <c r="BK354" s="149">
        <f>BK355</f>
        <v>0</v>
      </c>
    </row>
    <row r="355" spans="2:65" s="10" customFormat="1" ht="19.95" customHeight="1">
      <c r="B355" s="140"/>
      <c r="D355" s="141" t="s">
        <v>65</v>
      </c>
      <c r="E355" s="150" t="s">
        <v>501</v>
      </c>
      <c r="F355" s="150" t="s">
        <v>502</v>
      </c>
      <c r="J355" s="151">
        <f>BK355</f>
        <v>0</v>
      </c>
      <c r="L355" s="140"/>
      <c r="M355" s="144"/>
      <c r="N355" s="145"/>
      <c r="O355" s="145"/>
      <c r="P355" s="146">
        <f>SUM(P356:P361)</f>
        <v>14.292000000000002</v>
      </c>
      <c r="Q355" s="145"/>
      <c r="R355" s="146">
        <f>SUM(R356:R361)</f>
        <v>0.59922000000000009</v>
      </c>
      <c r="S355" s="145"/>
      <c r="T355" s="147">
        <f>SUM(T356:T361)</f>
        <v>0</v>
      </c>
      <c r="AR355" s="141" t="s">
        <v>169</v>
      </c>
      <c r="AT355" s="148" t="s">
        <v>65</v>
      </c>
      <c r="AU355" s="148" t="s">
        <v>74</v>
      </c>
      <c r="AY355" s="141" t="s">
        <v>145</v>
      </c>
      <c r="BK355" s="149">
        <f>SUM(BK356:BK361)</f>
        <v>0</v>
      </c>
    </row>
    <row r="356" spans="2:65" s="1" customFormat="1" ht="16.5" customHeight="1">
      <c r="B356" s="152"/>
      <c r="C356" s="153" t="s">
        <v>485</v>
      </c>
      <c r="D356" s="153" t="s">
        <v>147</v>
      </c>
      <c r="E356" s="154" t="s">
        <v>1011</v>
      </c>
      <c r="F356" s="155" t="s">
        <v>1012</v>
      </c>
      <c r="G356" s="156" t="s">
        <v>240</v>
      </c>
      <c r="H356" s="157">
        <v>18</v>
      </c>
      <c r="I356" s="158"/>
      <c r="J356" s="158">
        <f>ROUND(I356*H356,2)</f>
        <v>0</v>
      </c>
      <c r="K356" s="155" t="s">
        <v>5</v>
      </c>
      <c r="L356" s="38"/>
      <c r="M356" s="159" t="s">
        <v>5</v>
      </c>
      <c r="N356" s="160" t="s">
        <v>37</v>
      </c>
      <c r="O356" s="161">
        <v>0.79400000000000004</v>
      </c>
      <c r="P356" s="161">
        <f>O356*H356</f>
        <v>14.292000000000002</v>
      </c>
      <c r="Q356" s="161">
        <v>2.4000000000000001E-4</v>
      </c>
      <c r="R356" s="161">
        <f>Q356*H356</f>
        <v>4.3200000000000001E-3</v>
      </c>
      <c r="S356" s="161">
        <v>0</v>
      </c>
      <c r="T356" s="162">
        <f>S356*H356</f>
        <v>0</v>
      </c>
      <c r="AR356" s="24" t="s">
        <v>506</v>
      </c>
      <c r="AT356" s="24" t="s">
        <v>147</v>
      </c>
      <c r="AU356" s="24" t="s">
        <v>76</v>
      </c>
      <c r="AY356" s="24" t="s">
        <v>145</v>
      </c>
      <c r="BE356" s="163">
        <f>IF(N356="základní",J356,0)</f>
        <v>0</v>
      </c>
      <c r="BF356" s="163">
        <f>IF(N356="snížená",J356,0)</f>
        <v>0</v>
      </c>
      <c r="BG356" s="163">
        <f>IF(N356="zákl. přenesená",J356,0)</f>
        <v>0</v>
      </c>
      <c r="BH356" s="163">
        <f>IF(N356="sníž. přenesená",J356,0)</f>
        <v>0</v>
      </c>
      <c r="BI356" s="163">
        <f>IF(N356="nulová",J356,0)</f>
        <v>0</v>
      </c>
      <c r="BJ356" s="24" t="s">
        <v>74</v>
      </c>
      <c r="BK356" s="163">
        <f>ROUND(I356*H356,2)</f>
        <v>0</v>
      </c>
      <c r="BL356" s="24" t="s">
        <v>506</v>
      </c>
      <c r="BM356" s="24" t="s">
        <v>1013</v>
      </c>
    </row>
    <row r="357" spans="2:65" s="11" customFormat="1">
      <c r="B357" s="168"/>
      <c r="D357" s="164" t="s">
        <v>158</v>
      </c>
      <c r="E357" s="169" t="s">
        <v>5</v>
      </c>
      <c r="F357" s="170" t="s">
        <v>1014</v>
      </c>
      <c r="H357" s="169" t="s">
        <v>5</v>
      </c>
      <c r="L357" s="168"/>
      <c r="M357" s="171"/>
      <c r="N357" s="172"/>
      <c r="O357" s="172"/>
      <c r="P357" s="172"/>
      <c r="Q357" s="172"/>
      <c r="R357" s="172"/>
      <c r="S357" s="172"/>
      <c r="T357" s="173"/>
      <c r="AT357" s="169" t="s">
        <v>158</v>
      </c>
      <c r="AU357" s="169" t="s">
        <v>76</v>
      </c>
      <c r="AV357" s="11" t="s">
        <v>74</v>
      </c>
      <c r="AW357" s="11" t="s">
        <v>30</v>
      </c>
      <c r="AX357" s="11" t="s">
        <v>66</v>
      </c>
      <c r="AY357" s="169" t="s">
        <v>145</v>
      </c>
    </row>
    <row r="358" spans="2:65" s="12" customFormat="1">
      <c r="B358" s="174"/>
      <c r="D358" s="164" t="s">
        <v>158</v>
      </c>
      <c r="E358" s="175" t="s">
        <v>5</v>
      </c>
      <c r="F358" s="176" t="s">
        <v>1015</v>
      </c>
      <c r="H358" s="177">
        <v>18</v>
      </c>
      <c r="L358" s="174"/>
      <c r="M358" s="178"/>
      <c r="N358" s="179"/>
      <c r="O358" s="179"/>
      <c r="P358" s="179"/>
      <c r="Q358" s="179"/>
      <c r="R358" s="179"/>
      <c r="S358" s="179"/>
      <c r="T358" s="180"/>
      <c r="AT358" s="175" t="s">
        <v>158</v>
      </c>
      <c r="AU358" s="175" t="s">
        <v>76</v>
      </c>
      <c r="AV358" s="12" t="s">
        <v>76</v>
      </c>
      <c r="AW358" s="12" t="s">
        <v>30</v>
      </c>
      <c r="AX358" s="12" t="s">
        <v>66</v>
      </c>
      <c r="AY358" s="175" t="s">
        <v>145</v>
      </c>
    </row>
    <row r="359" spans="2:65" s="13" customFormat="1">
      <c r="B359" s="181"/>
      <c r="D359" s="164" t="s">
        <v>158</v>
      </c>
      <c r="E359" s="182" t="s">
        <v>5</v>
      </c>
      <c r="F359" s="183" t="s">
        <v>161</v>
      </c>
      <c r="H359" s="184">
        <v>18</v>
      </c>
      <c r="L359" s="181"/>
      <c r="M359" s="185"/>
      <c r="N359" s="186"/>
      <c r="O359" s="186"/>
      <c r="P359" s="186"/>
      <c r="Q359" s="186"/>
      <c r="R359" s="186"/>
      <c r="S359" s="186"/>
      <c r="T359" s="187"/>
      <c r="AT359" s="182" t="s">
        <v>158</v>
      </c>
      <c r="AU359" s="182" t="s">
        <v>76</v>
      </c>
      <c r="AV359" s="13" t="s">
        <v>152</v>
      </c>
      <c r="AW359" s="13" t="s">
        <v>30</v>
      </c>
      <c r="AX359" s="13" t="s">
        <v>74</v>
      </c>
      <c r="AY359" s="182" t="s">
        <v>145</v>
      </c>
    </row>
    <row r="360" spans="2:65" s="1" customFormat="1" ht="16.5" customHeight="1">
      <c r="B360" s="152"/>
      <c r="C360" s="188" t="s">
        <v>489</v>
      </c>
      <c r="D360" s="188" t="s">
        <v>328</v>
      </c>
      <c r="E360" s="189" t="s">
        <v>1016</v>
      </c>
      <c r="F360" s="190" t="s">
        <v>1017</v>
      </c>
      <c r="G360" s="191" t="s">
        <v>240</v>
      </c>
      <c r="H360" s="192">
        <v>18</v>
      </c>
      <c r="I360" s="193"/>
      <c r="J360" s="193">
        <f>ROUND(I360*H360,2)</f>
        <v>0</v>
      </c>
      <c r="K360" s="190"/>
      <c r="L360" s="194"/>
      <c r="M360" s="195" t="s">
        <v>5</v>
      </c>
      <c r="N360" s="196" t="s">
        <v>37</v>
      </c>
      <c r="O360" s="161">
        <v>0</v>
      </c>
      <c r="P360" s="161">
        <f>O360*H360</f>
        <v>0</v>
      </c>
      <c r="Q360" s="161">
        <v>3.3050000000000003E-2</v>
      </c>
      <c r="R360" s="161">
        <f>Q360*H360</f>
        <v>0.5949000000000001</v>
      </c>
      <c r="S360" s="161">
        <v>0</v>
      </c>
      <c r="T360" s="162">
        <f>S360*H360</f>
        <v>0</v>
      </c>
      <c r="AR360" s="24" t="s">
        <v>513</v>
      </c>
      <c r="AT360" s="24" t="s">
        <v>328</v>
      </c>
      <c r="AU360" s="24" t="s">
        <v>76</v>
      </c>
      <c r="AY360" s="24" t="s">
        <v>145</v>
      </c>
      <c r="BE360" s="163">
        <f>IF(N360="základní",J360,0)</f>
        <v>0</v>
      </c>
      <c r="BF360" s="163">
        <f>IF(N360="snížená",J360,0)</f>
        <v>0</v>
      </c>
      <c r="BG360" s="163">
        <f>IF(N360="zákl. přenesená",J360,0)</f>
        <v>0</v>
      </c>
      <c r="BH360" s="163">
        <f>IF(N360="sníž. přenesená",J360,0)</f>
        <v>0</v>
      </c>
      <c r="BI360" s="163">
        <f>IF(N360="nulová",J360,0)</f>
        <v>0</v>
      </c>
      <c r="BJ360" s="24" t="s">
        <v>74</v>
      </c>
      <c r="BK360" s="163">
        <f>ROUND(I360*H360,2)</f>
        <v>0</v>
      </c>
      <c r="BL360" s="24" t="s">
        <v>513</v>
      </c>
      <c r="BM360" s="24" t="s">
        <v>1018</v>
      </c>
    </row>
    <row r="361" spans="2:65" s="1" customFormat="1">
      <c r="B361" s="38"/>
      <c r="D361" s="164" t="s">
        <v>154</v>
      </c>
      <c r="F361" s="165" t="s">
        <v>1017</v>
      </c>
      <c r="L361" s="38"/>
      <c r="M361" s="197"/>
      <c r="N361" s="198"/>
      <c r="O361" s="198"/>
      <c r="P361" s="198"/>
      <c r="Q361" s="198"/>
      <c r="R361" s="198"/>
      <c r="S361" s="198"/>
      <c r="T361" s="199"/>
      <c r="AT361" s="24" t="s">
        <v>154</v>
      </c>
      <c r="AU361" s="24" t="s">
        <v>76</v>
      </c>
    </row>
    <row r="362" spans="2:65" s="1" customFormat="1" ht="6.9" customHeight="1">
      <c r="B362" s="53"/>
      <c r="C362" s="54"/>
      <c r="D362" s="54"/>
      <c r="E362" s="54"/>
      <c r="F362" s="54"/>
      <c r="G362" s="54"/>
      <c r="H362" s="54"/>
      <c r="I362" s="54"/>
      <c r="J362" s="54"/>
      <c r="K362" s="54"/>
      <c r="L362" s="38"/>
    </row>
  </sheetData>
  <autoFilter ref="C88:K361"/>
  <mergeCells count="10">
    <mergeCell ref="J51:J52"/>
    <mergeCell ref="E79:H79"/>
    <mergeCell ref="E81:H81"/>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8"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98"/>
  <sheetViews>
    <sheetView showGridLines="0" tabSelected="1" workbookViewId="0">
      <pane ySplit="1" topLeftCell="A2" activePane="bottomLeft" state="frozen"/>
      <selection pane="bottomLeft" activeCell="J51" sqref="J51:J52"/>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291" t="s">
        <v>8</v>
      </c>
      <c r="M2" s="292"/>
      <c r="N2" s="292"/>
      <c r="O2" s="292"/>
      <c r="P2" s="292"/>
      <c r="Q2" s="292"/>
      <c r="R2" s="292"/>
      <c r="S2" s="292"/>
      <c r="T2" s="292"/>
      <c r="U2" s="292"/>
      <c r="V2" s="292"/>
      <c r="AT2" s="24" t="s">
        <v>91</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1019</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t="s">
        <v>29</v>
      </c>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1020</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ROUND(J78,2)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ROUND(SUM(BE78:BE97), 2)</f>
        <v>0</v>
      </c>
      <c r="G30" s="39"/>
      <c r="H30" s="39"/>
      <c r="I30" s="107">
        <v>0.21</v>
      </c>
      <c r="J30" s="106">
        <f>ROUND(ROUND((SUM(BE78:BE97)), 2)*I30, 2)</f>
        <v>0</v>
      </c>
      <c r="K30" s="42"/>
    </row>
    <row r="31" spans="2:11" s="1" customFormat="1" ht="14.4" customHeight="1">
      <c r="B31" s="38"/>
      <c r="C31" s="39"/>
      <c r="D31" s="39"/>
      <c r="E31" s="46" t="s">
        <v>38</v>
      </c>
      <c r="F31" s="106">
        <f>ROUND(SUM(BF78:BF97), 2)</f>
        <v>0</v>
      </c>
      <c r="G31" s="39"/>
      <c r="H31" s="39"/>
      <c r="I31" s="107">
        <v>0.15</v>
      </c>
      <c r="J31" s="106">
        <f>ROUND(ROUND((SUM(BF78:BF97)), 2)*I31, 2)</f>
        <v>0</v>
      </c>
      <c r="K31" s="42"/>
    </row>
    <row r="32" spans="2:11" s="1" customFormat="1" ht="14.4" hidden="1" customHeight="1">
      <c r="B32" s="38"/>
      <c r="C32" s="39"/>
      <c r="D32" s="39"/>
      <c r="E32" s="46" t="s">
        <v>39</v>
      </c>
      <c r="F32" s="106">
        <f>ROUND(SUM(BG78:BG97), 2)</f>
        <v>0</v>
      </c>
      <c r="G32" s="39"/>
      <c r="H32" s="39"/>
      <c r="I32" s="107">
        <v>0.21</v>
      </c>
      <c r="J32" s="106">
        <v>0</v>
      </c>
      <c r="K32" s="42"/>
    </row>
    <row r="33" spans="2:11" s="1" customFormat="1" ht="14.4" hidden="1" customHeight="1">
      <c r="B33" s="38"/>
      <c r="C33" s="39"/>
      <c r="D33" s="39"/>
      <c r="E33" s="46" t="s">
        <v>40</v>
      </c>
      <c r="F33" s="106">
        <f>ROUND(SUM(BH78:BH97), 2)</f>
        <v>0</v>
      </c>
      <c r="G33" s="39"/>
      <c r="H33" s="39"/>
      <c r="I33" s="107">
        <v>0.15</v>
      </c>
      <c r="J33" s="106">
        <v>0</v>
      </c>
      <c r="K33" s="42"/>
    </row>
    <row r="34" spans="2:11" s="1" customFormat="1" ht="14.4" hidden="1" customHeight="1">
      <c r="B34" s="38"/>
      <c r="C34" s="39"/>
      <c r="D34" s="39"/>
      <c r="E34" s="46" t="s">
        <v>41</v>
      </c>
      <c r="F34" s="106">
        <f>ROUND(SUM(BI78:BI97),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06 - Biotechnická opatření podhrází</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J78</f>
        <v>0</v>
      </c>
      <c r="K56" s="42"/>
      <c r="AU56" s="24" t="s">
        <v>114</v>
      </c>
    </row>
    <row r="57" spans="2:47" s="7" customFormat="1" ht="24.9" customHeight="1">
      <c r="B57" s="119"/>
      <c r="C57" s="120"/>
      <c r="D57" s="121" t="s">
        <v>115</v>
      </c>
      <c r="E57" s="122"/>
      <c r="F57" s="122"/>
      <c r="G57" s="122"/>
      <c r="H57" s="122"/>
      <c r="I57" s="122"/>
      <c r="J57" s="123">
        <f>J79</f>
        <v>0</v>
      </c>
      <c r="K57" s="124"/>
    </row>
    <row r="58" spans="2:47" s="8" customFormat="1" ht="19.95" customHeight="1">
      <c r="B58" s="125"/>
      <c r="C58" s="126"/>
      <c r="D58" s="127" t="s">
        <v>116</v>
      </c>
      <c r="E58" s="128"/>
      <c r="F58" s="128"/>
      <c r="G58" s="128"/>
      <c r="H58" s="128"/>
      <c r="I58" s="128"/>
      <c r="J58" s="129">
        <f>J80</f>
        <v>0</v>
      </c>
      <c r="K58" s="130"/>
    </row>
    <row r="59" spans="2:47" s="1" customFormat="1" ht="21.75" customHeight="1">
      <c r="B59" s="38"/>
      <c r="C59" s="39"/>
      <c r="D59" s="39"/>
      <c r="E59" s="39"/>
      <c r="F59" s="39"/>
      <c r="G59" s="39"/>
      <c r="H59" s="39"/>
      <c r="I59" s="39"/>
      <c r="J59" s="39"/>
      <c r="K59" s="42"/>
    </row>
    <row r="60" spans="2:47" s="1" customFormat="1" ht="6.9" customHeight="1">
      <c r="B60" s="53"/>
      <c r="C60" s="54"/>
      <c r="D60" s="54"/>
      <c r="E60" s="54"/>
      <c r="F60" s="54"/>
      <c r="G60" s="54"/>
      <c r="H60" s="54"/>
      <c r="I60" s="54"/>
      <c r="J60" s="54"/>
      <c r="K60" s="55"/>
    </row>
    <row r="64" spans="2:47" s="1" customFormat="1" ht="6.9" customHeight="1">
      <c r="B64" s="56"/>
      <c r="C64" s="57"/>
      <c r="D64" s="57"/>
      <c r="E64" s="57"/>
      <c r="F64" s="57"/>
      <c r="G64" s="57"/>
      <c r="H64" s="57"/>
      <c r="I64" s="57"/>
      <c r="J64" s="57"/>
      <c r="K64" s="57"/>
      <c r="L64" s="38"/>
    </row>
    <row r="65" spans="2:63" s="1" customFormat="1" ht="36.9" customHeight="1">
      <c r="B65" s="38"/>
      <c r="C65" s="58" t="s">
        <v>129</v>
      </c>
      <c r="L65" s="38"/>
    </row>
    <row r="66" spans="2:63" s="1" customFormat="1" ht="6.9" customHeight="1">
      <c r="B66" s="38"/>
      <c r="L66" s="38"/>
    </row>
    <row r="67" spans="2:63" s="1" customFormat="1" ht="14.4" customHeight="1">
      <c r="B67" s="38"/>
      <c r="C67" s="60" t="s">
        <v>16</v>
      </c>
      <c r="L67" s="38"/>
    </row>
    <row r="68" spans="2:63" s="1" customFormat="1" ht="16.5" customHeight="1">
      <c r="B68" s="38"/>
      <c r="E68" s="326" t="str">
        <f>E7</f>
        <v>Hradčanský rybník, oprava rybníka</v>
      </c>
      <c r="F68" s="327"/>
      <c r="G68" s="327"/>
      <c r="H68" s="327"/>
      <c r="L68" s="38"/>
    </row>
    <row r="69" spans="2:63" s="1" customFormat="1" ht="14.4" customHeight="1">
      <c r="B69" s="38"/>
      <c r="C69" s="60" t="s">
        <v>107</v>
      </c>
      <c r="L69" s="38"/>
    </row>
    <row r="70" spans="2:63" s="1" customFormat="1" ht="17.25" customHeight="1">
      <c r="B70" s="38"/>
      <c r="E70" s="298" t="str">
        <f>E9</f>
        <v>SO 06 - Biotechnická opatření podhrází</v>
      </c>
      <c r="F70" s="328"/>
      <c r="G70" s="328"/>
      <c r="H70" s="328"/>
      <c r="L70" s="38"/>
    </row>
    <row r="71" spans="2:63" s="1" customFormat="1" ht="6.9" customHeight="1">
      <c r="B71" s="38"/>
      <c r="L71" s="38"/>
    </row>
    <row r="72" spans="2:63" s="1" customFormat="1" ht="18" customHeight="1">
      <c r="B72" s="38"/>
      <c r="C72" s="60" t="s">
        <v>20</v>
      </c>
      <c r="F72" s="131" t="str">
        <f>F12</f>
        <v xml:space="preserve"> </v>
      </c>
      <c r="I72" s="60" t="s">
        <v>22</v>
      </c>
      <c r="J72" s="64" t="str">
        <f>IF(J12="","",J12)</f>
        <v/>
      </c>
      <c r="L72" s="38"/>
    </row>
    <row r="73" spans="2:63" s="1" customFormat="1" ht="6.9" customHeight="1">
      <c r="B73" s="38"/>
      <c r="L73" s="38"/>
    </row>
    <row r="74" spans="2:63" s="1" customFormat="1" ht="13.2">
      <c r="B74" s="38"/>
      <c r="C74" s="60" t="s">
        <v>23</v>
      </c>
      <c r="F74" s="131" t="str">
        <f>E15</f>
        <v>MĚSTO RALSKA, Kuřívody 701, Ralsko, 471 24 Mimoň</v>
      </c>
      <c r="I74" s="60" t="s">
        <v>28</v>
      </c>
      <c r="J74" s="131"/>
      <c r="L74" s="38"/>
    </row>
    <row r="75" spans="2:63" s="1" customFormat="1" ht="14.4" customHeight="1">
      <c r="B75" s="38"/>
      <c r="C75" s="60" t="s">
        <v>27</v>
      </c>
      <c r="F75" s="131" t="str">
        <f>IF(E18="","",E18)</f>
        <v xml:space="preserve"> </v>
      </c>
      <c r="L75" s="38"/>
    </row>
    <row r="76" spans="2:63" s="1" customFormat="1" ht="10.35" customHeight="1">
      <c r="B76" s="38"/>
      <c r="L76" s="38"/>
    </row>
    <row r="77" spans="2:63" s="9" customFormat="1" ht="29.25" customHeight="1">
      <c r="B77" s="132"/>
      <c r="C77" s="133" t="s">
        <v>130</v>
      </c>
      <c r="D77" s="134" t="s">
        <v>51</v>
      </c>
      <c r="E77" s="134" t="s">
        <v>47</v>
      </c>
      <c r="F77" s="134" t="s">
        <v>131</v>
      </c>
      <c r="G77" s="134" t="s">
        <v>132</v>
      </c>
      <c r="H77" s="134" t="s">
        <v>133</v>
      </c>
      <c r="I77" s="134" t="s">
        <v>134</v>
      </c>
      <c r="J77" s="134" t="s">
        <v>112</v>
      </c>
      <c r="K77" s="135" t="s">
        <v>135</v>
      </c>
      <c r="L77" s="132"/>
      <c r="M77" s="70" t="s">
        <v>136</v>
      </c>
      <c r="N77" s="71" t="s">
        <v>36</v>
      </c>
      <c r="O77" s="71" t="s">
        <v>137</v>
      </c>
      <c r="P77" s="71" t="s">
        <v>138</v>
      </c>
      <c r="Q77" s="71" t="s">
        <v>139</v>
      </c>
      <c r="R77" s="71" t="s">
        <v>140</v>
      </c>
      <c r="S77" s="71" t="s">
        <v>141</v>
      </c>
      <c r="T77" s="72" t="s">
        <v>142</v>
      </c>
    </row>
    <row r="78" spans="2:63" s="1" customFormat="1" ht="29.25" customHeight="1">
      <c r="B78" s="38"/>
      <c r="C78" s="74" t="s">
        <v>113</v>
      </c>
      <c r="J78" s="136">
        <f>BK78</f>
        <v>0</v>
      </c>
      <c r="L78" s="38"/>
      <c r="M78" s="73"/>
      <c r="N78" s="65"/>
      <c r="O78" s="65"/>
      <c r="P78" s="137">
        <f>P79</f>
        <v>123.76476</v>
      </c>
      <c r="Q78" s="65"/>
      <c r="R78" s="137">
        <f>R79</f>
        <v>0</v>
      </c>
      <c r="S78" s="65"/>
      <c r="T78" s="138">
        <f>T79</f>
        <v>0</v>
      </c>
      <c r="AT78" s="24" t="s">
        <v>65</v>
      </c>
      <c r="AU78" s="24" t="s">
        <v>114</v>
      </c>
      <c r="BK78" s="139">
        <f>BK79</f>
        <v>0</v>
      </c>
    </row>
    <row r="79" spans="2:63" s="10" customFormat="1" ht="37.35" customHeight="1">
      <c r="B79" s="140"/>
      <c r="D79" s="141" t="s">
        <v>65</v>
      </c>
      <c r="E79" s="142" t="s">
        <v>143</v>
      </c>
      <c r="F79" s="142" t="s">
        <v>144</v>
      </c>
      <c r="J79" s="143">
        <f>BK79</f>
        <v>0</v>
      </c>
      <c r="L79" s="140"/>
      <c r="M79" s="144"/>
      <c r="N79" s="145"/>
      <c r="O79" s="145"/>
      <c r="P79" s="146">
        <f>P80</f>
        <v>123.76476</v>
      </c>
      <c r="Q79" s="145"/>
      <c r="R79" s="146">
        <f>R80</f>
        <v>0</v>
      </c>
      <c r="S79" s="145"/>
      <c r="T79" s="147">
        <f>T80</f>
        <v>0</v>
      </c>
      <c r="AR79" s="141" t="s">
        <v>74</v>
      </c>
      <c r="AT79" s="148" t="s">
        <v>65</v>
      </c>
      <c r="AU79" s="148" t="s">
        <v>66</v>
      </c>
      <c r="AY79" s="141" t="s">
        <v>145</v>
      </c>
      <c r="BK79" s="149">
        <f>BK80</f>
        <v>0</v>
      </c>
    </row>
    <row r="80" spans="2:63" s="10" customFormat="1" ht="19.95" customHeight="1">
      <c r="B80" s="140"/>
      <c r="D80" s="141" t="s">
        <v>65</v>
      </c>
      <c r="E80" s="150" t="s">
        <v>74</v>
      </c>
      <c r="F80" s="150" t="s">
        <v>146</v>
      </c>
      <c r="J80" s="151">
        <f>BK80</f>
        <v>0</v>
      </c>
      <c r="L80" s="140"/>
      <c r="M80" s="144"/>
      <c r="N80" s="145"/>
      <c r="O80" s="145"/>
      <c r="P80" s="146">
        <f>SUM(P81:P97)</f>
        <v>123.76476</v>
      </c>
      <c r="Q80" s="145"/>
      <c r="R80" s="146">
        <f>SUM(R81:R97)</f>
        <v>0</v>
      </c>
      <c r="S80" s="145"/>
      <c r="T80" s="147">
        <f>SUM(T81:T97)</f>
        <v>0</v>
      </c>
      <c r="AR80" s="141" t="s">
        <v>74</v>
      </c>
      <c r="AT80" s="148" t="s">
        <v>65</v>
      </c>
      <c r="AU80" s="148" t="s">
        <v>74</v>
      </c>
      <c r="AY80" s="141" t="s">
        <v>145</v>
      </c>
      <c r="BK80" s="149">
        <f>SUM(BK81:BK97)</f>
        <v>0</v>
      </c>
    </row>
    <row r="81" spans="2:65" s="1" customFormat="1" ht="16.5" customHeight="1">
      <c r="B81" s="152"/>
      <c r="C81" s="153" t="s">
        <v>74</v>
      </c>
      <c r="D81" s="153" t="s">
        <v>147</v>
      </c>
      <c r="E81" s="154" t="s">
        <v>1021</v>
      </c>
      <c r="F81" s="155" t="s">
        <v>1022</v>
      </c>
      <c r="G81" s="156" t="s">
        <v>184</v>
      </c>
      <c r="H81" s="157">
        <v>202.23</v>
      </c>
      <c r="I81" s="158"/>
      <c r="J81" s="158">
        <f>ROUND(I81*H81,2)</f>
        <v>0</v>
      </c>
      <c r="K81" s="155"/>
      <c r="L81" s="38"/>
      <c r="M81" s="159" t="s">
        <v>5</v>
      </c>
      <c r="N81" s="160" t="s">
        <v>37</v>
      </c>
      <c r="O81" s="161">
        <v>0.52900000000000003</v>
      </c>
      <c r="P81" s="161">
        <f>O81*H81</f>
        <v>106.97967</v>
      </c>
      <c r="Q81" s="161">
        <v>0</v>
      </c>
      <c r="R81" s="161">
        <f>Q81*H81</f>
        <v>0</v>
      </c>
      <c r="S81" s="161">
        <v>0</v>
      </c>
      <c r="T81" s="162">
        <f>S81*H81</f>
        <v>0</v>
      </c>
      <c r="AR81" s="24" t="s">
        <v>152</v>
      </c>
      <c r="AT81" s="24" t="s">
        <v>147</v>
      </c>
      <c r="AU81" s="24" t="s">
        <v>76</v>
      </c>
      <c r="AY81" s="24" t="s">
        <v>145</v>
      </c>
      <c r="BE81" s="163">
        <f>IF(N81="základní",J81,0)</f>
        <v>0</v>
      </c>
      <c r="BF81" s="163">
        <f>IF(N81="snížená",J81,0)</f>
        <v>0</v>
      </c>
      <c r="BG81" s="163">
        <f>IF(N81="zákl. přenesená",J81,0)</f>
        <v>0</v>
      </c>
      <c r="BH81" s="163">
        <f>IF(N81="sníž. přenesená",J81,0)</f>
        <v>0</v>
      </c>
      <c r="BI81" s="163">
        <f>IF(N81="nulová",J81,0)</f>
        <v>0</v>
      </c>
      <c r="BJ81" s="24" t="s">
        <v>74</v>
      </c>
      <c r="BK81" s="163">
        <f>ROUND(I81*H81,2)</f>
        <v>0</v>
      </c>
      <c r="BL81" s="24" t="s">
        <v>152</v>
      </c>
      <c r="BM81" s="24" t="s">
        <v>1023</v>
      </c>
    </row>
    <row r="82" spans="2:65" s="1" customFormat="1" ht="24">
      <c r="B82" s="38"/>
      <c r="D82" s="164" t="s">
        <v>154</v>
      </c>
      <c r="F82" s="165" t="s">
        <v>1024</v>
      </c>
      <c r="L82" s="38"/>
      <c r="M82" s="166"/>
      <c r="N82" s="39"/>
      <c r="O82" s="39"/>
      <c r="P82" s="39"/>
      <c r="Q82" s="39"/>
      <c r="R82" s="39"/>
      <c r="S82" s="39"/>
      <c r="T82" s="67"/>
      <c r="AT82" s="24" t="s">
        <v>154</v>
      </c>
      <c r="AU82" s="24" t="s">
        <v>76</v>
      </c>
    </row>
    <row r="83" spans="2:65" s="1" customFormat="1" ht="312">
      <c r="B83" s="38"/>
      <c r="D83" s="164" t="s">
        <v>156</v>
      </c>
      <c r="F83" s="167" t="s">
        <v>811</v>
      </c>
      <c r="L83" s="38"/>
      <c r="M83" s="166"/>
      <c r="N83" s="39"/>
      <c r="O83" s="39"/>
      <c r="P83" s="39"/>
      <c r="Q83" s="39"/>
      <c r="R83" s="39"/>
      <c r="S83" s="39"/>
      <c r="T83" s="67"/>
      <c r="AT83" s="24" t="s">
        <v>156</v>
      </c>
      <c r="AU83" s="24" t="s">
        <v>76</v>
      </c>
    </row>
    <row r="84" spans="2:65" s="11" customFormat="1">
      <c r="B84" s="168"/>
      <c r="D84" s="164" t="s">
        <v>158</v>
      </c>
      <c r="E84" s="169" t="s">
        <v>5</v>
      </c>
      <c r="F84" s="170" t="s">
        <v>1025</v>
      </c>
      <c r="H84" s="169" t="s">
        <v>5</v>
      </c>
      <c r="L84" s="168"/>
      <c r="M84" s="171"/>
      <c r="N84" s="172"/>
      <c r="O84" s="172"/>
      <c r="P84" s="172"/>
      <c r="Q84" s="172"/>
      <c r="R84" s="172"/>
      <c r="S84" s="172"/>
      <c r="T84" s="173"/>
      <c r="AT84" s="169" t="s">
        <v>158</v>
      </c>
      <c r="AU84" s="169" t="s">
        <v>76</v>
      </c>
      <c r="AV84" s="11" t="s">
        <v>74</v>
      </c>
      <c r="AW84" s="11" t="s">
        <v>30</v>
      </c>
      <c r="AX84" s="11" t="s">
        <v>66</v>
      </c>
      <c r="AY84" s="169" t="s">
        <v>145</v>
      </c>
    </row>
    <row r="85" spans="2:65" s="12" customFormat="1">
      <c r="B85" s="174"/>
      <c r="D85" s="164" t="s">
        <v>158</v>
      </c>
      <c r="E85" s="175" t="s">
        <v>5</v>
      </c>
      <c r="F85" s="176" t="s">
        <v>1026</v>
      </c>
      <c r="H85" s="177">
        <v>45.15</v>
      </c>
      <c r="L85" s="174"/>
      <c r="M85" s="178"/>
      <c r="N85" s="179"/>
      <c r="O85" s="179"/>
      <c r="P85" s="179"/>
      <c r="Q85" s="179"/>
      <c r="R85" s="179"/>
      <c r="S85" s="179"/>
      <c r="T85" s="180"/>
      <c r="AT85" s="175" t="s">
        <v>158</v>
      </c>
      <c r="AU85" s="175" t="s">
        <v>76</v>
      </c>
      <c r="AV85" s="12" t="s">
        <v>76</v>
      </c>
      <c r="AW85" s="12" t="s">
        <v>30</v>
      </c>
      <c r="AX85" s="12" t="s">
        <v>66</v>
      </c>
      <c r="AY85" s="175" t="s">
        <v>145</v>
      </c>
    </row>
    <row r="86" spans="2:65" s="12" customFormat="1">
      <c r="B86" s="174"/>
      <c r="D86" s="164" t="s">
        <v>158</v>
      </c>
      <c r="E86" s="175" t="s">
        <v>5</v>
      </c>
      <c r="F86" s="176" t="s">
        <v>5</v>
      </c>
      <c r="H86" s="177">
        <v>0</v>
      </c>
      <c r="L86" s="174"/>
      <c r="M86" s="178"/>
      <c r="N86" s="179"/>
      <c r="O86" s="179"/>
      <c r="P86" s="179"/>
      <c r="Q86" s="179"/>
      <c r="R86" s="179"/>
      <c r="S86" s="179"/>
      <c r="T86" s="180"/>
      <c r="AT86" s="175" t="s">
        <v>158</v>
      </c>
      <c r="AU86" s="175" t="s">
        <v>76</v>
      </c>
      <c r="AV86" s="12" t="s">
        <v>76</v>
      </c>
      <c r="AW86" s="12" t="s">
        <v>30</v>
      </c>
      <c r="AX86" s="12" t="s">
        <v>66</v>
      </c>
      <c r="AY86" s="175" t="s">
        <v>145</v>
      </c>
    </row>
    <row r="87" spans="2:65" s="11" customFormat="1">
      <c r="B87" s="168"/>
      <c r="D87" s="164" t="s">
        <v>158</v>
      </c>
      <c r="E87" s="169" t="s">
        <v>5</v>
      </c>
      <c r="F87" s="170" t="s">
        <v>1027</v>
      </c>
      <c r="H87" s="169" t="s">
        <v>5</v>
      </c>
      <c r="L87" s="168"/>
      <c r="M87" s="171"/>
      <c r="N87" s="172"/>
      <c r="O87" s="172"/>
      <c r="P87" s="172"/>
      <c r="Q87" s="172"/>
      <c r="R87" s="172"/>
      <c r="S87" s="172"/>
      <c r="T87" s="173"/>
      <c r="AT87" s="169" t="s">
        <v>158</v>
      </c>
      <c r="AU87" s="169" t="s">
        <v>76</v>
      </c>
      <c r="AV87" s="11" t="s">
        <v>74</v>
      </c>
      <c r="AW87" s="11" t="s">
        <v>30</v>
      </c>
      <c r="AX87" s="11" t="s">
        <v>66</v>
      </c>
      <c r="AY87" s="169" t="s">
        <v>145</v>
      </c>
    </row>
    <row r="88" spans="2:65" s="12" customFormat="1">
      <c r="B88" s="174"/>
      <c r="D88" s="164" t="s">
        <v>158</v>
      </c>
      <c r="E88" s="175" t="s">
        <v>5</v>
      </c>
      <c r="F88" s="176" t="s">
        <v>1028</v>
      </c>
      <c r="H88" s="177">
        <v>157.08000000000001</v>
      </c>
      <c r="L88" s="174"/>
      <c r="M88" s="178"/>
      <c r="N88" s="179"/>
      <c r="O88" s="179"/>
      <c r="P88" s="179"/>
      <c r="Q88" s="179"/>
      <c r="R88" s="179"/>
      <c r="S88" s="179"/>
      <c r="T88" s="180"/>
      <c r="AT88" s="175" t="s">
        <v>158</v>
      </c>
      <c r="AU88" s="175" t="s">
        <v>76</v>
      </c>
      <c r="AV88" s="12" t="s">
        <v>76</v>
      </c>
      <c r="AW88" s="12" t="s">
        <v>30</v>
      </c>
      <c r="AX88" s="12" t="s">
        <v>66</v>
      </c>
      <c r="AY88" s="175" t="s">
        <v>145</v>
      </c>
    </row>
    <row r="89" spans="2:65" s="12" customFormat="1">
      <c r="B89" s="174"/>
      <c r="D89" s="164" t="s">
        <v>158</v>
      </c>
      <c r="E89" s="175" t="s">
        <v>5</v>
      </c>
      <c r="F89" s="176" t="s">
        <v>5</v>
      </c>
      <c r="H89" s="177">
        <v>0</v>
      </c>
      <c r="L89" s="174"/>
      <c r="M89" s="178"/>
      <c r="N89" s="179"/>
      <c r="O89" s="179"/>
      <c r="P89" s="179"/>
      <c r="Q89" s="179"/>
      <c r="R89" s="179"/>
      <c r="S89" s="179"/>
      <c r="T89" s="180"/>
      <c r="AT89" s="175" t="s">
        <v>158</v>
      </c>
      <c r="AU89" s="175" t="s">
        <v>76</v>
      </c>
      <c r="AV89" s="12" t="s">
        <v>76</v>
      </c>
      <c r="AW89" s="12" t="s">
        <v>30</v>
      </c>
      <c r="AX89" s="12" t="s">
        <v>66</v>
      </c>
      <c r="AY89" s="175" t="s">
        <v>145</v>
      </c>
    </row>
    <row r="90" spans="2:65" s="13" customFormat="1">
      <c r="B90" s="181"/>
      <c r="D90" s="164" t="s">
        <v>158</v>
      </c>
      <c r="E90" s="182" t="s">
        <v>5</v>
      </c>
      <c r="F90" s="183" t="s">
        <v>161</v>
      </c>
      <c r="H90" s="184">
        <v>202.23</v>
      </c>
      <c r="L90" s="181"/>
      <c r="M90" s="185"/>
      <c r="N90" s="186"/>
      <c r="O90" s="186"/>
      <c r="P90" s="186"/>
      <c r="Q90" s="186"/>
      <c r="R90" s="186"/>
      <c r="S90" s="186"/>
      <c r="T90" s="187"/>
      <c r="AT90" s="182" t="s">
        <v>158</v>
      </c>
      <c r="AU90" s="182" t="s">
        <v>76</v>
      </c>
      <c r="AV90" s="13" t="s">
        <v>152</v>
      </c>
      <c r="AW90" s="13" t="s">
        <v>30</v>
      </c>
      <c r="AX90" s="13" t="s">
        <v>74</v>
      </c>
      <c r="AY90" s="182" t="s">
        <v>145</v>
      </c>
    </row>
    <row r="91" spans="2:65" s="1" customFormat="1" ht="25.5" customHeight="1">
      <c r="B91" s="152"/>
      <c r="C91" s="153" t="s">
        <v>76</v>
      </c>
      <c r="D91" s="153" t="s">
        <v>147</v>
      </c>
      <c r="E91" s="154" t="s">
        <v>213</v>
      </c>
      <c r="F91" s="155" t="s">
        <v>214</v>
      </c>
      <c r="G91" s="156" t="s">
        <v>184</v>
      </c>
      <c r="H91" s="157">
        <v>202.23</v>
      </c>
      <c r="I91" s="158"/>
      <c r="J91" s="158">
        <f>ROUND(I91*H91,2)</f>
        <v>0</v>
      </c>
      <c r="K91" s="155" t="s">
        <v>151</v>
      </c>
      <c r="L91" s="38"/>
      <c r="M91" s="159" t="s">
        <v>5</v>
      </c>
      <c r="N91" s="160" t="s">
        <v>37</v>
      </c>
      <c r="O91" s="161">
        <v>8.3000000000000004E-2</v>
      </c>
      <c r="P91" s="161">
        <f>O91*H91</f>
        <v>16.78509</v>
      </c>
      <c r="Q91" s="161">
        <v>0</v>
      </c>
      <c r="R91" s="161">
        <f>Q91*H91</f>
        <v>0</v>
      </c>
      <c r="S91" s="161">
        <v>0</v>
      </c>
      <c r="T91" s="162">
        <f>S91*H91</f>
        <v>0</v>
      </c>
      <c r="AR91" s="24" t="s">
        <v>152</v>
      </c>
      <c r="AT91" s="24" t="s">
        <v>147</v>
      </c>
      <c r="AU91" s="24" t="s">
        <v>76</v>
      </c>
      <c r="AY91" s="24" t="s">
        <v>145</v>
      </c>
      <c r="BE91" s="163">
        <f>IF(N91="základní",J91,0)</f>
        <v>0</v>
      </c>
      <c r="BF91" s="163">
        <f>IF(N91="snížená",J91,0)</f>
        <v>0</v>
      </c>
      <c r="BG91" s="163">
        <f>IF(N91="zákl. přenesená",J91,0)</f>
        <v>0</v>
      </c>
      <c r="BH91" s="163">
        <f>IF(N91="sníž. přenesená",J91,0)</f>
        <v>0</v>
      </c>
      <c r="BI91" s="163">
        <f>IF(N91="nulová",J91,0)</f>
        <v>0</v>
      </c>
      <c r="BJ91" s="24" t="s">
        <v>74</v>
      </c>
      <c r="BK91" s="163">
        <f>ROUND(I91*H91,2)</f>
        <v>0</v>
      </c>
      <c r="BL91" s="24" t="s">
        <v>152</v>
      </c>
      <c r="BM91" s="24" t="s">
        <v>1029</v>
      </c>
    </row>
    <row r="92" spans="2:65" s="11" customFormat="1">
      <c r="B92" s="168"/>
      <c r="D92" s="164" t="s">
        <v>158</v>
      </c>
      <c r="E92" s="169" t="s">
        <v>5</v>
      </c>
      <c r="F92" s="170" t="s">
        <v>1025</v>
      </c>
      <c r="H92" s="169" t="s">
        <v>5</v>
      </c>
      <c r="L92" s="168"/>
      <c r="M92" s="171"/>
      <c r="N92" s="172"/>
      <c r="O92" s="172"/>
      <c r="P92" s="172"/>
      <c r="Q92" s="172"/>
      <c r="R92" s="172"/>
      <c r="S92" s="172"/>
      <c r="T92" s="173"/>
      <c r="AT92" s="169" t="s">
        <v>158</v>
      </c>
      <c r="AU92" s="169" t="s">
        <v>76</v>
      </c>
      <c r="AV92" s="11" t="s">
        <v>74</v>
      </c>
      <c r="AW92" s="11" t="s">
        <v>30</v>
      </c>
      <c r="AX92" s="11" t="s">
        <v>66</v>
      </c>
      <c r="AY92" s="169" t="s">
        <v>145</v>
      </c>
    </row>
    <row r="93" spans="2:65" s="12" customFormat="1">
      <c r="B93" s="174"/>
      <c r="D93" s="164" t="s">
        <v>158</v>
      </c>
      <c r="E93" s="175" t="s">
        <v>5</v>
      </c>
      <c r="F93" s="176" t="s">
        <v>1026</v>
      </c>
      <c r="H93" s="177">
        <v>45.15</v>
      </c>
      <c r="L93" s="174"/>
      <c r="M93" s="178"/>
      <c r="N93" s="179"/>
      <c r="O93" s="179"/>
      <c r="P93" s="179"/>
      <c r="Q93" s="179"/>
      <c r="R93" s="179"/>
      <c r="S93" s="179"/>
      <c r="T93" s="180"/>
      <c r="AT93" s="175" t="s">
        <v>158</v>
      </c>
      <c r="AU93" s="175" t="s">
        <v>76</v>
      </c>
      <c r="AV93" s="12" t="s">
        <v>76</v>
      </c>
      <c r="AW93" s="12" t="s">
        <v>30</v>
      </c>
      <c r="AX93" s="12" t="s">
        <v>66</v>
      </c>
      <c r="AY93" s="175" t="s">
        <v>145</v>
      </c>
    </row>
    <row r="94" spans="2:65" s="12" customFormat="1">
      <c r="B94" s="174"/>
      <c r="D94" s="164" t="s">
        <v>158</v>
      </c>
      <c r="E94" s="175" t="s">
        <v>5</v>
      </c>
      <c r="F94" s="176" t="s">
        <v>5</v>
      </c>
      <c r="H94" s="177">
        <v>0</v>
      </c>
      <c r="L94" s="174"/>
      <c r="M94" s="178"/>
      <c r="N94" s="179"/>
      <c r="O94" s="179"/>
      <c r="P94" s="179"/>
      <c r="Q94" s="179"/>
      <c r="R94" s="179"/>
      <c r="S94" s="179"/>
      <c r="T94" s="180"/>
      <c r="AT94" s="175" t="s">
        <v>158</v>
      </c>
      <c r="AU94" s="175" t="s">
        <v>76</v>
      </c>
      <c r="AV94" s="12" t="s">
        <v>76</v>
      </c>
      <c r="AW94" s="12" t="s">
        <v>30</v>
      </c>
      <c r="AX94" s="12" t="s">
        <v>66</v>
      </c>
      <c r="AY94" s="175" t="s">
        <v>145</v>
      </c>
    </row>
    <row r="95" spans="2:65" s="11" customFormat="1">
      <c r="B95" s="168"/>
      <c r="D95" s="164" t="s">
        <v>158</v>
      </c>
      <c r="E95" s="169" t="s">
        <v>5</v>
      </c>
      <c r="F95" s="170" t="s">
        <v>1027</v>
      </c>
      <c r="H95" s="169" t="s">
        <v>5</v>
      </c>
      <c r="L95" s="168"/>
      <c r="M95" s="171"/>
      <c r="N95" s="172"/>
      <c r="O95" s="172"/>
      <c r="P95" s="172"/>
      <c r="Q95" s="172"/>
      <c r="R95" s="172"/>
      <c r="S95" s="172"/>
      <c r="T95" s="173"/>
      <c r="AT95" s="169" t="s">
        <v>158</v>
      </c>
      <c r="AU95" s="169" t="s">
        <v>76</v>
      </c>
      <c r="AV95" s="11" t="s">
        <v>74</v>
      </c>
      <c r="AW95" s="11" t="s">
        <v>30</v>
      </c>
      <c r="AX95" s="11" t="s">
        <v>66</v>
      </c>
      <c r="AY95" s="169" t="s">
        <v>145</v>
      </c>
    </row>
    <row r="96" spans="2:65" s="12" customFormat="1">
      <c r="B96" s="174"/>
      <c r="D96" s="164" t="s">
        <v>158</v>
      </c>
      <c r="E96" s="175" t="s">
        <v>5</v>
      </c>
      <c r="F96" s="176" t="s">
        <v>1028</v>
      </c>
      <c r="H96" s="177">
        <v>157.08000000000001</v>
      </c>
      <c r="L96" s="174"/>
      <c r="M96" s="178"/>
      <c r="N96" s="179"/>
      <c r="O96" s="179"/>
      <c r="P96" s="179"/>
      <c r="Q96" s="179"/>
      <c r="R96" s="179"/>
      <c r="S96" s="179"/>
      <c r="T96" s="180"/>
      <c r="AT96" s="175" t="s">
        <v>158</v>
      </c>
      <c r="AU96" s="175" t="s">
        <v>76</v>
      </c>
      <c r="AV96" s="12" t="s">
        <v>76</v>
      </c>
      <c r="AW96" s="12" t="s">
        <v>30</v>
      </c>
      <c r="AX96" s="12" t="s">
        <v>66</v>
      </c>
      <c r="AY96" s="175" t="s">
        <v>145</v>
      </c>
    </row>
    <row r="97" spans="2:51" s="13" customFormat="1">
      <c r="B97" s="181"/>
      <c r="D97" s="164" t="s">
        <v>158</v>
      </c>
      <c r="E97" s="182" t="s">
        <v>5</v>
      </c>
      <c r="F97" s="183" t="s">
        <v>161</v>
      </c>
      <c r="H97" s="184">
        <v>202.23</v>
      </c>
      <c r="L97" s="181"/>
      <c r="M97" s="207"/>
      <c r="N97" s="208"/>
      <c r="O97" s="208"/>
      <c r="P97" s="208"/>
      <c r="Q97" s="208"/>
      <c r="R97" s="208"/>
      <c r="S97" s="208"/>
      <c r="T97" s="209"/>
      <c r="AT97" s="182" t="s">
        <v>158</v>
      </c>
      <c r="AU97" s="182" t="s">
        <v>76</v>
      </c>
      <c r="AV97" s="13" t="s">
        <v>152</v>
      </c>
      <c r="AW97" s="13" t="s">
        <v>30</v>
      </c>
      <c r="AX97" s="13" t="s">
        <v>74</v>
      </c>
      <c r="AY97" s="182" t="s">
        <v>145</v>
      </c>
    </row>
    <row r="98" spans="2:51" s="1" customFormat="1" ht="6.9" customHeight="1">
      <c r="B98" s="53"/>
      <c r="C98" s="54"/>
      <c r="D98" s="54"/>
      <c r="E98" s="54"/>
      <c r="F98" s="54"/>
      <c r="G98" s="54"/>
      <c r="H98" s="54"/>
      <c r="I98" s="54"/>
      <c r="J98" s="54"/>
      <c r="K98" s="54"/>
      <c r="L98" s="38"/>
    </row>
  </sheetData>
  <autoFilter ref="C77:K97"/>
  <mergeCells count="10">
    <mergeCell ref="J51:J52"/>
    <mergeCell ref="E68:H68"/>
    <mergeCell ref="E70:H70"/>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7"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66"/>
  <sheetViews>
    <sheetView showGridLines="0" workbookViewId="0">
      <pane ySplit="1" topLeftCell="A2" activePane="bottomLeft" state="frozen"/>
      <selection pane="bottomLeft" activeCell="J75" sqref="J75"/>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291" t="s">
        <v>8</v>
      </c>
      <c r="M2" s="292"/>
      <c r="N2" s="292"/>
      <c r="O2" s="292"/>
      <c r="P2" s="292"/>
      <c r="Q2" s="292"/>
      <c r="R2" s="292"/>
      <c r="S2" s="292"/>
      <c r="T2" s="292"/>
      <c r="U2" s="292"/>
      <c r="V2" s="292"/>
      <c r="AT2" s="24" t="s">
        <v>94</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1030</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1031</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ROUND(J79,2)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ROUND(SUM(BE79:BE165), 2)</f>
        <v>0</v>
      </c>
      <c r="G30" s="39"/>
      <c r="H30" s="39"/>
      <c r="I30" s="107">
        <v>0.21</v>
      </c>
      <c r="J30" s="106">
        <f>ROUND(ROUND((SUM(BE79:BE165)), 2)*I30, 2)</f>
        <v>0</v>
      </c>
      <c r="K30" s="42"/>
    </row>
    <row r="31" spans="2:11" s="1" customFormat="1" ht="14.4" customHeight="1">
      <c r="B31" s="38"/>
      <c r="C31" s="39"/>
      <c r="D31" s="39"/>
      <c r="E31" s="46" t="s">
        <v>38</v>
      </c>
      <c r="F31" s="106">
        <f>ROUND(SUM(BF79:BF165), 2)</f>
        <v>0</v>
      </c>
      <c r="G31" s="39"/>
      <c r="H31" s="39"/>
      <c r="I31" s="107">
        <v>0.15</v>
      </c>
      <c r="J31" s="106">
        <f>ROUND(ROUND((SUM(BF79:BF165)), 2)*I31, 2)</f>
        <v>0</v>
      </c>
      <c r="K31" s="42"/>
    </row>
    <row r="32" spans="2:11" s="1" customFormat="1" ht="14.4" hidden="1" customHeight="1">
      <c r="B32" s="38"/>
      <c r="C32" s="39"/>
      <c r="D32" s="39"/>
      <c r="E32" s="46" t="s">
        <v>39</v>
      </c>
      <c r="F32" s="106">
        <f>ROUND(SUM(BG79:BG165), 2)</f>
        <v>0</v>
      </c>
      <c r="G32" s="39"/>
      <c r="H32" s="39"/>
      <c r="I32" s="107">
        <v>0.21</v>
      </c>
      <c r="J32" s="106">
        <v>0</v>
      </c>
      <c r="K32" s="42"/>
    </row>
    <row r="33" spans="2:11" s="1" customFormat="1" ht="14.4" hidden="1" customHeight="1">
      <c r="B33" s="38"/>
      <c r="C33" s="39"/>
      <c r="D33" s="39"/>
      <c r="E33" s="46" t="s">
        <v>40</v>
      </c>
      <c r="F33" s="106">
        <f>ROUND(SUM(BH79:BH165), 2)</f>
        <v>0</v>
      </c>
      <c r="G33" s="39"/>
      <c r="H33" s="39"/>
      <c r="I33" s="107">
        <v>0.15</v>
      </c>
      <c r="J33" s="106">
        <v>0</v>
      </c>
      <c r="K33" s="42"/>
    </row>
    <row r="34" spans="2:11" s="1" customFormat="1" ht="14.4" hidden="1" customHeight="1">
      <c r="B34" s="38"/>
      <c r="C34" s="39"/>
      <c r="D34" s="39"/>
      <c r="E34" s="46" t="s">
        <v>41</v>
      </c>
      <c r="F34" s="106">
        <f>ROUND(SUM(BI79:BI165),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07 - Nádrž sediment, pláž</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J79</f>
        <v>0</v>
      </c>
      <c r="K56" s="42"/>
      <c r="AU56" s="24" t="s">
        <v>114</v>
      </c>
    </row>
    <row r="57" spans="2:47" s="7" customFormat="1" ht="24.9" customHeight="1">
      <c r="B57" s="119"/>
      <c r="C57" s="120"/>
      <c r="D57" s="121" t="s">
        <v>115</v>
      </c>
      <c r="E57" s="122"/>
      <c r="F57" s="122"/>
      <c r="G57" s="122"/>
      <c r="H57" s="122"/>
      <c r="I57" s="122"/>
      <c r="J57" s="123">
        <f>J80</f>
        <v>0</v>
      </c>
      <c r="K57" s="124"/>
    </row>
    <row r="58" spans="2:47" s="8" customFormat="1" ht="19.95" customHeight="1">
      <c r="B58" s="125"/>
      <c r="C58" s="126"/>
      <c r="D58" s="127" t="s">
        <v>1032</v>
      </c>
      <c r="E58" s="128"/>
      <c r="F58" s="128"/>
      <c r="G58" s="128"/>
      <c r="H58" s="128"/>
      <c r="I58" s="128"/>
      <c r="J58" s="129">
        <f>J81</f>
        <v>0</v>
      </c>
      <c r="K58" s="130"/>
    </row>
    <row r="59" spans="2:47" s="8" customFormat="1" ht="19.95" customHeight="1">
      <c r="B59" s="125"/>
      <c r="C59" s="126"/>
      <c r="D59" s="127" t="s">
        <v>1033</v>
      </c>
      <c r="E59" s="128"/>
      <c r="F59" s="128"/>
      <c r="G59" s="128"/>
      <c r="H59" s="128"/>
      <c r="I59" s="128"/>
      <c r="J59" s="129">
        <f>J118</f>
        <v>0</v>
      </c>
      <c r="K59" s="130"/>
    </row>
    <row r="60" spans="2:47" s="1" customFormat="1" ht="21.75" customHeight="1">
      <c r="B60" s="38"/>
      <c r="C60" s="39"/>
      <c r="D60" s="39"/>
      <c r="E60" s="39"/>
      <c r="F60" s="39"/>
      <c r="G60" s="39"/>
      <c r="H60" s="39"/>
      <c r="I60" s="39"/>
      <c r="J60" s="39"/>
      <c r="K60" s="42"/>
    </row>
    <row r="61" spans="2:47" s="1" customFormat="1" ht="6.9" customHeight="1">
      <c r="B61" s="53"/>
      <c r="C61" s="54"/>
      <c r="D61" s="54"/>
      <c r="E61" s="54"/>
      <c r="F61" s="54"/>
      <c r="G61" s="54"/>
      <c r="H61" s="54"/>
      <c r="I61" s="54"/>
      <c r="J61" s="54"/>
      <c r="K61" s="55"/>
    </row>
    <row r="65" spans="2:63" s="1" customFormat="1" ht="6.9" customHeight="1">
      <c r="B65" s="56"/>
      <c r="C65" s="57"/>
      <c r="D65" s="57"/>
      <c r="E65" s="57"/>
      <c r="F65" s="57"/>
      <c r="G65" s="57"/>
      <c r="H65" s="57"/>
      <c r="I65" s="57"/>
      <c r="J65" s="57"/>
      <c r="K65" s="57"/>
      <c r="L65" s="38"/>
    </row>
    <row r="66" spans="2:63" s="1" customFormat="1" ht="36.9" customHeight="1">
      <c r="B66" s="38"/>
      <c r="C66" s="58" t="s">
        <v>129</v>
      </c>
      <c r="L66" s="38"/>
    </row>
    <row r="67" spans="2:63" s="1" customFormat="1" ht="6.9" customHeight="1">
      <c r="B67" s="38"/>
      <c r="L67" s="38"/>
    </row>
    <row r="68" spans="2:63" s="1" customFormat="1" ht="14.4" customHeight="1">
      <c r="B68" s="38"/>
      <c r="C68" s="60" t="s">
        <v>16</v>
      </c>
      <c r="L68" s="38"/>
    </row>
    <row r="69" spans="2:63" s="1" customFormat="1" ht="16.5" customHeight="1">
      <c r="B69" s="38"/>
      <c r="E69" s="326" t="str">
        <f>E7</f>
        <v>Hradčanský rybník, oprava rybníka</v>
      </c>
      <c r="F69" s="327"/>
      <c r="G69" s="327"/>
      <c r="H69" s="327"/>
      <c r="L69" s="38"/>
    </row>
    <row r="70" spans="2:63" s="1" customFormat="1" ht="14.4" customHeight="1">
      <c r="B70" s="38"/>
      <c r="C70" s="60" t="s">
        <v>107</v>
      </c>
      <c r="L70" s="38"/>
    </row>
    <row r="71" spans="2:63" s="1" customFormat="1" ht="17.25" customHeight="1">
      <c r="B71" s="38"/>
      <c r="E71" s="298" t="str">
        <f>E9</f>
        <v>SO 07 - Nádrž sediment, pláž</v>
      </c>
      <c r="F71" s="328"/>
      <c r="G71" s="328"/>
      <c r="H71" s="328"/>
      <c r="L71" s="38"/>
    </row>
    <row r="72" spans="2:63" s="1" customFormat="1" ht="6.9" customHeight="1">
      <c r="B72" s="38"/>
      <c r="L72" s="38"/>
    </row>
    <row r="73" spans="2:63" s="1" customFormat="1" ht="18" customHeight="1">
      <c r="B73" s="38"/>
      <c r="C73" s="60" t="s">
        <v>20</v>
      </c>
      <c r="F73" s="131" t="str">
        <f>F12</f>
        <v xml:space="preserve"> </v>
      </c>
      <c r="I73" s="60" t="s">
        <v>22</v>
      </c>
      <c r="J73" s="64" t="str">
        <f>IF(J12="","",J12)</f>
        <v/>
      </c>
      <c r="L73" s="38"/>
    </row>
    <row r="74" spans="2:63" s="1" customFormat="1" ht="6.9" customHeight="1">
      <c r="B74" s="38"/>
      <c r="L74" s="38"/>
    </row>
    <row r="75" spans="2:63" s="1" customFormat="1" ht="13.2">
      <c r="B75" s="38"/>
      <c r="C75" s="60" t="s">
        <v>23</v>
      </c>
      <c r="F75" s="131" t="str">
        <f>E15</f>
        <v>MĚSTO RALSKA, Kuřívody 701, Ralsko, 471 24 Mimoň</v>
      </c>
      <c r="I75" s="60" t="s">
        <v>28</v>
      </c>
      <c r="J75" s="131"/>
      <c r="L75" s="38"/>
    </row>
    <row r="76" spans="2:63" s="1" customFormat="1" ht="14.4" customHeight="1">
      <c r="B76" s="38"/>
      <c r="C76" s="60" t="s">
        <v>27</v>
      </c>
      <c r="F76" s="131" t="str">
        <f>IF(E18="","",E18)</f>
        <v xml:space="preserve"> </v>
      </c>
      <c r="L76" s="38"/>
    </row>
    <row r="77" spans="2:63" s="1" customFormat="1" ht="10.35" customHeight="1">
      <c r="B77" s="38"/>
      <c r="L77" s="38"/>
    </row>
    <row r="78" spans="2:63" s="9" customFormat="1" ht="29.25" customHeight="1">
      <c r="B78" s="132"/>
      <c r="C78" s="133" t="s">
        <v>130</v>
      </c>
      <c r="D78" s="134" t="s">
        <v>51</v>
      </c>
      <c r="E78" s="134" t="s">
        <v>47</v>
      </c>
      <c r="F78" s="134" t="s">
        <v>131</v>
      </c>
      <c r="G78" s="134" t="s">
        <v>132</v>
      </c>
      <c r="H78" s="134" t="s">
        <v>133</v>
      </c>
      <c r="I78" s="134" t="s">
        <v>134</v>
      </c>
      <c r="J78" s="134" t="s">
        <v>112</v>
      </c>
      <c r="K78" s="135" t="s">
        <v>135</v>
      </c>
      <c r="L78" s="132"/>
      <c r="M78" s="70" t="s">
        <v>136</v>
      </c>
      <c r="N78" s="71" t="s">
        <v>36</v>
      </c>
      <c r="O78" s="71" t="s">
        <v>137</v>
      </c>
      <c r="P78" s="71" t="s">
        <v>138</v>
      </c>
      <c r="Q78" s="71" t="s">
        <v>139</v>
      </c>
      <c r="R78" s="71" t="s">
        <v>140</v>
      </c>
      <c r="S78" s="71" t="s">
        <v>141</v>
      </c>
      <c r="T78" s="72" t="s">
        <v>142</v>
      </c>
    </row>
    <row r="79" spans="2:63" s="1" customFormat="1" ht="29.25" customHeight="1">
      <c r="B79" s="38"/>
      <c r="C79" s="74" t="s">
        <v>113</v>
      </c>
      <c r="J79" s="136">
        <f>BK79</f>
        <v>0</v>
      </c>
      <c r="L79" s="38"/>
      <c r="M79" s="73"/>
      <c r="N79" s="65"/>
      <c r="O79" s="65"/>
      <c r="P79" s="137">
        <f>P80</f>
        <v>18250.1584</v>
      </c>
      <c r="Q79" s="65"/>
      <c r="R79" s="137">
        <f>R80</f>
        <v>0</v>
      </c>
      <c r="S79" s="65"/>
      <c r="T79" s="138">
        <f>T80</f>
        <v>360</v>
      </c>
      <c r="AT79" s="24" t="s">
        <v>65</v>
      </c>
      <c r="AU79" s="24" t="s">
        <v>114</v>
      </c>
      <c r="BK79" s="139">
        <f>BK80</f>
        <v>0</v>
      </c>
    </row>
    <row r="80" spans="2:63" s="10" customFormat="1" ht="37.35" customHeight="1">
      <c r="B80" s="140"/>
      <c r="D80" s="141" t="s">
        <v>65</v>
      </c>
      <c r="E80" s="142" t="s">
        <v>143</v>
      </c>
      <c r="F80" s="142" t="s">
        <v>144</v>
      </c>
      <c r="J80" s="143">
        <f>BK80</f>
        <v>0</v>
      </c>
      <c r="L80" s="140"/>
      <c r="M80" s="144"/>
      <c r="N80" s="145"/>
      <c r="O80" s="145"/>
      <c r="P80" s="146">
        <f>P81+P118</f>
        <v>18250.1584</v>
      </c>
      <c r="Q80" s="145"/>
      <c r="R80" s="146">
        <f>R81+R118</f>
        <v>0</v>
      </c>
      <c r="S80" s="145"/>
      <c r="T80" s="147">
        <f>T81+T118</f>
        <v>360</v>
      </c>
      <c r="AR80" s="141" t="s">
        <v>74</v>
      </c>
      <c r="AT80" s="148" t="s">
        <v>65</v>
      </c>
      <c r="AU80" s="148" t="s">
        <v>66</v>
      </c>
      <c r="AY80" s="141" t="s">
        <v>145</v>
      </c>
      <c r="BK80" s="149">
        <f>BK81+BK118</f>
        <v>0</v>
      </c>
    </row>
    <row r="81" spans="2:65" s="10" customFormat="1" ht="19.95" customHeight="1">
      <c r="B81" s="140"/>
      <c r="D81" s="141" t="s">
        <v>65</v>
      </c>
      <c r="E81" s="150" t="s">
        <v>1034</v>
      </c>
      <c r="F81" s="150" t="s">
        <v>1035</v>
      </c>
      <c r="J81" s="151">
        <f>BK81</f>
        <v>0</v>
      </c>
      <c r="L81" s="140"/>
      <c r="M81" s="144"/>
      <c r="N81" s="145"/>
      <c r="O81" s="145"/>
      <c r="P81" s="146">
        <f>SUM(P82:P117)</f>
        <v>16923.885320000001</v>
      </c>
      <c r="Q81" s="145"/>
      <c r="R81" s="146">
        <f>SUM(R82:R117)</f>
        <v>0</v>
      </c>
      <c r="S81" s="145"/>
      <c r="T81" s="147">
        <f>SUM(T82:T117)</f>
        <v>360</v>
      </c>
      <c r="AR81" s="141" t="s">
        <v>74</v>
      </c>
      <c r="AT81" s="148" t="s">
        <v>65</v>
      </c>
      <c r="AU81" s="148" t="s">
        <v>74</v>
      </c>
      <c r="AY81" s="141" t="s">
        <v>145</v>
      </c>
      <c r="BK81" s="149">
        <f>SUM(BK82:BK117)</f>
        <v>0</v>
      </c>
    </row>
    <row r="82" spans="2:65" s="1" customFormat="1" ht="16.5" customHeight="1">
      <c r="B82" s="152"/>
      <c r="C82" s="153" t="s">
        <v>74</v>
      </c>
      <c r="D82" s="153" t="s">
        <v>147</v>
      </c>
      <c r="E82" s="154" t="s">
        <v>1036</v>
      </c>
      <c r="F82" s="155" t="s">
        <v>1037</v>
      </c>
      <c r="G82" s="156" t="s">
        <v>184</v>
      </c>
      <c r="H82" s="157">
        <v>19482</v>
      </c>
      <c r="I82" s="158"/>
      <c r="J82" s="158">
        <f>ROUND(I82*H82,2)</f>
        <v>0</v>
      </c>
      <c r="K82" s="155"/>
      <c r="L82" s="38"/>
      <c r="M82" s="159" t="s">
        <v>5</v>
      </c>
      <c r="N82" s="160" t="s">
        <v>37</v>
      </c>
      <c r="O82" s="161">
        <v>0.23400000000000001</v>
      </c>
      <c r="P82" s="161">
        <f>O82*H82</f>
        <v>4558.7880000000005</v>
      </c>
      <c r="Q82" s="161">
        <v>0</v>
      </c>
      <c r="R82" s="161">
        <f>Q82*H82</f>
        <v>0</v>
      </c>
      <c r="S82" s="161">
        <v>0</v>
      </c>
      <c r="T82" s="162">
        <f>S82*H82</f>
        <v>0</v>
      </c>
      <c r="AR82" s="24" t="s">
        <v>152</v>
      </c>
      <c r="AT82" s="24" t="s">
        <v>147</v>
      </c>
      <c r="AU82" s="24" t="s">
        <v>76</v>
      </c>
      <c r="AY82" s="24" t="s">
        <v>145</v>
      </c>
      <c r="BE82" s="163">
        <f>IF(N82="základní",J82,0)</f>
        <v>0</v>
      </c>
      <c r="BF82" s="163">
        <f>IF(N82="snížená",J82,0)</f>
        <v>0</v>
      </c>
      <c r="BG82" s="163">
        <f>IF(N82="zákl. přenesená",J82,0)</f>
        <v>0</v>
      </c>
      <c r="BH82" s="163">
        <f>IF(N82="sníž. přenesená",J82,0)</f>
        <v>0</v>
      </c>
      <c r="BI82" s="163">
        <f>IF(N82="nulová",J82,0)</f>
        <v>0</v>
      </c>
      <c r="BJ82" s="24" t="s">
        <v>74</v>
      </c>
      <c r="BK82" s="163">
        <f>ROUND(I82*H82,2)</f>
        <v>0</v>
      </c>
      <c r="BL82" s="24" t="s">
        <v>152</v>
      </c>
      <c r="BM82" s="24" t="s">
        <v>1038</v>
      </c>
    </row>
    <row r="83" spans="2:65" s="1" customFormat="1" ht="24">
      <c r="B83" s="38"/>
      <c r="D83" s="164" t="s">
        <v>154</v>
      </c>
      <c r="F83" s="165" t="s">
        <v>1039</v>
      </c>
      <c r="L83" s="38"/>
      <c r="M83" s="166"/>
      <c r="N83" s="39"/>
      <c r="O83" s="39"/>
      <c r="P83" s="39"/>
      <c r="Q83" s="39"/>
      <c r="R83" s="39"/>
      <c r="S83" s="39"/>
      <c r="T83" s="67"/>
      <c r="AT83" s="24" t="s">
        <v>154</v>
      </c>
      <c r="AU83" s="24" t="s">
        <v>76</v>
      </c>
    </row>
    <row r="84" spans="2:65" s="1" customFormat="1" ht="108">
      <c r="B84" s="38"/>
      <c r="D84" s="164" t="s">
        <v>156</v>
      </c>
      <c r="F84" s="167" t="s">
        <v>1040</v>
      </c>
      <c r="L84" s="38"/>
      <c r="M84" s="166"/>
      <c r="N84" s="39"/>
      <c r="O84" s="39"/>
      <c r="P84" s="39"/>
      <c r="Q84" s="39"/>
      <c r="R84" s="39"/>
      <c r="S84" s="39"/>
      <c r="T84" s="67"/>
      <c r="AT84" s="24" t="s">
        <v>156</v>
      </c>
      <c r="AU84" s="24" t="s">
        <v>76</v>
      </c>
    </row>
    <row r="85" spans="2:65" s="11" customFormat="1">
      <c r="B85" s="168"/>
      <c r="D85" s="164" t="s">
        <v>158</v>
      </c>
      <c r="E85" s="169" t="s">
        <v>5</v>
      </c>
      <c r="F85" s="170" t="s">
        <v>1041</v>
      </c>
      <c r="H85" s="169" t="s">
        <v>5</v>
      </c>
      <c r="L85" s="168"/>
      <c r="M85" s="171"/>
      <c r="N85" s="172"/>
      <c r="O85" s="172"/>
      <c r="P85" s="172"/>
      <c r="Q85" s="172"/>
      <c r="R85" s="172"/>
      <c r="S85" s="172"/>
      <c r="T85" s="173"/>
      <c r="AT85" s="169" t="s">
        <v>158</v>
      </c>
      <c r="AU85" s="169" t="s">
        <v>76</v>
      </c>
      <c r="AV85" s="11" t="s">
        <v>74</v>
      </c>
      <c r="AW85" s="11" t="s">
        <v>30</v>
      </c>
      <c r="AX85" s="11" t="s">
        <v>66</v>
      </c>
      <c r="AY85" s="169" t="s">
        <v>145</v>
      </c>
    </row>
    <row r="86" spans="2:65" s="12" customFormat="1">
      <c r="B86" s="174"/>
      <c r="D86" s="164" t="s">
        <v>158</v>
      </c>
      <c r="E86" s="175" t="s">
        <v>5</v>
      </c>
      <c r="F86" s="176" t="s">
        <v>1042</v>
      </c>
      <c r="H86" s="177">
        <v>19482</v>
      </c>
      <c r="L86" s="174"/>
      <c r="M86" s="178"/>
      <c r="N86" s="179"/>
      <c r="O86" s="179"/>
      <c r="P86" s="179"/>
      <c r="Q86" s="179"/>
      <c r="R86" s="179"/>
      <c r="S86" s="179"/>
      <c r="T86" s="180"/>
      <c r="AT86" s="175" t="s">
        <v>158</v>
      </c>
      <c r="AU86" s="175" t="s">
        <v>76</v>
      </c>
      <c r="AV86" s="12" t="s">
        <v>76</v>
      </c>
      <c r="AW86" s="12" t="s">
        <v>30</v>
      </c>
      <c r="AX86" s="12" t="s">
        <v>66</v>
      </c>
      <c r="AY86" s="175" t="s">
        <v>145</v>
      </c>
    </row>
    <row r="87" spans="2:65" s="13" customFormat="1">
      <c r="B87" s="181"/>
      <c r="D87" s="164" t="s">
        <v>158</v>
      </c>
      <c r="E87" s="182" t="s">
        <v>5</v>
      </c>
      <c r="F87" s="183" t="s">
        <v>161</v>
      </c>
      <c r="H87" s="184">
        <v>19482</v>
      </c>
      <c r="L87" s="181"/>
      <c r="M87" s="185"/>
      <c r="N87" s="186"/>
      <c r="O87" s="186"/>
      <c r="P87" s="186"/>
      <c r="Q87" s="186"/>
      <c r="R87" s="186"/>
      <c r="S87" s="186"/>
      <c r="T87" s="187"/>
      <c r="AT87" s="182" t="s">
        <v>158</v>
      </c>
      <c r="AU87" s="182" t="s">
        <v>76</v>
      </c>
      <c r="AV87" s="13" t="s">
        <v>152</v>
      </c>
      <c r="AW87" s="13" t="s">
        <v>30</v>
      </c>
      <c r="AX87" s="13" t="s">
        <v>74</v>
      </c>
      <c r="AY87" s="182" t="s">
        <v>145</v>
      </c>
    </row>
    <row r="88" spans="2:65" s="1" customFormat="1" ht="16.5" customHeight="1">
      <c r="B88" s="152"/>
      <c r="C88" s="153" t="s">
        <v>76</v>
      </c>
      <c r="D88" s="153" t="s">
        <v>147</v>
      </c>
      <c r="E88" s="154" t="s">
        <v>1043</v>
      </c>
      <c r="F88" s="155" t="s">
        <v>1044</v>
      </c>
      <c r="G88" s="156" t="s">
        <v>184</v>
      </c>
      <c r="H88" s="157">
        <v>18554.286</v>
      </c>
      <c r="I88" s="158"/>
      <c r="J88" s="158">
        <f>ROUND(I88*H88,2)</f>
        <v>0</v>
      </c>
      <c r="K88" s="155"/>
      <c r="L88" s="38"/>
      <c r="M88" s="159" t="s">
        <v>5</v>
      </c>
      <c r="N88" s="160" t="s">
        <v>37</v>
      </c>
      <c r="O88" s="161">
        <v>5.8000000000000003E-2</v>
      </c>
      <c r="P88" s="161">
        <f>O88*H88</f>
        <v>1076.148588</v>
      </c>
      <c r="Q88" s="161">
        <v>0</v>
      </c>
      <c r="R88" s="161">
        <f>Q88*H88</f>
        <v>0</v>
      </c>
      <c r="S88" s="161">
        <v>0</v>
      </c>
      <c r="T88" s="162">
        <f>S88*H88</f>
        <v>0</v>
      </c>
      <c r="AR88" s="24" t="s">
        <v>152</v>
      </c>
      <c r="AT88" s="24" t="s">
        <v>147</v>
      </c>
      <c r="AU88" s="24" t="s">
        <v>76</v>
      </c>
      <c r="AY88" s="24" t="s">
        <v>145</v>
      </c>
      <c r="BE88" s="163">
        <f>IF(N88="základní",J88,0)</f>
        <v>0</v>
      </c>
      <c r="BF88" s="163">
        <f>IF(N88="snížená",J88,0)</f>
        <v>0</v>
      </c>
      <c r="BG88" s="163">
        <f>IF(N88="zákl. přenesená",J88,0)</f>
        <v>0</v>
      </c>
      <c r="BH88" s="163">
        <f>IF(N88="sníž. přenesená",J88,0)</f>
        <v>0</v>
      </c>
      <c r="BI88" s="163">
        <f>IF(N88="nulová",J88,0)</f>
        <v>0</v>
      </c>
      <c r="BJ88" s="24" t="s">
        <v>74</v>
      </c>
      <c r="BK88" s="163">
        <f>ROUND(I88*H88,2)</f>
        <v>0</v>
      </c>
      <c r="BL88" s="24" t="s">
        <v>152</v>
      </c>
      <c r="BM88" s="24" t="s">
        <v>1045</v>
      </c>
    </row>
    <row r="89" spans="2:65" s="1" customFormat="1" ht="36">
      <c r="B89" s="38"/>
      <c r="D89" s="164" t="s">
        <v>154</v>
      </c>
      <c r="F89" s="165" t="s">
        <v>1046</v>
      </c>
      <c r="L89" s="38"/>
      <c r="M89" s="166"/>
      <c r="N89" s="39"/>
      <c r="O89" s="39"/>
      <c r="P89" s="39"/>
      <c r="Q89" s="39"/>
      <c r="R89" s="39"/>
      <c r="S89" s="39"/>
      <c r="T89" s="67"/>
      <c r="AT89" s="24" t="s">
        <v>154</v>
      </c>
      <c r="AU89" s="24" t="s">
        <v>76</v>
      </c>
    </row>
    <row r="90" spans="2:65" s="1" customFormat="1" ht="192">
      <c r="B90" s="38"/>
      <c r="D90" s="164" t="s">
        <v>156</v>
      </c>
      <c r="F90" s="167" t="s">
        <v>209</v>
      </c>
      <c r="L90" s="38"/>
      <c r="M90" s="166"/>
      <c r="N90" s="39"/>
      <c r="O90" s="39"/>
      <c r="P90" s="39"/>
      <c r="Q90" s="39"/>
      <c r="R90" s="39"/>
      <c r="S90" s="39"/>
      <c r="T90" s="67"/>
      <c r="AT90" s="24" t="s">
        <v>156</v>
      </c>
      <c r="AU90" s="24" t="s">
        <v>76</v>
      </c>
    </row>
    <row r="91" spans="2:65" s="11" customFormat="1">
      <c r="B91" s="168"/>
      <c r="D91" s="164" t="s">
        <v>158</v>
      </c>
      <c r="E91" s="169" t="s">
        <v>5</v>
      </c>
      <c r="F91" s="170" t="s">
        <v>1047</v>
      </c>
      <c r="H91" s="169" t="s">
        <v>5</v>
      </c>
      <c r="L91" s="168"/>
      <c r="M91" s="171"/>
      <c r="N91" s="172"/>
      <c r="O91" s="172"/>
      <c r="P91" s="172"/>
      <c r="Q91" s="172"/>
      <c r="R91" s="172"/>
      <c r="S91" s="172"/>
      <c r="T91" s="173"/>
      <c r="AT91" s="169" t="s">
        <v>158</v>
      </c>
      <c r="AU91" s="169" t="s">
        <v>76</v>
      </c>
      <c r="AV91" s="11" t="s">
        <v>74</v>
      </c>
      <c r="AW91" s="11" t="s">
        <v>30</v>
      </c>
      <c r="AX91" s="11" t="s">
        <v>66</v>
      </c>
      <c r="AY91" s="169" t="s">
        <v>145</v>
      </c>
    </row>
    <row r="92" spans="2:65" s="12" customFormat="1">
      <c r="B92" s="174"/>
      <c r="D92" s="164" t="s">
        <v>158</v>
      </c>
      <c r="E92" s="175" t="s">
        <v>5</v>
      </c>
      <c r="F92" s="176" t="s">
        <v>1048</v>
      </c>
      <c r="H92" s="177">
        <v>18554.286</v>
      </c>
      <c r="L92" s="174"/>
      <c r="M92" s="178"/>
      <c r="N92" s="179"/>
      <c r="O92" s="179"/>
      <c r="P92" s="179"/>
      <c r="Q92" s="179"/>
      <c r="R92" s="179"/>
      <c r="S92" s="179"/>
      <c r="T92" s="180"/>
      <c r="AT92" s="175" t="s">
        <v>158</v>
      </c>
      <c r="AU92" s="175" t="s">
        <v>76</v>
      </c>
      <c r="AV92" s="12" t="s">
        <v>76</v>
      </c>
      <c r="AW92" s="12" t="s">
        <v>30</v>
      </c>
      <c r="AX92" s="12" t="s">
        <v>66</v>
      </c>
      <c r="AY92" s="175" t="s">
        <v>145</v>
      </c>
    </row>
    <row r="93" spans="2:65" s="13" customFormat="1">
      <c r="B93" s="181"/>
      <c r="D93" s="164" t="s">
        <v>158</v>
      </c>
      <c r="E93" s="182" t="s">
        <v>5</v>
      </c>
      <c r="F93" s="183" t="s">
        <v>161</v>
      </c>
      <c r="H93" s="184">
        <v>18554.286</v>
      </c>
      <c r="L93" s="181"/>
      <c r="M93" s="185"/>
      <c r="N93" s="186"/>
      <c r="O93" s="186"/>
      <c r="P93" s="186"/>
      <c r="Q93" s="186"/>
      <c r="R93" s="186"/>
      <c r="S93" s="186"/>
      <c r="T93" s="187"/>
      <c r="AT93" s="182" t="s">
        <v>158</v>
      </c>
      <c r="AU93" s="182" t="s">
        <v>76</v>
      </c>
      <c r="AV93" s="13" t="s">
        <v>152</v>
      </c>
      <c r="AW93" s="13" t="s">
        <v>30</v>
      </c>
      <c r="AX93" s="13" t="s">
        <v>74</v>
      </c>
      <c r="AY93" s="182" t="s">
        <v>145</v>
      </c>
    </row>
    <row r="94" spans="2:65" s="1" customFormat="1" ht="16.5" customHeight="1">
      <c r="B94" s="152"/>
      <c r="C94" s="153" t="s">
        <v>169</v>
      </c>
      <c r="D94" s="153" t="s">
        <v>147</v>
      </c>
      <c r="E94" s="154" t="s">
        <v>1049</v>
      </c>
      <c r="F94" s="155" t="s">
        <v>1050</v>
      </c>
      <c r="G94" s="156" t="s">
        <v>184</v>
      </c>
      <c r="H94" s="157">
        <v>28000</v>
      </c>
      <c r="I94" s="158"/>
      <c r="J94" s="158">
        <f>ROUND(I94*H94,2)</f>
        <v>0</v>
      </c>
      <c r="K94" s="155"/>
      <c r="L94" s="38"/>
      <c r="M94" s="159" t="s">
        <v>5</v>
      </c>
      <c r="N94" s="160" t="s">
        <v>37</v>
      </c>
      <c r="O94" s="161">
        <v>0.31</v>
      </c>
      <c r="P94" s="161">
        <f>O94*H94</f>
        <v>8680</v>
      </c>
      <c r="Q94" s="161">
        <v>0</v>
      </c>
      <c r="R94" s="161">
        <f>Q94*H94</f>
        <v>0</v>
      </c>
      <c r="S94" s="161">
        <v>0</v>
      </c>
      <c r="T94" s="162">
        <f>S94*H94</f>
        <v>0</v>
      </c>
      <c r="AR94" s="24" t="s">
        <v>152</v>
      </c>
      <c r="AT94" s="24" t="s">
        <v>147</v>
      </c>
      <c r="AU94" s="24" t="s">
        <v>76</v>
      </c>
      <c r="AY94" s="24" t="s">
        <v>145</v>
      </c>
      <c r="BE94" s="163">
        <f>IF(N94="základní",J94,0)</f>
        <v>0</v>
      </c>
      <c r="BF94" s="163">
        <f>IF(N94="snížená",J94,0)</f>
        <v>0</v>
      </c>
      <c r="BG94" s="163">
        <f>IF(N94="zákl. přenesená",J94,0)</f>
        <v>0</v>
      </c>
      <c r="BH94" s="163">
        <f>IF(N94="sníž. přenesená",J94,0)</f>
        <v>0</v>
      </c>
      <c r="BI94" s="163">
        <f>IF(N94="nulová",J94,0)</f>
        <v>0</v>
      </c>
      <c r="BJ94" s="24" t="s">
        <v>74</v>
      </c>
      <c r="BK94" s="163">
        <f>ROUND(I94*H94,2)</f>
        <v>0</v>
      </c>
      <c r="BL94" s="24" t="s">
        <v>152</v>
      </c>
      <c r="BM94" s="24" t="s">
        <v>1051</v>
      </c>
    </row>
    <row r="95" spans="2:65" s="1" customFormat="1">
      <c r="B95" s="38"/>
      <c r="D95" s="164" t="s">
        <v>154</v>
      </c>
      <c r="F95" s="165" t="s">
        <v>1050</v>
      </c>
      <c r="L95" s="38"/>
      <c r="M95" s="166"/>
      <c r="N95" s="39"/>
      <c r="O95" s="39"/>
      <c r="P95" s="39"/>
      <c r="Q95" s="39"/>
      <c r="R95" s="39"/>
      <c r="S95" s="39"/>
      <c r="T95" s="67"/>
      <c r="AT95" s="24" t="s">
        <v>154</v>
      </c>
      <c r="AU95" s="24" t="s">
        <v>76</v>
      </c>
    </row>
    <row r="96" spans="2:65" s="11" customFormat="1">
      <c r="B96" s="168"/>
      <c r="D96" s="164" t="s">
        <v>158</v>
      </c>
      <c r="E96" s="169" t="s">
        <v>5</v>
      </c>
      <c r="F96" s="170" t="s">
        <v>1052</v>
      </c>
      <c r="H96" s="169" t="s">
        <v>5</v>
      </c>
      <c r="L96" s="168"/>
      <c r="M96" s="171"/>
      <c r="N96" s="172"/>
      <c r="O96" s="172"/>
      <c r="P96" s="172"/>
      <c r="Q96" s="172"/>
      <c r="R96" s="172"/>
      <c r="S96" s="172"/>
      <c r="T96" s="173"/>
      <c r="AT96" s="169" t="s">
        <v>158</v>
      </c>
      <c r="AU96" s="169" t="s">
        <v>76</v>
      </c>
      <c r="AV96" s="11" t="s">
        <v>74</v>
      </c>
      <c r="AW96" s="11" t="s">
        <v>30</v>
      </c>
      <c r="AX96" s="11" t="s">
        <v>66</v>
      </c>
      <c r="AY96" s="169" t="s">
        <v>145</v>
      </c>
    </row>
    <row r="97" spans="2:65" s="12" customFormat="1">
      <c r="B97" s="174"/>
      <c r="D97" s="164" t="s">
        <v>158</v>
      </c>
      <c r="E97" s="175" t="s">
        <v>5</v>
      </c>
      <c r="F97" s="176" t="s">
        <v>1053</v>
      </c>
      <c r="H97" s="177">
        <v>28000</v>
      </c>
      <c r="L97" s="174"/>
      <c r="M97" s="178"/>
      <c r="N97" s="179"/>
      <c r="O97" s="179"/>
      <c r="P97" s="179"/>
      <c r="Q97" s="179"/>
      <c r="R97" s="179"/>
      <c r="S97" s="179"/>
      <c r="T97" s="180"/>
      <c r="AT97" s="175" t="s">
        <v>158</v>
      </c>
      <c r="AU97" s="175" t="s">
        <v>76</v>
      </c>
      <c r="AV97" s="12" t="s">
        <v>76</v>
      </c>
      <c r="AW97" s="12" t="s">
        <v>30</v>
      </c>
      <c r="AX97" s="12" t="s">
        <v>66</v>
      </c>
      <c r="AY97" s="175" t="s">
        <v>145</v>
      </c>
    </row>
    <row r="98" spans="2:65" s="13" customFormat="1">
      <c r="B98" s="181"/>
      <c r="D98" s="164" t="s">
        <v>158</v>
      </c>
      <c r="E98" s="182" t="s">
        <v>5</v>
      </c>
      <c r="F98" s="183" t="s">
        <v>161</v>
      </c>
      <c r="H98" s="184">
        <v>28000</v>
      </c>
      <c r="L98" s="181"/>
      <c r="M98" s="185"/>
      <c r="N98" s="186"/>
      <c r="O98" s="186"/>
      <c r="P98" s="186"/>
      <c r="Q98" s="186"/>
      <c r="R98" s="186"/>
      <c r="S98" s="186"/>
      <c r="T98" s="187"/>
      <c r="AT98" s="182" t="s">
        <v>158</v>
      </c>
      <c r="AU98" s="182" t="s">
        <v>76</v>
      </c>
      <c r="AV98" s="13" t="s">
        <v>152</v>
      </c>
      <c r="AW98" s="13" t="s">
        <v>30</v>
      </c>
      <c r="AX98" s="13" t="s">
        <v>74</v>
      </c>
      <c r="AY98" s="182" t="s">
        <v>145</v>
      </c>
    </row>
    <row r="99" spans="2:65" s="1" customFormat="1" ht="16.5" customHeight="1">
      <c r="B99" s="152"/>
      <c r="C99" s="153" t="s">
        <v>152</v>
      </c>
      <c r="D99" s="153" t="s">
        <v>147</v>
      </c>
      <c r="E99" s="154" t="s">
        <v>221</v>
      </c>
      <c r="F99" s="155" t="s">
        <v>222</v>
      </c>
      <c r="G99" s="156" t="s">
        <v>184</v>
      </c>
      <c r="H99" s="157">
        <v>18554.286</v>
      </c>
      <c r="I99" s="158"/>
      <c r="J99" s="158">
        <f>ROUND(I99*H99,2)</f>
        <v>0</v>
      </c>
      <c r="K99" s="155"/>
      <c r="L99" s="38"/>
      <c r="M99" s="159" t="s">
        <v>5</v>
      </c>
      <c r="N99" s="160" t="s">
        <v>37</v>
      </c>
      <c r="O99" s="161">
        <v>9.7000000000000003E-2</v>
      </c>
      <c r="P99" s="161">
        <f>O99*H99</f>
        <v>1799.765742</v>
      </c>
      <c r="Q99" s="161">
        <v>0</v>
      </c>
      <c r="R99" s="161">
        <f>Q99*H99</f>
        <v>0</v>
      </c>
      <c r="S99" s="161">
        <v>0</v>
      </c>
      <c r="T99" s="162">
        <f>S99*H99</f>
        <v>0</v>
      </c>
      <c r="AR99" s="24" t="s">
        <v>152</v>
      </c>
      <c r="AT99" s="24" t="s">
        <v>147</v>
      </c>
      <c r="AU99" s="24" t="s">
        <v>76</v>
      </c>
      <c r="AY99" s="24" t="s">
        <v>145</v>
      </c>
      <c r="BE99" s="163">
        <f>IF(N99="základní",J99,0)</f>
        <v>0</v>
      </c>
      <c r="BF99" s="163">
        <f>IF(N99="snížená",J99,0)</f>
        <v>0</v>
      </c>
      <c r="BG99" s="163">
        <f>IF(N99="zákl. přenesená",J99,0)</f>
        <v>0</v>
      </c>
      <c r="BH99" s="163">
        <f>IF(N99="sníž. přenesená",J99,0)</f>
        <v>0</v>
      </c>
      <c r="BI99" s="163">
        <f>IF(N99="nulová",J99,0)</f>
        <v>0</v>
      </c>
      <c r="BJ99" s="24" t="s">
        <v>74</v>
      </c>
      <c r="BK99" s="163">
        <f>ROUND(I99*H99,2)</f>
        <v>0</v>
      </c>
      <c r="BL99" s="24" t="s">
        <v>152</v>
      </c>
      <c r="BM99" s="24" t="s">
        <v>1054</v>
      </c>
    </row>
    <row r="100" spans="2:65" s="1" customFormat="1" ht="24">
      <c r="B100" s="38"/>
      <c r="D100" s="164" t="s">
        <v>154</v>
      </c>
      <c r="F100" s="165" t="s">
        <v>224</v>
      </c>
      <c r="L100" s="38"/>
      <c r="M100" s="166"/>
      <c r="N100" s="39"/>
      <c r="O100" s="39"/>
      <c r="P100" s="39"/>
      <c r="Q100" s="39"/>
      <c r="R100" s="39"/>
      <c r="S100" s="39"/>
      <c r="T100" s="67"/>
      <c r="AT100" s="24" t="s">
        <v>154</v>
      </c>
      <c r="AU100" s="24" t="s">
        <v>76</v>
      </c>
    </row>
    <row r="101" spans="2:65" s="1" customFormat="1" ht="144">
      <c r="B101" s="38"/>
      <c r="D101" s="164" t="s">
        <v>156</v>
      </c>
      <c r="F101" s="167" t="s">
        <v>225</v>
      </c>
      <c r="L101" s="38"/>
      <c r="M101" s="166"/>
      <c r="N101" s="39"/>
      <c r="O101" s="39"/>
      <c r="P101" s="39"/>
      <c r="Q101" s="39"/>
      <c r="R101" s="39"/>
      <c r="S101" s="39"/>
      <c r="T101" s="67"/>
      <c r="AT101" s="24" t="s">
        <v>156</v>
      </c>
      <c r="AU101" s="24" t="s">
        <v>76</v>
      </c>
    </row>
    <row r="102" spans="2:65" s="11" customFormat="1">
      <c r="B102" s="168"/>
      <c r="D102" s="164" t="s">
        <v>158</v>
      </c>
      <c r="E102" s="169" t="s">
        <v>5</v>
      </c>
      <c r="F102" s="170" t="s">
        <v>1055</v>
      </c>
      <c r="H102" s="169" t="s">
        <v>5</v>
      </c>
      <c r="L102" s="168"/>
      <c r="M102" s="171"/>
      <c r="N102" s="172"/>
      <c r="O102" s="172"/>
      <c r="P102" s="172"/>
      <c r="Q102" s="172"/>
      <c r="R102" s="172"/>
      <c r="S102" s="172"/>
      <c r="T102" s="173"/>
      <c r="AT102" s="169" t="s">
        <v>158</v>
      </c>
      <c r="AU102" s="169" t="s">
        <v>76</v>
      </c>
      <c r="AV102" s="11" t="s">
        <v>74</v>
      </c>
      <c r="AW102" s="11" t="s">
        <v>30</v>
      </c>
      <c r="AX102" s="11" t="s">
        <v>66</v>
      </c>
      <c r="AY102" s="169" t="s">
        <v>145</v>
      </c>
    </row>
    <row r="103" spans="2:65" s="12" customFormat="1">
      <c r="B103" s="174"/>
      <c r="D103" s="164" t="s">
        <v>158</v>
      </c>
      <c r="E103" s="175" t="s">
        <v>5</v>
      </c>
      <c r="F103" s="176" t="s">
        <v>1056</v>
      </c>
      <c r="H103" s="177">
        <v>18554.286</v>
      </c>
      <c r="L103" s="174"/>
      <c r="M103" s="178"/>
      <c r="N103" s="179"/>
      <c r="O103" s="179"/>
      <c r="P103" s="179"/>
      <c r="Q103" s="179"/>
      <c r="R103" s="179"/>
      <c r="S103" s="179"/>
      <c r="T103" s="180"/>
      <c r="AT103" s="175" t="s">
        <v>158</v>
      </c>
      <c r="AU103" s="175" t="s">
        <v>76</v>
      </c>
      <c r="AV103" s="12" t="s">
        <v>76</v>
      </c>
      <c r="AW103" s="12" t="s">
        <v>30</v>
      </c>
      <c r="AX103" s="12" t="s">
        <v>66</v>
      </c>
      <c r="AY103" s="175" t="s">
        <v>145</v>
      </c>
    </row>
    <row r="104" spans="2:65" s="13" customFormat="1">
      <c r="B104" s="181"/>
      <c r="D104" s="164" t="s">
        <v>158</v>
      </c>
      <c r="E104" s="182" t="s">
        <v>5</v>
      </c>
      <c r="F104" s="183" t="s">
        <v>161</v>
      </c>
      <c r="H104" s="184">
        <v>18554.286</v>
      </c>
      <c r="L104" s="181"/>
      <c r="M104" s="185"/>
      <c r="N104" s="186"/>
      <c r="O104" s="186"/>
      <c r="P104" s="186"/>
      <c r="Q104" s="186"/>
      <c r="R104" s="186"/>
      <c r="S104" s="186"/>
      <c r="T104" s="187"/>
      <c r="AT104" s="182" t="s">
        <v>158</v>
      </c>
      <c r="AU104" s="182" t="s">
        <v>76</v>
      </c>
      <c r="AV104" s="13" t="s">
        <v>152</v>
      </c>
      <c r="AW104" s="13" t="s">
        <v>30</v>
      </c>
      <c r="AX104" s="13" t="s">
        <v>74</v>
      </c>
      <c r="AY104" s="182" t="s">
        <v>145</v>
      </c>
    </row>
    <row r="105" spans="2:65" s="1" customFormat="1" ht="16.5" customHeight="1">
      <c r="B105" s="152"/>
      <c r="C105" s="153" t="s">
        <v>181</v>
      </c>
      <c r="D105" s="153" t="s">
        <v>147</v>
      </c>
      <c r="E105" s="154" t="s">
        <v>1057</v>
      </c>
      <c r="F105" s="155" t="s">
        <v>1058</v>
      </c>
      <c r="G105" s="156" t="s">
        <v>184</v>
      </c>
      <c r="H105" s="157">
        <v>18554.29</v>
      </c>
      <c r="I105" s="158"/>
      <c r="J105" s="158">
        <f>ROUND(I105*H105,2)</f>
        <v>0</v>
      </c>
      <c r="K105" s="155"/>
      <c r="L105" s="38"/>
      <c r="M105" s="159" t="s">
        <v>5</v>
      </c>
      <c r="N105" s="160" t="s">
        <v>37</v>
      </c>
      <c r="O105" s="161">
        <v>3.1E-2</v>
      </c>
      <c r="P105" s="161">
        <f>O105*H105</f>
        <v>575.18299000000002</v>
      </c>
      <c r="Q105" s="161">
        <v>0</v>
      </c>
      <c r="R105" s="161">
        <f>Q105*H105</f>
        <v>0</v>
      </c>
      <c r="S105" s="161">
        <v>0</v>
      </c>
      <c r="T105" s="162">
        <f>S105*H105</f>
        <v>0</v>
      </c>
      <c r="AR105" s="24" t="s">
        <v>152</v>
      </c>
      <c r="AT105" s="24" t="s">
        <v>147</v>
      </c>
      <c r="AU105" s="24" t="s">
        <v>76</v>
      </c>
      <c r="AY105" s="24" t="s">
        <v>145</v>
      </c>
      <c r="BE105" s="163">
        <f>IF(N105="základní",J105,0)</f>
        <v>0</v>
      </c>
      <c r="BF105" s="163">
        <f>IF(N105="snížená",J105,0)</f>
        <v>0</v>
      </c>
      <c r="BG105" s="163">
        <f>IF(N105="zákl. přenesená",J105,0)</f>
        <v>0</v>
      </c>
      <c r="BH105" s="163">
        <f>IF(N105="sníž. přenesená",J105,0)</f>
        <v>0</v>
      </c>
      <c r="BI105" s="163">
        <f>IF(N105="nulová",J105,0)</f>
        <v>0</v>
      </c>
      <c r="BJ105" s="24" t="s">
        <v>74</v>
      </c>
      <c r="BK105" s="163">
        <f>ROUND(I105*H105,2)</f>
        <v>0</v>
      </c>
      <c r="BL105" s="24" t="s">
        <v>152</v>
      </c>
      <c r="BM105" s="24" t="s">
        <v>1059</v>
      </c>
    </row>
    <row r="106" spans="2:65" s="1" customFormat="1" ht="24">
      <c r="B106" s="38"/>
      <c r="D106" s="164" t="s">
        <v>154</v>
      </c>
      <c r="F106" s="165" t="s">
        <v>1060</v>
      </c>
      <c r="L106" s="38"/>
      <c r="M106" s="166"/>
      <c r="N106" s="39"/>
      <c r="O106" s="39"/>
      <c r="P106" s="39"/>
      <c r="Q106" s="39"/>
      <c r="R106" s="39"/>
      <c r="S106" s="39"/>
      <c r="T106" s="67"/>
      <c r="AT106" s="24" t="s">
        <v>154</v>
      </c>
      <c r="AU106" s="24" t="s">
        <v>76</v>
      </c>
    </row>
    <row r="107" spans="2:65" s="1" customFormat="1" ht="409.6">
      <c r="B107" s="38"/>
      <c r="D107" s="164" t="s">
        <v>156</v>
      </c>
      <c r="F107" s="167" t="s">
        <v>233</v>
      </c>
      <c r="L107" s="38"/>
      <c r="M107" s="166"/>
      <c r="N107" s="39"/>
      <c r="O107" s="39"/>
      <c r="P107" s="39"/>
      <c r="Q107" s="39"/>
      <c r="R107" s="39"/>
      <c r="S107" s="39"/>
      <c r="T107" s="67"/>
      <c r="AT107" s="24" t="s">
        <v>156</v>
      </c>
      <c r="AU107" s="24" t="s">
        <v>76</v>
      </c>
    </row>
    <row r="108" spans="2:65" s="11" customFormat="1">
      <c r="B108" s="168"/>
      <c r="D108" s="164" t="s">
        <v>158</v>
      </c>
      <c r="E108" s="169" t="s">
        <v>5</v>
      </c>
      <c r="F108" s="170" t="s">
        <v>1061</v>
      </c>
      <c r="H108" s="169" t="s">
        <v>5</v>
      </c>
      <c r="L108" s="168"/>
      <c r="M108" s="171"/>
      <c r="N108" s="172"/>
      <c r="O108" s="172"/>
      <c r="P108" s="172"/>
      <c r="Q108" s="172"/>
      <c r="R108" s="172"/>
      <c r="S108" s="172"/>
      <c r="T108" s="173"/>
      <c r="AT108" s="169" t="s">
        <v>158</v>
      </c>
      <c r="AU108" s="169" t="s">
        <v>76</v>
      </c>
      <c r="AV108" s="11" t="s">
        <v>74</v>
      </c>
      <c r="AW108" s="11" t="s">
        <v>30</v>
      </c>
      <c r="AX108" s="11" t="s">
        <v>66</v>
      </c>
      <c r="AY108" s="169" t="s">
        <v>145</v>
      </c>
    </row>
    <row r="109" spans="2:65" s="12" customFormat="1">
      <c r="B109" s="174"/>
      <c r="D109" s="164" t="s">
        <v>158</v>
      </c>
      <c r="E109" s="175" t="s">
        <v>5</v>
      </c>
      <c r="F109" s="176" t="s">
        <v>1062</v>
      </c>
      <c r="H109" s="177">
        <v>18554.29</v>
      </c>
      <c r="L109" s="174"/>
      <c r="M109" s="178"/>
      <c r="N109" s="179"/>
      <c r="O109" s="179"/>
      <c r="P109" s="179"/>
      <c r="Q109" s="179"/>
      <c r="R109" s="179"/>
      <c r="S109" s="179"/>
      <c r="T109" s="180"/>
      <c r="AT109" s="175" t="s">
        <v>158</v>
      </c>
      <c r="AU109" s="175" t="s">
        <v>76</v>
      </c>
      <c r="AV109" s="12" t="s">
        <v>76</v>
      </c>
      <c r="AW109" s="12" t="s">
        <v>30</v>
      </c>
      <c r="AX109" s="12" t="s">
        <v>66</v>
      </c>
      <c r="AY109" s="175" t="s">
        <v>145</v>
      </c>
    </row>
    <row r="110" spans="2:65" s="13" customFormat="1">
      <c r="B110" s="181"/>
      <c r="D110" s="164" t="s">
        <v>158</v>
      </c>
      <c r="E110" s="182" t="s">
        <v>5</v>
      </c>
      <c r="F110" s="183" t="s">
        <v>161</v>
      </c>
      <c r="H110" s="184">
        <v>18554.29</v>
      </c>
      <c r="L110" s="181"/>
      <c r="M110" s="185"/>
      <c r="N110" s="186"/>
      <c r="O110" s="186"/>
      <c r="P110" s="186"/>
      <c r="Q110" s="186"/>
      <c r="R110" s="186"/>
      <c r="S110" s="186"/>
      <c r="T110" s="187"/>
      <c r="AT110" s="182" t="s">
        <v>158</v>
      </c>
      <c r="AU110" s="182" t="s">
        <v>76</v>
      </c>
      <c r="AV110" s="13" t="s">
        <v>152</v>
      </c>
      <c r="AW110" s="13" t="s">
        <v>30</v>
      </c>
      <c r="AX110" s="13" t="s">
        <v>74</v>
      </c>
      <c r="AY110" s="182" t="s">
        <v>145</v>
      </c>
    </row>
    <row r="111" spans="2:65" s="1" customFormat="1" ht="16.5" customHeight="1">
      <c r="B111" s="152"/>
      <c r="C111" s="153" t="s">
        <v>192</v>
      </c>
      <c r="D111" s="153" t="s">
        <v>147</v>
      </c>
      <c r="E111" s="154" t="s">
        <v>1063</v>
      </c>
      <c r="F111" s="155" t="s">
        <v>1064</v>
      </c>
      <c r="G111" s="156" t="s">
        <v>150</v>
      </c>
      <c r="H111" s="157">
        <v>18000</v>
      </c>
      <c r="I111" s="158"/>
      <c r="J111" s="158">
        <f>ROUND(I111*H111,2)</f>
        <v>0</v>
      </c>
      <c r="K111" s="155"/>
      <c r="L111" s="38"/>
      <c r="M111" s="159" t="s">
        <v>5</v>
      </c>
      <c r="N111" s="160" t="s">
        <v>37</v>
      </c>
      <c r="O111" s="161">
        <v>1.2999999999999999E-2</v>
      </c>
      <c r="P111" s="161">
        <f>O111*H111</f>
        <v>234</v>
      </c>
      <c r="Q111" s="161">
        <v>0</v>
      </c>
      <c r="R111" s="161">
        <f>Q111*H111</f>
        <v>0</v>
      </c>
      <c r="S111" s="161">
        <v>0.02</v>
      </c>
      <c r="T111" s="162">
        <f>S111*H111</f>
        <v>360</v>
      </c>
      <c r="AR111" s="24" t="s">
        <v>152</v>
      </c>
      <c r="AT111" s="24" t="s">
        <v>147</v>
      </c>
      <c r="AU111" s="24" t="s">
        <v>76</v>
      </c>
      <c r="AY111" s="24" t="s">
        <v>145</v>
      </c>
      <c r="BE111" s="163">
        <f>IF(N111="základní",J111,0)</f>
        <v>0</v>
      </c>
      <c r="BF111" s="163">
        <f>IF(N111="snížená",J111,0)</f>
        <v>0</v>
      </c>
      <c r="BG111" s="163">
        <f>IF(N111="zákl. přenesená",J111,0)</f>
        <v>0</v>
      </c>
      <c r="BH111" s="163">
        <f>IF(N111="sníž. přenesená",J111,0)</f>
        <v>0</v>
      </c>
      <c r="BI111" s="163">
        <f>IF(N111="nulová",J111,0)</f>
        <v>0</v>
      </c>
      <c r="BJ111" s="24" t="s">
        <v>74</v>
      </c>
      <c r="BK111" s="163">
        <f>ROUND(I111*H111,2)</f>
        <v>0</v>
      </c>
      <c r="BL111" s="24" t="s">
        <v>152</v>
      </c>
      <c r="BM111" s="24" t="s">
        <v>1065</v>
      </c>
    </row>
    <row r="112" spans="2:65" s="1" customFormat="1" ht="24">
      <c r="B112" s="38"/>
      <c r="D112" s="164" t="s">
        <v>154</v>
      </c>
      <c r="F112" s="165" t="s">
        <v>1066</v>
      </c>
      <c r="L112" s="38"/>
      <c r="M112" s="166"/>
      <c r="N112" s="39"/>
      <c r="O112" s="39"/>
      <c r="P112" s="39"/>
      <c r="Q112" s="39"/>
      <c r="R112" s="39"/>
      <c r="S112" s="39"/>
      <c r="T112" s="67"/>
      <c r="AT112" s="24" t="s">
        <v>154</v>
      </c>
      <c r="AU112" s="24" t="s">
        <v>76</v>
      </c>
    </row>
    <row r="113" spans="2:65" s="1" customFormat="1" ht="72">
      <c r="B113" s="38"/>
      <c r="D113" s="164" t="s">
        <v>156</v>
      </c>
      <c r="F113" s="167" t="s">
        <v>1067</v>
      </c>
      <c r="L113" s="38"/>
      <c r="M113" s="166"/>
      <c r="N113" s="39"/>
      <c r="O113" s="39"/>
      <c r="P113" s="39"/>
      <c r="Q113" s="39"/>
      <c r="R113" s="39"/>
      <c r="S113" s="39"/>
      <c r="T113" s="67"/>
      <c r="AT113" s="24" t="s">
        <v>156</v>
      </c>
      <c r="AU113" s="24" t="s">
        <v>76</v>
      </c>
    </row>
    <row r="114" spans="2:65" s="11" customFormat="1">
      <c r="B114" s="168"/>
      <c r="D114" s="164" t="s">
        <v>158</v>
      </c>
      <c r="E114" s="169" t="s">
        <v>5</v>
      </c>
      <c r="F114" s="170" t="s">
        <v>1068</v>
      </c>
      <c r="H114" s="169" t="s">
        <v>5</v>
      </c>
      <c r="L114" s="168"/>
      <c r="M114" s="171"/>
      <c r="N114" s="172"/>
      <c r="O114" s="172"/>
      <c r="P114" s="172"/>
      <c r="Q114" s="172"/>
      <c r="R114" s="172"/>
      <c r="S114" s="172"/>
      <c r="T114" s="173"/>
      <c r="AT114" s="169" t="s">
        <v>158</v>
      </c>
      <c r="AU114" s="169" t="s">
        <v>76</v>
      </c>
      <c r="AV114" s="11" t="s">
        <v>74</v>
      </c>
      <c r="AW114" s="11" t="s">
        <v>30</v>
      </c>
      <c r="AX114" s="11" t="s">
        <v>66</v>
      </c>
      <c r="AY114" s="169" t="s">
        <v>145</v>
      </c>
    </row>
    <row r="115" spans="2:65" s="11" customFormat="1">
      <c r="B115" s="168"/>
      <c r="D115" s="164" t="s">
        <v>158</v>
      </c>
      <c r="E115" s="169" t="s">
        <v>5</v>
      </c>
      <c r="F115" s="170" t="s">
        <v>1069</v>
      </c>
      <c r="H115" s="169" t="s">
        <v>5</v>
      </c>
      <c r="L115" s="168"/>
      <c r="M115" s="171"/>
      <c r="N115" s="172"/>
      <c r="O115" s="172"/>
      <c r="P115" s="172"/>
      <c r="Q115" s="172"/>
      <c r="R115" s="172"/>
      <c r="S115" s="172"/>
      <c r="T115" s="173"/>
      <c r="AT115" s="169" t="s">
        <v>158</v>
      </c>
      <c r="AU115" s="169" t="s">
        <v>76</v>
      </c>
      <c r="AV115" s="11" t="s">
        <v>74</v>
      </c>
      <c r="AW115" s="11" t="s">
        <v>30</v>
      </c>
      <c r="AX115" s="11" t="s">
        <v>66</v>
      </c>
      <c r="AY115" s="169" t="s">
        <v>145</v>
      </c>
    </row>
    <row r="116" spans="2:65" s="12" customFormat="1">
      <c r="B116" s="174"/>
      <c r="D116" s="164" t="s">
        <v>158</v>
      </c>
      <c r="E116" s="175" t="s">
        <v>5</v>
      </c>
      <c r="F116" s="176" t="s">
        <v>1070</v>
      </c>
      <c r="H116" s="177">
        <v>18000</v>
      </c>
      <c r="L116" s="174"/>
      <c r="M116" s="178"/>
      <c r="N116" s="179"/>
      <c r="O116" s="179"/>
      <c r="P116" s="179"/>
      <c r="Q116" s="179"/>
      <c r="R116" s="179"/>
      <c r="S116" s="179"/>
      <c r="T116" s="180"/>
      <c r="AT116" s="175" t="s">
        <v>158</v>
      </c>
      <c r="AU116" s="175" t="s">
        <v>76</v>
      </c>
      <c r="AV116" s="12" t="s">
        <v>76</v>
      </c>
      <c r="AW116" s="12" t="s">
        <v>30</v>
      </c>
      <c r="AX116" s="12" t="s">
        <v>66</v>
      </c>
      <c r="AY116" s="175" t="s">
        <v>145</v>
      </c>
    </row>
    <row r="117" spans="2:65" s="13" customFormat="1">
      <c r="B117" s="181"/>
      <c r="D117" s="164" t="s">
        <v>158</v>
      </c>
      <c r="E117" s="182" t="s">
        <v>5</v>
      </c>
      <c r="F117" s="183" t="s">
        <v>161</v>
      </c>
      <c r="H117" s="184">
        <v>18000</v>
      </c>
      <c r="L117" s="181"/>
      <c r="M117" s="185"/>
      <c r="N117" s="186"/>
      <c r="O117" s="186"/>
      <c r="P117" s="186"/>
      <c r="Q117" s="186"/>
      <c r="R117" s="186"/>
      <c r="S117" s="186"/>
      <c r="T117" s="187"/>
      <c r="AT117" s="182" t="s">
        <v>158</v>
      </c>
      <c r="AU117" s="182" t="s">
        <v>76</v>
      </c>
      <c r="AV117" s="13" t="s">
        <v>152</v>
      </c>
      <c r="AW117" s="13" t="s">
        <v>30</v>
      </c>
      <c r="AX117" s="13" t="s">
        <v>74</v>
      </c>
      <c r="AY117" s="182" t="s">
        <v>145</v>
      </c>
    </row>
    <row r="118" spans="2:65" s="10" customFormat="1" ht="29.85" customHeight="1">
      <c r="B118" s="140"/>
      <c r="D118" s="141" t="s">
        <v>65</v>
      </c>
      <c r="E118" s="150" t="s">
        <v>1071</v>
      </c>
      <c r="F118" s="150" t="s">
        <v>1072</v>
      </c>
      <c r="J118" s="151">
        <f>BK118</f>
        <v>0</v>
      </c>
      <c r="L118" s="140"/>
      <c r="M118" s="144"/>
      <c r="N118" s="145"/>
      <c r="O118" s="145"/>
      <c r="P118" s="146">
        <f>SUM(P119:P165)</f>
        <v>1326.2730799999999</v>
      </c>
      <c r="Q118" s="145"/>
      <c r="R118" s="146">
        <f>SUM(R119:R165)</f>
        <v>0</v>
      </c>
      <c r="S118" s="145"/>
      <c r="T118" s="147">
        <f>SUM(T119:T165)</f>
        <v>0</v>
      </c>
      <c r="AR118" s="141" t="s">
        <v>74</v>
      </c>
      <c r="AT118" s="148" t="s">
        <v>65</v>
      </c>
      <c r="AU118" s="148" t="s">
        <v>74</v>
      </c>
      <c r="AY118" s="141" t="s">
        <v>145</v>
      </c>
      <c r="BK118" s="149">
        <f>SUM(BK119:BK165)</f>
        <v>0</v>
      </c>
    </row>
    <row r="119" spans="2:65" s="1" customFormat="1" ht="25.5" customHeight="1">
      <c r="B119" s="152"/>
      <c r="C119" s="153" t="s">
        <v>204</v>
      </c>
      <c r="D119" s="153" t="s">
        <v>147</v>
      </c>
      <c r="E119" s="154" t="s">
        <v>1073</v>
      </c>
      <c r="F119" s="155" t="s">
        <v>1074</v>
      </c>
      <c r="G119" s="156" t="s">
        <v>184</v>
      </c>
      <c r="H119" s="157">
        <v>1396.4</v>
      </c>
      <c r="I119" s="158"/>
      <c r="J119" s="158">
        <f>ROUND(I119*H119,2)</f>
        <v>0</v>
      </c>
      <c r="K119" s="155"/>
      <c r="L119" s="38"/>
      <c r="M119" s="159" t="s">
        <v>5</v>
      </c>
      <c r="N119" s="160" t="s">
        <v>37</v>
      </c>
      <c r="O119" s="161">
        <v>7.8E-2</v>
      </c>
      <c r="P119" s="161">
        <f>O119*H119</f>
        <v>108.9192</v>
      </c>
      <c r="Q119" s="161">
        <v>0</v>
      </c>
      <c r="R119" s="161">
        <f>Q119*H119</f>
        <v>0</v>
      </c>
      <c r="S119" s="161">
        <v>0</v>
      </c>
      <c r="T119" s="162">
        <f>S119*H119</f>
        <v>0</v>
      </c>
      <c r="AR119" s="24" t="s">
        <v>152</v>
      </c>
      <c r="AT119" s="24" t="s">
        <v>147</v>
      </c>
      <c r="AU119" s="24" t="s">
        <v>76</v>
      </c>
      <c r="AY119" s="24" t="s">
        <v>145</v>
      </c>
      <c r="BE119" s="163">
        <f>IF(N119="základní",J119,0)</f>
        <v>0</v>
      </c>
      <c r="BF119" s="163">
        <f>IF(N119="snížená",J119,0)</f>
        <v>0</v>
      </c>
      <c r="BG119" s="163">
        <f>IF(N119="zákl. přenesená",J119,0)</f>
        <v>0</v>
      </c>
      <c r="BH119" s="163">
        <f>IF(N119="sníž. přenesená",J119,0)</f>
        <v>0</v>
      </c>
      <c r="BI119" s="163">
        <f>IF(N119="nulová",J119,0)</f>
        <v>0</v>
      </c>
      <c r="BJ119" s="24" t="s">
        <v>74</v>
      </c>
      <c r="BK119" s="163">
        <f>ROUND(I119*H119,2)</f>
        <v>0</v>
      </c>
      <c r="BL119" s="24" t="s">
        <v>152</v>
      </c>
      <c r="BM119" s="24" t="s">
        <v>1075</v>
      </c>
    </row>
    <row r="120" spans="2:65" s="1" customFormat="1" ht="24">
      <c r="B120" s="38"/>
      <c r="D120" s="164" t="s">
        <v>154</v>
      </c>
      <c r="F120" s="165" t="s">
        <v>1076</v>
      </c>
      <c r="L120" s="38"/>
      <c r="M120" s="166"/>
      <c r="N120" s="39"/>
      <c r="O120" s="39"/>
      <c r="P120" s="39"/>
      <c r="Q120" s="39"/>
      <c r="R120" s="39"/>
      <c r="S120" s="39"/>
      <c r="T120" s="67"/>
      <c r="AT120" s="24" t="s">
        <v>154</v>
      </c>
      <c r="AU120" s="24" t="s">
        <v>76</v>
      </c>
    </row>
    <row r="121" spans="2:65" s="1" customFormat="1" ht="96">
      <c r="B121" s="38"/>
      <c r="D121" s="164" t="s">
        <v>156</v>
      </c>
      <c r="F121" s="167" t="s">
        <v>187</v>
      </c>
      <c r="L121" s="38"/>
      <c r="M121" s="166"/>
      <c r="N121" s="39"/>
      <c r="O121" s="39"/>
      <c r="P121" s="39"/>
      <c r="Q121" s="39"/>
      <c r="R121" s="39"/>
      <c r="S121" s="39"/>
      <c r="T121" s="67"/>
      <c r="AT121" s="24" t="s">
        <v>156</v>
      </c>
      <c r="AU121" s="24" t="s">
        <v>76</v>
      </c>
    </row>
    <row r="122" spans="2:65" s="11" customFormat="1">
      <c r="B122" s="168"/>
      <c r="D122" s="164" t="s">
        <v>158</v>
      </c>
      <c r="E122" s="169" t="s">
        <v>5</v>
      </c>
      <c r="F122" s="170" t="s">
        <v>1077</v>
      </c>
      <c r="H122" s="169" t="s">
        <v>5</v>
      </c>
      <c r="L122" s="168"/>
      <c r="M122" s="171"/>
      <c r="N122" s="172"/>
      <c r="O122" s="172"/>
      <c r="P122" s="172"/>
      <c r="Q122" s="172"/>
      <c r="R122" s="172"/>
      <c r="S122" s="172"/>
      <c r="T122" s="173"/>
      <c r="AT122" s="169" t="s">
        <v>158</v>
      </c>
      <c r="AU122" s="169" t="s">
        <v>76</v>
      </c>
      <c r="AV122" s="11" t="s">
        <v>74</v>
      </c>
      <c r="AW122" s="11" t="s">
        <v>30</v>
      </c>
      <c r="AX122" s="11" t="s">
        <v>66</v>
      </c>
      <c r="AY122" s="169" t="s">
        <v>145</v>
      </c>
    </row>
    <row r="123" spans="2:65" s="12" customFormat="1">
      <c r="B123" s="174"/>
      <c r="D123" s="164" t="s">
        <v>158</v>
      </c>
      <c r="E123" s="175" t="s">
        <v>5</v>
      </c>
      <c r="F123" s="176" t="s">
        <v>1078</v>
      </c>
      <c r="H123" s="177">
        <v>1350</v>
      </c>
      <c r="L123" s="174"/>
      <c r="M123" s="178"/>
      <c r="N123" s="179"/>
      <c r="O123" s="179"/>
      <c r="P123" s="179"/>
      <c r="Q123" s="179"/>
      <c r="R123" s="179"/>
      <c r="S123" s="179"/>
      <c r="T123" s="180"/>
      <c r="AT123" s="175" t="s">
        <v>158</v>
      </c>
      <c r="AU123" s="175" t="s">
        <v>76</v>
      </c>
      <c r="AV123" s="12" t="s">
        <v>76</v>
      </c>
      <c r="AW123" s="12" t="s">
        <v>30</v>
      </c>
      <c r="AX123" s="12" t="s">
        <v>66</v>
      </c>
      <c r="AY123" s="175" t="s">
        <v>145</v>
      </c>
    </row>
    <row r="124" spans="2:65" s="12" customFormat="1">
      <c r="B124" s="174"/>
      <c r="D124" s="164" t="s">
        <v>158</v>
      </c>
      <c r="E124" s="175" t="s">
        <v>5</v>
      </c>
      <c r="F124" s="176" t="s">
        <v>1079</v>
      </c>
      <c r="H124" s="177">
        <v>46.4</v>
      </c>
      <c r="L124" s="174"/>
      <c r="M124" s="178"/>
      <c r="N124" s="179"/>
      <c r="O124" s="179"/>
      <c r="P124" s="179"/>
      <c r="Q124" s="179"/>
      <c r="R124" s="179"/>
      <c r="S124" s="179"/>
      <c r="T124" s="180"/>
      <c r="AT124" s="175" t="s">
        <v>158</v>
      </c>
      <c r="AU124" s="175" t="s">
        <v>76</v>
      </c>
      <c r="AV124" s="12" t="s">
        <v>76</v>
      </c>
      <c r="AW124" s="12" t="s">
        <v>30</v>
      </c>
      <c r="AX124" s="12" t="s">
        <v>66</v>
      </c>
      <c r="AY124" s="175" t="s">
        <v>145</v>
      </c>
    </row>
    <row r="125" spans="2:65" s="13" customFormat="1">
      <c r="B125" s="181"/>
      <c r="D125" s="164" t="s">
        <v>158</v>
      </c>
      <c r="E125" s="182" t="s">
        <v>5</v>
      </c>
      <c r="F125" s="183" t="s">
        <v>161</v>
      </c>
      <c r="H125" s="184">
        <v>1396.4</v>
      </c>
      <c r="L125" s="181"/>
      <c r="M125" s="185"/>
      <c r="N125" s="186"/>
      <c r="O125" s="186"/>
      <c r="P125" s="186"/>
      <c r="Q125" s="186"/>
      <c r="R125" s="186"/>
      <c r="S125" s="186"/>
      <c r="T125" s="187"/>
      <c r="AT125" s="182" t="s">
        <v>158</v>
      </c>
      <c r="AU125" s="182" t="s">
        <v>76</v>
      </c>
      <c r="AV125" s="13" t="s">
        <v>152</v>
      </c>
      <c r="AW125" s="13" t="s">
        <v>30</v>
      </c>
      <c r="AX125" s="13" t="s">
        <v>74</v>
      </c>
      <c r="AY125" s="182" t="s">
        <v>145</v>
      </c>
    </row>
    <row r="126" spans="2:65" s="1" customFormat="1" ht="16.5" customHeight="1">
      <c r="B126" s="152"/>
      <c r="C126" s="153" t="s">
        <v>212</v>
      </c>
      <c r="D126" s="153" t="s">
        <v>147</v>
      </c>
      <c r="E126" s="154" t="s">
        <v>205</v>
      </c>
      <c r="F126" s="155" t="s">
        <v>206</v>
      </c>
      <c r="G126" s="156" t="s">
        <v>184</v>
      </c>
      <c r="H126" s="157">
        <v>217.88</v>
      </c>
      <c r="I126" s="158"/>
      <c r="J126" s="158">
        <f>ROUND(I126*H126,2)</f>
        <v>0</v>
      </c>
      <c r="K126" s="155"/>
      <c r="L126" s="38"/>
      <c r="M126" s="159" t="s">
        <v>5</v>
      </c>
      <c r="N126" s="160" t="s">
        <v>37</v>
      </c>
      <c r="O126" s="161">
        <v>4.3999999999999997E-2</v>
      </c>
      <c r="P126" s="161">
        <f>O126*H126</f>
        <v>9.5867199999999997</v>
      </c>
      <c r="Q126" s="161">
        <v>0</v>
      </c>
      <c r="R126" s="161">
        <f>Q126*H126</f>
        <v>0</v>
      </c>
      <c r="S126" s="161">
        <v>0</v>
      </c>
      <c r="T126" s="162">
        <f>S126*H126</f>
        <v>0</v>
      </c>
      <c r="AR126" s="24" t="s">
        <v>152</v>
      </c>
      <c r="AT126" s="24" t="s">
        <v>147</v>
      </c>
      <c r="AU126" s="24" t="s">
        <v>76</v>
      </c>
      <c r="AY126" s="24" t="s">
        <v>145</v>
      </c>
      <c r="BE126" s="163">
        <f>IF(N126="základní",J126,0)</f>
        <v>0</v>
      </c>
      <c r="BF126" s="163">
        <f>IF(N126="snížená",J126,0)</f>
        <v>0</v>
      </c>
      <c r="BG126" s="163">
        <f>IF(N126="zákl. přenesená",J126,0)</f>
        <v>0</v>
      </c>
      <c r="BH126" s="163">
        <f>IF(N126="sníž. přenesená",J126,0)</f>
        <v>0</v>
      </c>
      <c r="BI126" s="163">
        <f>IF(N126="nulová",J126,0)</f>
        <v>0</v>
      </c>
      <c r="BJ126" s="24" t="s">
        <v>74</v>
      </c>
      <c r="BK126" s="163">
        <f>ROUND(I126*H126,2)</f>
        <v>0</v>
      </c>
      <c r="BL126" s="24" t="s">
        <v>152</v>
      </c>
      <c r="BM126" s="24" t="s">
        <v>1080</v>
      </c>
    </row>
    <row r="127" spans="2:65" s="1" customFormat="1" ht="36">
      <c r="B127" s="38"/>
      <c r="D127" s="164" t="s">
        <v>154</v>
      </c>
      <c r="F127" s="165" t="s">
        <v>208</v>
      </c>
      <c r="L127" s="38"/>
      <c r="M127" s="166"/>
      <c r="N127" s="39"/>
      <c r="O127" s="39"/>
      <c r="P127" s="39"/>
      <c r="Q127" s="39"/>
      <c r="R127" s="39"/>
      <c r="S127" s="39"/>
      <c r="T127" s="67"/>
      <c r="AT127" s="24" t="s">
        <v>154</v>
      </c>
      <c r="AU127" s="24" t="s">
        <v>76</v>
      </c>
    </row>
    <row r="128" spans="2:65" s="1" customFormat="1" ht="192">
      <c r="B128" s="38"/>
      <c r="D128" s="164" t="s">
        <v>156</v>
      </c>
      <c r="F128" s="167" t="s">
        <v>209</v>
      </c>
      <c r="L128" s="38"/>
      <c r="M128" s="166"/>
      <c r="N128" s="39"/>
      <c r="O128" s="39"/>
      <c r="P128" s="39"/>
      <c r="Q128" s="39"/>
      <c r="R128" s="39"/>
      <c r="S128" s="39"/>
      <c r="T128" s="67"/>
      <c r="AT128" s="24" t="s">
        <v>156</v>
      </c>
      <c r="AU128" s="24" t="s">
        <v>76</v>
      </c>
    </row>
    <row r="129" spans="2:65" s="11" customFormat="1">
      <c r="B129" s="168"/>
      <c r="D129" s="164" t="s">
        <v>158</v>
      </c>
      <c r="E129" s="169" t="s">
        <v>5</v>
      </c>
      <c r="F129" s="170" t="s">
        <v>1081</v>
      </c>
      <c r="H129" s="169" t="s">
        <v>5</v>
      </c>
      <c r="L129" s="168"/>
      <c r="M129" s="171"/>
      <c r="N129" s="172"/>
      <c r="O129" s="172"/>
      <c r="P129" s="172"/>
      <c r="Q129" s="172"/>
      <c r="R129" s="172"/>
      <c r="S129" s="172"/>
      <c r="T129" s="173"/>
      <c r="AT129" s="169" t="s">
        <v>158</v>
      </c>
      <c r="AU129" s="169" t="s">
        <v>76</v>
      </c>
      <c r="AV129" s="11" t="s">
        <v>74</v>
      </c>
      <c r="AW129" s="11" t="s">
        <v>30</v>
      </c>
      <c r="AX129" s="11" t="s">
        <v>66</v>
      </c>
      <c r="AY129" s="169" t="s">
        <v>145</v>
      </c>
    </row>
    <row r="130" spans="2:65" s="12" customFormat="1">
      <c r="B130" s="174"/>
      <c r="D130" s="164" t="s">
        <v>158</v>
      </c>
      <c r="E130" s="175" t="s">
        <v>5</v>
      </c>
      <c r="F130" s="176" t="s">
        <v>1082</v>
      </c>
      <c r="H130" s="177">
        <v>183.92</v>
      </c>
      <c r="L130" s="174"/>
      <c r="M130" s="178"/>
      <c r="N130" s="179"/>
      <c r="O130" s="179"/>
      <c r="P130" s="179"/>
      <c r="Q130" s="179"/>
      <c r="R130" s="179"/>
      <c r="S130" s="179"/>
      <c r="T130" s="180"/>
      <c r="AT130" s="175" t="s">
        <v>158</v>
      </c>
      <c r="AU130" s="175" t="s">
        <v>76</v>
      </c>
      <c r="AV130" s="12" t="s">
        <v>76</v>
      </c>
      <c r="AW130" s="12" t="s">
        <v>30</v>
      </c>
      <c r="AX130" s="12" t="s">
        <v>66</v>
      </c>
      <c r="AY130" s="175" t="s">
        <v>145</v>
      </c>
    </row>
    <row r="131" spans="2:65" s="11" customFormat="1">
      <c r="B131" s="168"/>
      <c r="D131" s="164" t="s">
        <v>158</v>
      </c>
      <c r="E131" s="169" t="s">
        <v>5</v>
      </c>
      <c r="F131" s="170" t="s">
        <v>1083</v>
      </c>
      <c r="H131" s="169" t="s">
        <v>5</v>
      </c>
      <c r="L131" s="168"/>
      <c r="M131" s="171"/>
      <c r="N131" s="172"/>
      <c r="O131" s="172"/>
      <c r="P131" s="172"/>
      <c r="Q131" s="172"/>
      <c r="R131" s="172"/>
      <c r="S131" s="172"/>
      <c r="T131" s="173"/>
      <c r="AT131" s="169" t="s">
        <v>158</v>
      </c>
      <c r="AU131" s="169" t="s">
        <v>76</v>
      </c>
      <c r="AV131" s="11" t="s">
        <v>74</v>
      </c>
      <c r="AW131" s="11" t="s">
        <v>30</v>
      </c>
      <c r="AX131" s="11" t="s">
        <v>66</v>
      </c>
      <c r="AY131" s="169" t="s">
        <v>145</v>
      </c>
    </row>
    <row r="132" spans="2:65" s="12" customFormat="1">
      <c r="B132" s="174"/>
      <c r="D132" s="164" t="s">
        <v>158</v>
      </c>
      <c r="E132" s="175" t="s">
        <v>5</v>
      </c>
      <c r="F132" s="176" t="s">
        <v>1084</v>
      </c>
      <c r="H132" s="177">
        <v>33.96</v>
      </c>
      <c r="L132" s="174"/>
      <c r="M132" s="178"/>
      <c r="N132" s="179"/>
      <c r="O132" s="179"/>
      <c r="P132" s="179"/>
      <c r="Q132" s="179"/>
      <c r="R132" s="179"/>
      <c r="S132" s="179"/>
      <c r="T132" s="180"/>
      <c r="AT132" s="175" t="s">
        <v>158</v>
      </c>
      <c r="AU132" s="175" t="s">
        <v>76</v>
      </c>
      <c r="AV132" s="12" t="s">
        <v>76</v>
      </c>
      <c r="AW132" s="12" t="s">
        <v>30</v>
      </c>
      <c r="AX132" s="12" t="s">
        <v>66</v>
      </c>
      <c r="AY132" s="175" t="s">
        <v>145</v>
      </c>
    </row>
    <row r="133" spans="2:65" s="13" customFormat="1">
      <c r="B133" s="181"/>
      <c r="D133" s="164" t="s">
        <v>158</v>
      </c>
      <c r="E133" s="182" t="s">
        <v>5</v>
      </c>
      <c r="F133" s="183" t="s">
        <v>161</v>
      </c>
      <c r="H133" s="184">
        <v>217.88</v>
      </c>
      <c r="L133" s="181"/>
      <c r="M133" s="185"/>
      <c r="N133" s="186"/>
      <c r="O133" s="186"/>
      <c r="P133" s="186"/>
      <c r="Q133" s="186"/>
      <c r="R133" s="186"/>
      <c r="S133" s="186"/>
      <c r="T133" s="187"/>
      <c r="AT133" s="182" t="s">
        <v>158</v>
      </c>
      <c r="AU133" s="182" t="s">
        <v>76</v>
      </c>
      <c r="AV133" s="13" t="s">
        <v>152</v>
      </c>
      <c r="AW133" s="13" t="s">
        <v>30</v>
      </c>
      <c r="AX133" s="13" t="s">
        <v>74</v>
      </c>
      <c r="AY133" s="182" t="s">
        <v>145</v>
      </c>
    </row>
    <row r="134" spans="2:65" s="1" customFormat="1" ht="25.5" customHeight="1">
      <c r="B134" s="152"/>
      <c r="C134" s="153" t="s">
        <v>220</v>
      </c>
      <c r="D134" s="153" t="s">
        <v>147</v>
      </c>
      <c r="E134" s="154" t="s">
        <v>213</v>
      </c>
      <c r="F134" s="155" t="s">
        <v>214</v>
      </c>
      <c r="G134" s="156" t="s">
        <v>184</v>
      </c>
      <c r="H134" s="157">
        <v>1178.52</v>
      </c>
      <c r="I134" s="158"/>
      <c r="J134" s="158">
        <f>ROUND(I134*H134,2)</f>
        <v>0</v>
      </c>
      <c r="K134" s="155" t="s">
        <v>151</v>
      </c>
      <c r="L134" s="38"/>
      <c r="M134" s="159" t="s">
        <v>5</v>
      </c>
      <c r="N134" s="160" t="s">
        <v>37</v>
      </c>
      <c r="O134" s="161">
        <v>8.3000000000000004E-2</v>
      </c>
      <c r="P134" s="161">
        <f>O134*H134</f>
        <v>97.817160000000001</v>
      </c>
      <c r="Q134" s="161">
        <v>0</v>
      </c>
      <c r="R134" s="161">
        <f>Q134*H134</f>
        <v>0</v>
      </c>
      <c r="S134" s="161">
        <v>0</v>
      </c>
      <c r="T134" s="162">
        <f>S134*H134</f>
        <v>0</v>
      </c>
      <c r="AR134" s="24" t="s">
        <v>152</v>
      </c>
      <c r="AT134" s="24" t="s">
        <v>147</v>
      </c>
      <c r="AU134" s="24" t="s">
        <v>76</v>
      </c>
      <c r="AY134" s="24" t="s">
        <v>145</v>
      </c>
      <c r="BE134" s="163">
        <f>IF(N134="základní",J134,0)</f>
        <v>0</v>
      </c>
      <c r="BF134" s="163">
        <f>IF(N134="snížená",J134,0)</f>
        <v>0</v>
      </c>
      <c r="BG134" s="163">
        <f>IF(N134="zákl. přenesená",J134,0)</f>
        <v>0</v>
      </c>
      <c r="BH134" s="163">
        <f>IF(N134="sníž. přenesená",J134,0)</f>
        <v>0</v>
      </c>
      <c r="BI134" s="163">
        <f>IF(N134="nulová",J134,0)</f>
        <v>0</v>
      </c>
      <c r="BJ134" s="24" t="s">
        <v>74</v>
      </c>
      <c r="BK134" s="163">
        <f>ROUND(I134*H134,2)</f>
        <v>0</v>
      </c>
      <c r="BL134" s="24" t="s">
        <v>152</v>
      </c>
      <c r="BM134" s="24" t="s">
        <v>1085</v>
      </c>
    </row>
    <row r="135" spans="2:65" s="11" customFormat="1">
      <c r="B135" s="168"/>
      <c r="D135" s="164" t="s">
        <v>158</v>
      </c>
      <c r="E135" s="169" t="s">
        <v>5</v>
      </c>
      <c r="F135" s="170" t="s">
        <v>846</v>
      </c>
      <c r="H135" s="169" t="s">
        <v>5</v>
      </c>
      <c r="L135" s="168"/>
      <c r="M135" s="171"/>
      <c r="N135" s="172"/>
      <c r="O135" s="172"/>
      <c r="P135" s="172"/>
      <c r="Q135" s="172"/>
      <c r="R135" s="172"/>
      <c r="S135" s="172"/>
      <c r="T135" s="173"/>
      <c r="AT135" s="169" t="s">
        <v>158</v>
      </c>
      <c r="AU135" s="169" t="s">
        <v>76</v>
      </c>
      <c r="AV135" s="11" t="s">
        <v>74</v>
      </c>
      <c r="AW135" s="11" t="s">
        <v>30</v>
      </c>
      <c r="AX135" s="11" t="s">
        <v>66</v>
      </c>
      <c r="AY135" s="169" t="s">
        <v>145</v>
      </c>
    </row>
    <row r="136" spans="2:65" s="12" customFormat="1">
      <c r="B136" s="174"/>
      <c r="D136" s="164" t="s">
        <v>158</v>
      </c>
      <c r="E136" s="175" t="s">
        <v>5</v>
      </c>
      <c r="F136" s="176" t="s">
        <v>1078</v>
      </c>
      <c r="H136" s="177">
        <v>1350</v>
      </c>
      <c r="L136" s="174"/>
      <c r="M136" s="178"/>
      <c r="N136" s="179"/>
      <c r="O136" s="179"/>
      <c r="P136" s="179"/>
      <c r="Q136" s="179"/>
      <c r="R136" s="179"/>
      <c r="S136" s="179"/>
      <c r="T136" s="180"/>
      <c r="AT136" s="175" t="s">
        <v>158</v>
      </c>
      <c r="AU136" s="175" t="s">
        <v>76</v>
      </c>
      <c r="AV136" s="12" t="s">
        <v>76</v>
      </c>
      <c r="AW136" s="12" t="s">
        <v>30</v>
      </c>
      <c r="AX136" s="12" t="s">
        <v>66</v>
      </c>
      <c r="AY136" s="175" t="s">
        <v>145</v>
      </c>
    </row>
    <row r="137" spans="2:65" s="12" customFormat="1">
      <c r="B137" s="174"/>
      <c r="D137" s="164" t="s">
        <v>158</v>
      </c>
      <c r="E137" s="175" t="s">
        <v>5</v>
      </c>
      <c r="F137" s="176" t="s">
        <v>1079</v>
      </c>
      <c r="H137" s="177">
        <v>46.4</v>
      </c>
      <c r="L137" s="174"/>
      <c r="M137" s="178"/>
      <c r="N137" s="179"/>
      <c r="O137" s="179"/>
      <c r="P137" s="179"/>
      <c r="Q137" s="179"/>
      <c r="R137" s="179"/>
      <c r="S137" s="179"/>
      <c r="T137" s="180"/>
      <c r="AT137" s="175" t="s">
        <v>158</v>
      </c>
      <c r="AU137" s="175" t="s">
        <v>76</v>
      </c>
      <c r="AV137" s="12" t="s">
        <v>76</v>
      </c>
      <c r="AW137" s="12" t="s">
        <v>30</v>
      </c>
      <c r="AX137" s="12" t="s">
        <v>66</v>
      </c>
      <c r="AY137" s="175" t="s">
        <v>145</v>
      </c>
    </row>
    <row r="138" spans="2:65" s="14" customFormat="1">
      <c r="B138" s="200"/>
      <c r="D138" s="164" t="s">
        <v>158</v>
      </c>
      <c r="E138" s="201" t="s">
        <v>5</v>
      </c>
      <c r="F138" s="202" t="s">
        <v>554</v>
      </c>
      <c r="H138" s="203">
        <v>1396.4</v>
      </c>
      <c r="L138" s="200"/>
      <c r="M138" s="204"/>
      <c r="N138" s="205"/>
      <c r="O138" s="205"/>
      <c r="P138" s="205"/>
      <c r="Q138" s="205"/>
      <c r="R138" s="205"/>
      <c r="S138" s="205"/>
      <c r="T138" s="206"/>
      <c r="AT138" s="201" t="s">
        <v>158</v>
      </c>
      <c r="AU138" s="201" t="s">
        <v>76</v>
      </c>
      <c r="AV138" s="14" t="s">
        <v>169</v>
      </c>
      <c r="AW138" s="14" t="s">
        <v>30</v>
      </c>
      <c r="AX138" s="14" t="s">
        <v>66</v>
      </c>
      <c r="AY138" s="201" t="s">
        <v>145</v>
      </c>
    </row>
    <row r="139" spans="2:65" s="12" customFormat="1">
      <c r="B139" s="174"/>
      <c r="D139" s="164" t="s">
        <v>158</v>
      </c>
      <c r="E139" s="175" t="s">
        <v>5</v>
      </c>
      <c r="F139" s="176" t="s">
        <v>5</v>
      </c>
      <c r="H139" s="177">
        <v>0</v>
      </c>
      <c r="L139" s="174"/>
      <c r="M139" s="178"/>
      <c r="N139" s="179"/>
      <c r="O139" s="179"/>
      <c r="P139" s="179"/>
      <c r="Q139" s="179"/>
      <c r="R139" s="179"/>
      <c r="S139" s="179"/>
      <c r="T139" s="180"/>
      <c r="AT139" s="175" t="s">
        <v>158</v>
      </c>
      <c r="AU139" s="175" t="s">
        <v>76</v>
      </c>
      <c r="AV139" s="12" t="s">
        <v>76</v>
      </c>
      <c r="AW139" s="12" t="s">
        <v>30</v>
      </c>
      <c r="AX139" s="12" t="s">
        <v>66</v>
      </c>
      <c r="AY139" s="175" t="s">
        <v>145</v>
      </c>
    </row>
    <row r="140" spans="2:65" s="11" customFormat="1">
      <c r="B140" s="168"/>
      <c r="D140" s="164" t="s">
        <v>158</v>
      </c>
      <c r="E140" s="169" t="s">
        <v>5</v>
      </c>
      <c r="F140" s="170" t="s">
        <v>1086</v>
      </c>
      <c r="H140" s="169" t="s">
        <v>5</v>
      </c>
      <c r="L140" s="168"/>
      <c r="M140" s="171"/>
      <c r="N140" s="172"/>
      <c r="O140" s="172"/>
      <c r="P140" s="172"/>
      <c r="Q140" s="172"/>
      <c r="R140" s="172"/>
      <c r="S140" s="172"/>
      <c r="T140" s="173"/>
      <c r="AT140" s="169" t="s">
        <v>158</v>
      </c>
      <c r="AU140" s="169" t="s">
        <v>76</v>
      </c>
      <c r="AV140" s="11" t="s">
        <v>74</v>
      </c>
      <c r="AW140" s="11" t="s">
        <v>30</v>
      </c>
      <c r="AX140" s="11" t="s">
        <v>66</v>
      </c>
      <c r="AY140" s="169" t="s">
        <v>145</v>
      </c>
    </row>
    <row r="141" spans="2:65" s="12" customFormat="1">
      <c r="B141" s="174"/>
      <c r="D141" s="164" t="s">
        <v>158</v>
      </c>
      <c r="E141" s="175" t="s">
        <v>5</v>
      </c>
      <c r="F141" s="176" t="s">
        <v>1087</v>
      </c>
      <c r="H141" s="177">
        <v>-183.92</v>
      </c>
      <c r="L141" s="174"/>
      <c r="M141" s="178"/>
      <c r="N141" s="179"/>
      <c r="O141" s="179"/>
      <c r="P141" s="179"/>
      <c r="Q141" s="179"/>
      <c r="R141" s="179"/>
      <c r="S141" s="179"/>
      <c r="T141" s="180"/>
      <c r="AT141" s="175" t="s">
        <v>158</v>
      </c>
      <c r="AU141" s="175" t="s">
        <v>76</v>
      </c>
      <c r="AV141" s="12" t="s">
        <v>76</v>
      </c>
      <c r="AW141" s="12" t="s">
        <v>30</v>
      </c>
      <c r="AX141" s="12" t="s">
        <v>66</v>
      </c>
      <c r="AY141" s="175" t="s">
        <v>145</v>
      </c>
    </row>
    <row r="142" spans="2:65" s="11" customFormat="1">
      <c r="B142" s="168"/>
      <c r="D142" s="164" t="s">
        <v>158</v>
      </c>
      <c r="E142" s="169" t="s">
        <v>5</v>
      </c>
      <c r="F142" s="170" t="s">
        <v>1088</v>
      </c>
      <c r="H142" s="169" t="s">
        <v>5</v>
      </c>
      <c r="L142" s="168"/>
      <c r="M142" s="171"/>
      <c r="N142" s="172"/>
      <c r="O142" s="172"/>
      <c r="P142" s="172"/>
      <c r="Q142" s="172"/>
      <c r="R142" s="172"/>
      <c r="S142" s="172"/>
      <c r="T142" s="173"/>
      <c r="AT142" s="169" t="s">
        <v>158</v>
      </c>
      <c r="AU142" s="169" t="s">
        <v>76</v>
      </c>
      <c r="AV142" s="11" t="s">
        <v>74</v>
      </c>
      <c r="AW142" s="11" t="s">
        <v>30</v>
      </c>
      <c r="AX142" s="11" t="s">
        <v>66</v>
      </c>
      <c r="AY142" s="169" t="s">
        <v>145</v>
      </c>
    </row>
    <row r="143" spans="2:65" s="12" customFormat="1">
      <c r="B143" s="174"/>
      <c r="D143" s="164" t="s">
        <v>158</v>
      </c>
      <c r="E143" s="175" t="s">
        <v>5</v>
      </c>
      <c r="F143" s="176" t="s">
        <v>1089</v>
      </c>
      <c r="H143" s="177">
        <v>-33.96</v>
      </c>
      <c r="L143" s="174"/>
      <c r="M143" s="178"/>
      <c r="N143" s="179"/>
      <c r="O143" s="179"/>
      <c r="P143" s="179"/>
      <c r="Q143" s="179"/>
      <c r="R143" s="179"/>
      <c r="S143" s="179"/>
      <c r="T143" s="180"/>
      <c r="AT143" s="175" t="s">
        <v>158</v>
      </c>
      <c r="AU143" s="175" t="s">
        <v>76</v>
      </c>
      <c r="AV143" s="12" t="s">
        <v>76</v>
      </c>
      <c r="AW143" s="12" t="s">
        <v>30</v>
      </c>
      <c r="AX143" s="12" t="s">
        <v>66</v>
      </c>
      <c r="AY143" s="175" t="s">
        <v>145</v>
      </c>
    </row>
    <row r="144" spans="2:65" s="14" customFormat="1">
      <c r="B144" s="200"/>
      <c r="D144" s="164" t="s">
        <v>158</v>
      </c>
      <c r="E144" s="201" t="s">
        <v>5</v>
      </c>
      <c r="F144" s="202" t="s">
        <v>554</v>
      </c>
      <c r="H144" s="203">
        <v>-217.88</v>
      </c>
      <c r="L144" s="200"/>
      <c r="M144" s="204"/>
      <c r="N144" s="205"/>
      <c r="O144" s="205"/>
      <c r="P144" s="205"/>
      <c r="Q144" s="205"/>
      <c r="R144" s="205"/>
      <c r="S144" s="205"/>
      <c r="T144" s="206"/>
      <c r="AT144" s="201" t="s">
        <v>158</v>
      </c>
      <c r="AU144" s="201" t="s">
        <v>76</v>
      </c>
      <c r="AV144" s="14" t="s">
        <v>169</v>
      </c>
      <c r="AW144" s="14" t="s">
        <v>30</v>
      </c>
      <c r="AX144" s="14" t="s">
        <v>66</v>
      </c>
      <c r="AY144" s="201" t="s">
        <v>145</v>
      </c>
    </row>
    <row r="145" spans="2:65" s="13" customFormat="1">
      <c r="B145" s="181"/>
      <c r="D145" s="164" t="s">
        <v>158</v>
      </c>
      <c r="E145" s="182" t="s">
        <v>5</v>
      </c>
      <c r="F145" s="183" t="s">
        <v>161</v>
      </c>
      <c r="H145" s="184">
        <v>1178.52</v>
      </c>
      <c r="L145" s="181"/>
      <c r="M145" s="185"/>
      <c r="N145" s="186"/>
      <c r="O145" s="186"/>
      <c r="P145" s="186"/>
      <c r="Q145" s="186"/>
      <c r="R145" s="186"/>
      <c r="S145" s="186"/>
      <c r="T145" s="187"/>
      <c r="AT145" s="182" t="s">
        <v>158</v>
      </c>
      <c r="AU145" s="182" t="s">
        <v>76</v>
      </c>
      <c r="AV145" s="13" t="s">
        <v>152</v>
      </c>
      <c r="AW145" s="13" t="s">
        <v>30</v>
      </c>
      <c r="AX145" s="13" t="s">
        <v>74</v>
      </c>
      <c r="AY145" s="182" t="s">
        <v>145</v>
      </c>
    </row>
    <row r="146" spans="2:65" s="1" customFormat="1" ht="25.5" customHeight="1">
      <c r="B146" s="152"/>
      <c r="C146" s="153" t="s">
        <v>228</v>
      </c>
      <c r="D146" s="153" t="s">
        <v>147</v>
      </c>
      <c r="E146" s="154" t="s">
        <v>1090</v>
      </c>
      <c r="F146" s="155" t="s">
        <v>1091</v>
      </c>
      <c r="G146" s="156" t="s">
        <v>150</v>
      </c>
      <c r="H146" s="157">
        <v>3600</v>
      </c>
      <c r="I146" s="158"/>
      <c r="J146" s="158">
        <f>ROUND(I146*H146,2)</f>
        <v>0</v>
      </c>
      <c r="K146" s="155"/>
      <c r="L146" s="38"/>
      <c r="M146" s="159" t="s">
        <v>5</v>
      </c>
      <c r="N146" s="160" t="s">
        <v>37</v>
      </c>
      <c r="O146" s="161">
        <v>0.11600000000000001</v>
      </c>
      <c r="P146" s="161">
        <f>O146*H146</f>
        <v>417.6</v>
      </c>
      <c r="Q146" s="161">
        <v>0</v>
      </c>
      <c r="R146" s="161">
        <f>Q146*H146</f>
        <v>0</v>
      </c>
      <c r="S146" s="161">
        <v>0</v>
      </c>
      <c r="T146" s="162">
        <f>S146*H146</f>
        <v>0</v>
      </c>
      <c r="AR146" s="24" t="s">
        <v>152</v>
      </c>
      <c r="AT146" s="24" t="s">
        <v>147</v>
      </c>
      <c r="AU146" s="24" t="s">
        <v>76</v>
      </c>
      <c r="AY146" s="24" t="s">
        <v>145</v>
      </c>
      <c r="BE146" s="163">
        <f>IF(N146="základní",J146,0)</f>
        <v>0</v>
      </c>
      <c r="BF146" s="163">
        <f>IF(N146="snížená",J146,0)</f>
        <v>0</v>
      </c>
      <c r="BG146" s="163">
        <f>IF(N146="zákl. přenesená",J146,0)</f>
        <v>0</v>
      </c>
      <c r="BH146" s="163">
        <f>IF(N146="sníž. přenesená",J146,0)</f>
        <v>0</v>
      </c>
      <c r="BI146" s="163">
        <f>IF(N146="nulová",J146,0)</f>
        <v>0</v>
      </c>
      <c r="BJ146" s="24" t="s">
        <v>74</v>
      </c>
      <c r="BK146" s="163">
        <f>ROUND(I146*H146,2)</f>
        <v>0</v>
      </c>
      <c r="BL146" s="24" t="s">
        <v>152</v>
      </c>
      <c r="BM146" s="24" t="s">
        <v>1092</v>
      </c>
    </row>
    <row r="147" spans="2:65" s="1" customFormat="1" ht="24">
      <c r="B147" s="38"/>
      <c r="D147" s="164" t="s">
        <v>154</v>
      </c>
      <c r="F147" s="165" t="s">
        <v>1093</v>
      </c>
      <c r="L147" s="38"/>
      <c r="M147" s="166"/>
      <c r="N147" s="39"/>
      <c r="O147" s="39"/>
      <c r="P147" s="39"/>
      <c r="Q147" s="39"/>
      <c r="R147" s="39"/>
      <c r="S147" s="39"/>
      <c r="T147" s="67"/>
      <c r="AT147" s="24" t="s">
        <v>154</v>
      </c>
      <c r="AU147" s="24" t="s">
        <v>76</v>
      </c>
    </row>
    <row r="148" spans="2:65" s="1" customFormat="1" ht="108">
      <c r="B148" s="38"/>
      <c r="D148" s="164" t="s">
        <v>156</v>
      </c>
      <c r="F148" s="167" t="s">
        <v>896</v>
      </c>
      <c r="L148" s="38"/>
      <c r="M148" s="166"/>
      <c r="N148" s="39"/>
      <c r="O148" s="39"/>
      <c r="P148" s="39"/>
      <c r="Q148" s="39"/>
      <c r="R148" s="39"/>
      <c r="S148" s="39"/>
      <c r="T148" s="67"/>
      <c r="AT148" s="24" t="s">
        <v>156</v>
      </c>
      <c r="AU148" s="24" t="s">
        <v>76</v>
      </c>
    </row>
    <row r="149" spans="2:65" s="11" customFormat="1">
      <c r="B149" s="168"/>
      <c r="D149" s="164" t="s">
        <v>158</v>
      </c>
      <c r="E149" s="169" t="s">
        <v>5</v>
      </c>
      <c r="F149" s="170" t="s">
        <v>1094</v>
      </c>
      <c r="H149" s="169" t="s">
        <v>5</v>
      </c>
      <c r="L149" s="168"/>
      <c r="M149" s="171"/>
      <c r="N149" s="172"/>
      <c r="O149" s="172"/>
      <c r="P149" s="172"/>
      <c r="Q149" s="172"/>
      <c r="R149" s="172"/>
      <c r="S149" s="172"/>
      <c r="T149" s="173"/>
      <c r="AT149" s="169" t="s">
        <v>158</v>
      </c>
      <c r="AU149" s="169" t="s">
        <v>76</v>
      </c>
      <c r="AV149" s="11" t="s">
        <v>74</v>
      </c>
      <c r="AW149" s="11" t="s">
        <v>30</v>
      </c>
      <c r="AX149" s="11" t="s">
        <v>66</v>
      </c>
      <c r="AY149" s="169" t="s">
        <v>145</v>
      </c>
    </row>
    <row r="150" spans="2:65" s="12" customFormat="1">
      <c r="B150" s="174"/>
      <c r="D150" s="164" t="s">
        <v>158</v>
      </c>
      <c r="E150" s="175" t="s">
        <v>5</v>
      </c>
      <c r="F150" s="176" t="s">
        <v>1095</v>
      </c>
      <c r="H150" s="177">
        <v>3600</v>
      </c>
      <c r="L150" s="174"/>
      <c r="M150" s="178"/>
      <c r="N150" s="179"/>
      <c r="O150" s="179"/>
      <c r="P150" s="179"/>
      <c r="Q150" s="179"/>
      <c r="R150" s="179"/>
      <c r="S150" s="179"/>
      <c r="T150" s="180"/>
      <c r="AT150" s="175" t="s">
        <v>158</v>
      </c>
      <c r="AU150" s="175" t="s">
        <v>76</v>
      </c>
      <c r="AV150" s="12" t="s">
        <v>76</v>
      </c>
      <c r="AW150" s="12" t="s">
        <v>30</v>
      </c>
      <c r="AX150" s="12" t="s">
        <v>66</v>
      </c>
      <c r="AY150" s="175" t="s">
        <v>145</v>
      </c>
    </row>
    <row r="151" spans="2:65" s="13" customFormat="1">
      <c r="B151" s="181"/>
      <c r="D151" s="164" t="s">
        <v>158</v>
      </c>
      <c r="E151" s="182" t="s">
        <v>5</v>
      </c>
      <c r="F151" s="183" t="s">
        <v>161</v>
      </c>
      <c r="H151" s="184">
        <v>3600</v>
      </c>
      <c r="L151" s="181"/>
      <c r="M151" s="185"/>
      <c r="N151" s="186"/>
      <c r="O151" s="186"/>
      <c r="P151" s="186"/>
      <c r="Q151" s="186"/>
      <c r="R151" s="186"/>
      <c r="S151" s="186"/>
      <c r="T151" s="187"/>
      <c r="AT151" s="182" t="s">
        <v>158</v>
      </c>
      <c r="AU151" s="182" t="s">
        <v>76</v>
      </c>
      <c r="AV151" s="13" t="s">
        <v>152</v>
      </c>
      <c r="AW151" s="13" t="s">
        <v>30</v>
      </c>
      <c r="AX151" s="13" t="s">
        <v>74</v>
      </c>
      <c r="AY151" s="182" t="s">
        <v>145</v>
      </c>
    </row>
    <row r="152" spans="2:65" s="1" customFormat="1" ht="25.5" customHeight="1">
      <c r="B152" s="152"/>
      <c r="C152" s="153" t="s">
        <v>237</v>
      </c>
      <c r="D152" s="153" t="s">
        <v>147</v>
      </c>
      <c r="E152" s="154" t="s">
        <v>1096</v>
      </c>
      <c r="F152" s="155" t="s">
        <v>1097</v>
      </c>
      <c r="G152" s="156" t="s">
        <v>150</v>
      </c>
      <c r="H152" s="157">
        <v>3050</v>
      </c>
      <c r="I152" s="158"/>
      <c r="J152" s="158">
        <f>ROUND(I152*H152,2)</f>
        <v>0</v>
      </c>
      <c r="K152" s="155"/>
      <c r="L152" s="38"/>
      <c r="M152" s="159" t="s">
        <v>5</v>
      </c>
      <c r="N152" s="160" t="s">
        <v>37</v>
      </c>
      <c r="O152" s="161">
        <v>0.22700000000000001</v>
      </c>
      <c r="P152" s="161">
        <f>O152*H152</f>
        <v>692.35</v>
      </c>
      <c r="Q152" s="161">
        <v>0</v>
      </c>
      <c r="R152" s="161">
        <f>Q152*H152</f>
        <v>0</v>
      </c>
      <c r="S152" s="161">
        <v>0</v>
      </c>
      <c r="T152" s="162">
        <f>S152*H152</f>
        <v>0</v>
      </c>
      <c r="AR152" s="24" t="s">
        <v>152</v>
      </c>
      <c r="AT152" s="24" t="s">
        <v>147</v>
      </c>
      <c r="AU152" s="24" t="s">
        <v>76</v>
      </c>
      <c r="AY152" s="24" t="s">
        <v>145</v>
      </c>
      <c r="BE152" s="163">
        <f>IF(N152="základní",J152,0)</f>
        <v>0</v>
      </c>
      <c r="BF152" s="163">
        <f>IF(N152="snížená",J152,0)</f>
        <v>0</v>
      </c>
      <c r="BG152" s="163">
        <f>IF(N152="zákl. přenesená",J152,0)</f>
        <v>0</v>
      </c>
      <c r="BH152" s="163">
        <f>IF(N152="sníž. přenesená",J152,0)</f>
        <v>0</v>
      </c>
      <c r="BI152" s="163">
        <f>IF(N152="nulová",J152,0)</f>
        <v>0</v>
      </c>
      <c r="BJ152" s="24" t="s">
        <v>74</v>
      </c>
      <c r="BK152" s="163">
        <f>ROUND(I152*H152,2)</f>
        <v>0</v>
      </c>
      <c r="BL152" s="24" t="s">
        <v>152</v>
      </c>
      <c r="BM152" s="24" t="s">
        <v>1098</v>
      </c>
    </row>
    <row r="153" spans="2:65" s="1" customFormat="1" ht="24">
      <c r="B153" s="38"/>
      <c r="D153" s="164" t="s">
        <v>154</v>
      </c>
      <c r="F153" s="165" t="s">
        <v>1099</v>
      </c>
      <c r="L153" s="38"/>
      <c r="M153" s="166"/>
      <c r="N153" s="39"/>
      <c r="O153" s="39"/>
      <c r="P153" s="39"/>
      <c r="Q153" s="39"/>
      <c r="R153" s="39"/>
      <c r="S153" s="39"/>
      <c r="T153" s="67"/>
      <c r="AT153" s="24" t="s">
        <v>154</v>
      </c>
      <c r="AU153" s="24" t="s">
        <v>76</v>
      </c>
    </row>
    <row r="154" spans="2:65" s="1" customFormat="1" ht="108">
      <c r="B154" s="38"/>
      <c r="D154" s="164" t="s">
        <v>156</v>
      </c>
      <c r="F154" s="167" t="s">
        <v>896</v>
      </c>
      <c r="L154" s="38"/>
      <c r="M154" s="166"/>
      <c r="N154" s="39"/>
      <c r="O154" s="39"/>
      <c r="P154" s="39"/>
      <c r="Q154" s="39"/>
      <c r="R154" s="39"/>
      <c r="S154" s="39"/>
      <c r="T154" s="67"/>
      <c r="AT154" s="24" t="s">
        <v>156</v>
      </c>
      <c r="AU154" s="24" t="s">
        <v>76</v>
      </c>
    </row>
    <row r="155" spans="2:65" s="11" customFormat="1">
      <c r="B155" s="168"/>
      <c r="D155" s="164" t="s">
        <v>158</v>
      </c>
      <c r="E155" s="169" t="s">
        <v>5</v>
      </c>
      <c r="F155" s="170" t="s">
        <v>1100</v>
      </c>
      <c r="H155" s="169" t="s">
        <v>5</v>
      </c>
      <c r="L155" s="168"/>
      <c r="M155" s="171"/>
      <c r="N155" s="172"/>
      <c r="O155" s="172"/>
      <c r="P155" s="172"/>
      <c r="Q155" s="172"/>
      <c r="R155" s="172"/>
      <c r="S155" s="172"/>
      <c r="T155" s="173"/>
      <c r="AT155" s="169" t="s">
        <v>158</v>
      </c>
      <c r="AU155" s="169" t="s">
        <v>76</v>
      </c>
      <c r="AV155" s="11" t="s">
        <v>74</v>
      </c>
      <c r="AW155" s="11" t="s">
        <v>30</v>
      </c>
      <c r="AX155" s="11" t="s">
        <v>66</v>
      </c>
      <c r="AY155" s="169" t="s">
        <v>145</v>
      </c>
    </row>
    <row r="156" spans="2:65" s="12" customFormat="1">
      <c r="B156" s="174"/>
      <c r="D156" s="164" t="s">
        <v>158</v>
      </c>
      <c r="E156" s="175" t="s">
        <v>5</v>
      </c>
      <c r="F156" s="176" t="s">
        <v>1101</v>
      </c>
      <c r="H156" s="177">
        <v>3050</v>
      </c>
      <c r="L156" s="174"/>
      <c r="M156" s="178"/>
      <c r="N156" s="179"/>
      <c r="O156" s="179"/>
      <c r="P156" s="179"/>
      <c r="Q156" s="179"/>
      <c r="R156" s="179"/>
      <c r="S156" s="179"/>
      <c r="T156" s="180"/>
      <c r="AT156" s="175" t="s">
        <v>158</v>
      </c>
      <c r="AU156" s="175" t="s">
        <v>76</v>
      </c>
      <c r="AV156" s="12" t="s">
        <v>76</v>
      </c>
      <c r="AW156" s="12" t="s">
        <v>30</v>
      </c>
      <c r="AX156" s="12" t="s">
        <v>66</v>
      </c>
      <c r="AY156" s="175" t="s">
        <v>145</v>
      </c>
    </row>
    <row r="157" spans="2:65" s="13" customFormat="1">
      <c r="B157" s="181"/>
      <c r="D157" s="164" t="s">
        <v>158</v>
      </c>
      <c r="E157" s="182" t="s">
        <v>5</v>
      </c>
      <c r="F157" s="183" t="s">
        <v>161</v>
      </c>
      <c r="H157" s="184">
        <v>3050</v>
      </c>
      <c r="L157" s="181"/>
      <c r="M157" s="185"/>
      <c r="N157" s="186"/>
      <c r="O157" s="186"/>
      <c r="P157" s="186"/>
      <c r="Q157" s="186"/>
      <c r="R157" s="186"/>
      <c r="S157" s="186"/>
      <c r="T157" s="187"/>
      <c r="AT157" s="182" t="s">
        <v>158</v>
      </c>
      <c r="AU157" s="182" t="s">
        <v>76</v>
      </c>
      <c r="AV157" s="13" t="s">
        <v>152</v>
      </c>
      <c r="AW157" s="13" t="s">
        <v>30</v>
      </c>
      <c r="AX157" s="13" t="s">
        <v>74</v>
      </c>
      <c r="AY157" s="182" t="s">
        <v>145</v>
      </c>
    </row>
    <row r="158" spans="2:65" s="1" customFormat="1" ht="16.5" customHeight="1">
      <c r="B158" s="152"/>
      <c r="C158" s="188" t="s">
        <v>245</v>
      </c>
      <c r="D158" s="188" t="s">
        <v>328</v>
      </c>
      <c r="E158" s="189" t="s">
        <v>1102</v>
      </c>
      <c r="F158" s="190" t="s">
        <v>1103</v>
      </c>
      <c r="G158" s="191" t="s">
        <v>265</v>
      </c>
      <c r="H158" s="192">
        <v>4001.25</v>
      </c>
      <c r="I158" s="193"/>
      <c r="J158" s="193">
        <f>ROUND(I158*H158,2)</f>
        <v>0</v>
      </c>
      <c r="K158" s="190" t="s">
        <v>151</v>
      </c>
      <c r="L158" s="194"/>
      <c r="M158" s="195" t="s">
        <v>5</v>
      </c>
      <c r="N158" s="196" t="s">
        <v>37</v>
      </c>
      <c r="O158" s="161">
        <v>0</v>
      </c>
      <c r="P158" s="161">
        <f>O158*H158</f>
        <v>0</v>
      </c>
      <c r="Q158" s="161">
        <v>0</v>
      </c>
      <c r="R158" s="161">
        <f>Q158*H158</f>
        <v>0</v>
      </c>
      <c r="S158" s="161">
        <v>0</v>
      </c>
      <c r="T158" s="162">
        <f>S158*H158</f>
        <v>0</v>
      </c>
      <c r="AR158" s="24" t="s">
        <v>212</v>
      </c>
      <c r="AT158" s="24" t="s">
        <v>328</v>
      </c>
      <c r="AU158" s="24" t="s">
        <v>76</v>
      </c>
      <c r="AY158" s="24" t="s">
        <v>145</v>
      </c>
      <c r="BE158" s="163">
        <f>IF(N158="základní",J158,0)</f>
        <v>0</v>
      </c>
      <c r="BF158" s="163">
        <f>IF(N158="snížená",J158,0)</f>
        <v>0</v>
      </c>
      <c r="BG158" s="163">
        <f>IF(N158="zákl. přenesená",J158,0)</f>
        <v>0</v>
      </c>
      <c r="BH158" s="163">
        <f>IF(N158="sníž. přenesená",J158,0)</f>
        <v>0</v>
      </c>
      <c r="BI158" s="163">
        <f>IF(N158="nulová",J158,0)</f>
        <v>0</v>
      </c>
      <c r="BJ158" s="24" t="s">
        <v>74</v>
      </c>
      <c r="BK158" s="163">
        <f>ROUND(I158*H158,2)</f>
        <v>0</v>
      </c>
      <c r="BL158" s="24" t="s">
        <v>152</v>
      </c>
      <c r="BM158" s="24" t="s">
        <v>1104</v>
      </c>
    </row>
    <row r="159" spans="2:65" s="11" customFormat="1">
      <c r="B159" s="168"/>
      <c r="D159" s="164" t="s">
        <v>158</v>
      </c>
      <c r="E159" s="169" t="s">
        <v>5</v>
      </c>
      <c r="F159" s="170" t="s">
        <v>1094</v>
      </c>
      <c r="H159" s="169" t="s">
        <v>5</v>
      </c>
      <c r="L159" s="168"/>
      <c r="M159" s="171"/>
      <c r="N159" s="172"/>
      <c r="O159" s="172"/>
      <c r="P159" s="172"/>
      <c r="Q159" s="172"/>
      <c r="R159" s="172"/>
      <c r="S159" s="172"/>
      <c r="T159" s="173"/>
      <c r="AT159" s="169" t="s">
        <v>158</v>
      </c>
      <c r="AU159" s="169" t="s">
        <v>76</v>
      </c>
      <c r="AV159" s="11" t="s">
        <v>74</v>
      </c>
      <c r="AW159" s="11" t="s">
        <v>30</v>
      </c>
      <c r="AX159" s="11" t="s">
        <v>66</v>
      </c>
      <c r="AY159" s="169" t="s">
        <v>145</v>
      </c>
    </row>
    <row r="160" spans="2:65" s="12" customFormat="1">
      <c r="B160" s="174"/>
      <c r="D160" s="164" t="s">
        <v>158</v>
      </c>
      <c r="E160" s="175" t="s">
        <v>5</v>
      </c>
      <c r="F160" s="176" t="s">
        <v>1105</v>
      </c>
      <c r="H160" s="177">
        <v>1485</v>
      </c>
      <c r="L160" s="174"/>
      <c r="M160" s="178"/>
      <c r="N160" s="179"/>
      <c r="O160" s="179"/>
      <c r="P160" s="179"/>
      <c r="Q160" s="179"/>
      <c r="R160" s="179"/>
      <c r="S160" s="179"/>
      <c r="T160" s="180"/>
      <c r="AT160" s="175" t="s">
        <v>158</v>
      </c>
      <c r="AU160" s="175" t="s">
        <v>76</v>
      </c>
      <c r="AV160" s="12" t="s">
        <v>76</v>
      </c>
      <c r="AW160" s="12" t="s">
        <v>30</v>
      </c>
      <c r="AX160" s="12" t="s">
        <v>66</v>
      </c>
      <c r="AY160" s="175" t="s">
        <v>145</v>
      </c>
    </row>
    <row r="161" spans="2:51" s="12" customFormat="1">
      <c r="B161" s="174"/>
      <c r="D161" s="164" t="s">
        <v>158</v>
      </c>
      <c r="E161" s="175" t="s">
        <v>5</v>
      </c>
      <c r="F161" s="176" t="s">
        <v>5</v>
      </c>
      <c r="H161" s="177">
        <v>0</v>
      </c>
      <c r="L161" s="174"/>
      <c r="M161" s="178"/>
      <c r="N161" s="179"/>
      <c r="O161" s="179"/>
      <c r="P161" s="179"/>
      <c r="Q161" s="179"/>
      <c r="R161" s="179"/>
      <c r="S161" s="179"/>
      <c r="T161" s="180"/>
      <c r="AT161" s="175" t="s">
        <v>158</v>
      </c>
      <c r="AU161" s="175" t="s">
        <v>76</v>
      </c>
      <c r="AV161" s="12" t="s">
        <v>76</v>
      </c>
      <c r="AW161" s="12" t="s">
        <v>30</v>
      </c>
      <c r="AX161" s="12" t="s">
        <v>66</v>
      </c>
      <c r="AY161" s="175" t="s">
        <v>145</v>
      </c>
    </row>
    <row r="162" spans="2:51" s="11" customFormat="1">
      <c r="B162" s="168"/>
      <c r="D162" s="164" t="s">
        <v>158</v>
      </c>
      <c r="E162" s="169" t="s">
        <v>5</v>
      </c>
      <c r="F162" s="170" t="s">
        <v>1100</v>
      </c>
      <c r="H162" s="169" t="s">
        <v>5</v>
      </c>
      <c r="L162" s="168"/>
      <c r="M162" s="171"/>
      <c r="N162" s="172"/>
      <c r="O162" s="172"/>
      <c r="P162" s="172"/>
      <c r="Q162" s="172"/>
      <c r="R162" s="172"/>
      <c r="S162" s="172"/>
      <c r="T162" s="173"/>
      <c r="AT162" s="169" t="s">
        <v>158</v>
      </c>
      <c r="AU162" s="169" t="s">
        <v>76</v>
      </c>
      <c r="AV162" s="11" t="s">
        <v>74</v>
      </c>
      <c r="AW162" s="11" t="s">
        <v>30</v>
      </c>
      <c r="AX162" s="11" t="s">
        <v>66</v>
      </c>
      <c r="AY162" s="169" t="s">
        <v>145</v>
      </c>
    </row>
    <row r="163" spans="2:51" s="12" customFormat="1">
      <c r="B163" s="174"/>
      <c r="D163" s="164" t="s">
        <v>158</v>
      </c>
      <c r="E163" s="175" t="s">
        <v>5</v>
      </c>
      <c r="F163" s="176" t="s">
        <v>1106</v>
      </c>
      <c r="H163" s="177">
        <v>2516.25</v>
      </c>
      <c r="L163" s="174"/>
      <c r="M163" s="178"/>
      <c r="N163" s="179"/>
      <c r="O163" s="179"/>
      <c r="P163" s="179"/>
      <c r="Q163" s="179"/>
      <c r="R163" s="179"/>
      <c r="S163" s="179"/>
      <c r="T163" s="180"/>
      <c r="AT163" s="175" t="s">
        <v>158</v>
      </c>
      <c r="AU163" s="175" t="s">
        <v>76</v>
      </c>
      <c r="AV163" s="12" t="s">
        <v>76</v>
      </c>
      <c r="AW163" s="12" t="s">
        <v>30</v>
      </c>
      <c r="AX163" s="12" t="s">
        <v>66</v>
      </c>
      <c r="AY163" s="175" t="s">
        <v>145</v>
      </c>
    </row>
    <row r="164" spans="2:51" s="12" customFormat="1">
      <c r="B164" s="174"/>
      <c r="D164" s="164" t="s">
        <v>158</v>
      </c>
      <c r="E164" s="175" t="s">
        <v>5</v>
      </c>
      <c r="F164" s="176" t="s">
        <v>5</v>
      </c>
      <c r="H164" s="177">
        <v>0</v>
      </c>
      <c r="L164" s="174"/>
      <c r="M164" s="178"/>
      <c r="N164" s="179"/>
      <c r="O164" s="179"/>
      <c r="P164" s="179"/>
      <c r="Q164" s="179"/>
      <c r="R164" s="179"/>
      <c r="S164" s="179"/>
      <c r="T164" s="180"/>
      <c r="AT164" s="175" t="s">
        <v>158</v>
      </c>
      <c r="AU164" s="175" t="s">
        <v>76</v>
      </c>
      <c r="AV164" s="12" t="s">
        <v>76</v>
      </c>
      <c r="AW164" s="12" t="s">
        <v>30</v>
      </c>
      <c r="AX164" s="12" t="s">
        <v>66</v>
      </c>
      <c r="AY164" s="175" t="s">
        <v>145</v>
      </c>
    </row>
    <row r="165" spans="2:51" s="13" customFormat="1">
      <c r="B165" s="181"/>
      <c r="D165" s="164" t="s">
        <v>158</v>
      </c>
      <c r="E165" s="182" t="s">
        <v>5</v>
      </c>
      <c r="F165" s="183" t="s">
        <v>161</v>
      </c>
      <c r="H165" s="184">
        <v>4001.25</v>
      </c>
      <c r="L165" s="181"/>
      <c r="M165" s="207"/>
      <c r="N165" s="208"/>
      <c r="O165" s="208"/>
      <c r="P165" s="208"/>
      <c r="Q165" s="208"/>
      <c r="R165" s="208"/>
      <c r="S165" s="208"/>
      <c r="T165" s="209"/>
      <c r="AT165" s="182" t="s">
        <v>158</v>
      </c>
      <c r="AU165" s="182" t="s">
        <v>76</v>
      </c>
      <c r="AV165" s="13" t="s">
        <v>152</v>
      </c>
      <c r="AW165" s="13" t="s">
        <v>30</v>
      </c>
      <c r="AX165" s="13" t="s">
        <v>74</v>
      </c>
      <c r="AY165" s="182" t="s">
        <v>145</v>
      </c>
    </row>
    <row r="166" spans="2:51" s="1" customFormat="1" ht="6.9" customHeight="1">
      <c r="B166" s="53"/>
      <c r="C166" s="54"/>
      <c r="D166" s="54"/>
      <c r="E166" s="54"/>
      <c r="F166" s="54"/>
      <c r="G166" s="54"/>
      <c r="H166" s="54"/>
      <c r="I166" s="54"/>
      <c r="J166" s="54"/>
      <c r="K166" s="54"/>
      <c r="L166" s="38"/>
    </row>
  </sheetData>
  <autoFilter ref="C78:K165"/>
  <mergeCells count="10">
    <mergeCell ref="J51:J52"/>
    <mergeCell ref="E69:H69"/>
    <mergeCell ref="E71:H71"/>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8"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70"/>
  <sheetViews>
    <sheetView showGridLines="0" workbookViewId="0">
      <pane ySplit="1" topLeftCell="A2" activePane="bottomLeft" state="frozen"/>
      <selection pane="bottomLeft" activeCell="E21" sqref="E21"/>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291" t="s">
        <v>8</v>
      </c>
      <c r="M2" s="292"/>
      <c r="N2" s="292"/>
      <c r="O2" s="292"/>
      <c r="P2" s="292"/>
      <c r="Q2" s="292"/>
      <c r="R2" s="292"/>
      <c r="S2" s="292"/>
      <c r="T2" s="292"/>
      <c r="U2" s="292"/>
      <c r="V2" s="292"/>
      <c r="AT2" s="24" t="s">
        <v>97</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1107</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5</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ROUND(J83,2)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ROUND(SUM(BE83:BE169), 2)</f>
        <v>0</v>
      </c>
      <c r="G30" s="39"/>
      <c r="H30" s="39"/>
      <c r="I30" s="107">
        <v>0.21</v>
      </c>
      <c r="J30" s="106">
        <f>ROUND(ROUND((SUM(BE83:BE169)), 2)*I30, 2)</f>
        <v>0</v>
      </c>
      <c r="K30" s="42"/>
    </row>
    <row r="31" spans="2:11" s="1" customFormat="1" ht="14.4" customHeight="1">
      <c r="B31" s="38"/>
      <c r="C31" s="39"/>
      <c r="D31" s="39"/>
      <c r="E31" s="46" t="s">
        <v>38</v>
      </c>
      <c r="F31" s="106">
        <f>ROUND(SUM(BF83:BF169), 2)</f>
        <v>0</v>
      </c>
      <c r="G31" s="39"/>
      <c r="H31" s="39"/>
      <c r="I31" s="107">
        <v>0.15</v>
      </c>
      <c r="J31" s="106">
        <f>ROUND(ROUND((SUM(BF83:BF169)), 2)*I31, 2)</f>
        <v>0</v>
      </c>
      <c r="K31" s="42"/>
    </row>
    <row r="32" spans="2:11" s="1" customFormat="1" ht="14.4" hidden="1" customHeight="1">
      <c r="B32" s="38"/>
      <c r="C32" s="39"/>
      <c r="D32" s="39"/>
      <c r="E32" s="46" t="s">
        <v>39</v>
      </c>
      <c r="F32" s="106">
        <f>ROUND(SUM(BG83:BG169), 2)</f>
        <v>0</v>
      </c>
      <c r="G32" s="39"/>
      <c r="H32" s="39"/>
      <c r="I32" s="107">
        <v>0.21</v>
      </c>
      <c r="J32" s="106">
        <v>0</v>
      </c>
      <c r="K32" s="42"/>
    </row>
    <row r="33" spans="2:11" s="1" customFormat="1" ht="14.4" hidden="1" customHeight="1">
      <c r="B33" s="38"/>
      <c r="C33" s="39"/>
      <c r="D33" s="39"/>
      <c r="E33" s="46" t="s">
        <v>40</v>
      </c>
      <c r="F33" s="106">
        <f>ROUND(SUM(BH83:BH169), 2)</f>
        <v>0</v>
      </c>
      <c r="G33" s="39"/>
      <c r="H33" s="39"/>
      <c r="I33" s="107">
        <v>0.15</v>
      </c>
      <c r="J33" s="106">
        <v>0</v>
      </c>
      <c r="K33" s="42"/>
    </row>
    <row r="34" spans="2:11" s="1" customFormat="1" ht="14.4" hidden="1" customHeight="1">
      <c r="B34" s="38"/>
      <c r="C34" s="39"/>
      <c r="D34" s="39"/>
      <c r="E34" s="46" t="s">
        <v>41</v>
      </c>
      <c r="F34" s="106">
        <f>ROUND(SUM(BI83:BI169),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08 - Bourací práce</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J83</f>
        <v>0</v>
      </c>
      <c r="K56" s="42"/>
      <c r="AU56" s="24" t="s">
        <v>114</v>
      </c>
    </row>
    <row r="57" spans="2:47" s="7" customFormat="1" ht="24.9" customHeight="1">
      <c r="B57" s="119"/>
      <c r="C57" s="120"/>
      <c r="D57" s="121" t="s">
        <v>115</v>
      </c>
      <c r="E57" s="122"/>
      <c r="F57" s="122"/>
      <c r="G57" s="122"/>
      <c r="H57" s="122"/>
      <c r="I57" s="122"/>
      <c r="J57" s="123">
        <f>J84</f>
        <v>0</v>
      </c>
      <c r="K57" s="124"/>
    </row>
    <row r="58" spans="2:47" s="8" customFormat="1" ht="19.95" customHeight="1">
      <c r="B58" s="125"/>
      <c r="C58" s="126"/>
      <c r="D58" s="127" t="s">
        <v>116</v>
      </c>
      <c r="E58" s="128"/>
      <c r="F58" s="128"/>
      <c r="G58" s="128"/>
      <c r="H58" s="128"/>
      <c r="I58" s="128"/>
      <c r="J58" s="129">
        <f>J85</f>
        <v>0</v>
      </c>
      <c r="K58" s="130"/>
    </row>
    <row r="59" spans="2:47" s="8" customFormat="1" ht="19.95" customHeight="1">
      <c r="B59" s="125"/>
      <c r="C59" s="126"/>
      <c r="D59" s="127" t="s">
        <v>118</v>
      </c>
      <c r="E59" s="128"/>
      <c r="F59" s="128"/>
      <c r="G59" s="128"/>
      <c r="H59" s="128"/>
      <c r="I59" s="128"/>
      <c r="J59" s="129">
        <f>J107</f>
        <v>0</v>
      </c>
      <c r="K59" s="130"/>
    </row>
    <row r="60" spans="2:47" s="8" customFormat="1" ht="19.95" customHeight="1">
      <c r="B60" s="125"/>
      <c r="C60" s="126"/>
      <c r="D60" s="127" t="s">
        <v>738</v>
      </c>
      <c r="E60" s="128"/>
      <c r="F60" s="128"/>
      <c r="G60" s="128"/>
      <c r="H60" s="128"/>
      <c r="I60" s="128"/>
      <c r="J60" s="129">
        <f>J116</f>
        <v>0</v>
      </c>
      <c r="K60" s="130"/>
    </row>
    <row r="61" spans="2:47" s="8" customFormat="1" ht="14.85" customHeight="1">
      <c r="B61" s="125"/>
      <c r="C61" s="126"/>
      <c r="D61" s="127" t="s">
        <v>1108</v>
      </c>
      <c r="E61" s="128"/>
      <c r="F61" s="128"/>
      <c r="G61" s="128"/>
      <c r="H61" s="128"/>
      <c r="I61" s="128"/>
      <c r="J61" s="129">
        <f>J150</f>
        <v>0</v>
      </c>
      <c r="K61" s="130"/>
    </row>
    <row r="62" spans="2:47" s="8" customFormat="1" ht="19.95" customHeight="1">
      <c r="B62" s="125"/>
      <c r="C62" s="126"/>
      <c r="D62" s="127" t="s">
        <v>123</v>
      </c>
      <c r="E62" s="128"/>
      <c r="F62" s="128"/>
      <c r="G62" s="128"/>
      <c r="H62" s="128"/>
      <c r="I62" s="128"/>
      <c r="J62" s="129">
        <f>J160</f>
        <v>0</v>
      </c>
      <c r="K62" s="130"/>
    </row>
    <row r="63" spans="2:47" s="8" customFormat="1" ht="19.95" customHeight="1">
      <c r="B63" s="125"/>
      <c r="C63" s="126"/>
      <c r="D63" s="127" t="s">
        <v>124</v>
      </c>
      <c r="E63" s="128"/>
      <c r="F63" s="128"/>
      <c r="G63" s="128"/>
      <c r="H63" s="128"/>
      <c r="I63" s="128"/>
      <c r="J63" s="129">
        <f>J167</f>
        <v>0</v>
      </c>
      <c r="K63" s="130"/>
    </row>
    <row r="64" spans="2:47" s="1" customFormat="1" ht="21.75" customHeight="1">
      <c r="B64" s="38"/>
      <c r="C64" s="39"/>
      <c r="D64" s="39"/>
      <c r="E64" s="39"/>
      <c r="F64" s="39"/>
      <c r="G64" s="39"/>
      <c r="H64" s="39"/>
      <c r="I64" s="39"/>
      <c r="J64" s="39"/>
      <c r="K64" s="42"/>
    </row>
    <row r="65" spans="2:12" s="1" customFormat="1" ht="6.9" customHeight="1">
      <c r="B65" s="53"/>
      <c r="C65" s="54"/>
      <c r="D65" s="54"/>
      <c r="E65" s="54"/>
      <c r="F65" s="54"/>
      <c r="G65" s="54"/>
      <c r="H65" s="54"/>
      <c r="I65" s="54"/>
      <c r="J65" s="54"/>
      <c r="K65" s="55"/>
    </row>
    <row r="69" spans="2:12" s="1" customFormat="1" ht="6.9" customHeight="1">
      <c r="B69" s="56"/>
      <c r="C69" s="57"/>
      <c r="D69" s="57"/>
      <c r="E69" s="57"/>
      <c r="F69" s="57"/>
      <c r="G69" s="57"/>
      <c r="H69" s="57"/>
      <c r="I69" s="57"/>
      <c r="J69" s="57"/>
      <c r="K69" s="57"/>
      <c r="L69" s="38"/>
    </row>
    <row r="70" spans="2:12" s="1" customFormat="1" ht="36.9" customHeight="1">
      <c r="B70" s="38"/>
      <c r="C70" s="58" t="s">
        <v>129</v>
      </c>
      <c r="L70" s="38"/>
    </row>
    <row r="71" spans="2:12" s="1" customFormat="1" ht="6.9" customHeight="1">
      <c r="B71" s="38"/>
      <c r="L71" s="38"/>
    </row>
    <row r="72" spans="2:12" s="1" customFormat="1" ht="14.4" customHeight="1">
      <c r="B72" s="38"/>
      <c r="C72" s="60" t="s">
        <v>16</v>
      </c>
      <c r="L72" s="38"/>
    </row>
    <row r="73" spans="2:12" s="1" customFormat="1" ht="16.5" customHeight="1">
      <c r="B73" s="38"/>
      <c r="E73" s="326" t="str">
        <f>E7</f>
        <v>Hradčanský rybník, oprava rybníka</v>
      </c>
      <c r="F73" s="327"/>
      <c r="G73" s="327"/>
      <c r="H73" s="327"/>
      <c r="L73" s="38"/>
    </row>
    <row r="74" spans="2:12" s="1" customFormat="1" ht="14.4" customHeight="1">
      <c r="B74" s="38"/>
      <c r="C74" s="60" t="s">
        <v>107</v>
      </c>
      <c r="L74" s="38"/>
    </row>
    <row r="75" spans="2:12" s="1" customFormat="1" ht="17.25" customHeight="1">
      <c r="B75" s="38"/>
      <c r="E75" s="298" t="str">
        <f>E9</f>
        <v>SO 08 - Bourací práce</v>
      </c>
      <c r="F75" s="328"/>
      <c r="G75" s="328"/>
      <c r="H75" s="328"/>
      <c r="L75" s="38"/>
    </row>
    <row r="76" spans="2:12" s="1" customFormat="1" ht="6.9" customHeight="1">
      <c r="B76" s="38"/>
      <c r="L76" s="38"/>
    </row>
    <row r="77" spans="2:12" s="1" customFormat="1" ht="18" customHeight="1">
      <c r="B77" s="38"/>
      <c r="C77" s="60" t="s">
        <v>20</v>
      </c>
      <c r="F77" s="131" t="str">
        <f>F12</f>
        <v xml:space="preserve"> </v>
      </c>
      <c r="I77" s="60" t="s">
        <v>22</v>
      </c>
      <c r="J77" s="64" t="str">
        <f>IF(J12="","",J12)</f>
        <v/>
      </c>
      <c r="L77" s="38"/>
    </row>
    <row r="78" spans="2:12" s="1" customFormat="1" ht="6.9" customHeight="1">
      <c r="B78" s="38"/>
      <c r="L78" s="38"/>
    </row>
    <row r="79" spans="2:12" s="1" customFormat="1" ht="13.2">
      <c r="B79" s="38"/>
      <c r="C79" s="60" t="s">
        <v>23</v>
      </c>
      <c r="F79" s="131" t="str">
        <f>E15</f>
        <v>MĚSTO RALSKA, Kuřívody 701, Ralsko, 471 24 Mimoň</v>
      </c>
      <c r="I79" s="60" t="s">
        <v>28</v>
      </c>
      <c r="J79" s="131"/>
      <c r="L79" s="38"/>
    </row>
    <row r="80" spans="2:12" s="1" customFormat="1" ht="14.4" customHeight="1">
      <c r="B80" s="38"/>
      <c r="C80" s="60" t="s">
        <v>27</v>
      </c>
      <c r="F80" s="131" t="str">
        <f>IF(E18="","",E18)</f>
        <v xml:space="preserve"> </v>
      </c>
      <c r="L80" s="38"/>
    </row>
    <row r="81" spans="2:65" s="1" customFormat="1" ht="10.35" customHeight="1">
      <c r="B81" s="38"/>
      <c r="L81" s="38"/>
    </row>
    <row r="82" spans="2:65" s="9" customFormat="1" ht="29.25" customHeight="1">
      <c r="B82" s="132"/>
      <c r="C82" s="133" t="s">
        <v>130</v>
      </c>
      <c r="D82" s="134" t="s">
        <v>51</v>
      </c>
      <c r="E82" s="134" t="s">
        <v>47</v>
      </c>
      <c r="F82" s="134" t="s">
        <v>131</v>
      </c>
      <c r="G82" s="134" t="s">
        <v>132</v>
      </c>
      <c r="H82" s="134" t="s">
        <v>133</v>
      </c>
      <c r="I82" s="134" t="s">
        <v>134</v>
      </c>
      <c r="J82" s="134" t="s">
        <v>112</v>
      </c>
      <c r="K82" s="135" t="s">
        <v>135</v>
      </c>
      <c r="L82" s="132"/>
      <c r="M82" s="70" t="s">
        <v>136</v>
      </c>
      <c r="N82" s="71" t="s">
        <v>36</v>
      </c>
      <c r="O82" s="71" t="s">
        <v>137</v>
      </c>
      <c r="P82" s="71" t="s">
        <v>138</v>
      </c>
      <c r="Q82" s="71" t="s">
        <v>139</v>
      </c>
      <c r="R82" s="71" t="s">
        <v>140</v>
      </c>
      <c r="S82" s="71" t="s">
        <v>141</v>
      </c>
      <c r="T82" s="72" t="s">
        <v>142</v>
      </c>
    </row>
    <row r="83" spans="2:65" s="1" customFormat="1" ht="29.25" customHeight="1">
      <c r="B83" s="38"/>
      <c r="C83" s="74" t="s">
        <v>113</v>
      </c>
      <c r="J83" s="136">
        <f>BK83</f>
        <v>0</v>
      </c>
      <c r="L83" s="38"/>
      <c r="M83" s="73"/>
      <c r="N83" s="65"/>
      <c r="O83" s="65"/>
      <c r="P83" s="137">
        <f>P84</f>
        <v>2292.2805120000003</v>
      </c>
      <c r="Q83" s="65"/>
      <c r="R83" s="137">
        <f>R84</f>
        <v>6.0618239999999997</v>
      </c>
      <c r="S83" s="65"/>
      <c r="T83" s="138">
        <f>T84</f>
        <v>445.30304000000001</v>
      </c>
      <c r="AT83" s="24" t="s">
        <v>65</v>
      </c>
      <c r="AU83" s="24" t="s">
        <v>114</v>
      </c>
      <c r="BK83" s="139">
        <f>BK84</f>
        <v>0</v>
      </c>
    </row>
    <row r="84" spans="2:65" s="10" customFormat="1" ht="37.35" customHeight="1">
      <c r="B84" s="140"/>
      <c r="D84" s="141" t="s">
        <v>65</v>
      </c>
      <c r="E84" s="142" t="s">
        <v>143</v>
      </c>
      <c r="F84" s="142" t="s">
        <v>144</v>
      </c>
      <c r="J84" s="143">
        <f>BK84</f>
        <v>0</v>
      </c>
      <c r="L84" s="140"/>
      <c r="M84" s="144"/>
      <c r="N84" s="145"/>
      <c r="O84" s="145"/>
      <c r="P84" s="146">
        <f>P85+P107+P116+P160+P167</f>
        <v>2292.2805120000003</v>
      </c>
      <c r="Q84" s="145"/>
      <c r="R84" s="146">
        <f>R85+R107+R116+R160+R167</f>
        <v>6.0618239999999997</v>
      </c>
      <c r="S84" s="145"/>
      <c r="T84" s="147">
        <f>T85+T107+T116+T160+T167</f>
        <v>445.30304000000001</v>
      </c>
      <c r="AR84" s="141" t="s">
        <v>74</v>
      </c>
      <c r="AT84" s="148" t="s">
        <v>65</v>
      </c>
      <c r="AU84" s="148" t="s">
        <v>66</v>
      </c>
      <c r="AY84" s="141" t="s">
        <v>145</v>
      </c>
      <c r="BK84" s="149">
        <f>BK85+BK107+BK116+BK160+BK167</f>
        <v>0</v>
      </c>
    </row>
    <row r="85" spans="2:65" s="10" customFormat="1" ht="19.95" customHeight="1">
      <c r="B85" s="140"/>
      <c r="D85" s="141" t="s">
        <v>65</v>
      </c>
      <c r="E85" s="150" t="s">
        <v>74</v>
      </c>
      <c r="F85" s="150" t="s">
        <v>146</v>
      </c>
      <c r="J85" s="151">
        <f>BK85</f>
        <v>0</v>
      </c>
      <c r="L85" s="140"/>
      <c r="M85" s="144"/>
      <c r="N85" s="145"/>
      <c r="O85" s="145"/>
      <c r="P85" s="146">
        <f>SUM(P86:P106)</f>
        <v>120.309669</v>
      </c>
      <c r="Q85" s="145"/>
      <c r="R85" s="146">
        <f>SUM(R86:R106)</f>
        <v>0</v>
      </c>
      <c r="S85" s="145"/>
      <c r="T85" s="147">
        <f>SUM(T86:T106)</f>
        <v>1.9364800000000002</v>
      </c>
      <c r="AR85" s="141" t="s">
        <v>74</v>
      </c>
      <c r="AT85" s="148" t="s">
        <v>65</v>
      </c>
      <c r="AU85" s="148" t="s">
        <v>74</v>
      </c>
      <c r="AY85" s="141" t="s">
        <v>145</v>
      </c>
      <c r="BK85" s="149">
        <f>SUM(BK86:BK106)</f>
        <v>0</v>
      </c>
    </row>
    <row r="86" spans="2:65" s="1" customFormat="1" ht="25.5" customHeight="1">
      <c r="B86" s="152"/>
      <c r="C86" s="153" t="s">
        <v>74</v>
      </c>
      <c r="D86" s="153" t="s">
        <v>147</v>
      </c>
      <c r="E86" s="154" t="s">
        <v>1109</v>
      </c>
      <c r="F86" s="155" t="s">
        <v>1110</v>
      </c>
      <c r="G86" s="156" t="s">
        <v>184</v>
      </c>
      <c r="H86" s="157">
        <v>0.78400000000000003</v>
      </c>
      <c r="I86" s="158"/>
      <c r="J86" s="158">
        <f>ROUND(I86*H86,2)</f>
        <v>0</v>
      </c>
      <c r="K86" s="155"/>
      <c r="L86" s="38"/>
      <c r="M86" s="159" t="s">
        <v>5</v>
      </c>
      <c r="N86" s="160" t="s">
        <v>37</v>
      </c>
      <c r="O86" s="161">
        <v>3.9249999999999998</v>
      </c>
      <c r="P86" s="161">
        <f>O86*H86</f>
        <v>3.0771999999999999</v>
      </c>
      <c r="Q86" s="161">
        <v>0</v>
      </c>
      <c r="R86" s="161">
        <f>Q86*H86</f>
        <v>0</v>
      </c>
      <c r="S86" s="161">
        <v>2.4700000000000002</v>
      </c>
      <c r="T86" s="162">
        <f>S86*H86</f>
        <v>1.9364800000000002</v>
      </c>
      <c r="AR86" s="24" t="s">
        <v>152</v>
      </c>
      <c r="AT86" s="24" t="s">
        <v>147</v>
      </c>
      <c r="AU86" s="24" t="s">
        <v>76</v>
      </c>
      <c r="AY86" s="24" t="s">
        <v>145</v>
      </c>
      <c r="BE86" s="163">
        <f>IF(N86="základní",J86,0)</f>
        <v>0</v>
      </c>
      <c r="BF86" s="163">
        <f>IF(N86="snížená",J86,0)</f>
        <v>0</v>
      </c>
      <c r="BG86" s="163">
        <f>IF(N86="zákl. přenesená",J86,0)</f>
        <v>0</v>
      </c>
      <c r="BH86" s="163">
        <f>IF(N86="sníž. přenesená",J86,0)</f>
        <v>0</v>
      </c>
      <c r="BI86" s="163">
        <f>IF(N86="nulová",J86,0)</f>
        <v>0</v>
      </c>
      <c r="BJ86" s="24" t="s">
        <v>74</v>
      </c>
      <c r="BK86" s="163">
        <f>ROUND(I86*H86,2)</f>
        <v>0</v>
      </c>
      <c r="BL86" s="24" t="s">
        <v>152</v>
      </c>
      <c r="BM86" s="24" t="s">
        <v>1111</v>
      </c>
    </row>
    <row r="87" spans="2:65" s="1" customFormat="1" ht="36">
      <c r="B87" s="38"/>
      <c r="D87" s="164" t="s">
        <v>154</v>
      </c>
      <c r="F87" s="165" t="s">
        <v>1112</v>
      </c>
      <c r="L87" s="38"/>
      <c r="M87" s="166"/>
      <c r="N87" s="39"/>
      <c r="O87" s="39"/>
      <c r="P87" s="39"/>
      <c r="Q87" s="39"/>
      <c r="R87" s="39"/>
      <c r="S87" s="39"/>
      <c r="T87" s="67"/>
      <c r="AT87" s="24" t="s">
        <v>154</v>
      </c>
      <c r="AU87" s="24" t="s">
        <v>76</v>
      </c>
    </row>
    <row r="88" spans="2:65" s="11" customFormat="1">
      <c r="B88" s="168"/>
      <c r="D88" s="164" t="s">
        <v>158</v>
      </c>
      <c r="E88" s="169" t="s">
        <v>5</v>
      </c>
      <c r="F88" s="170" t="s">
        <v>1113</v>
      </c>
      <c r="H88" s="169" t="s">
        <v>5</v>
      </c>
      <c r="L88" s="168"/>
      <c r="M88" s="171"/>
      <c r="N88" s="172"/>
      <c r="O88" s="172"/>
      <c r="P88" s="172"/>
      <c r="Q88" s="172"/>
      <c r="R88" s="172"/>
      <c r="S88" s="172"/>
      <c r="T88" s="173"/>
      <c r="AT88" s="169" t="s">
        <v>158</v>
      </c>
      <c r="AU88" s="169" t="s">
        <v>76</v>
      </c>
      <c r="AV88" s="11" t="s">
        <v>74</v>
      </c>
      <c r="AW88" s="11" t="s">
        <v>30</v>
      </c>
      <c r="AX88" s="11" t="s">
        <v>66</v>
      </c>
      <c r="AY88" s="169" t="s">
        <v>145</v>
      </c>
    </row>
    <row r="89" spans="2:65" s="12" customFormat="1">
      <c r="B89" s="174"/>
      <c r="D89" s="164" t="s">
        <v>158</v>
      </c>
      <c r="E89" s="175" t="s">
        <v>5</v>
      </c>
      <c r="F89" s="176" t="s">
        <v>1114</v>
      </c>
      <c r="H89" s="177">
        <v>0.78400000000000003</v>
      </c>
      <c r="L89" s="174"/>
      <c r="M89" s="178"/>
      <c r="N89" s="179"/>
      <c r="O89" s="179"/>
      <c r="P89" s="179"/>
      <c r="Q89" s="179"/>
      <c r="R89" s="179"/>
      <c r="S89" s="179"/>
      <c r="T89" s="180"/>
      <c r="AT89" s="175" t="s">
        <v>158</v>
      </c>
      <c r="AU89" s="175" t="s">
        <v>76</v>
      </c>
      <c r="AV89" s="12" t="s">
        <v>76</v>
      </c>
      <c r="AW89" s="12" t="s">
        <v>30</v>
      </c>
      <c r="AX89" s="12" t="s">
        <v>74</v>
      </c>
      <c r="AY89" s="175" t="s">
        <v>145</v>
      </c>
    </row>
    <row r="90" spans="2:65" s="1" customFormat="1" ht="16.5" customHeight="1">
      <c r="B90" s="152"/>
      <c r="C90" s="153" t="s">
        <v>76</v>
      </c>
      <c r="D90" s="153" t="s">
        <v>147</v>
      </c>
      <c r="E90" s="154" t="s">
        <v>1115</v>
      </c>
      <c r="F90" s="155" t="s">
        <v>1116</v>
      </c>
      <c r="G90" s="156" t="s">
        <v>184</v>
      </c>
      <c r="H90" s="157">
        <v>28</v>
      </c>
      <c r="I90" s="158"/>
      <c r="J90" s="158">
        <f>ROUND(I90*H90,2)</f>
        <v>0</v>
      </c>
      <c r="K90" s="155" t="s">
        <v>151</v>
      </c>
      <c r="L90" s="38"/>
      <c r="M90" s="159" t="s">
        <v>5</v>
      </c>
      <c r="N90" s="160" t="s">
        <v>37</v>
      </c>
      <c r="O90" s="161">
        <v>3.9249999999999998</v>
      </c>
      <c r="P90" s="161">
        <f>O90*H90</f>
        <v>109.89999999999999</v>
      </c>
      <c r="Q90" s="161">
        <v>0</v>
      </c>
      <c r="R90" s="161">
        <f>Q90*H90</f>
        <v>0</v>
      </c>
      <c r="S90" s="161">
        <v>0</v>
      </c>
      <c r="T90" s="162">
        <f>S90*H90</f>
        <v>0</v>
      </c>
      <c r="AR90" s="24" t="s">
        <v>152</v>
      </c>
      <c r="AT90" s="24" t="s">
        <v>147</v>
      </c>
      <c r="AU90" s="24" t="s">
        <v>76</v>
      </c>
      <c r="AY90" s="24" t="s">
        <v>145</v>
      </c>
      <c r="BE90" s="163">
        <f>IF(N90="základní",J90,0)</f>
        <v>0</v>
      </c>
      <c r="BF90" s="163">
        <f>IF(N90="snížená",J90,0)</f>
        <v>0</v>
      </c>
      <c r="BG90" s="163">
        <f>IF(N90="zákl. přenesená",J90,0)</f>
        <v>0</v>
      </c>
      <c r="BH90" s="163">
        <f>IF(N90="sníž. přenesená",J90,0)</f>
        <v>0</v>
      </c>
      <c r="BI90" s="163">
        <f>IF(N90="nulová",J90,0)</f>
        <v>0</v>
      </c>
      <c r="BJ90" s="24" t="s">
        <v>74</v>
      </c>
      <c r="BK90" s="163">
        <f>ROUND(I90*H90,2)</f>
        <v>0</v>
      </c>
      <c r="BL90" s="24" t="s">
        <v>152</v>
      </c>
      <c r="BM90" s="24" t="s">
        <v>1117</v>
      </c>
    </row>
    <row r="91" spans="2:65" s="11" customFormat="1">
      <c r="B91" s="168"/>
      <c r="D91" s="164" t="s">
        <v>158</v>
      </c>
      <c r="E91" s="169" t="s">
        <v>5</v>
      </c>
      <c r="F91" s="170" t="s">
        <v>1118</v>
      </c>
      <c r="H91" s="169" t="s">
        <v>5</v>
      </c>
      <c r="L91" s="168"/>
      <c r="M91" s="171"/>
      <c r="N91" s="172"/>
      <c r="O91" s="172"/>
      <c r="P91" s="172"/>
      <c r="Q91" s="172"/>
      <c r="R91" s="172"/>
      <c r="S91" s="172"/>
      <c r="T91" s="173"/>
      <c r="AT91" s="169" t="s">
        <v>158</v>
      </c>
      <c r="AU91" s="169" t="s">
        <v>76</v>
      </c>
      <c r="AV91" s="11" t="s">
        <v>74</v>
      </c>
      <c r="AW91" s="11" t="s">
        <v>30</v>
      </c>
      <c r="AX91" s="11" t="s">
        <v>66</v>
      </c>
      <c r="AY91" s="169" t="s">
        <v>145</v>
      </c>
    </row>
    <row r="92" spans="2:65" s="12" customFormat="1">
      <c r="B92" s="174"/>
      <c r="D92" s="164" t="s">
        <v>158</v>
      </c>
      <c r="E92" s="175" t="s">
        <v>5</v>
      </c>
      <c r="F92" s="176" t="s">
        <v>1119</v>
      </c>
      <c r="H92" s="177">
        <v>28</v>
      </c>
      <c r="L92" s="174"/>
      <c r="M92" s="178"/>
      <c r="N92" s="179"/>
      <c r="O92" s="179"/>
      <c r="P92" s="179"/>
      <c r="Q92" s="179"/>
      <c r="R92" s="179"/>
      <c r="S92" s="179"/>
      <c r="T92" s="180"/>
      <c r="AT92" s="175" t="s">
        <v>158</v>
      </c>
      <c r="AU92" s="175" t="s">
        <v>76</v>
      </c>
      <c r="AV92" s="12" t="s">
        <v>76</v>
      </c>
      <c r="AW92" s="12" t="s">
        <v>30</v>
      </c>
      <c r="AX92" s="12" t="s">
        <v>66</v>
      </c>
      <c r="AY92" s="175" t="s">
        <v>145</v>
      </c>
    </row>
    <row r="93" spans="2:65" s="13" customFormat="1">
      <c r="B93" s="181"/>
      <c r="D93" s="164" t="s">
        <v>158</v>
      </c>
      <c r="E93" s="182" t="s">
        <v>5</v>
      </c>
      <c r="F93" s="183" t="s">
        <v>161</v>
      </c>
      <c r="H93" s="184">
        <v>28</v>
      </c>
      <c r="L93" s="181"/>
      <c r="M93" s="185"/>
      <c r="N93" s="186"/>
      <c r="O93" s="186"/>
      <c r="P93" s="186"/>
      <c r="Q93" s="186"/>
      <c r="R93" s="186"/>
      <c r="S93" s="186"/>
      <c r="T93" s="187"/>
      <c r="AT93" s="182" t="s">
        <v>158</v>
      </c>
      <c r="AU93" s="182" t="s">
        <v>76</v>
      </c>
      <c r="AV93" s="13" t="s">
        <v>152</v>
      </c>
      <c r="AW93" s="13" t="s">
        <v>30</v>
      </c>
      <c r="AX93" s="13" t="s">
        <v>74</v>
      </c>
      <c r="AY93" s="182" t="s">
        <v>145</v>
      </c>
    </row>
    <row r="94" spans="2:65" s="1" customFormat="1" ht="25.5" customHeight="1">
      <c r="B94" s="152"/>
      <c r="C94" s="153" t="s">
        <v>169</v>
      </c>
      <c r="D94" s="153" t="s">
        <v>147</v>
      </c>
      <c r="E94" s="154" t="s">
        <v>213</v>
      </c>
      <c r="F94" s="155" t="s">
        <v>214</v>
      </c>
      <c r="G94" s="156" t="s">
        <v>184</v>
      </c>
      <c r="H94" s="157">
        <v>28</v>
      </c>
      <c r="I94" s="158"/>
      <c r="J94" s="158">
        <f>ROUND(I94*H94,2)</f>
        <v>0</v>
      </c>
      <c r="K94" s="155" t="s">
        <v>151</v>
      </c>
      <c r="L94" s="38"/>
      <c r="M94" s="159" t="s">
        <v>5</v>
      </c>
      <c r="N94" s="160" t="s">
        <v>37</v>
      </c>
      <c r="O94" s="161">
        <v>8.3000000000000004E-2</v>
      </c>
      <c r="P94" s="161">
        <f>O94*H94</f>
        <v>2.3240000000000003</v>
      </c>
      <c r="Q94" s="161">
        <v>0</v>
      </c>
      <c r="R94" s="161">
        <f>Q94*H94</f>
        <v>0</v>
      </c>
      <c r="S94" s="161">
        <v>0</v>
      </c>
      <c r="T94" s="162">
        <f>S94*H94</f>
        <v>0</v>
      </c>
      <c r="AR94" s="24" t="s">
        <v>152</v>
      </c>
      <c r="AT94" s="24" t="s">
        <v>147</v>
      </c>
      <c r="AU94" s="24" t="s">
        <v>76</v>
      </c>
      <c r="AY94" s="24" t="s">
        <v>145</v>
      </c>
      <c r="BE94" s="163">
        <f>IF(N94="základní",J94,0)</f>
        <v>0</v>
      </c>
      <c r="BF94" s="163">
        <f>IF(N94="snížená",J94,0)</f>
        <v>0</v>
      </c>
      <c r="BG94" s="163">
        <f>IF(N94="zákl. přenesená",J94,0)</f>
        <v>0</v>
      </c>
      <c r="BH94" s="163">
        <f>IF(N94="sníž. přenesená",J94,0)</f>
        <v>0</v>
      </c>
      <c r="BI94" s="163">
        <f>IF(N94="nulová",J94,0)</f>
        <v>0</v>
      </c>
      <c r="BJ94" s="24" t="s">
        <v>74</v>
      </c>
      <c r="BK94" s="163">
        <f>ROUND(I94*H94,2)</f>
        <v>0</v>
      </c>
      <c r="BL94" s="24" t="s">
        <v>152</v>
      </c>
      <c r="BM94" s="24" t="s">
        <v>1120</v>
      </c>
    </row>
    <row r="95" spans="2:65" s="11" customFormat="1">
      <c r="B95" s="168"/>
      <c r="D95" s="164" t="s">
        <v>158</v>
      </c>
      <c r="E95" s="169" t="s">
        <v>5</v>
      </c>
      <c r="F95" s="170" t="s">
        <v>1121</v>
      </c>
      <c r="H95" s="169" t="s">
        <v>5</v>
      </c>
      <c r="L95" s="168"/>
      <c r="M95" s="171"/>
      <c r="N95" s="172"/>
      <c r="O95" s="172"/>
      <c r="P95" s="172"/>
      <c r="Q95" s="172"/>
      <c r="R95" s="172"/>
      <c r="S95" s="172"/>
      <c r="T95" s="173"/>
      <c r="AT95" s="169" t="s">
        <v>158</v>
      </c>
      <c r="AU95" s="169" t="s">
        <v>76</v>
      </c>
      <c r="AV95" s="11" t="s">
        <v>74</v>
      </c>
      <c r="AW95" s="11" t="s">
        <v>30</v>
      </c>
      <c r="AX95" s="11" t="s">
        <v>66</v>
      </c>
      <c r="AY95" s="169" t="s">
        <v>145</v>
      </c>
    </row>
    <row r="96" spans="2:65" s="12" customFormat="1">
      <c r="B96" s="174"/>
      <c r="D96" s="164" t="s">
        <v>158</v>
      </c>
      <c r="E96" s="175" t="s">
        <v>5</v>
      </c>
      <c r="F96" s="176" t="s">
        <v>382</v>
      </c>
      <c r="H96" s="177">
        <v>28</v>
      </c>
      <c r="L96" s="174"/>
      <c r="M96" s="178"/>
      <c r="N96" s="179"/>
      <c r="O96" s="179"/>
      <c r="P96" s="179"/>
      <c r="Q96" s="179"/>
      <c r="R96" s="179"/>
      <c r="S96" s="179"/>
      <c r="T96" s="180"/>
      <c r="AT96" s="175" t="s">
        <v>158</v>
      </c>
      <c r="AU96" s="175" t="s">
        <v>76</v>
      </c>
      <c r="AV96" s="12" t="s">
        <v>76</v>
      </c>
      <c r="AW96" s="12" t="s">
        <v>30</v>
      </c>
      <c r="AX96" s="12" t="s">
        <v>66</v>
      </c>
      <c r="AY96" s="175" t="s">
        <v>145</v>
      </c>
    </row>
    <row r="97" spans="2:65" s="13" customFormat="1">
      <c r="B97" s="181"/>
      <c r="D97" s="164" t="s">
        <v>158</v>
      </c>
      <c r="E97" s="182" t="s">
        <v>5</v>
      </c>
      <c r="F97" s="183" t="s">
        <v>161</v>
      </c>
      <c r="H97" s="184">
        <v>28</v>
      </c>
      <c r="L97" s="181"/>
      <c r="M97" s="185"/>
      <c r="N97" s="186"/>
      <c r="O97" s="186"/>
      <c r="P97" s="186"/>
      <c r="Q97" s="186"/>
      <c r="R97" s="186"/>
      <c r="S97" s="186"/>
      <c r="T97" s="187"/>
      <c r="AT97" s="182" t="s">
        <v>158</v>
      </c>
      <c r="AU97" s="182" t="s">
        <v>76</v>
      </c>
      <c r="AV97" s="13" t="s">
        <v>152</v>
      </c>
      <c r="AW97" s="13" t="s">
        <v>30</v>
      </c>
      <c r="AX97" s="13" t="s">
        <v>74</v>
      </c>
      <c r="AY97" s="182" t="s">
        <v>145</v>
      </c>
    </row>
    <row r="98" spans="2:65" s="1" customFormat="1" ht="16.5" customHeight="1">
      <c r="B98" s="152"/>
      <c r="C98" s="153" t="s">
        <v>152</v>
      </c>
      <c r="D98" s="153" t="s">
        <v>147</v>
      </c>
      <c r="E98" s="154" t="s">
        <v>1122</v>
      </c>
      <c r="F98" s="155" t="s">
        <v>1123</v>
      </c>
      <c r="G98" s="156" t="s">
        <v>184</v>
      </c>
      <c r="H98" s="157">
        <v>60.343000000000004</v>
      </c>
      <c r="I98" s="158"/>
      <c r="J98" s="158">
        <f>ROUND(I98*H98,2)</f>
        <v>0</v>
      </c>
      <c r="K98" s="155" t="s">
        <v>151</v>
      </c>
      <c r="L98" s="38"/>
      <c r="M98" s="159" t="s">
        <v>5</v>
      </c>
      <c r="N98" s="160" t="s">
        <v>37</v>
      </c>
      <c r="O98" s="161">
        <v>8.3000000000000004E-2</v>
      </c>
      <c r="P98" s="161">
        <f>O98*H98</f>
        <v>5.0084690000000007</v>
      </c>
      <c r="Q98" s="161">
        <v>0</v>
      </c>
      <c r="R98" s="161">
        <f>Q98*H98</f>
        <v>0</v>
      </c>
      <c r="S98" s="161">
        <v>0</v>
      </c>
      <c r="T98" s="162">
        <f>S98*H98</f>
        <v>0</v>
      </c>
      <c r="AR98" s="24" t="s">
        <v>152</v>
      </c>
      <c r="AT98" s="24" t="s">
        <v>147</v>
      </c>
      <c r="AU98" s="24" t="s">
        <v>76</v>
      </c>
      <c r="AY98" s="24" t="s">
        <v>145</v>
      </c>
      <c r="BE98" s="163">
        <f>IF(N98="základní",J98,0)</f>
        <v>0</v>
      </c>
      <c r="BF98" s="163">
        <f>IF(N98="snížená",J98,0)</f>
        <v>0</v>
      </c>
      <c r="BG98" s="163">
        <f>IF(N98="zákl. přenesená",J98,0)</f>
        <v>0</v>
      </c>
      <c r="BH98" s="163">
        <f>IF(N98="sníž. přenesená",J98,0)</f>
        <v>0</v>
      </c>
      <c r="BI98" s="163">
        <f>IF(N98="nulová",J98,0)</f>
        <v>0</v>
      </c>
      <c r="BJ98" s="24" t="s">
        <v>74</v>
      </c>
      <c r="BK98" s="163">
        <f>ROUND(I98*H98,2)</f>
        <v>0</v>
      </c>
      <c r="BL98" s="24" t="s">
        <v>152</v>
      </c>
      <c r="BM98" s="24" t="s">
        <v>1124</v>
      </c>
    </row>
    <row r="99" spans="2:65" s="11" customFormat="1">
      <c r="B99" s="168"/>
      <c r="D99" s="164" t="s">
        <v>158</v>
      </c>
      <c r="E99" s="169" t="s">
        <v>5</v>
      </c>
      <c r="F99" s="170" t="s">
        <v>1125</v>
      </c>
      <c r="H99" s="169" t="s">
        <v>5</v>
      </c>
      <c r="L99" s="168"/>
      <c r="M99" s="171"/>
      <c r="N99" s="172"/>
      <c r="O99" s="172"/>
      <c r="P99" s="172"/>
      <c r="Q99" s="172"/>
      <c r="R99" s="172"/>
      <c r="S99" s="172"/>
      <c r="T99" s="173"/>
      <c r="AT99" s="169" t="s">
        <v>158</v>
      </c>
      <c r="AU99" s="169" t="s">
        <v>76</v>
      </c>
      <c r="AV99" s="11" t="s">
        <v>74</v>
      </c>
      <c r="AW99" s="11" t="s">
        <v>30</v>
      </c>
      <c r="AX99" s="11" t="s">
        <v>66</v>
      </c>
      <c r="AY99" s="169" t="s">
        <v>145</v>
      </c>
    </row>
    <row r="100" spans="2:65" s="12" customFormat="1">
      <c r="B100" s="174"/>
      <c r="D100" s="164" t="s">
        <v>158</v>
      </c>
      <c r="E100" s="175" t="s">
        <v>5</v>
      </c>
      <c r="F100" s="176" t="s">
        <v>1126</v>
      </c>
      <c r="H100" s="177">
        <v>2.7429999999999999</v>
      </c>
      <c r="L100" s="174"/>
      <c r="M100" s="178"/>
      <c r="N100" s="179"/>
      <c r="O100" s="179"/>
      <c r="P100" s="179"/>
      <c r="Q100" s="179"/>
      <c r="R100" s="179"/>
      <c r="S100" s="179"/>
      <c r="T100" s="180"/>
      <c r="AT100" s="175" t="s">
        <v>158</v>
      </c>
      <c r="AU100" s="175" t="s">
        <v>76</v>
      </c>
      <c r="AV100" s="12" t="s">
        <v>76</v>
      </c>
      <c r="AW100" s="12" t="s">
        <v>30</v>
      </c>
      <c r="AX100" s="12" t="s">
        <v>66</v>
      </c>
      <c r="AY100" s="175" t="s">
        <v>145</v>
      </c>
    </row>
    <row r="101" spans="2:65" s="12" customFormat="1">
      <c r="B101" s="174"/>
      <c r="D101" s="164" t="s">
        <v>158</v>
      </c>
      <c r="E101" s="175" t="s">
        <v>5</v>
      </c>
      <c r="F101" s="176" t="s">
        <v>5</v>
      </c>
      <c r="H101" s="177">
        <v>0</v>
      </c>
      <c r="L101" s="174"/>
      <c r="M101" s="178"/>
      <c r="N101" s="179"/>
      <c r="O101" s="179"/>
      <c r="P101" s="179"/>
      <c r="Q101" s="179"/>
      <c r="R101" s="179"/>
      <c r="S101" s="179"/>
      <c r="T101" s="180"/>
      <c r="AT101" s="175" t="s">
        <v>158</v>
      </c>
      <c r="AU101" s="175" t="s">
        <v>76</v>
      </c>
      <c r="AV101" s="12" t="s">
        <v>76</v>
      </c>
      <c r="AW101" s="12" t="s">
        <v>30</v>
      </c>
      <c r="AX101" s="12" t="s">
        <v>66</v>
      </c>
      <c r="AY101" s="175" t="s">
        <v>145</v>
      </c>
    </row>
    <row r="102" spans="2:65" s="11" customFormat="1" ht="24">
      <c r="B102" s="168"/>
      <c r="D102" s="164" t="s">
        <v>158</v>
      </c>
      <c r="E102" s="169" t="s">
        <v>5</v>
      </c>
      <c r="F102" s="170" t="s">
        <v>1127</v>
      </c>
      <c r="H102" s="169" t="s">
        <v>5</v>
      </c>
      <c r="L102" s="168"/>
      <c r="M102" s="171"/>
      <c r="N102" s="172"/>
      <c r="O102" s="172"/>
      <c r="P102" s="172"/>
      <c r="Q102" s="172"/>
      <c r="R102" s="172"/>
      <c r="S102" s="172"/>
      <c r="T102" s="173"/>
      <c r="AT102" s="169" t="s">
        <v>158</v>
      </c>
      <c r="AU102" s="169" t="s">
        <v>76</v>
      </c>
      <c r="AV102" s="11" t="s">
        <v>74</v>
      </c>
      <c r="AW102" s="11" t="s">
        <v>30</v>
      </c>
      <c r="AX102" s="11" t="s">
        <v>66</v>
      </c>
      <c r="AY102" s="169" t="s">
        <v>145</v>
      </c>
    </row>
    <row r="103" spans="2:65" s="12" customFormat="1">
      <c r="B103" s="174"/>
      <c r="D103" s="164" t="s">
        <v>158</v>
      </c>
      <c r="E103" s="175" t="s">
        <v>5</v>
      </c>
      <c r="F103" s="176" t="s">
        <v>1128</v>
      </c>
      <c r="H103" s="177">
        <v>28.8</v>
      </c>
      <c r="L103" s="174"/>
      <c r="M103" s="178"/>
      <c r="N103" s="179"/>
      <c r="O103" s="179"/>
      <c r="P103" s="179"/>
      <c r="Q103" s="179"/>
      <c r="R103" s="179"/>
      <c r="S103" s="179"/>
      <c r="T103" s="180"/>
      <c r="AT103" s="175" t="s">
        <v>158</v>
      </c>
      <c r="AU103" s="175" t="s">
        <v>76</v>
      </c>
      <c r="AV103" s="12" t="s">
        <v>76</v>
      </c>
      <c r="AW103" s="12" t="s">
        <v>30</v>
      </c>
      <c r="AX103" s="12" t="s">
        <v>66</v>
      </c>
      <c r="AY103" s="175" t="s">
        <v>145</v>
      </c>
    </row>
    <row r="104" spans="2:65" s="11" customFormat="1" ht="24">
      <c r="B104" s="168"/>
      <c r="D104" s="164" t="s">
        <v>158</v>
      </c>
      <c r="E104" s="169" t="s">
        <v>5</v>
      </c>
      <c r="F104" s="170" t="s">
        <v>1127</v>
      </c>
      <c r="H104" s="169" t="s">
        <v>5</v>
      </c>
      <c r="L104" s="168"/>
      <c r="M104" s="171"/>
      <c r="N104" s="172"/>
      <c r="O104" s="172"/>
      <c r="P104" s="172"/>
      <c r="Q104" s="172"/>
      <c r="R104" s="172"/>
      <c r="S104" s="172"/>
      <c r="T104" s="173"/>
      <c r="AT104" s="169" t="s">
        <v>158</v>
      </c>
      <c r="AU104" s="169" t="s">
        <v>76</v>
      </c>
      <c r="AV104" s="11" t="s">
        <v>74</v>
      </c>
      <c r="AW104" s="11" t="s">
        <v>30</v>
      </c>
      <c r="AX104" s="11" t="s">
        <v>66</v>
      </c>
      <c r="AY104" s="169" t="s">
        <v>145</v>
      </c>
    </row>
    <row r="105" spans="2:65" s="12" customFormat="1">
      <c r="B105" s="174"/>
      <c r="D105" s="164" t="s">
        <v>158</v>
      </c>
      <c r="E105" s="175" t="s">
        <v>5</v>
      </c>
      <c r="F105" s="176" t="s">
        <v>1128</v>
      </c>
      <c r="H105" s="177">
        <v>28.8</v>
      </c>
      <c r="L105" s="174"/>
      <c r="M105" s="178"/>
      <c r="N105" s="179"/>
      <c r="O105" s="179"/>
      <c r="P105" s="179"/>
      <c r="Q105" s="179"/>
      <c r="R105" s="179"/>
      <c r="S105" s="179"/>
      <c r="T105" s="180"/>
      <c r="AT105" s="175" t="s">
        <v>158</v>
      </c>
      <c r="AU105" s="175" t="s">
        <v>76</v>
      </c>
      <c r="AV105" s="12" t="s">
        <v>76</v>
      </c>
      <c r="AW105" s="12" t="s">
        <v>30</v>
      </c>
      <c r="AX105" s="12" t="s">
        <v>66</v>
      </c>
      <c r="AY105" s="175" t="s">
        <v>145</v>
      </c>
    </row>
    <row r="106" spans="2:65" s="13" customFormat="1">
      <c r="B106" s="181"/>
      <c r="D106" s="164" t="s">
        <v>158</v>
      </c>
      <c r="E106" s="182" t="s">
        <v>5</v>
      </c>
      <c r="F106" s="183" t="s">
        <v>161</v>
      </c>
      <c r="H106" s="184">
        <v>60.343000000000004</v>
      </c>
      <c r="L106" s="181"/>
      <c r="M106" s="185"/>
      <c r="N106" s="186"/>
      <c r="O106" s="186"/>
      <c r="P106" s="186"/>
      <c r="Q106" s="186"/>
      <c r="R106" s="186"/>
      <c r="S106" s="186"/>
      <c r="T106" s="187"/>
      <c r="AT106" s="182" t="s">
        <v>158</v>
      </c>
      <c r="AU106" s="182" t="s">
        <v>76</v>
      </c>
      <c r="AV106" s="13" t="s">
        <v>152</v>
      </c>
      <c r="AW106" s="13" t="s">
        <v>30</v>
      </c>
      <c r="AX106" s="13" t="s">
        <v>74</v>
      </c>
      <c r="AY106" s="182" t="s">
        <v>145</v>
      </c>
    </row>
    <row r="107" spans="2:65" s="10" customFormat="1" ht="29.85" customHeight="1">
      <c r="B107" s="140"/>
      <c r="D107" s="141" t="s">
        <v>65</v>
      </c>
      <c r="E107" s="150" t="s">
        <v>169</v>
      </c>
      <c r="F107" s="150" t="s">
        <v>253</v>
      </c>
      <c r="J107" s="151">
        <f>BK107</f>
        <v>0</v>
      </c>
      <c r="L107" s="140"/>
      <c r="M107" s="144"/>
      <c r="N107" s="145"/>
      <c r="O107" s="145"/>
      <c r="P107" s="146">
        <f>SUM(P108:P115)</f>
        <v>0.23904</v>
      </c>
      <c r="Q107" s="145"/>
      <c r="R107" s="146">
        <f>SUM(R108:R115)</f>
        <v>6.0618239999999997</v>
      </c>
      <c r="S107" s="145"/>
      <c r="T107" s="147">
        <f>SUM(T108:T115)</f>
        <v>0</v>
      </c>
      <c r="AR107" s="141" t="s">
        <v>74</v>
      </c>
      <c r="AT107" s="148" t="s">
        <v>65</v>
      </c>
      <c r="AU107" s="148" t="s">
        <v>74</v>
      </c>
      <c r="AY107" s="141" t="s">
        <v>145</v>
      </c>
      <c r="BK107" s="149">
        <f>SUM(BK108:BK115)</f>
        <v>0</v>
      </c>
    </row>
    <row r="108" spans="2:65" s="1" customFormat="1" ht="16.5" customHeight="1">
      <c r="B108" s="152"/>
      <c r="C108" s="153" t="s">
        <v>181</v>
      </c>
      <c r="D108" s="153" t="s">
        <v>147</v>
      </c>
      <c r="E108" s="154" t="s">
        <v>1129</v>
      </c>
      <c r="F108" s="155" t="s">
        <v>1130</v>
      </c>
      <c r="G108" s="156" t="s">
        <v>184</v>
      </c>
      <c r="H108" s="157">
        <v>2.88</v>
      </c>
      <c r="I108" s="158"/>
      <c r="J108" s="158">
        <f>ROUND(I108*H108,2)</f>
        <v>0</v>
      </c>
      <c r="K108" s="155" t="s">
        <v>151</v>
      </c>
      <c r="L108" s="38"/>
      <c r="M108" s="159" t="s">
        <v>5</v>
      </c>
      <c r="N108" s="160" t="s">
        <v>37</v>
      </c>
      <c r="O108" s="161">
        <v>8.3000000000000004E-2</v>
      </c>
      <c r="P108" s="161">
        <f>O108*H108</f>
        <v>0.23904</v>
      </c>
      <c r="Q108" s="161">
        <v>2.1048</v>
      </c>
      <c r="R108" s="161">
        <f>Q108*H108</f>
        <v>6.0618239999999997</v>
      </c>
      <c r="S108" s="161">
        <v>0</v>
      </c>
      <c r="T108" s="162">
        <f>S108*H108</f>
        <v>0</v>
      </c>
      <c r="AR108" s="24" t="s">
        <v>152</v>
      </c>
      <c r="AT108" s="24" t="s">
        <v>147</v>
      </c>
      <c r="AU108" s="24" t="s">
        <v>76</v>
      </c>
      <c r="AY108" s="24" t="s">
        <v>145</v>
      </c>
      <c r="BE108" s="163">
        <f>IF(N108="základní",J108,0)</f>
        <v>0</v>
      </c>
      <c r="BF108" s="163">
        <f>IF(N108="snížená",J108,0)</f>
        <v>0</v>
      </c>
      <c r="BG108" s="163">
        <f>IF(N108="zákl. přenesená",J108,0)</f>
        <v>0</v>
      </c>
      <c r="BH108" s="163">
        <f>IF(N108="sníž. přenesená",J108,0)</f>
        <v>0</v>
      </c>
      <c r="BI108" s="163">
        <f>IF(N108="nulová",J108,0)</f>
        <v>0</v>
      </c>
      <c r="BJ108" s="24" t="s">
        <v>74</v>
      </c>
      <c r="BK108" s="163">
        <f>ROUND(I108*H108,2)</f>
        <v>0</v>
      </c>
      <c r="BL108" s="24" t="s">
        <v>152</v>
      </c>
      <c r="BM108" s="24" t="s">
        <v>1131</v>
      </c>
    </row>
    <row r="109" spans="2:65" s="11" customFormat="1">
      <c r="B109" s="168"/>
      <c r="D109" s="164" t="s">
        <v>158</v>
      </c>
      <c r="E109" s="169" t="s">
        <v>5</v>
      </c>
      <c r="F109" s="170" t="s">
        <v>1132</v>
      </c>
      <c r="H109" s="169" t="s">
        <v>5</v>
      </c>
      <c r="L109" s="168"/>
      <c r="M109" s="171"/>
      <c r="N109" s="172"/>
      <c r="O109" s="172"/>
      <c r="P109" s="172"/>
      <c r="Q109" s="172"/>
      <c r="R109" s="172"/>
      <c r="S109" s="172"/>
      <c r="T109" s="173"/>
      <c r="AT109" s="169" t="s">
        <v>158</v>
      </c>
      <c r="AU109" s="169" t="s">
        <v>76</v>
      </c>
      <c r="AV109" s="11" t="s">
        <v>74</v>
      </c>
      <c r="AW109" s="11" t="s">
        <v>30</v>
      </c>
      <c r="AX109" s="11" t="s">
        <v>66</v>
      </c>
      <c r="AY109" s="169" t="s">
        <v>145</v>
      </c>
    </row>
    <row r="110" spans="2:65" s="12" customFormat="1">
      <c r="B110" s="174"/>
      <c r="D110" s="164" t="s">
        <v>158</v>
      </c>
      <c r="E110" s="175" t="s">
        <v>5</v>
      </c>
      <c r="F110" s="176" t="s">
        <v>1133</v>
      </c>
      <c r="H110" s="177">
        <v>0.72</v>
      </c>
      <c r="L110" s="174"/>
      <c r="M110" s="178"/>
      <c r="N110" s="179"/>
      <c r="O110" s="179"/>
      <c r="P110" s="179"/>
      <c r="Q110" s="179"/>
      <c r="R110" s="179"/>
      <c r="S110" s="179"/>
      <c r="T110" s="180"/>
      <c r="AT110" s="175" t="s">
        <v>158</v>
      </c>
      <c r="AU110" s="175" t="s">
        <v>76</v>
      </c>
      <c r="AV110" s="12" t="s">
        <v>76</v>
      </c>
      <c r="AW110" s="12" t="s">
        <v>30</v>
      </c>
      <c r="AX110" s="12" t="s">
        <v>66</v>
      </c>
      <c r="AY110" s="175" t="s">
        <v>145</v>
      </c>
    </row>
    <row r="111" spans="2:65" s="11" customFormat="1">
      <c r="B111" s="168"/>
      <c r="D111" s="164" t="s">
        <v>158</v>
      </c>
      <c r="E111" s="169" t="s">
        <v>5</v>
      </c>
      <c r="F111" s="170" t="s">
        <v>1132</v>
      </c>
      <c r="H111" s="169" t="s">
        <v>5</v>
      </c>
      <c r="L111" s="168"/>
      <c r="M111" s="171"/>
      <c r="N111" s="172"/>
      <c r="O111" s="172"/>
      <c r="P111" s="172"/>
      <c r="Q111" s="172"/>
      <c r="R111" s="172"/>
      <c r="S111" s="172"/>
      <c r="T111" s="173"/>
      <c r="AT111" s="169" t="s">
        <v>158</v>
      </c>
      <c r="AU111" s="169" t="s">
        <v>76</v>
      </c>
      <c r="AV111" s="11" t="s">
        <v>74</v>
      </c>
      <c r="AW111" s="11" t="s">
        <v>30</v>
      </c>
      <c r="AX111" s="11" t="s">
        <v>66</v>
      </c>
      <c r="AY111" s="169" t="s">
        <v>145</v>
      </c>
    </row>
    <row r="112" spans="2:65" s="12" customFormat="1">
      <c r="B112" s="174"/>
      <c r="D112" s="164" t="s">
        <v>158</v>
      </c>
      <c r="E112" s="175" t="s">
        <v>5</v>
      </c>
      <c r="F112" s="176" t="s">
        <v>1133</v>
      </c>
      <c r="H112" s="177">
        <v>0.72</v>
      </c>
      <c r="L112" s="174"/>
      <c r="M112" s="178"/>
      <c r="N112" s="179"/>
      <c r="O112" s="179"/>
      <c r="P112" s="179"/>
      <c r="Q112" s="179"/>
      <c r="R112" s="179"/>
      <c r="S112" s="179"/>
      <c r="T112" s="180"/>
      <c r="AT112" s="175" t="s">
        <v>158</v>
      </c>
      <c r="AU112" s="175" t="s">
        <v>76</v>
      </c>
      <c r="AV112" s="12" t="s">
        <v>76</v>
      </c>
      <c r="AW112" s="12" t="s">
        <v>30</v>
      </c>
      <c r="AX112" s="12" t="s">
        <v>66</v>
      </c>
      <c r="AY112" s="175" t="s">
        <v>145</v>
      </c>
    </row>
    <row r="113" spans="2:65" s="11" customFormat="1">
      <c r="B113" s="168"/>
      <c r="D113" s="164" t="s">
        <v>158</v>
      </c>
      <c r="E113" s="169" t="s">
        <v>5</v>
      </c>
      <c r="F113" s="170" t="s">
        <v>1134</v>
      </c>
      <c r="H113" s="169" t="s">
        <v>5</v>
      </c>
      <c r="L113" s="168"/>
      <c r="M113" s="171"/>
      <c r="N113" s="172"/>
      <c r="O113" s="172"/>
      <c r="P113" s="172"/>
      <c r="Q113" s="172"/>
      <c r="R113" s="172"/>
      <c r="S113" s="172"/>
      <c r="T113" s="173"/>
      <c r="AT113" s="169" t="s">
        <v>158</v>
      </c>
      <c r="AU113" s="169" t="s">
        <v>76</v>
      </c>
      <c r="AV113" s="11" t="s">
        <v>74</v>
      </c>
      <c r="AW113" s="11" t="s">
        <v>30</v>
      </c>
      <c r="AX113" s="11" t="s">
        <v>66</v>
      </c>
      <c r="AY113" s="169" t="s">
        <v>145</v>
      </c>
    </row>
    <row r="114" spans="2:65" s="12" customFormat="1">
      <c r="B114" s="174"/>
      <c r="D114" s="164" t="s">
        <v>158</v>
      </c>
      <c r="E114" s="175" t="s">
        <v>5</v>
      </c>
      <c r="F114" s="176" t="s">
        <v>1135</v>
      </c>
      <c r="H114" s="177">
        <v>1.44</v>
      </c>
      <c r="L114" s="174"/>
      <c r="M114" s="178"/>
      <c r="N114" s="179"/>
      <c r="O114" s="179"/>
      <c r="P114" s="179"/>
      <c r="Q114" s="179"/>
      <c r="R114" s="179"/>
      <c r="S114" s="179"/>
      <c r="T114" s="180"/>
      <c r="AT114" s="175" t="s">
        <v>158</v>
      </c>
      <c r="AU114" s="175" t="s">
        <v>76</v>
      </c>
      <c r="AV114" s="12" t="s">
        <v>76</v>
      </c>
      <c r="AW114" s="12" t="s">
        <v>30</v>
      </c>
      <c r="AX114" s="12" t="s">
        <v>66</v>
      </c>
      <c r="AY114" s="175" t="s">
        <v>145</v>
      </c>
    </row>
    <row r="115" spans="2:65" s="13" customFormat="1">
      <c r="B115" s="181"/>
      <c r="D115" s="164" t="s">
        <v>158</v>
      </c>
      <c r="E115" s="182" t="s">
        <v>5</v>
      </c>
      <c r="F115" s="183" t="s">
        <v>161</v>
      </c>
      <c r="H115" s="184">
        <v>2.88</v>
      </c>
      <c r="L115" s="181"/>
      <c r="M115" s="185"/>
      <c r="N115" s="186"/>
      <c r="O115" s="186"/>
      <c r="P115" s="186"/>
      <c r="Q115" s="186"/>
      <c r="R115" s="186"/>
      <c r="S115" s="186"/>
      <c r="T115" s="187"/>
      <c r="AT115" s="182" t="s">
        <v>158</v>
      </c>
      <c r="AU115" s="182" t="s">
        <v>76</v>
      </c>
      <c r="AV115" s="13" t="s">
        <v>152</v>
      </c>
      <c r="AW115" s="13" t="s">
        <v>30</v>
      </c>
      <c r="AX115" s="13" t="s">
        <v>74</v>
      </c>
      <c r="AY115" s="182" t="s">
        <v>145</v>
      </c>
    </row>
    <row r="116" spans="2:65" s="10" customFormat="1" ht="29.85" customHeight="1">
      <c r="B116" s="140"/>
      <c r="D116" s="141" t="s">
        <v>65</v>
      </c>
      <c r="E116" s="150" t="s">
        <v>220</v>
      </c>
      <c r="F116" s="150" t="s">
        <v>765</v>
      </c>
      <c r="J116" s="151">
        <f>BK116</f>
        <v>0</v>
      </c>
      <c r="L116" s="140"/>
      <c r="M116" s="144"/>
      <c r="N116" s="145"/>
      <c r="O116" s="145"/>
      <c r="P116" s="146">
        <f>P117+SUM(P118:P150)</f>
        <v>2114.0200970000001</v>
      </c>
      <c r="Q116" s="145"/>
      <c r="R116" s="146">
        <f>R117+SUM(R118:R150)</f>
        <v>0</v>
      </c>
      <c r="S116" s="145"/>
      <c r="T116" s="147">
        <f>T117+SUM(T118:T150)</f>
        <v>443.36655999999999</v>
      </c>
      <c r="AR116" s="141" t="s">
        <v>74</v>
      </c>
      <c r="AT116" s="148" t="s">
        <v>65</v>
      </c>
      <c r="AU116" s="148" t="s">
        <v>74</v>
      </c>
      <c r="AY116" s="141" t="s">
        <v>145</v>
      </c>
      <c r="BK116" s="149">
        <f>BK117+SUM(BK118:BK150)</f>
        <v>0</v>
      </c>
    </row>
    <row r="117" spans="2:65" s="1" customFormat="1" ht="16.5" customHeight="1">
      <c r="B117" s="152"/>
      <c r="C117" s="153" t="s">
        <v>192</v>
      </c>
      <c r="D117" s="153" t="s">
        <v>147</v>
      </c>
      <c r="E117" s="154" t="s">
        <v>1136</v>
      </c>
      <c r="F117" s="155" t="s">
        <v>1137</v>
      </c>
      <c r="G117" s="156" t="s">
        <v>184</v>
      </c>
      <c r="H117" s="157">
        <v>119.373</v>
      </c>
      <c r="I117" s="158"/>
      <c r="J117" s="158">
        <f>ROUND(I117*H117,2)</f>
        <v>0</v>
      </c>
      <c r="K117" s="155"/>
      <c r="L117" s="38"/>
      <c r="M117" s="159" t="s">
        <v>5</v>
      </c>
      <c r="N117" s="160" t="s">
        <v>37</v>
      </c>
      <c r="O117" s="161">
        <v>13.301</v>
      </c>
      <c r="P117" s="161">
        <f>O117*H117</f>
        <v>1587.7802730000001</v>
      </c>
      <c r="Q117" s="161">
        <v>0</v>
      </c>
      <c r="R117" s="161">
        <f>Q117*H117</f>
        <v>0</v>
      </c>
      <c r="S117" s="161">
        <v>2.4</v>
      </c>
      <c r="T117" s="162">
        <f>S117*H117</f>
        <v>286.49520000000001</v>
      </c>
      <c r="AR117" s="24" t="s">
        <v>152</v>
      </c>
      <c r="AT117" s="24" t="s">
        <v>147</v>
      </c>
      <c r="AU117" s="24" t="s">
        <v>76</v>
      </c>
      <c r="AY117" s="24" t="s">
        <v>145</v>
      </c>
      <c r="BE117" s="163">
        <f>IF(N117="základní",J117,0)</f>
        <v>0</v>
      </c>
      <c r="BF117" s="163">
        <f>IF(N117="snížená",J117,0)</f>
        <v>0</v>
      </c>
      <c r="BG117" s="163">
        <f>IF(N117="zákl. přenesená",J117,0)</f>
        <v>0</v>
      </c>
      <c r="BH117" s="163">
        <f>IF(N117="sníž. přenesená",J117,0)</f>
        <v>0</v>
      </c>
      <c r="BI117" s="163">
        <f>IF(N117="nulová",J117,0)</f>
        <v>0</v>
      </c>
      <c r="BJ117" s="24" t="s">
        <v>74</v>
      </c>
      <c r="BK117" s="163">
        <f>ROUND(I117*H117,2)</f>
        <v>0</v>
      </c>
      <c r="BL117" s="24" t="s">
        <v>152</v>
      </c>
      <c r="BM117" s="24" t="s">
        <v>1138</v>
      </c>
    </row>
    <row r="118" spans="2:65" s="1" customFormat="1">
      <c r="B118" s="38"/>
      <c r="D118" s="164" t="s">
        <v>154</v>
      </c>
      <c r="F118" s="165" t="s">
        <v>1139</v>
      </c>
      <c r="L118" s="38"/>
      <c r="M118" s="166"/>
      <c r="N118" s="39"/>
      <c r="O118" s="39"/>
      <c r="P118" s="39"/>
      <c r="Q118" s="39"/>
      <c r="R118" s="39"/>
      <c r="S118" s="39"/>
      <c r="T118" s="67"/>
      <c r="AT118" s="24" t="s">
        <v>154</v>
      </c>
      <c r="AU118" s="24" t="s">
        <v>76</v>
      </c>
    </row>
    <row r="119" spans="2:65" s="11" customFormat="1">
      <c r="B119" s="168"/>
      <c r="D119" s="164" t="s">
        <v>158</v>
      </c>
      <c r="E119" s="169" t="s">
        <v>5</v>
      </c>
      <c r="F119" s="170" t="s">
        <v>1140</v>
      </c>
      <c r="H119" s="169" t="s">
        <v>5</v>
      </c>
      <c r="L119" s="168"/>
      <c r="M119" s="171"/>
      <c r="N119" s="172"/>
      <c r="O119" s="172"/>
      <c r="P119" s="172"/>
      <c r="Q119" s="172"/>
      <c r="R119" s="172"/>
      <c r="S119" s="172"/>
      <c r="T119" s="173"/>
      <c r="AT119" s="169" t="s">
        <v>158</v>
      </c>
      <c r="AU119" s="169" t="s">
        <v>76</v>
      </c>
      <c r="AV119" s="11" t="s">
        <v>74</v>
      </c>
      <c r="AW119" s="11" t="s">
        <v>30</v>
      </c>
      <c r="AX119" s="11" t="s">
        <v>66</v>
      </c>
      <c r="AY119" s="169" t="s">
        <v>145</v>
      </c>
    </row>
    <row r="120" spans="2:65" s="12" customFormat="1">
      <c r="B120" s="174"/>
      <c r="D120" s="164" t="s">
        <v>158</v>
      </c>
      <c r="E120" s="175" t="s">
        <v>5</v>
      </c>
      <c r="F120" s="176" t="s">
        <v>1141</v>
      </c>
      <c r="H120" s="177">
        <v>29.4</v>
      </c>
      <c r="L120" s="174"/>
      <c r="M120" s="178"/>
      <c r="N120" s="179"/>
      <c r="O120" s="179"/>
      <c r="P120" s="179"/>
      <c r="Q120" s="179"/>
      <c r="R120" s="179"/>
      <c r="S120" s="179"/>
      <c r="T120" s="180"/>
      <c r="AT120" s="175" t="s">
        <v>158</v>
      </c>
      <c r="AU120" s="175" t="s">
        <v>76</v>
      </c>
      <c r="AV120" s="12" t="s">
        <v>76</v>
      </c>
      <c r="AW120" s="12" t="s">
        <v>30</v>
      </c>
      <c r="AX120" s="12" t="s">
        <v>66</v>
      </c>
      <c r="AY120" s="175" t="s">
        <v>145</v>
      </c>
    </row>
    <row r="121" spans="2:65" s="11" customFormat="1">
      <c r="B121" s="168"/>
      <c r="D121" s="164" t="s">
        <v>158</v>
      </c>
      <c r="E121" s="169" t="s">
        <v>5</v>
      </c>
      <c r="F121" s="170" t="s">
        <v>1142</v>
      </c>
      <c r="H121" s="169" t="s">
        <v>5</v>
      </c>
      <c r="L121" s="168"/>
      <c r="M121" s="171"/>
      <c r="N121" s="172"/>
      <c r="O121" s="172"/>
      <c r="P121" s="172"/>
      <c r="Q121" s="172"/>
      <c r="R121" s="172"/>
      <c r="S121" s="172"/>
      <c r="T121" s="173"/>
      <c r="AT121" s="169" t="s">
        <v>158</v>
      </c>
      <c r="AU121" s="169" t="s">
        <v>76</v>
      </c>
      <c r="AV121" s="11" t="s">
        <v>74</v>
      </c>
      <c r="AW121" s="11" t="s">
        <v>30</v>
      </c>
      <c r="AX121" s="11" t="s">
        <v>66</v>
      </c>
      <c r="AY121" s="169" t="s">
        <v>145</v>
      </c>
    </row>
    <row r="122" spans="2:65" s="12" customFormat="1">
      <c r="B122" s="174"/>
      <c r="D122" s="164" t="s">
        <v>158</v>
      </c>
      <c r="E122" s="175" t="s">
        <v>5</v>
      </c>
      <c r="F122" s="176" t="s">
        <v>1143</v>
      </c>
      <c r="H122" s="177">
        <v>2.2200000000000002</v>
      </c>
      <c r="L122" s="174"/>
      <c r="M122" s="178"/>
      <c r="N122" s="179"/>
      <c r="O122" s="179"/>
      <c r="P122" s="179"/>
      <c r="Q122" s="179"/>
      <c r="R122" s="179"/>
      <c r="S122" s="179"/>
      <c r="T122" s="180"/>
      <c r="AT122" s="175" t="s">
        <v>158</v>
      </c>
      <c r="AU122" s="175" t="s">
        <v>76</v>
      </c>
      <c r="AV122" s="12" t="s">
        <v>76</v>
      </c>
      <c r="AW122" s="12" t="s">
        <v>30</v>
      </c>
      <c r="AX122" s="12" t="s">
        <v>66</v>
      </c>
      <c r="AY122" s="175" t="s">
        <v>145</v>
      </c>
    </row>
    <row r="123" spans="2:65" s="11" customFormat="1">
      <c r="B123" s="168"/>
      <c r="D123" s="164" t="s">
        <v>158</v>
      </c>
      <c r="E123" s="169" t="s">
        <v>5</v>
      </c>
      <c r="F123" s="170" t="s">
        <v>1144</v>
      </c>
      <c r="H123" s="169" t="s">
        <v>5</v>
      </c>
      <c r="L123" s="168"/>
      <c r="M123" s="171"/>
      <c r="N123" s="172"/>
      <c r="O123" s="172"/>
      <c r="P123" s="172"/>
      <c r="Q123" s="172"/>
      <c r="R123" s="172"/>
      <c r="S123" s="172"/>
      <c r="T123" s="173"/>
      <c r="AT123" s="169" t="s">
        <v>158</v>
      </c>
      <c r="AU123" s="169" t="s">
        <v>76</v>
      </c>
      <c r="AV123" s="11" t="s">
        <v>74</v>
      </c>
      <c r="AW123" s="11" t="s">
        <v>30</v>
      </c>
      <c r="AX123" s="11" t="s">
        <v>66</v>
      </c>
      <c r="AY123" s="169" t="s">
        <v>145</v>
      </c>
    </row>
    <row r="124" spans="2:65" s="12" customFormat="1">
      <c r="B124" s="174"/>
      <c r="D124" s="164" t="s">
        <v>158</v>
      </c>
      <c r="E124" s="175" t="s">
        <v>5</v>
      </c>
      <c r="F124" s="176" t="s">
        <v>1145</v>
      </c>
      <c r="H124" s="177">
        <v>1.89</v>
      </c>
      <c r="L124" s="174"/>
      <c r="M124" s="178"/>
      <c r="N124" s="179"/>
      <c r="O124" s="179"/>
      <c r="P124" s="179"/>
      <c r="Q124" s="179"/>
      <c r="R124" s="179"/>
      <c r="S124" s="179"/>
      <c r="T124" s="180"/>
      <c r="AT124" s="175" t="s">
        <v>158</v>
      </c>
      <c r="AU124" s="175" t="s">
        <v>76</v>
      </c>
      <c r="AV124" s="12" t="s">
        <v>76</v>
      </c>
      <c r="AW124" s="12" t="s">
        <v>30</v>
      </c>
      <c r="AX124" s="12" t="s">
        <v>66</v>
      </c>
      <c r="AY124" s="175" t="s">
        <v>145</v>
      </c>
    </row>
    <row r="125" spans="2:65" s="11" customFormat="1" ht="24">
      <c r="B125" s="168"/>
      <c r="D125" s="164" t="s">
        <v>158</v>
      </c>
      <c r="E125" s="169" t="s">
        <v>5</v>
      </c>
      <c r="F125" s="170" t="s">
        <v>1146</v>
      </c>
      <c r="H125" s="169" t="s">
        <v>5</v>
      </c>
      <c r="L125" s="168"/>
      <c r="M125" s="171"/>
      <c r="N125" s="172"/>
      <c r="O125" s="172"/>
      <c r="P125" s="172"/>
      <c r="Q125" s="172"/>
      <c r="R125" s="172"/>
      <c r="S125" s="172"/>
      <c r="T125" s="173"/>
      <c r="AT125" s="169" t="s">
        <v>158</v>
      </c>
      <c r="AU125" s="169" t="s">
        <v>76</v>
      </c>
      <c r="AV125" s="11" t="s">
        <v>74</v>
      </c>
      <c r="AW125" s="11" t="s">
        <v>30</v>
      </c>
      <c r="AX125" s="11" t="s">
        <v>66</v>
      </c>
      <c r="AY125" s="169" t="s">
        <v>145</v>
      </c>
    </row>
    <row r="126" spans="2:65" s="12" customFormat="1">
      <c r="B126" s="174"/>
      <c r="D126" s="164" t="s">
        <v>158</v>
      </c>
      <c r="E126" s="175" t="s">
        <v>5</v>
      </c>
      <c r="F126" s="176" t="s">
        <v>1147</v>
      </c>
      <c r="H126" s="177">
        <v>82.855999999999995</v>
      </c>
      <c r="L126" s="174"/>
      <c r="M126" s="178"/>
      <c r="N126" s="179"/>
      <c r="O126" s="179"/>
      <c r="P126" s="179"/>
      <c r="Q126" s="179"/>
      <c r="R126" s="179"/>
      <c r="S126" s="179"/>
      <c r="T126" s="180"/>
      <c r="AT126" s="175" t="s">
        <v>158</v>
      </c>
      <c r="AU126" s="175" t="s">
        <v>76</v>
      </c>
      <c r="AV126" s="12" t="s">
        <v>76</v>
      </c>
      <c r="AW126" s="12" t="s">
        <v>30</v>
      </c>
      <c r="AX126" s="12" t="s">
        <v>66</v>
      </c>
      <c r="AY126" s="175" t="s">
        <v>145</v>
      </c>
    </row>
    <row r="127" spans="2:65" s="11" customFormat="1">
      <c r="B127" s="168"/>
      <c r="D127" s="164" t="s">
        <v>158</v>
      </c>
      <c r="E127" s="169" t="s">
        <v>5</v>
      </c>
      <c r="F127" s="170" t="s">
        <v>1148</v>
      </c>
      <c r="H127" s="169" t="s">
        <v>5</v>
      </c>
      <c r="L127" s="168"/>
      <c r="M127" s="171"/>
      <c r="N127" s="172"/>
      <c r="O127" s="172"/>
      <c r="P127" s="172"/>
      <c r="Q127" s="172"/>
      <c r="R127" s="172"/>
      <c r="S127" s="172"/>
      <c r="T127" s="173"/>
      <c r="AT127" s="169" t="s">
        <v>158</v>
      </c>
      <c r="AU127" s="169" t="s">
        <v>76</v>
      </c>
      <c r="AV127" s="11" t="s">
        <v>74</v>
      </c>
      <c r="AW127" s="11" t="s">
        <v>30</v>
      </c>
      <c r="AX127" s="11" t="s">
        <v>66</v>
      </c>
      <c r="AY127" s="169" t="s">
        <v>145</v>
      </c>
    </row>
    <row r="128" spans="2:65" s="12" customFormat="1">
      <c r="B128" s="174"/>
      <c r="D128" s="164" t="s">
        <v>158</v>
      </c>
      <c r="E128" s="175" t="s">
        <v>5</v>
      </c>
      <c r="F128" s="176" t="s">
        <v>1149</v>
      </c>
      <c r="H128" s="177">
        <v>3.0070000000000001</v>
      </c>
      <c r="L128" s="174"/>
      <c r="M128" s="178"/>
      <c r="N128" s="179"/>
      <c r="O128" s="179"/>
      <c r="P128" s="179"/>
      <c r="Q128" s="179"/>
      <c r="R128" s="179"/>
      <c r="S128" s="179"/>
      <c r="T128" s="180"/>
      <c r="AT128" s="175" t="s">
        <v>158</v>
      </c>
      <c r="AU128" s="175" t="s">
        <v>76</v>
      </c>
      <c r="AV128" s="12" t="s">
        <v>76</v>
      </c>
      <c r="AW128" s="12" t="s">
        <v>30</v>
      </c>
      <c r="AX128" s="12" t="s">
        <v>66</v>
      </c>
      <c r="AY128" s="175" t="s">
        <v>145</v>
      </c>
    </row>
    <row r="129" spans="2:65" s="13" customFormat="1">
      <c r="B129" s="181"/>
      <c r="D129" s="164" t="s">
        <v>158</v>
      </c>
      <c r="E129" s="182" t="s">
        <v>5</v>
      </c>
      <c r="F129" s="183" t="s">
        <v>161</v>
      </c>
      <c r="H129" s="184">
        <v>119.373</v>
      </c>
      <c r="L129" s="181"/>
      <c r="M129" s="185"/>
      <c r="N129" s="186"/>
      <c r="O129" s="186"/>
      <c r="P129" s="186"/>
      <c r="Q129" s="186"/>
      <c r="R129" s="186"/>
      <c r="S129" s="186"/>
      <c r="T129" s="187"/>
      <c r="AT129" s="182" t="s">
        <v>158</v>
      </c>
      <c r="AU129" s="182" t="s">
        <v>76</v>
      </c>
      <c r="AV129" s="13" t="s">
        <v>152</v>
      </c>
      <c r="AW129" s="13" t="s">
        <v>30</v>
      </c>
      <c r="AX129" s="13" t="s">
        <v>74</v>
      </c>
      <c r="AY129" s="182" t="s">
        <v>145</v>
      </c>
    </row>
    <row r="130" spans="2:65" s="1" customFormat="1" ht="16.5" customHeight="1">
      <c r="B130" s="152"/>
      <c r="C130" s="153" t="s">
        <v>204</v>
      </c>
      <c r="D130" s="153" t="s">
        <v>147</v>
      </c>
      <c r="E130" s="154" t="s">
        <v>1150</v>
      </c>
      <c r="F130" s="155" t="s">
        <v>1151</v>
      </c>
      <c r="G130" s="156" t="s">
        <v>184</v>
      </c>
      <c r="H130" s="157">
        <v>52.878</v>
      </c>
      <c r="I130" s="158"/>
      <c r="J130" s="158">
        <f>ROUND(I130*H130,2)</f>
        <v>0</v>
      </c>
      <c r="K130" s="155"/>
      <c r="L130" s="38"/>
      <c r="M130" s="159" t="s">
        <v>5</v>
      </c>
      <c r="N130" s="160" t="s">
        <v>37</v>
      </c>
      <c r="O130" s="161">
        <v>8.5</v>
      </c>
      <c r="P130" s="161">
        <f>O130*H130</f>
        <v>449.46300000000002</v>
      </c>
      <c r="Q130" s="161">
        <v>0</v>
      </c>
      <c r="R130" s="161">
        <f>Q130*H130</f>
        <v>0</v>
      </c>
      <c r="S130" s="161">
        <v>2.4</v>
      </c>
      <c r="T130" s="162">
        <f>S130*H130</f>
        <v>126.90719999999999</v>
      </c>
      <c r="AR130" s="24" t="s">
        <v>152</v>
      </c>
      <c r="AT130" s="24" t="s">
        <v>147</v>
      </c>
      <c r="AU130" s="24" t="s">
        <v>76</v>
      </c>
      <c r="AY130" s="24" t="s">
        <v>145</v>
      </c>
      <c r="BE130" s="163">
        <f>IF(N130="základní",J130,0)</f>
        <v>0</v>
      </c>
      <c r="BF130" s="163">
        <f>IF(N130="snížená",J130,0)</f>
        <v>0</v>
      </c>
      <c r="BG130" s="163">
        <f>IF(N130="zákl. přenesená",J130,0)</f>
        <v>0</v>
      </c>
      <c r="BH130" s="163">
        <f>IF(N130="sníž. přenesená",J130,0)</f>
        <v>0</v>
      </c>
      <c r="BI130" s="163">
        <f>IF(N130="nulová",J130,0)</f>
        <v>0</v>
      </c>
      <c r="BJ130" s="24" t="s">
        <v>74</v>
      </c>
      <c r="BK130" s="163">
        <f>ROUND(I130*H130,2)</f>
        <v>0</v>
      </c>
      <c r="BL130" s="24" t="s">
        <v>152</v>
      </c>
      <c r="BM130" s="24" t="s">
        <v>1152</v>
      </c>
    </row>
    <row r="131" spans="2:65" s="1" customFormat="1">
      <c r="B131" s="38"/>
      <c r="D131" s="164" t="s">
        <v>154</v>
      </c>
      <c r="F131" s="165" t="s">
        <v>1153</v>
      </c>
      <c r="L131" s="38"/>
      <c r="M131" s="166"/>
      <c r="N131" s="39"/>
      <c r="O131" s="39"/>
      <c r="P131" s="39"/>
      <c r="Q131" s="39"/>
      <c r="R131" s="39"/>
      <c r="S131" s="39"/>
      <c r="T131" s="67"/>
      <c r="AT131" s="24" t="s">
        <v>154</v>
      </c>
      <c r="AU131" s="24" t="s">
        <v>76</v>
      </c>
    </row>
    <row r="132" spans="2:65" s="11" customFormat="1">
      <c r="B132" s="168"/>
      <c r="D132" s="164" t="s">
        <v>158</v>
      </c>
      <c r="E132" s="169" t="s">
        <v>5</v>
      </c>
      <c r="F132" s="170" t="s">
        <v>1154</v>
      </c>
      <c r="H132" s="169" t="s">
        <v>5</v>
      </c>
      <c r="L132" s="168"/>
      <c r="M132" s="171"/>
      <c r="N132" s="172"/>
      <c r="O132" s="172"/>
      <c r="P132" s="172"/>
      <c r="Q132" s="172"/>
      <c r="R132" s="172"/>
      <c r="S132" s="172"/>
      <c r="T132" s="173"/>
      <c r="AT132" s="169" t="s">
        <v>158</v>
      </c>
      <c r="AU132" s="169" t="s">
        <v>76</v>
      </c>
      <c r="AV132" s="11" t="s">
        <v>74</v>
      </c>
      <c r="AW132" s="11" t="s">
        <v>30</v>
      </c>
      <c r="AX132" s="11" t="s">
        <v>66</v>
      </c>
      <c r="AY132" s="169" t="s">
        <v>145</v>
      </c>
    </row>
    <row r="133" spans="2:65" s="12" customFormat="1">
      <c r="B133" s="174"/>
      <c r="D133" s="164" t="s">
        <v>158</v>
      </c>
      <c r="E133" s="175" t="s">
        <v>5</v>
      </c>
      <c r="F133" s="176" t="s">
        <v>1155</v>
      </c>
      <c r="H133" s="177">
        <v>32.438000000000002</v>
      </c>
      <c r="L133" s="174"/>
      <c r="M133" s="178"/>
      <c r="N133" s="179"/>
      <c r="O133" s="179"/>
      <c r="P133" s="179"/>
      <c r="Q133" s="179"/>
      <c r="R133" s="179"/>
      <c r="S133" s="179"/>
      <c r="T133" s="180"/>
      <c r="AT133" s="175" t="s">
        <v>158</v>
      </c>
      <c r="AU133" s="175" t="s">
        <v>76</v>
      </c>
      <c r="AV133" s="12" t="s">
        <v>76</v>
      </c>
      <c r="AW133" s="12" t="s">
        <v>30</v>
      </c>
      <c r="AX133" s="12" t="s">
        <v>66</v>
      </c>
      <c r="AY133" s="175" t="s">
        <v>145</v>
      </c>
    </row>
    <row r="134" spans="2:65" s="11" customFormat="1">
      <c r="B134" s="168"/>
      <c r="D134" s="164" t="s">
        <v>158</v>
      </c>
      <c r="E134" s="169" t="s">
        <v>5</v>
      </c>
      <c r="F134" s="170" t="s">
        <v>1156</v>
      </c>
      <c r="H134" s="169" t="s">
        <v>5</v>
      </c>
      <c r="L134" s="168"/>
      <c r="M134" s="171"/>
      <c r="N134" s="172"/>
      <c r="O134" s="172"/>
      <c r="P134" s="172"/>
      <c r="Q134" s="172"/>
      <c r="R134" s="172"/>
      <c r="S134" s="172"/>
      <c r="T134" s="173"/>
      <c r="AT134" s="169" t="s">
        <v>158</v>
      </c>
      <c r="AU134" s="169" t="s">
        <v>76</v>
      </c>
      <c r="AV134" s="11" t="s">
        <v>74</v>
      </c>
      <c r="AW134" s="11" t="s">
        <v>30</v>
      </c>
      <c r="AX134" s="11" t="s">
        <v>66</v>
      </c>
      <c r="AY134" s="169" t="s">
        <v>145</v>
      </c>
    </row>
    <row r="135" spans="2:65" s="12" customFormat="1">
      <c r="B135" s="174"/>
      <c r="D135" s="164" t="s">
        <v>158</v>
      </c>
      <c r="E135" s="175" t="s">
        <v>5</v>
      </c>
      <c r="F135" s="176" t="s">
        <v>1157</v>
      </c>
      <c r="H135" s="177">
        <v>19.48</v>
      </c>
      <c r="L135" s="174"/>
      <c r="M135" s="178"/>
      <c r="N135" s="179"/>
      <c r="O135" s="179"/>
      <c r="P135" s="179"/>
      <c r="Q135" s="179"/>
      <c r="R135" s="179"/>
      <c r="S135" s="179"/>
      <c r="T135" s="180"/>
      <c r="AT135" s="175" t="s">
        <v>158</v>
      </c>
      <c r="AU135" s="175" t="s">
        <v>76</v>
      </c>
      <c r="AV135" s="12" t="s">
        <v>76</v>
      </c>
      <c r="AW135" s="12" t="s">
        <v>30</v>
      </c>
      <c r="AX135" s="12" t="s">
        <v>66</v>
      </c>
      <c r="AY135" s="175" t="s">
        <v>145</v>
      </c>
    </row>
    <row r="136" spans="2:65" s="11" customFormat="1">
      <c r="B136" s="168"/>
      <c r="D136" s="164" t="s">
        <v>158</v>
      </c>
      <c r="E136" s="169" t="s">
        <v>5</v>
      </c>
      <c r="F136" s="170" t="s">
        <v>1158</v>
      </c>
      <c r="H136" s="169" t="s">
        <v>5</v>
      </c>
      <c r="L136" s="168"/>
      <c r="M136" s="171"/>
      <c r="N136" s="172"/>
      <c r="O136" s="172"/>
      <c r="P136" s="172"/>
      <c r="Q136" s="172"/>
      <c r="R136" s="172"/>
      <c r="S136" s="172"/>
      <c r="T136" s="173"/>
      <c r="AT136" s="169" t="s">
        <v>158</v>
      </c>
      <c r="AU136" s="169" t="s">
        <v>76</v>
      </c>
      <c r="AV136" s="11" t="s">
        <v>74</v>
      </c>
      <c r="AW136" s="11" t="s">
        <v>30</v>
      </c>
      <c r="AX136" s="11" t="s">
        <v>66</v>
      </c>
      <c r="AY136" s="169" t="s">
        <v>145</v>
      </c>
    </row>
    <row r="137" spans="2:65" s="12" customFormat="1">
      <c r="B137" s="174"/>
      <c r="D137" s="164" t="s">
        <v>158</v>
      </c>
      <c r="E137" s="175" t="s">
        <v>5</v>
      </c>
      <c r="F137" s="176" t="s">
        <v>1159</v>
      </c>
      <c r="H137" s="177">
        <v>0.96</v>
      </c>
      <c r="L137" s="174"/>
      <c r="M137" s="178"/>
      <c r="N137" s="179"/>
      <c r="O137" s="179"/>
      <c r="P137" s="179"/>
      <c r="Q137" s="179"/>
      <c r="R137" s="179"/>
      <c r="S137" s="179"/>
      <c r="T137" s="180"/>
      <c r="AT137" s="175" t="s">
        <v>158</v>
      </c>
      <c r="AU137" s="175" t="s">
        <v>76</v>
      </c>
      <c r="AV137" s="12" t="s">
        <v>76</v>
      </c>
      <c r="AW137" s="12" t="s">
        <v>30</v>
      </c>
      <c r="AX137" s="12" t="s">
        <v>66</v>
      </c>
      <c r="AY137" s="175" t="s">
        <v>145</v>
      </c>
    </row>
    <row r="138" spans="2:65" s="13" customFormat="1">
      <c r="B138" s="181"/>
      <c r="D138" s="164" t="s">
        <v>158</v>
      </c>
      <c r="E138" s="182" t="s">
        <v>5</v>
      </c>
      <c r="F138" s="183" t="s">
        <v>161</v>
      </c>
      <c r="H138" s="184">
        <v>52.878</v>
      </c>
      <c r="L138" s="181"/>
      <c r="M138" s="185"/>
      <c r="N138" s="186"/>
      <c r="O138" s="186"/>
      <c r="P138" s="186"/>
      <c r="Q138" s="186"/>
      <c r="R138" s="186"/>
      <c r="S138" s="186"/>
      <c r="T138" s="187"/>
      <c r="AT138" s="182" t="s">
        <v>158</v>
      </c>
      <c r="AU138" s="182" t="s">
        <v>76</v>
      </c>
      <c r="AV138" s="13" t="s">
        <v>152</v>
      </c>
      <c r="AW138" s="13" t="s">
        <v>30</v>
      </c>
      <c r="AX138" s="13" t="s">
        <v>74</v>
      </c>
      <c r="AY138" s="182" t="s">
        <v>145</v>
      </c>
    </row>
    <row r="139" spans="2:65" s="1" customFormat="1" ht="16.5" customHeight="1">
      <c r="B139" s="152"/>
      <c r="C139" s="153" t="s">
        <v>212</v>
      </c>
      <c r="D139" s="153" t="s">
        <v>147</v>
      </c>
      <c r="E139" s="154" t="s">
        <v>1160</v>
      </c>
      <c r="F139" s="155" t="s">
        <v>1161</v>
      </c>
      <c r="G139" s="156" t="s">
        <v>184</v>
      </c>
      <c r="H139" s="157">
        <v>5.0999999999999996</v>
      </c>
      <c r="I139" s="158"/>
      <c r="J139" s="158">
        <f>ROUND(I139*H139,2)</f>
        <v>0</v>
      </c>
      <c r="K139" s="155" t="s">
        <v>151</v>
      </c>
      <c r="L139" s="38"/>
      <c r="M139" s="159" t="s">
        <v>5</v>
      </c>
      <c r="N139" s="160" t="s">
        <v>37</v>
      </c>
      <c r="O139" s="161">
        <v>8.5</v>
      </c>
      <c r="P139" s="161">
        <f>O139*H139</f>
        <v>43.349999999999994</v>
      </c>
      <c r="Q139" s="161">
        <v>0</v>
      </c>
      <c r="R139" s="161">
        <f>Q139*H139</f>
        <v>0</v>
      </c>
      <c r="S139" s="161">
        <v>0.6</v>
      </c>
      <c r="T139" s="162">
        <f>S139*H139</f>
        <v>3.0599999999999996</v>
      </c>
      <c r="AR139" s="24" t="s">
        <v>152</v>
      </c>
      <c r="AT139" s="24" t="s">
        <v>147</v>
      </c>
      <c r="AU139" s="24" t="s">
        <v>76</v>
      </c>
      <c r="AY139" s="24" t="s">
        <v>145</v>
      </c>
      <c r="BE139" s="163">
        <f>IF(N139="základní",J139,0)</f>
        <v>0</v>
      </c>
      <c r="BF139" s="163">
        <f>IF(N139="snížená",J139,0)</f>
        <v>0</v>
      </c>
      <c r="BG139" s="163">
        <f>IF(N139="zákl. přenesená",J139,0)</f>
        <v>0</v>
      </c>
      <c r="BH139" s="163">
        <f>IF(N139="sníž. přenesená",J139,0)</f>
        <v>0</v>
      </c>
      <c r="BI139" s="163">
        <f>IF(N139="nulová",J139,0)</f>
        <v>0</v>
      </c>
      <c r="BJ139" s="24" t="s">
        <v>74</v>
      </c>
      <c r="BK139" s="163">
        <f>ROUND(I139*H139,2)</f>
        <v>0</v>
      </c>
      <c r="BL139" s="24" t="s">
        <v>152</v>
      </c>
      <c r="BM139" s="24" t="s">
        <v>1162</v>
      </c>
    </row>
    <row r="140" spans="2:65" s="11" customFormat="1">
      <c r="B140" s="168"/>
      <c r="D140" s="164" t="s">
        <v>158</v>
      </c>
      <c r="E140" s="169" t="s">
        <v>5</v>
      </c>
      <c r="F140" s="170" t="s">
        <v>1163</v>
      </c>
      <c r="H140" s="169" t="s">
        <v>5</v>
      </c>
      <c r="L140" s="168"/>
      <c r="M140" s="171"/>
      <c r="N140" s="172"/>
      <c r="O140" s="172"/>
      <c r="P140" s="172"/>
      <c r="Q140" s="172"/>
      <c r="R140" s="172"/>
      <c r="S140" s="172"/>
      <c r="T140" s="173"/>
      <c r="AT140" s="169" t="s">
        <v>158</v>
      </c>
      <c r="AU140" s="169" t="s">
        <v>76</v>
      </c>
      <c r="AV140" s="11" t="s">
        <v>74</v>
      </c>
      <c r="AW140" s="11" t="s">
        <v>30</v>
      </c>
      <c r="AX140" s="11" t="s">
        <v>66</v>
      </c>
      <c r="AY140" s="169" t="s">
        <v>145</v>
      </c>
    </row>
    <row r="141" spans="2:65" s="12" customFormat="1">
      <c r="B141" s="174"/>
      <c r="D141" s="164" t="s">
        <v>158</v>
      </c>
      <c r="E141" s="175" t="s">
        <v>5</v>
      </c>
      <c r="F141" s="176" t="s">
        <v>1164</v>
      </c>
      <c r="H141" s="177">
        <v>5.0999999999999996</v>
      </c>
      <c r="L141" s="174"/>
      <c r="M141" s="178"/>
      <c r="N141" s="179"/>
      <c r="O141" s="179"/>
      <c r="P141" s="179"/>
      <c r="Q141" s="179"/>
      <c r="R141" s="179"/>
      <c r="S141" s="179"/>
      <c r="T141" s="180"/>
      <c r="AT141" s="175" t="s">
        <v>158</v>
      </c>
      <c r="AU141" s="175" t="s">
        <v>76</v>
      </c>
      <c r="AV141" s="12" t="s">
        <v>76</v>
      </c>
      <c r="AW141" s="12" t="s">
        <v>30</v>
      </c>
      <c r="AX141" s="12" t="s">
        <v>66</v>
      </c>
      <c r="AY141" s="175" t="s">
        <v>145</v>
      </c>
    </row>
    <row r="142" spans="2:65" s="13" customFormat="1">
      <c r="B142" s="181"/>
      <c r="D142" s="164" t="s">
        <v>158</v>
      </c>
      <c r="E142" s="182" t="s">
        <v>5</v>
      </c>
      <c r="F142" s="183" t="s">
        <v>161</v>
      </c>
      <c r="H142" s="184">
        <v>5.0999999999999996</v>
      </c>
      <c r="L142" s="181"/>
      <c r="M142" s="185"/>
      <c r="N142" s="186"/>
      <c r="O142" s="186"/>
      <c r="P142" s="186"/>
      <c r="Q142" s="186"/>
      <c r="R142" s="186"/>
      <c r="S142" s="186"/>
      <c r="T142" s="187"/>
      <c r="AT142" s="182" t="s">
        <v>158</v>
      </c>
      <c r="AU142" s="182" t="s">
        <v>76</v>
      </c>
      <c r="AV142" s="13" t="s">
        <v>152</v>
      </c>
      <c r="AW142" s="13" t="s">
        <v>30</v>
      </c>
      <c r="AX142" s="13" t="s">
        <v>74</v>
      </c>
      <c r="AY142" s="182" t="s">
        <v>145</v>
      </c>
    </row>
    <row r="143" spans="2:65" s="1" customFormat="1" ht="16.5" customHeight="1">
      <c r="B143" s="152"/>
      <c r="C143" s="153" t="s">
        <v>220</v>
      </c>
      <c r="D143" s="153" t="s">
        <v>147</v>
      </c>
      <c r="E143" s="154" t="s">
        <v>1165</v>
      </c>
      <c r="F143" s="155" t="s">
        <v>1166</v>
      </c>
      <c r="G143" s="156" t="s">
        <v>240</v>
      </c>
      <c r="H143" s="157">
        <v>16</v>
      </c>
      <c r="I143" s="158"/>
      <c r="J143" s="158">
        <f>ROUND(I143*H143,2)</f>
        <v>0</v>
      </c>
      <c r="K143" s="155"/>
      <c r="L143" s="38"/>
      <c r="M143" s="159" t="s">
        <v>5</v>
      </c>
      <c r="N143" s="160" t="s">
        <v>37</v>
      </c>
      <c r="O143" s="161">
        <v>0.21</v>
      </c>
      <c r="P143" s="161">
        <f>O143*H143</f>
        <v>3.36</v>
      </c>
      <c r="Q143" s="161">
        <v>0</v>
      </c>
      <c r="R143" s="161">
        <f>Q143*H143</f>
        <v>0</v>
      </c>
      <c r="S143" s="161">
        <v>1.6E-2</v>
      </c>
      <c r="T143" s="162">
        <f>S143*H143</f>
        <v>0.25600000000000001</v>
      </c>
      <c r="AR143" s="24" t="s">
        <v>152</v>
      </c>
      <c r="AT143" s="24" t="s">
        <v>147</v>
      </c>
      <c r="AU143" s="24" t="s">
        <v>76</v>
      </c>
      <c r="AY143" s="24" t="s">
        <v>145</v>
      </c>
      <c r="BE143" s="163">
        <f>IF(N143="základní",J143,0)</f>
        <v>0</v>
      </c>
      <c r="BF143" s="163">
        <f>IF(N143="snížená",J143,0)</f>
        <v>0</v>
      </c>
      <c r="BG143" s="163">
        <f>IF(N143="zákl. přenesená",J143,0)</f>
        <v>0</v>
      </c>
      <c r="BH143" s="163">
        <f>IF(N143="sníž. přenesená",J143,0)</f>
        <v>0</v>
      </c>
      <c r="BI143" s="163">
        <f>IF(N143="nulová",J143,0)</f>
        <v>0</v>
      </c>
      <c r="BJ143" s="24" t="s">
        <v>74</v>
      </c>
      <c r="BK143" s="163">
        <f>ROUND(I143*H143,2)</f>
        <v>0</v>
      </c>
      <c r="BL143" s="24" t="s">
        <v>152</v>
      </c>
      <c r="BM143" s="24" t="s">
        <v>1167</v>
      </c>
    </row>
    <row r="144" spans="2:65" s="1" customFormat="1">
      <c r="B144" s="38"/>
      <c r="D144" s="164" t="s">
        <v>154</v>
      </c>
      <c r="F144" s="165" t="s">
        <v>1168</v>
      </c>
      <c r="L144" s="38"/>
      <c r="M144" s="166"/>
      <c r="N144" s="39"/>
      <c r="O144" s="39"/>
      <c r="P144" s="39"/>
      <c r="Q144" s="39"/>
      <c r="R144" s="39"/>
      <c r="S144" s="39"/>
      <c r="T144" s="67"/>
      <c r="AT144" s="24" t="s">
        <v>154</v>
      </c>
      <c r="AU144" s="24" t="s">
        <v>76</v>
      </c>
    </row>
    <row r="145" spans="2:65" s="1" customFormat="1" ht="25.5" customHeight="1">
      <c r="B145" s="152"/>
      <c r="C145" s="153" t="s">
        <v>228</v>
      </c>
      <c r="D145" s="153" t="s">
        <v>147</v>
      </c>
      <c r="E145" s="154" t="s">
        <v>1169</v>
      </c>
      <c r="F145" s="155" t="s">
        <v>1170</v>
      </c>
      <c r="G145" s="156" t="s">
        <v>184</v>
      </c>
      <c r="H145" s="157">
        <v>5.4720000000000004</v>
      </c>
      <c r="I145" s="158"/>
      <c r="J145" s="158">
        <f>ROUND(I145*H145,2)</f>
        <v>0</v>
      </c>
      <c r="K145" s="155"/>
      <c r="L145" s="38"/>
      <c r="M145" s="159" t="s">
        <v>5</v>
      </c>
      <c r="N145" s="160" t="s">
        <v>37</v>
      </c>
      <c r="O145" s="161">
        <v>2.7919999999999998</v>
      </c>
      <c r="P145" s="161">
        <f>O145*H145</f>
        <v>15.277824000000001</v>
      </c>
      <c r="Q145" s="161">
        <v>0</v>
      </c>
      <c r="R145" s="161">
        <f>Q145*H145</f>
        <v>0</v>
      </c>
      <c r="S145" s="161">
        <v>0.78</v>
      </c>
      <c r="T145" s="162">
        <f>S145*H145</f>
        <v>4.2681600000000008</v>
      </c>
      <c r="AR145" s="24" t="s">
        <v>152</v>
      </c>
      <c r="AT145" s="24" t="s">
        <v>147</v>
      </c>
      <c r="AU145" s="24" t="s">
        <v>76</v>
      </c>
      <c r="AY145" s="24" t="s">
        <v>145</v>
      </c>
      <c r="BE145" s="163">
        <f>IF(N145="základní",J145,0)</f>
        <v>0</v>
      </c>
      <c r="BF145" s="163">
        <f>IF(N145="snížená",J145,0)</f>
        <v>0</v>
      </c>
      <c r="BG145" s="163">
        <f>IF(N145="zákl. přenesená",J145,0)</f>
        <v>0</v>
      </c>
      <c r="BH145" s="163">
        <f>IF(N145="sníž. přenesená",J145,0)</f>
        <v>0</v>
      </c>
      <c r="BI145" s="163">
        <f>IF(N145="nulová",J145,0)</f>
        <v>0</v>
      </c>
      <c r="BJ145" s="24" t="s">
        <v>74</v>
      </c>
      <c r="BK145" s="163">
        <f>ROUND(I145*H145,2)</f>
        <v>0</v>
      </c>
      <c r="BL145" s="24" t="s">
        <v>152</v>
      </c>
      <c r="BM145" s="24" t="s">
        <v>1171</v>
      </c>
    </row>
    <row r="146" spans="2:65" s="1" customFormat="1" ht="24">
      <c r="B146" s="38"/>
      <c r="D146" s="164" t="s">
        <v>154</v>
      </c>
      <c r="F146" s="165" t="s">
        <v>1172</v>
      </c>
      <c r="L146" s="38"/>
      <c r="M146" s="166"/>
      <c r="N146" s="39"/>
      <c r="O146" s="39"/>
      <c r="P146" s="39"/>
      <c r="Q146" s="39"/>
      <c r="R146" s="39"/>
      <c r="S146" s="39"/>
      <c r="T146" s="67"/>
      <c r="AT146" s="24" t="s">
        <v>154</v>
      </c>
      <c r="AU146" s="24" t="s">
        <v>76</v>
      </c>
    </row>
    <row r="147" spans="2:65" s="11" customFormat="1">
      <c r="B147" s="168"/>
      <c r="D147" s="164" t="s">
        <v>158</v>
      </c>
      <c r="E147" s="169" t="s">
        <v>5</v>
      </c>
      <c r="F147" s="170" t="s">
        <v>1173</v>
      </c>
      <c r="H147" s="169" t="s">
        <v>5</v>
      </c>
      <c r="L147" s="168"/>
      <c r="M147" s="171"/>
      <c r="N147" s="172"/>
      <c r="O147" s="172"/>
      <c r="P147" s="172"/>
      <c r="Q147" s="172"/>
      <c r="R147" s="172"/>
      <c r="S147" s="172"/>
      <c r="T147" s="173"/>
      <c r="AT147" s="169" t="s">
        <v>158</v>
      </c>
      <c r="AU147" s="169" t="s">
        <v>76</v>
      </c>
      <c r="AV147" s="11" t="s">
        <v>74</v>
      </c>
      <c r="AW147" s="11" t="s">
        <v>30</v>
      </c>
      <c r="AX147" s="11" t="s">
        <v>66</v>
      </c>
      <c r="AY147" s="169" t="s">
        <v>145</v>
      </c>
    </row>
    <row r="148" spans="2:65" s="12" customFormat="1">
      <c r="B148" s="174"/>
      <c r="D148" s="164" t="s">
        <v>158</v>
      </c>
      <c r="E148" s="175" t="s">
        <v>5</v>
      </c>
      <c r="F148" s="176" t="s">
        <v>1174</v>
      </c>
      <c r="H148" s="177">
        <v>5.4720000000000004</v>
      </c>
      <c r="L148" s="174"/>
      <c r="M148" s="178"/>
      <c r="N148" s="179"/>
      <c r="O148" s="179"/>
      <c r="P148" s="179"/>
      <c r="Q148" s="179"/>
      <c r="R148" s="179"/>
      <c r="S148" s="179"/>
      <c r="T148" s="180"/>
      <c r="AT148" s="175" t="s">
        <v>158</v>
      </c>
      <c r="AU148" s="175" t="s">
        <v>76</v>
      </c>
      <c r="AV148" s="12" t="s">
        <v>76</v>
      </c>
      <c r="AW148" s="12" t="s">
        <v>30</v>
      </c>
      <c r="AX148" s="12" t="s">
        <v>66</v>
      </c>
      <c r="AY148" s="175" t="s">
        <v>145</v>
      </c>
    </row>
    <row r="149" spans="2:65" s="13" customFormat="1">
      <c r="B149" s="181"/>
      <c r="D149" s="164" t="s">
        <v>158</v>
      </c>
      <c r="E149" s="182" t="s">
        <v>5</v>
      </c>
      <c r="F149" s="183" t="s">
        <v>161</v>
      </c>
      <c r="H149" s="184">
        <v>5.4720000000000004</v>
      </c>
      <c r="L149" s="181"/>
      <c r="M149" s="185"/>
      <c r="N149" s="186"/>
      <c r="O149" s="186"/>
      <c r="P149" s="186"/>
      <c r="Q149" s="186"/>
      <c r="R149" s="186"/>
      <c r="S149" s="186"/>
      <c r="T149" s="187"/>
      <c r="AT149" s="182" t="s">
        <v>158</v>
      </c>
      <c r="AU149" s="182" t="s">
        <v>76</v>
      </c>
      <c r="AV149" s="13" t="s">
        <v>152</v>
      </c>
      <c r="AW149" s="13" t="s">
        <v>30</v>
      </c>
      <c r="AX149" s="13" t="s">
        <v>74</v>
      </c>
      <c r="AY149" s="182" t="s">
        <v>145</v>
      </c>
    </row>
    <row r="150" spans="2:65" s="10" customFormat="1" ht="22.35" customHeight="1">
      <c r="B150" s="140"/>
      <c r="D150" s="141" t="s">
        <v>65</v>
      </c>
      <c r="E150" s="150" t="s">
        <v>1175</v>
      </c>
      <c r="F150" s="150" t="s">
        <v>1176</v>
      </c>
      <c r="J150" s="151">
        <f>BK150</f>
        <v>0</v>
      </c>
      <c r="L150" s="140"/>
      <c r="M150" s="144"/>
      <c r="N150" s="145"/>
      <c r="O150" s="145"/>
      <c r="P150" s="146">
        <f>SUM(P151:P159)</f>
        <v>14.789</v>
      </c>
      <c r="Q150" s="145"/>
      <c r="R150" s="146">
        <f>SUM(R151:R159)</f>
        <v>0</v>
      </c>
      <c r="S150" s="145"/>
      <c r="T150" s="147">
        <f>SUM(T151:T159)</f>
        <v>22.379999999999995</v>
      </c>
      <c r="AR150" s="141" t="s">
        <v>74</v>
      </c>
      <c r="AT150" s="148" t="s">
        <v>65</v>
      </c>
      <c r="AU150" s="148" t="s">
        <v>76</v>
      </c>
      <c r="AY150" s="141" t="s">
        <v>145</v>
      </c>
      <c r="BK150" s="149">
        <f>SUM(BK151:BK159)</f>
        <v>0</v>
      </c>
    </row>
    <row r="151" spans="2:65" s="1" customFormat="1" ht="16.5" customHeight="1">
      <c r="B151" s="152"/>
      <c r="C151" s="153" t="s">
        <v>237</v>
      </c>
      <c r="D151" s="153" t="s">
        <v>147</v>
      </c>
      <c r="E151" s="154" t="s">
        <v>1177</v>
      </c>
      <c r="F151" s="155" t="s">
        <v>1178</v>
      </c>
      <c r="G151" s="156" t="s">
        <v>240</v>
      </c>
      <c r="H151" s="157">
        <v>5</v>
      </c>
      <c r="I151" s="158"/>
      <c r="J151" s="158">
        <f>ROUND(I151*H151,2)</f>
        <v>0</v>
      </c>
      <c r="K151" s="155" t="s">
        <v>151</v>
      </c>
      <c r="L151" s="38"/>
      <c r="M151" s="159" t="s">
        <v>5</v>
      </c>
      <c r="N151" s="160" t="s">
        <v>37</v>
      </c>
      <c r="O151" s="161">
        <v>0.64300000000000002</v>
      </c>
      <c r="P151" s="161">
        <f>O151*H151</f>
        <v>3.2149999999999999</v>
      </c>
      <c r="Q151" s="161">
        <v>0</v>
      </c>
      <c r="R151" s="161">
        <f>Q151*H151</f>
        <v>0</v>
      </c>
      <c r="S151" s="161">
        <v>0.40799999999999997</v>
      </c>
      <c r="T151" s="162">
        <f>S151*H151</f>
        <v>2.04</v>
      </c>
      <c r="AR151" s="24" t="s">
        <v>152</v>
      </c>
      <c r="AT151" s="24" t="s">
        <v>147</v>
      </c>
      <c r="AU151" s="24" t="s">
        <v>169</v>
      </c>
      <c r="AY151" s="24" t="s">
        <v>145</v>
      </c>
      <c r="BE151" s="163">
        <f>IF(N151="základní",J151,0)</f>
        <v>0</v>
      </c>
      <c r="BF151" s="163">
        <f>IF(N151="snížená",J151,0)</f>
        <v>0</v>
      </c>
      <c r="BG151" s="163">
        <f>IF(N151="zákl. přenesená",J151,0)</f>
        <v>0</v>
      </c>
      <c r="BH151" s="163">
        <f>IF(N151="sníž. přenesená",J151,0)</f>
        <v>0</v>
      </c>
      <c r="BI151" s="163">
        <f>IF(N151="nulová",J151,0)</f>
        <v>0</v>
      </c>
      <c r="BJ151" s="24" t="s">
        <v>74</v>
      </c>
      <c r="BK151" s="163">
        <f>ROUND(I151*H151,2)</f>
        <v>0</v>
      </c>
      <c r="BL151" s="24" t="s">
        <v>152</v>
      </c>
      <c r="BM151" s="24" t="s">
        <v>1179</v>
      </c>
    </row>
    <row r="152" spans="2:65" s="11" customFormat="1">
      <c r="B152" s="168"/>
      <c r="D152" s="164" t="s">
        <v>158</v>
      </c>
      <c r="E152" s="169" t="s">
        <v>5</v>
      </c>
      <c r="F152" s="170" t="s">
        <v>1180</v>
      </c>
      <c r="H152" s="169" t="s">
        <v>5</v>
      </c>
      <c r="L152" s="168"/>
      <c r="M152" s="171"/>
      <c r="N152" s="172"/>
      <c r="O152" s="172"/>
      <c r="P152" s="172"/>
      <c r="Q152" s="172"/>
      <c r="R152" s="172"/>
      <c r="S152" s="172"/>
      <c r="T152" s="173"/>
      <c r="AT152" s="169" t="s">
        <v>158</v>
      </c>
      <c r="AU152" s="169" t="s">
        <v>169</v>
      </c>
      <c r="AV152" s="11" t="s">
        <v>74</v>
      </c>
      <c r="AW152" s="11" t="s">
        <v>30</v>
      </c>
      <c r="AX152" s="11" t="s">
        <v>66</v>
      </c>
      <c r="AY152" s="169" t="s">
        <v>145</v>
      </c>
    </row>
    <row r="153" spans="2:65" s="12" customFormat="1">
      <c r="B153" s="174"/>
      <c r="D153" s="164" t="s">
        <v>158</v>
      </c>
      <c r="E153" s="175" t="s">
        <v>5</v>
      </c>
      <c r="F153" s="176" t="s">
        <v>1181</v>
      </c>
      <c r="H153" s="177">
        <v>5</v>
      </c>
      <c r="L153" s="174"/>
      <c r="M153" s="178"/>
      <c r="N153" s="179"/>
      <c r="O153" s="179"/>
      <c r="P153" s="179"/>
      <c r="Q153" s="179"/>
      <c r="R153" s="179"/>
      <c r="S153" s="179"/>
      <c r="T153" s="180"/>
      <c r="AT153" s="175" t="s">
        <v>158</v>
      </c>
      <c r="AU153" s="175" t="s">
        <v>169</v>
      </c>
      <c r="AV153" s="12" t="s">
        <v>76</v>
      </c>
      <c r="AW153" s="12" t="s">
        <v>30</v>
      </c>
      <c r="AX153" s="12" t="s">
        <v>66</v>
      </c>
      <c r="AY153" s="175" t="s">
        <v>145</v>
      </c>
    </row>
    <row r="154" spans="2:65" s="13" customFormat="1">
      <c r="B154" s="181"/>
      <c r="D154" s="164" t="s">
        <v>158</v>
      </c>
      <c r="E154" s="182" t="s">
        <v>5</v>
      </c>
      <c r="F154" s="183" t="s">
        <v>161</v>
      </c>
      <c r="H154" s="184">
        <v>5</v>
      </c>
      <c r="L154" s="181"/>
      <c r="M154" s="185"/>
      <c r="N154" s="186"/>
      <c r="O154" s="186"/>
      <c r="P154" s="186"/>
      <c r="Q154" s="186"/>
      <c r="R154" s="186"/>
      <c r="S154" s="186"/>
      <c r="T154" s="187"/>
      <c r="AT154" s="182" t="s">
        <v>158</v>
      </c>
      <c r="AU154" s="182" t="s">
        <v>169</v>
      </c>
      <c r="AV154" s="13" t="s">
        <v>152</v>
      </c>
      <c r="AW154" s="13" t="s">
        <v>30</v>
      </c>
      <c r="AX154" s="13" t="s">
        <v>74</v>
      </c>
      <c r="AY154" s="182" t="s">
        <v>145</v>
      </c>
    </row>
    <row r="155" spans="2:65" s="1" customFormat="1" ht="16.5" customHeight="1">
      <c r="B155" s="152"/>
      <c r="C155" s="153" t="s">
        <v>245</v>
      </c>
      <c r="D155" s="153" t="s">
        <v>147</v>
      </c>
      <c r="E155" s="154" t="s">
        <v>1182</v>
      </c>
      <c r="F155" s="155" t="s">
        <v>1183</v>
      </c>
      <c r="G155" s="156" t="s">
        <v>240</v>
      </c>
      <c r="H155" s="157">
        <v>18</v>
      </c>
      <c r="I155" s="158"/>
      <c r="J155" s="158">
        <f>ROUND(I155*H155,2)</f>
        <v>0</v>
      </c>
      <c r="K155" s="155" t="s">
        <v>151</v>
      </c>
      <c r="L155" s="38"/>
      <c r="M155" s="159" t="s">
        <v>5</v>
      </c>
      <c r="N155" s="160" t="s">
        <v>37</v>
      </c>
      <c r="O155" s="161">
        <v>0.64300000000000002</v>
      </c>
      <c r="P155" s="161">
        <f>O155*H155</f>
        <v>11.574</v>
      </c>
      <c r="Q155" s="161">
        <v>0</v>
      </c>
      <c r="R155" s="161">
        <f>Q155*H155</f>
        <v>0</v>
      </c>
      <c r="S155" s="161">
        <v>1.1299999999999999</v>
      </c>
      <c r="T155" s="162">
        <f>S155*H155</f>
        <v>20.339999999999996</v>
      </c>
      <c r="AR155" s="24" t="s">
        <v>152</v>
      </c>
      <c r="AT155" s="24" t="s">
        <v>147</v>
      </c>
      <c r="AU155" s="24" t="s">
        <v>169</v>
      </c>
      <c r="AY155" s="24" t="s">
        <v>145</v>
      </c>
      <c r="BE155" s="163">
        <f>IF(N155="základní",J155,0)</f>
        <v>0</v>
      </c>
      <c r="BF155" s="163">
        <f>IF(N155="snížená",J155,0)</f>
        <v>0</v>
      </c>
      <c r="BG155" s="163">
        <f>IF(N155="zákl. přenesená",J155,0)</f>
        <v>0</v>
      </c>
      <c r="BH155" s="163">
        <f>IF(N155="sníž. přenesená",J155,0)</f>
        <v>0</v>
      </c>
      <c r="BI155" s="163">
        <f>IF(N155="nulová",J155,0)</f>
        <v>0</v>
      </c>
      <c r="BJ155" s="24" t="s">
        <v>74</v>
      </c>
      <c r="BK155" s="163">
        <f>ROUND(I155*H155,2)</f>
        <v>0</v>
      </c>
      <c r="BL155" s="24" t="s">
        <v>152</v>
      </c>
      <c r="BM155" s="24" t="s">
        <v>1184</v>
      </c>
    </row>
    <row r="156" spans="2:65" s="1" customFormat="1">
      <c r="B156" s="38"/>
      <c r="D156" s="164" t="s">
        <v>154</v>
      </c>
      <c r="F156" s="165" t="s">
        <v>1185</v>
      </c>
      <c r="L156" s="38"/>
      <c r="M156" s="166"/>
      <c r="N156" s="39"/>
      <c r="O156" s="39"/>
      <c r="P156" s="39"/>
      <c r="Q156" s="39"/>
      <c r="R156" s="39"/>
      <c r="S156" s="39"/>
      <c r="T156" s="67"/>
      <c r="AT156" s="24" t="s">
        <v>154</v>
      </c>
      <c r="AU156" s="24" t="s">
        <v>169</v>
      </c>
    </row>
    <row r="157" spans="2:65" s="11" customFormat="1">
      <c r="B157" s="168"/>
      <c r="D157" s="164" t="s">
        <v>158</v>
      </c>
      <c r="E157" s="169" t="s">
        <v>5</v>
      </c>
      <c r="F157" s="170" t="s">
        <v>1186</v>
      </c>
      <c r="H157" s="169" t="s">
        <v>5</v>
      </c>
      <c r="L157" s="168"/>
      <c r="M157" s="171"/>
      <c r="N157" s="172"/>
      <c r="O157" s="172"/>
      <c r="P157" s="172"/>
      <c r="Q157" s="172"/>
      <c r="R157" s="172"/>
      <c r="S157" s="172"/>
      <c r="T157" s="173"/>
      <c r="AT157" s="169" t="s">
        <v>158</v>
      </c>
      <c r="AU157" s="169" t="s">
        <v>169</v>
      </c>
      <c r="AV157" s="11" t="s">
        <v>74</v>
      </c>
      <c r="AW157" s="11" t="s">
        <v>30</v>
      </c>
      <c r="AX157" s="11" t="s">
        <v>66</v>
      </c>
      <c r="AY157" s="169" t="s">
        <v>145</v>
      </c>
    </row>
    <row r="158" spans="2:65" s="12" customFormat="1">
      <c r="B158" s="174"/>
      <c r="D158" s="164" t="s">
        <v>158</v>
      </c>
      <c r="E158" s="175" t="s">
        <v>5</v>
      </c>
      <c r="F158" s="176" t="s">
        <v>1015</v>
      </c>
      <c r="H158" s="177">
        <v>18</v>
      </c>
      <c r="L158" s="174"/>
      <c r="M158" s="178"/>
      <c r="N158" s="179"/>
      <c r="O158" s="179"/>
      <c r="P158" s="179"/>
      <c r="Q158" s="179"/>
      <c r="R158" s="179"/>
      <c r="S158" s="179"/>
      <c r="T158" s="180"/>
      <c r="AT158" s="175" t="s">
        <v>158</v>
      </c>
      <c r="AU158" s="175" t="s">
        <v>169</v>
      </c>
      <c r="AV158" s="12" t="s">
        <v>76</v>
      </c>
      <c r="AW158" s="12" t="s">
        <v>30</v>
      </c>
      <c r="AX158" s="12" t="s">
        <v>66</v>
      </c>
      <c r="AY158" s="175" t="s">
        <v>145</v>
      </c>
    </row>
    <row r="159" spans="2:65" s="13" customFormat="1">
      <c r="B159" s="181"/>
      <c r="D159" s="164" t="s">
        <v>158</v>
      </c>
      <c r="E159" s="182" t="s">
        <v>5</v>
      </c>
      <c r="F159" s="183" t="s">
        <v>161</v>
      </c>
      <c r="H159" s="184">
        <v>18</v>
      </c>
      <c r="L159" s="181"/>
      <c r="M159" s="185"/>
      <c r="N159" s="186"/>
      <c r="O159" s="186"/>
      <c r="P159" s="186"/>
      <c r="Q159" s="186"/>
      <c r="R159" s="186"/>
      <c r="S159" s="186"/>
      <c r="T159" s="187"/>
      <c r="AT159" s="182" t="s">
        <v>158</v>
      </c>
      <c r="AU159" s="182" t="s">
        <v>169</v>
      </c>
      <c r="AV159" s="13" t="s">
        <v>152</v>
      </c>
      <c r="AW159" s="13" t="s">
        <v>30</v>
      </c>
      <c r="AX159" s="13" t="s">
        <v>74</v>
      </c>
      <c r="AY159" s="182" t="s">
        <v>145</v>
      </c>
    </row>
    <row r="160" spans="2:65" s="10" customFormat="1" ht="29.85" customHeight="1">
      <c r="B160" s="140"/>
      <c r="D160" s="141" t="s">
        <v>65</v>
      </c>
      <c r="E160" s="150" t="s">
        <v>456</v>
      </c>
      <c r="F160" s="150" t="s">
        <v>457</v>
      </c>
      <c r="J160" s="151">
        <f>BK160</f>
        <v>0</v>
      </c>
      <c r="L160" s="140"/>
      <c r="M160" s="144"/>
      <c r="N160" s="145"/>
      <c r="O160" s="145"/>
      <c r="P160" s="146">
        <f>SUM(P161:P166)</f>
        <v>55.662749999999996</v>
      </c>
      <c r="Q160" s="145"/>
      <c r="R160" s="146">
        <f>SUM(R161:R166)</f>
        <v>0</v>
      </c>
      <c r="S160" s="145"/>
      <c r="T160" s="147">
        <f>SUM(T161:T166)</f>
        <v>0</v>
      </c>
      <c r="AR160" s="141" t="s">
        <v>74</v>
      </c>
      <c r="AT160" s="148" t="s">
        <v>65</v>
      </c>
      <c r="AU160" s="148" t="s">
        <v>74</v>
      </c>
      <c r="AY160" s="141" t="s">
        <v>145</v>
      </c>
      <c r="BK160" s="149">
        <f>SUM(BK161:BK166)</f>
        <v>0</v>
      </c>
    </row>
    <row r="161" spans="2:65" s="1" customFormat="1" ht="25.5" customHeight="1">
      <c r="B161" s="152"/>
      <c r="C161" s="153" t="s">
        <v>254</v>
      </c>
      <c r="D161" s="153" t="s">
        <v>147</v>
      </c>
      <c r="E161" s="154" t="s">
        <v>1187</v>
      </c>
      <c r="F161" s="155" t="s">
        <v>1188</v>
      </c>
      <c r="G161" s="156" t="s">
        <v>265</v>
      </c>
      <c r="H161" s="157">
        <v>441.98599999999999</v>
      </c>
      <c r="I161" s="158"/>
      <c r="J161" s="158">
        <f>ROUND(I161*H161,2)</f>
        <v>0</v>
      </c>
      <c r="K161" s="155" t="s">
        <v>151</v>
      </c>
      <c r="L161" s="38"/>
      <c r="M161" s="159" t="s">
        <v>5</v>
      </c>
      <c r="N161" s="160" t="s">
        <v>37</v>
      </c>
      <c r="O161" s="161">
        <v>0.125</v>
      </c>
      <c r="P161" s="161">
        <f>O161*H161</f>
        <v>55.248249999999999</v>
      </c>
      <c r="Q161" s="161">
        <v>0</v>
      </c>
      <c r="R161" s="161">
        <f>Q161*H161</f>
        <v>0</v>
      </c>
      <c r="S161" s="161">
        <v>0</v>
      </c>
      <c r="T161" s="162">
        <f>S161*H161</f>
        <v>0</v>
      </c>
      <c r="AR161" s="24" t="s">
        <v>152</v>
      </c>
      <c r="AT161" s="24" t="s">
        <v>147</v>
      </c>
      <c r="AU161" s="24" t="s">
        <v>76</v>
      </c>
      <c r="AY161" s="24" t="s">
        <v>145</v>
      </c>
      <c r="BE161" s="163">
        <f>IF(N161="základní",J161,0)</f>
        <v>0</v>
      </c>
      <c r="BF161" s="163">
        <f>IF(N161="snížená",J161,0)</f>
        <v>0</v>
      </c>
      <c r="BG161" s="163">
        <f>IF(N161="zákl. přenesená",J161,0)</f>
        <v>0</v>
      </c>
      <c r="BH161" s="163">
        <f>IF(N161="sníž. přenesená",J161,0)</f>
        <v>0</v>
      </c>
      <c r="BI161" s="163">
        <f>IF(N161="nulová",J161,0)</f>
        <v>0</v>
      </c>
      <c r="BJ161" s="24" t="s">
        <v>74</v>
      </c>
      <c r="BK161" s="163">
        <f>ROUND(I161*H161,2)</f>
        <v>0</v>
      </c>
      <c r="BL161" s="24" t="s">
        <v>152</v>
      </c>
      <c r="BM161" s="24" t="s">
        <v>1189</v>
      </c>
    </row>
    <row r="162" spans="2:65" s="12" customFormat="1">
      <c r="B162" s="174"/>
      <c r="D162" s="164" t="s">
        <v>158</v>
      </c>
      <c r="E162" s="175" t="s">
        <v>5</v>
      </c>
      <c r="F162" s="176" t="s">
        <v>1190</v>
      </c>
      <c r="H162" s="177">
        <v>441.98599999999999</v>
      </c>
      <c r="L162" s="174"/>
      <c r="M162" s="178"/>
      <c r="N162" s="179"/>
      <c r="O162" s="179"/>
      <c r="P162" s="179"/>
      <c r="Q162" s="179"/>
      <c r="R162" s="179"/>
      <c r="S162" s="179"/>
      <c r="T162" s="180"/>
      <c r="AT162" s="175" t="s">
        <v>158</v>
      </c>
      <c r="AU162" s="175" t="s">
        <v>76</v>
      </c>
      <c r="AV162" s="12" t="s">
        <v>76</v>
      </c>
      <c r="AW162" s="12" t="s">
        <v>30</v>
      </c>
      <c r="AX162" s="12" t="s">
        <v>66</v>
      </c>
      <c r="AY162" s="175" t="s">
        <v>145</v>
      </c>
    </row>
    <row r="163" spans="2:65" s="13" customFormat="1">
      <c r="B163" s="181"/>
      <c r="D163" s="164" t="s">
        <v>158</v>
      </c>
      <c r="E163" s="182" t="s">
        <v>5</v>
      </c>
      <c r="F163" s="183" t="s">
        <v>161</v>
      </c>
      <c r="H163" s="184">
        <v>441.98599999999999</v>
      </c>
      <c r="L163" s="181"/>
      <c r="M163" s="185"/>
      <c r="N163" s="186"/>
      <c r="O163" s="186"/>
      <c r="P163" s="186"/>
      <c r="Q163" s="186"/>
      <c r="R163" s="186"/>
      <c r="S163" s="186"/>
      <c r="T163" s="187"/>
      <c r="AT163" s="182" t="s">
        <v>158</v>
      </c>
      <c r="AU163" s="182" t="s">
        <v>76</v>
      </c>
      <c r="AV163" s="13" t="s">
        <v>152</v>
      </c>
      <c r="AW163" s="13" t="s">
        <v>30</v>
      </c>
      <c r="AX163" s="13" t="s">
        <v>74</v>
      </c>
      <c r="AY163" s="182" t="s">
        <v>145</v>
      </c>
    </row>
    <row r="164" spans="2:65" s="1" customFormat="1" ht="25.5" customHeight="1">
      <c r="B164" s="152"/>
      <c r="C164" s="153" t="s">
        <v>262</v>
      </c>
      <c r="D164" s="153" t="s">
        <v>147</v>
      </c>
      <c r="E164" s="154" t="s">
        <v>1191</v>
      </c>
      <c r="F164" s="155" t="s">
        <v>1192</v>
      </c>
      <c r="G164" s="156" t="s">
        <v>265</v>
      </c>
      <c r="H164" s="157">
        <v>3.3159999999999998</v>
      </c>
      <c r="I164" s="158"/>
      <c r="J164" s="158">
        <f>ROUND(I164*H164,2)</f>
        <v>0</v>
      </c>
      <c r="K164" s="155" t="s">
        <v>151</v>
      </c>
      <c r="L164" s="38"/>
      <c r="M164" s="159" t="s">
        <v>5</v>
      </c>
      <c r="N164" s="160" t="s">
        <v>37</v>
      </c>
      <c r="O164" s="161">
        <v>0.125</v>
      </c>
      <c r="P164" s="161">
        <f>O164*H164</f>
        <v>0.41449999999999998</v>
      </c>
      <c r="Q164" s="161">
        <v>0</v>
      </c>
      <c r="R164" s="161">
        <f>Q164*H164</f>
        <v>0</v>
      </c>
      <c r="S164" s="161">
        <v>0</v>
      </c>
      <c r="T164" s="162">
        <f>S164*H164</f>
        <v>0</v>
      </c>
      <c r="AR164" s="24" t="s">
        <v>152</v>
      </c>
      <c r="AT164" s="24" t="s">
        <v>147</v>
      </c>
      <c r="AU164" s="24" t="s">
        <v>76</v>
      </c>
      <c r="AY164" s="24" t="s">
        <v>145</v>
      </c>
      <c r="BE164" s="163">
        <f>IF(N164="základní",J164,0)</f>
        <v>0</v>
      </c>
      <c r="BF164" s="163">
        <f>IF(N164="snížená",J164,0)</f>
        <v>0</v>
      </c>
      <c r="BG164" s="163">
        <f>IF(N164="zákl. přenesená",J164,0)</f>
        <v>0</v>
      </c>
      <c r="BH164" s="163">
        <f>IF(N164="sníž. přenesená",J164,0)</f>
        <v>0</v>
      </c>
      <c r="BI164" s="163">
        <f>IF(N164="nulová",J164,0)</f>
        <v>0</v>
      </c>
      <c r="BJ164" s="24" t="s">
        <v>74</v>
      </c>
      <c r="BK164" s="163">
        <f>ROUND(I164*H164,2)</f>
        <v>0</v>
      </c>
      <c r="BL164" s="24" t="s">
        <v>152</v>
      </c>
      <c r="BM164" s="24" t="s">
        <v>1193</v>
      </c>
    </row>
    <row r="165" spans="2:65" s="12" customFormat="1">
      <c r="B165" s="174"/>
      <c r="D165" s="164" t="s">
        <v>158</v>
      </c>
      <c r="E165" s="175" t="s">
        <v>5</v>
      </c>
      <c r="F165" s="176" t="s">
        <v>1194</v>
      </c>
      <c r="H165" s="177">
        <v>3.3159999999999998</v>
      </c>
      <c r="L165" s="174"/>
      <c r="M165" s="178"/>
      <c r="N165" s="179"/>
      <c r="O165" s="179"/>
      <c r="P165" s="179"/>
      <c r="Q165" s="179"/>
      <c r="R165" s="179"/>
      <c r="S165" s="179"/>
      <c r="T165" s="180"/>
      <c r="AT165" s="175" t="s">
        <v>158</v>
      </c>
      <c r="AU165" s="175" t="s">
        <v>76</v>
      </c>
      <c r="AV165" s="12" t="s">
        <v>76</v>
      </c>
      <c r="AW165" s="12" t="s">
        <v>30</v>
      </c>
      <c r="AX165" s="12" t="s">
        <v>66</v>
      </c>
      <c r="AY165" s="175" t="s">
        <v>145</v>
      </c>
    </row>
    <row r="166" spans="2:65" s="13" customFormat="1">
      <c r="B166" s="181"/>
      <c r="D166" s="164" t="s">
        <v>158</v>
      </c>
      <c r="E166" s="182" t="s">
        <v>5</v>
      </c>
      <c r="F166" s="183" t="s">
        <v>161</v>
      </c>
      <c r="H166" s="184">
        <v>3.3159999999999998</v>
      </c>
      <c r="L166" s="181"/>
      <c r="M166" s="185"/>
      <c r="N166" s="186"/>
      <c r="O166" s="186"/>
      <c r="P166" s="186"/>
      <c r="Q166" s="186"/>
      <c r="R166" s="186"/>
      <c r="S166" s="186"/>
      <c r="T166" s="187"/>
      <c r="AT166" s="182" t="s">
        <v>158</v>
      </c>
      <c r="AU166" s="182" t="s">
        <v>76</v>
      </c>
      <c r="AV166" s="13" t="s">
        <v>152</v>
      </c>
      <c r="AW166" s="13" t="s">
        <v>30</v>
      </c>
      <c r="AX166" s="13" t="s">
        <v>74</v>
      </c>
      <c r="AY166" s="182" t="s">
        <v>145</v>
      </c>
    </row>
    <row r="167" spans="2:65" s="10" customFormat="1" ht="29.85" customHeight="1">
      <c r="B167" s="140"/>
      <c r="D167" s="141" t="s">
        <v>65</v>
      </c>
      <c r="E167" s="150" t="s">
        <v>469</v>
      </c>
      <c r="F167" s="150" t="s">
        <v>470</v>
      </c>
      <c r="J167" s="151">
        <f>BK167</f>
        <v>0</v>
      </c>
      <c r="L167" s="140"/>
      <c r="M167" s="144"/>
      <c r="N167" s="145"/>
      <c r="O167" s="145"/>
      <c r="P167" s="146">
        <f>SUM(P168:P169)</f>
        <v>2.0489560000000004</v>
      </c>
      <c r="Q167" s="145"/>
      <c r="R167" s="146">
        <f>SUM(R168:R169)</f>
        <v>0</v>
      </c>
      <c r="S167" s="145"/>
      <c r="T167" s="147">
        <f>SUM(T168:T169)</f>
        <v>0</v>
      </c>
      <c r="AR167" s="141" t="s">
        <v>74</v>
      </c>
      <c r="AT167" s="148" t="s">
        <v>65</v>
      </c>
      <c r="AU167" s="148" t="s">
        <v>74</v>
      </c>
      <c r="AY167" s="141" t="s">
        <v>145</v>
      </c>
      <c r="BK167" s="149">
        <f>SUM(BK168:BK169)</f>
        <v>0</v>
      </c>
    </row>
    <row r="168" spans="2:65" s="1" customFormat="1" ht="16.5" customHeight="1">
      <c r="B168" s="152"/>
      <c r="C168" s="153" t="s">
        <v>11</v>
      </c>
      <c r="D168" s="153" t="s">
        <v>147</v>
      </c>
      <c r="E168" s="154" t="s">
        <v>472</v>
      </c>
      <c r="F168" s="155" t="s">
        <v>473</v>
      </c>
      <c r="G168" s="156" t="s">
        <v>265</v>
      </c>
      <c r="H168" s="157">
        <v>6.0620000000000003</v>
      </c>
      <c r="I168" s="158"/>
      <c r="J168" s="158">
        <f>ROUND(I168*H168,2)</f>
        <v>0</v>
      </c>
      <c r="K168" s="155"/>
      <c r="L168" s="38"/>
      <c r="M168" s="159" t="s">
        <v>5</v>
      </c>
      <c r="N168" s="160" t="s">
        <v>37</v>
      </c>
      <c r="O168" s="161">
        <v>0.33800000000000002</v>
      </c>
      <c r="P168" s="161">
        <f>O168*H168</f>
        <v>2.0489560000000004</v>
      </c>
      <c r="Q168" s="161">
        <v>0</v>
      </c>
      <c r="R168" s="161">
        <f>Q168*H168</f>
        <v>0</v>
      </c>
      <c r="S168" s="161">
        <v>0</v>
      </c>
      <c r="T168" s="162">
        <f>S168*H168</f>
        <v>0</v>
      </c>
      <c r="AR168" s="24" t="s">
        <v>152</v>
      </c>
      <c r="AT168" s="24" t="s">
        <v>147</v>
      </c>
      <c r="AU168" s="24" t="s">
        <v>76</v>
      </c>
      <c r="AY168" s="24" t="s">
        <v>145</v>
      </c>
      <c r="BE168" s="163">
        <f>IF(N168="základní",J168,0)</f>
        <v>0</v>
      </c>
      <c r="BF168" s="163">
        <f>IF(N168="snížená",J168,0)</f>
        <v>0</v>
      </c>
      <c r="BG168" s="163">
        <f>IF(N168="zákl. přenesená",J168,0)</f>
        <v>0</v>
      </c>
      <c r="BH168" s="163">
        <f>IF(N168="sníž. přenesená",J168,0)</f>
        <v>0</v>
      </c>
      <c r="BI168" s="163">
        <f>IF(N168="nulová",J168,0)</f>
        <v>0</v>
      </c>
      <c r="BJ168" s="24" t="s">
        <v>74</v>
      </c>
      <c r="BK168" s="163">
        <f>ROUND(I168*H168,2)</f>
        <v>0</v>
      </c>
      <c r="BL168" s="24" t="s">
        <v>152</v>
      </c>
      <c r="BM168" s="24" t="s">
        <v>1195</v>
      </c>
    </row>
    <row r="169" spans="2:65" s="1" customFormat="1" ht="24">
      <c r="B169" s="38"/>
      <c r="D169" s="164" t="s">
        <v>154</v>
      </c>
      <c r="F169" s="165" t="s">
        <v>475</v>
      </c>
      <c r="L169" s="38"/>
      <c r="M169" s="197"/>
      <c r="N169" s="198"/>
      <c r="O169" s="198"/>
      <c r="P169" s="198"/>
      <c r="Q169" s="198"/>
      <c r="R169" s="198"/>
      <c r="S169" s="198"/>
      <c r="T169" s="199"/>
      <c r="AT169" s="24" t="s">
        <v>154</v>
      </c>
      <c r="AU169" s="24" t="s">
        <v>76</v>
      </c>
    </row>
    <row r="170" spans="2:65" s="1" customFormat="1" ht="6.9" customHeight="1">
      <c r="B170" s="53"/>
      <c r="C170" s="54"/>
      <c r="D170" s="54"/>
      <c r="E170" s="54"/>
      <c r="F170" s="54"/>
      <c r="G170" s="54"/>
      <c r="H170" s="54"/>
      <c r="I170" s="54"/>
      <c r="J170" s="54"/>
      <c r="K170" s="54"/>
      <c r="L170" s="38"/>
    </row>
  </sheetData>
  <autoFilter ref="C82:K169"/>
  <mergeCells count="10">
    <mergeCell ref="J51:J52"/>
    <mergeCell ref="E73:H73"/>
    <mergeCell ref="E75:H75"/>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2"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12"/>
  <sheetViews>
    <sheetView showGridLines="0" workbookViewId="0">
      <pane ySplit="1" topLeftCell="A2" activePane="bottomLeft" state="frozen"/>
      <selection pane="bottomLeft" activeCell="J76" sqref="J76:J77"/>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291" t="s">
        <v>8</v>
      </c>
      <c r="M2" s="292"/>
      <c r="N2" s="292"/>
      <c r="O2" s="292"/>
      <c r="P2" s="292"/>
      <c r="Q2" s="292"/>
      <c r="R2" s="292"/>
      <c r="S2" s="292"/>
      <c r="T2" s="292"/>
      <c r="U2" s="292"/>
      <c r="V2" s="292"/>
      <c r="AT2" s="24" t="s">
        <v>100</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1196</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5</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ROUND(J81,2)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ROUND(SUM(BE81:BE111), 2)</f>
        <v>0</v>
      </c>
      <c r="G30" s="39"/>
      <c r="H30" s="39"/>
      <c r="I30" s="107">
        <v>0.21</v>
      </c>
      <c r="J30" s="106">
        <f>ROUND(ROUND((SUM(BE81:BE111)), 2)*I30, 2)</f>
        <v>0</v>
      </c>
      <c r="K30" s="42"/>
    </row>
    <row r="31" spans="2:11" s="1" customFormat="1" ht="14.4" customHeight="1">
      <c r="B31" s="38"/>
      <c r="C31" s="39"/>
      <c r="D31" s="39"/>
      <c r="E31" s="46" t="s">
        <v>38</v>
      </c>
      <c r="F31" s="106">
        <f>ROUND(SUM(BF81:BF111), 2)</f>
        <v>0</v>
      </c>
      <c r="G31" s="39"/>
      <c r="H31" s="39"/>
      <c r="I31" s="107">
        <v>0.15</v>
      </c>
      <c r="J31" s="106">
        <f>ROUND(ROUND((SUM(BF81:BF111)), 2)*I31, 2)</f>
        <v>0</v>
      </c>
      <c r="K31" s="42"/>
    </row>
    <row r="32" spans="2:11" s="1" customFormat="1" ht="14.4" hidden="1" customHeight="1">
      <c r="B32" s="38"/>
      <c r="C32" s="39"/>
      <c r="D32" s="39"/>
      <c r="E32" s="46" t="s">
        <v>39</v>
      </c>
      <c r="F32" s="106">
        <f>ROUND(SUM(BG81:BG111), 2)</f>
        <v>0</v>
      </c>
      <c r="G32" s="39"/>
      <c r="H32" s="39"/>
      <c r="I32" s="107">
        <v>0.21</v>
      </c>
      <c r="J32" s="106">
        <v>0</v>
      </c>
      <c r="K32" s="42"/>
    </row>
    <row r="33" spans="2:11" s="1" customFormat="1" ht="14.4" hidden="1" customHeight="1">
      <c r="B33" s="38"/>
      <c r="C33" s="39"/>
      <c r="D33" s="39"/>
      <c r="E33" s="46" t="s">
        <v>40</v>
      </c>
      <c r="F33" s="106">
        <f>ROUND(SUM(BH81:BH111), 2)</f>
        <v>0</v>
      </c>
      <c r="G33" s="39"/>
      <c r="H33" s="39"/>
      <c r="I33" s="107">
        <v>0.15</v>
      </c>
      <c r="J33" s="106">
        <v>0</v>
      </c>
      <c r="K33" s="42"/>
    </row>
    <row r="34" spans="2:11" s="1" customFormat="1" ht="14.4" hidden="1" customHeight="1">
      <c r="B34" s="38"/>
      <c r="C34" s="39"/>
      <c r="D34" s="39"/>
      <c r="E34" s="46" t="s">
        <v>41</v>
      </c>
      <c r="F34" s="106">
        <f>ROUND(SUM(BI81:BI111),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VON - Vedlejší a ostatní náklady</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J81</f>
        <v>0</v>
      </c>
      <c r="K56" s="42"/>
      <c r="AU56" s="24" t="s">
        <v>114</v>
      </c>
    </row>
    <row r="57" spans="2:47" s="7" customFormat="1" ht="24.9" customHeight="1">
      <c r="B57" s="119"/>
      <c r="C57" s="120"/>
      <c r="D57" s="121" t="s">
        <v>1197</v>
      </c>
      <c r="E57" s="122"/>
      <c r="F57" s="122"/>
      <c r="G57" s="122"/>
      <c r="H57" s="122"/>
      <c r="I57" s="122"/>
      <c r="J57" s="123">
        <f>J82</f>
        <v>0</v>
      </c>
      <c r="K57" s="124"/>
    </row>
    <row r="58" spans="2:47" s="8" customFormat="1" ht="19.95" customHeight="1">
      <c r="B58" s="125"/>
      <c r="C58" s="126"/>
      <c r="D58" s="127" t="s">
        <v>1198</v>
      </c>
      <c r="E58" s="128"/>
      <c r="F58" s="128"/>
      <c r="G58" s="128"/>
      <c r="H58" s="128"/>
      <c r="I58" s="128"/>
      <c r="J58" s="129">
        <f>J83</f>
        <v>0</v>
      </c>
      <c r="K58" s="130"/>
    </row>
    <row r="59" spans="2:47" s="8" customFormat="1" ht="19.95" customHeight="1">
      <c r="B59" s="125"/>
      <c r="C59" s="126"/>
      <c r="D59" s="127" t="s">
        <v>1199</v>
      </c>
      <c r="E59" s="128"/>
      <c r="F59" s="128"/>
      <c r="G59" s="128"/>
      <c r="H59" s="128"/>
      <c r="I59" s="128"/>
      <c r="J59" s="129">
        <f>J91</f>
        <v>0</v>
      </c>
      <c r="K59" s="130"/>
    </row>
    <row r="60" spans="2:47" s="8" customFormat="1" ht="19.95" customHeight="1">
      <c r="B60" s="125"/>
      <c r="C60" s="126"/>
      <c r="D60" s="127" t="s">
        <v>1200</v>
      </c>
      <c r="E60" s="128"/>
      <c r="F60" s="128"/>
      <c r="G60" s="128"/>
      <c r="H60" s="128"/>
      <c r="I60" s="128"/>
      <c r="J60" s="129">
        <f>J93</f>
        <v>0</v>
      </c>
      <c r="K60" s="130"/>
    </row>
    <row r="61" spans="2:47" s="8" customFormat="1" ht="19.95" customHeight="1">
      <c r="B61" s="125"/>
      <c r="C61" s="126"/>
      <c r="D61" s="127" t="s">
        <v>1201</v>
      </c>
      <c r="E61" s="128"/>
      <c r="F61" s="128"/>
      <c r="G61" s="128"/>
      <c r="H61" s="128"/>
      <c r="I61" s="128"/>
      <c r="J61" s="129">
        <f>J110</f>
        <v>0</v>
      </c>
      <c r="K61" s="130"/>
    </row>
    <row r="62" spans="2:47" s="1" customFormat="1" ht="21.75" customHeight="1">
      <c r="B62" s="38"/>
      <c r="C62" s="39"/>
      <c r="D62" s="39"/>
      <c r="E62" s="39"/>
      <c r="F62" s="39"/>
      <c r="G62" s="39"/>
      <c r="H62" s="39"/>
      <c r="I62" s="39"/>
      <c r="J62" s="39"/>
      <c r="K62" s="42"/>
    </row>
    <row r="63" spans="2:47" s="1" customFormat="1" ht="6.9" customHeight="1">
      <c r="B63" s="53"/>
      <c r="C63" s="54"/>
      <c r="D63" s="54"/>
      <c r="E63" s="54"/>
      <c r="F63" s="54"/>
      <c r="G63" s="54"/>
      <c r="H63" s="54"/>
      <c r="I63" s="54"/>
      <c r="J63" s="54"/>
      <c r="K63" s="55"/>
    </row>
    <row r="67" spans="2:20" s="1" customFormat="1" ht="6.9" customHeight="1">
      <c r="B67" s="56"/>
      <c r="C67" s="57"/>
      <c r="D67" s="57"/>
      <c r="E67" s="57"/>
      <c r="F67" s="57"/>
      <c r="G67" s="57"/>
      <c r="H67" s="57"/>
      <c r="I67" s="57"/>
      <c r="J67" s="57"/>
      <c r="K67" s="57"/>
      <c r="L67" s="38"/>
    </row>
    <row r="68" spans="2:20" s="1" customFormat="1" ht="36.9" customHeight="1">
      <c r="B68" s="38"/>
      <c r="C68" s="58" t="s">
        <v>129</v>
      </c>
      <c r="L68" s="38"/>
    </row>
    <row r="69" spans="2:20" s="1" customFormat="1" ht="6.9" customHeight="1">
      <c r="B69" s="38"/>
      <c r="L69" s="38"/>
    </row>
    <row r="70" spans="2:20" s="1" customFormat="1" ht="14.4" customHeight="1">
      <c r="B70" s="38"/>
      <c r="C70" s="60" t="s">
        <v>16</v>
      </c>
      <c r="L70" s="38"/>
    </row>
    <row r="71" spans="2:20" s="1" customFormat="1" ht="16.5" customHeight="1">
      <c r="B71" s="38"/>
      <c r="E71" s="326" t="str">
        <f>E7</f>
        <v>Hradčanský rybník, oprava rybníka</v>
      </c>
      <c r="F71" s="327"/>
      <c r="G71" s="327"/>
      <c r="H71" s="327"/>
      <c r="L71" s="38"/>
    </row>
    <row r="72" spans="2:20" s="1" customFormat="1" ht="14.4" customHeight="1">
      <c r="B72" s="38"/>
      <c r="C72" s="60" t="s">
        <v>107</v>
      </c>
      <c r="L72" s="38"/>
    </row>
    <row r="73" spans="2:20" s="1" customFormat="1" ht="17.25" customHeight="1">
      <c r="B73" s="38"/>
      <c r="E73" s="298" t="str">
        <f>E9</f>
        <v>VON - Vedlejší a ostatní náklady</v>
      </c>
      <c r="F73" s="328"/>
      <c r="G73" s="328"/>
      <c r="H73" s="328"/>
      <c r="L73" s="38"/>
    </row>
    <row r="74" spans="2:20" s="1" customFormat="1" ht="6.9" customHeight="1">
      <c r="B74" s="38"/>
      <c r="L74" s="38"/>
    </row>
    <row r="75" spans="2:20" s="1" customFormat="1" ht="18" customHeight="1">
      <c r="B75" s="38"/>
      <c r="C75" s="60" t="s">
        <v>20</v>
      </c>
      <c r="F75" s="131" t="str">
        <f>F12</f>
        <v xml:space="preserve"> </v>
      </c>
      <c r="I75" s="60" t="s">
        <v>22</v>
      </c>
      <c r="J75" s="64" t="str">
        <f>IF(J12="","",J12)</f>
        <v/>
      </c>
      <c r="L75" s="38"/>
    </row>
    <row r="76" spans="2:20" s="1" customFormat="1" ht="6.9" customHeight="1">
      <c r="B76" s="38"/>
      <c r="L76" s="38"/>
    </row>
    <row r="77" spans="2:20" s="1" customFormat="1" ht="13.2">
      <c r="B77" s="38"/>
      <c r="C77" s="60" t="s">
        <v>23</v>
      </c>
      <c r="F77" s="131" t="str">
        <f>E15</f>
        <v>MĚSTO RALSKA, Kuřívody 701, Ralsko, 471 24 Mimoň</v>
      </c>
      <c r="I77" s="60" t="s">
        <v>28</v>
      </c>
      <c r="J77" s="131"/>
      <c r="L77" s="38"/>
    </row>
    <row r="78" spans="2:20" s="1" customFormat="1" ht="14.4" customHeight="1">
      <c r="B78" s="38"/>
      <c r="C78" s="60" t="s">
        <v>27</v>
      </c>
      <c r="F78" s="131" t="str">
        <f>IF(E18="","",E18)</f>
        <v xml:space="preserve"> </v>
      </c>
      <c r="L78" s="38"/>
    </row>
    <row r="79" spans="2:20" s="1" customFormat="1" ht="10.35" customHeight="1">
      <c r="B79" s="38"/>
      <c r="L79" s="38"/>
    </row>
    <row r="80" spans="2:20" s="9" customFormat="1" ht="29.25" customHeight="1">
      <c r="B80" s="132"/>
      <c r="C80" s="133" t="s">
        <v>130</v>
      </c>
      <c r="D80" s="134" t="s">
        <v>51</v>
      </c>
      <c r="E80" s="134" t="s">
        <v>47</v>
      </c>
      <c r="F80" s="134" t="s">
        <v>131</v>
      </c>
      <c r="G80" s="134" t="s">
        <v>132</v>
      </c>
      <c r="H80" s="134" t="s">
        <v>133</v>
      </c>
      <c r="I80" s="134" t="s">
        <v>134</v>
      </c>
      <c r="J80" s="134" t="s">
        <v>112</v>
      </c>
      <c r="K80" s="135" t="s">
        <v>135</v>
      </c>
      <c r="L80" s="132"/>
      <c r="M80" s="70" t="s">
        <v>136</v>
      </c>
      <c r="N80" s="71" t="s">
        <v>36</v>
      </c>
      <c r="O80" s="71" t="s">
        <v>137</v>
      </c>
      <c r="P80" s="71" t="s">
        <v>138</v>
      </c>
      <c r="Q80" s="71" t="s">
        <v>139</v>
      </c>
      <c r="R80" s="71" t="s">
        <v>140</v>
      </c>
      <c r="S80" s="71" t="s">
        <v>141</v>
      </c>
      <c r="T80" s="72" t="s">
        <v>142</v>
      </c>
    </row>
    <row r="81" spans="2:65" s="1" customFormat="1" ht="29.25" customHeight="1">
      <c r="B81" s="38"/>
      <c r="C81" s="74" t="s">
        <v>113</v>
      </c>
      <c r="J81" s="136">
        <f>BK81</f>
        <v>0</v>
      </c>
      <c r="L81" s="38"/>
      <c r="M81" s="73"/>
      <c r="N81" s="65"/>
      <c r="O81" s="65"/>
      <c r="P81" s="137">
        <f>P82</f>
        <v>0</v>
      </c>
      <c r="Q81" s="65"/>
      <c r="R81" s="137">
        <f>R82</f>
        <v>0</v>
      </c>
      <c r="S81" s="65"/>
      <c r="T81" s="138">
        <f>T82</f>
        <v>0</v>
      </c>
      <c r="AT81" s="24" t="s">
        <v>65</v>
      </c>
      <c r="AU81" s="24" t="s">
        <v>114</v>
      </c>
      <c r="BK81" s="139">
        <f>BK82</f>
        <v>0</v>
      </c>
    </row>
    <row r="82" spans="2:65" s="10" customFormat="1" ht="37.35" customHeight="1">
      <c r="B82" s="140"/>
      <c r="D82" s="141" t="s">
        <v>65</v>
      </c>
      <c r="E82" s="142" t="s">
        <v>1202</v>
      </c>
      <c r="F82" s="142" t="s">
        <v>1203</v>
      </c>
      <c r="J82" s="143">
        <f>BK82</f>
        <v>0</v>
      </c>
      <c r="L82" s="140"/>
      <c r="M82" s="144"/>
      <c r="N82" s="145"/>
      <c r="O82" s="145"/>
      <c r="P82" s="146">
        <f>P83+P91+P93+P110</f>
        <v>0</v>
      </c>
      <c r="Q82" s="145"/>
      <c r="R82" s="146">
        <f>R83+R91+R93+R110</f>
        <v>0</v>
      </c>
      <c r="S82" s="145"/>
      <c r="T82" s="147">
        <f>T83+T91+T93+T110</f>
        <v>0</v>
      </c>
      <c r="AR82" s="141" t="s">
        <v>181</v>
      </c>
      <c r="AT82" s="148" t="s">
        <v>65</v>
      </c>
      <c r="AU82" s="148" t="s">
        <v>66</v>
      </c>
      <c r="AY82" s="141" t="s">
        <v>145</v>
      </c>
      <c r="BK82" s="149">
        <f>BK83+BK91+BK93+BK110</f>
        <v>0</v>
      </c>
    </row>
    <row r="83" spans="2:65" s="10" customFormat="1" ht="19.95" customHeight="1">
      <c r="B83" s="140"/>
      <c r="D83" s="141" t="s">
        <v>65</v>
      </c>
      <c r="E83" s="150" t="s">
        <v>1204</v>
      </c>
      <c r="F83" s="150" t="s">
        <v>1205</v>
      </c>
      <c r="J83" s="151">
        <f>BK83</f>
        <v>0</v>
      </c>
      <c r="L83" s="140"/>
      <c r="M83" s="144"/>
      <c r="N83" s="145"/>
      <c r="O83" s="145"/>
      <c r="P83" s="146">
        <f>SUM(P84:P90)</f>
        <v>0</v>
      </c>
      <c r="Q83" s="145"/>
      <c r="R83" s="146">
        <f>SUM(R84:R90)</f>
        <v>0</v>
      </c>
      <c r="S83" s="145"/>
      <c r="T83" s="147">
        <f>SUM(T84:T90)</f>
        <v>0</v>
      </c>
      <c r="AR83" s="141" t="s">
        <v>181</v>
      </c>
      <c r="AT83" s="148" t="s">
        <v>65</v>
      </c>
      <c r="AU83" s="148" t="s">
        <v>74</v>
      </c>
      <c r="AY83" s="141" t="s">
        <v>145</v>
      </c>
      <c r="BK83" s="149">
        <f>SUM(BK84:BK90)</f>
        <v>0</v>
      </c>
    </row>
    <row r="84" spans="2:65" s="1" customFormat="1" ht="16.5" customHeight="1">
      <c r="B84" s="152"/>
      <c r="C84" s="153" t="s">
        <v>74</v>
      </c>
      <c r="D84" s="153" t="s">
        <v>147</v>
      </c>
      <c r="E84" s="154" t="s">
        <v>1206</v>
      </c>
      <c r="F84" s="155" t="s">
        <v>1207</v>
      </c>
      <c r="G84" s="156" t="s">
        <v>177</v>
      </c>
      <c r="H84" s="157">
        <v>1</v>
      </c>
      <c r="I84" s="158"/>
      <c r="J84" s="158">
        <f t="shared" ref="J84:J90" si="0">ROUND(I84*H84,2)</f>
        <v>0</v>
      </c>
      <c r="K84" s="155" t="s">
        <v>5</v>
      </c>
      <c r="L84" s="38"/>
      <c r="M84" s="159" t="s">
        <v>5</v>
      </c>
      <c r="N84" s="160" t="s">
        <v>37</v>
      </c>
      <c r="O84" s="161">
        <v>0</v>
      </c>
      <c r="P84" s="161">
        <f t="shared" ref="P84:P90" si="1">O84*H84</f>
        <v>0</v>
      </c>
      <c r="Q84" s="161">
        <v>0</v>
      </c>
      <c r="R84" s="161">
        <f t="shared" ref="R84:R90" si="2">Q84*H84</f>
        <v>0</v>
      </c>
      <c r="S84" s="161">
        <v>0</v>
      </c>
      <c r="T84" s="162">
        <f t="shared" ref="T84:T90" si="3">S84*H84</f>
        <v>0</v>
      </c>
      <c r="AR84" s="24" t="s">
        <v>1208</v>
      </c>
      <c r="AT84" s="24" t="s">
        <v>147</v>
      </c>
      <c r="AU84" s="24" t="s">
        <v>76</v>
      </c>
      <c r="AY84" s="24" t="s">
        <v>145</v>
      </c>
      <c r="BE84" s="163">
        <f t="shared" ref="BE84:BE90" si="4">IF(N84="základní",J84,0)</f>
        <v>0</v>
      </c>
      <c r="BF84" s="163">
        <f t="shared" ref="BF84:BF90" si="5">IF(N84="snížená",J84,0)</f>
        <v>0</v>
      </c>
      <c r="BG84" s="163">
        <f t="shared" ref="BG84:BG90" si="6">IF(N84="zákl. přenesená",J84,0)</f>
        <v>0</v>
      </c>
      <c r="BH84" s="163">
        <f t="shared" ref="BH84:BH90" si="7">IF(N84="sníž. přenesená",J84,0)</f>
        <v>0</v>
      </c>
      <c r="BI84" s="163">
        <f t="shared" ref="BI84:BI90" si="8">IF(N84="nulová",J84,0)</f>
        <v>0</v>
      </c>
      <c r="BJ84" s="24" t="s">
        <v>74</v>
      </c>
      <c r="BK84" s="163">
        <f t="shared" ref="BK84:BK90" si="9">ROUND(I84*H84,2)</f>
        <v>0</v>
      </c>
      <c r="BL84" s="24" t="s">
        <v>1208</v>
      </c>
      <c r="BM84" s="24" t="s">
        <v>1209</v>
      </c>
    </row>
    <row r="85" spans="2:65" s="1" customFormat="1" ht="16.5" customHeight="1">
      <c r="B85" s="152"/>
      <c r="C85" s="153" t="s">
        <v>76</v>
      </c>
      <c r="D85" s="153" t="s">
        <v>147</v>
      </c>
      <c r="E85" s="154" t="s">
        <v>1210</v>
      </c>
      <c r="F85" s="155" t="s">
        <v>1211</v>
      </c>
      <c r="G85" s="156" t="s">
        <v>1212</v>
      </c>
      <c r="H85" s="157">
        <v>92</v>
      </c>
      <c r="I85" s="158"/>
      <c r="J85" s="158">
        <f t="shared" si="0"/>
        <v>0</v>
      </c>
      <c r="K85" s="155" t="s">
        <v>5</v>
      </c>
      <c r="L85" s="38"/>
      <c r="M85" s="159" t="s">
        <v>5</v>
      </c>
      <c r="N85" s="160" t="s">
        <v>37</v>
      </c>
      <c r="O85" s="161">
        <v>0</v>
      </c>
      <c r="P85" s="161">
        <f t="shared" si="1"/>
        <v>0</v>
      </c>
      <c r="Q85" s="161">
        <v>0</v>
      </c>
      <c r="R85" s="161">
        <f t="shared" si="2"/>
        <v>0</v>
      </c>
      <c r="S85" s="161">
        <v>0</v>
      </c>
      <c r="T85" s="162">
        <f t="shared" si="3"/>
        <v>0</v>
      </c>
      <c r="AR85" s="24" t="s">
        <v>1208</v>
      </c>
      <c r="AT85" s="24" t="s">
        <v>147</v>
      </c>
      <c r="AU85" s="24" t="s">
        <v>76</v>
      </c>
      <c r="AY85" s="24" t="s">
        <v>145</v>
      </c>
      <c r="BE85" s="163">
        <f t="shared" si="4"/>
        <v>0</v>
      </c>
      <c r="BF85" s="163">
        <f t="shared" si="5"/>
        <v>0</v>
      </c>
      <c r="BG85" s="163">
        <f t="shared" si="6"/>
        <v>0</v>
      </c>
      <c r="BH85" s="163">
        <f t="shared" si="7"/>
        <v>0</v>
      </c>
      <c r="BI85" s="163">
        <f t="shared" si="8"/>
        <v>0</v>
      </c>
      <c r="BJ85" s="24" t="s">
        <v>74</v>
      </c>
      <c r="BK85" s="163">
        <f t="shared" si="9"/>
        <v>0</v>
      </c>
      <c r="BL85" s="24" t="s">
        <v>1208</v>
      </c>
      <c r="BM85" s="24" t="s">
        <v>1213</v>
      </c>
    </row>
    <row r="86" spans="2:65" s="1" customFormat="1" ht="16.5" customHeight="1">
      <c r="B86" s="152"/>
      <c r="C86" s="153" t="s">
        <v>169</v>
      </c>
      <c r="D86" s="153" t="s">
        <v>147</v>
      </c>
      <c r="E86" s="154" t="s">
        <v>1214</v>
      </c>
      <c r="F86" s="155" t="s">
        <v>1215</v>
      </c>
      <c r="G86" s="156" t="s">
        <v>177</v>
      </c>
      <c r="H86" s="157">
        <v>1</v>
      </c>
      <c r="I86" s="158"/>
      <c r="J86" s="158">
        <f t="shared" si="0"/>
        <v>0</v>
      </c>
      <c r="K86" s="155"/>
      <c r="L86" s="38"/>
      <c r="M86" s="159" t="s">
        <v>5</v>
      </c>
      <c r="N86" s="160" t="s">
        <v>37</v>
      </c>
      <c r="O86" s="161">
        <v>0</v>
      </c>
      <c r="P86" s="161">
        <f t="shared" si="1"/>
        <v>0</v>
      </c>
      <c r="Q86" s="161">
        <v>0</v>
      </c>
      <c r="R86" s="161">
        <f t="shared" si="2"/>
        <v>0</v>
      </c>
      <c r="S86" s="161">
        <v>0</v>
      </c>
      <c r="T86" s="162">
        <f t="shared" si="3"/>
        <v>0</v>
      </c>
      <c r="AR86" s="24" t="s">
        <v>1208</v>
      </c>
      <c r="AT86" s="24" t="s">
        <v>147</v>
      </c>
      <c r="AU86" s="24" t="s">
        <v>76</v>
      </c>
      <c r="AY86" s="24" t="s">
        <v>145</v>
      </c>
      <c r="BE86" s="163">
        <f t="shared" si="4"/>
        <v>0</v>
      </c>
      <c r="BF86" s="163">
        <f t="shared" si="5"/>
        <v>0</v>
      </c>
      <c r="BG86" s="163">
        <f t="shared" si="6"/>
        <v>0</v>
      </c>
      <c r="BH86" s="163">
        <f t="shared" si="7"/>
        <v>0</v>
      </c>
      <c r="BI86" s="163">
        <f t="shared" si="8"/>
        <v>0</v>
      </c>
      <c r="BJ86" s="24" t="s">
        <v>74</v>
      </c>
      <c r="BK86" s="163">
        <f t="shared" si="9"/>
        <v>0</v>
      </c>
      <c r="BL86" s="24" t="s">
        <v>1208</v>
      </c>
      <c r="BM86" s="24" t="s">
        <v>1216</v>
      </c>
    </row>
    <row r="87" spans="2:65" s="1" customFormat="1" ht="16.5" customHeight="1">
      <c r="B87" s="152"/>
      <c r="C87" s="153" t="s">
        <v>152</v>
      </c>
      <c r="D87" s="153" t="s">
        <v>147</v>
      </c>
      <c r="E87" s="154" t="s">
        <v>1217</v>
      </c>
      <c r="F87" s="155" t="s">
        <v>1218</v>
      </c>
      <c r="G87" s="156" t="s">
        <v>177</v>
      </c>
      <c r="H87" s="157">
        <v>1</v>
      </c>
      <c r="I87" s="158"/>
      <c r="J87" s="158">
        <f t="shared" si="0"/>
        <v>0</v>
      </c>
      <c r="K87" s="155"/>
      <c r="L87" s="38"/>
      <c r="M87" s="159" t="s">
        <v>5</v>
      </c>
      <c r="N87" s="160" t="s">
        <v>37</v>
      </c>
      <c r="O87" s="161">
        <v>0</v>
      </c>
      <c r="P87" s="161">
        <f t="shared" si="1"/>
        <v>0</v>
      </c>
      <c r="Q87" s="161">
        <v>0</v>
      </c>
      <c r="R87" s="161">
        <f t="shared" si="2"/>
        <v>0</v>
      </c>
      <c r="S87" s="161">
        <v>0</v>
      </c>
      <c r="T87" s="162">
        <f t="shared" si="3"/>
        <v>0</v>
      </c>
      <c r="AR87" s="24" t="s">
        <v>1208</v>
      </c>
      <c r="AT87" s="24" t="s">
        <v>147</v>
      </c>
      <c r="AU87" s="24" t="s">
        <v>76</v>
      </c>
      <c r="AY87" s="24" t="s">
        <v>145</v>
      </c>
      <c r="BE87" s="163">
        <f t="shared" si="4"/>
        <v>0</v>
      </c>
      <c r="BF87" s="163">
        <f t="shared" si="5"/>
        <v>0</v>
      </c>
      <c r="BG87" s="163">
        <f t="shared" si="6"/>
        <v>0</v>
      </c>
      <c r="BH87" s="163">
        <f t="shared" si="7"/>
        <v>0</v>
      </c>
      <c r="BI87" s="163">
        <f t="shared" si="8"/>
        <v>0</v>
      </c>
      <c r="BJ87" s="24" t="s">
        <v>74</v>
      </c>
      <c r="BK87" s="163">
        <f t="shared" si="9"/>
        <v>0</v>
      </c>
      <c r="BL87" s="24" t="s">
        <v>1208</v>
      </c>
      <c r="BM87" s="24" t="s">
        <v>1219</v>
      </c>
    </row>
    <row r="88" spans="2:65" s="1" customFormat="1" ht="16.5" customHeight="1">
      <c r="B88" s="152"/>
      <c r="C88" s="153" t="s">
        <v>181</v>
      </c>
      <c r="D88" s="153" t="s">
        <v>147</v>
      </c>
      <c r="E88" s="154" t="s">
        <v>1220</v>
      </c>
      <c r="F88" s="155" t="s">
        <v>1221</v>
      </c>
      <c r="G88" s="156" t="s">
        <v>240</v>
      </c>
      <c r="H88" s="157">
        <v>800</v>
      </c>
      <c r="I88" s="158"/>
      <c r="J88" s="158">
        <f t="shared" si="0"/>
        <v>0</v>
      </c>
      <c r="K88" s="155"/>
      <c r="L88" s="38"/>
      <c r="M88" s="159" t="s">
        <v>5</v>
      </c>
      <c r="N88" s="160" t="s">
        <v>37</v>
      </c>
      <c r="O88" s="161">
        <v>0</v>
      </c>
      <c r="P88" s="161">
        <f t="shared" si="1"/>
        <v>0</v>
      </c>
      <c r="Q88" s="161">
        <v>0</v>
      </c>
      <c r="R88" s="161">
        <f t="shared" si="2"/>
        <v>0</v>
      </c>
      <c r="S88" s="161">
        <v>0</v>
      </c>
      <c r="T88" s="162">
        <f t="shared" si="3"/>
        <v>0</v>
      </c>
      <c r="AR88" s="24" t="s">
        <v>1208</v>
      </c>
      <c r="AT88" s="24" t="s">
        <v>147</v>
      </c>
      <c r="AU88" s="24" t="s">
        <v>76</v>
      </c>
      <c r="AY88" s="24" t="s">
        <v>145</v>
      </c>
      <c r="BE88" s="163">
        <f t="shared" si="4"/>
        <v>0</v>
      </c>
      <c r="BF88" s="163">
        <f t="shared" si="5"/>
        <v>0</v>
      </c>
      <c r="BG88" s="163">
        <f t="shared" si="6"/>
        <v>0</v>
      </c>
      <c r="BH88" s="163">
        <f t="shared" si="7"/>
        <v>0</v>
      </c>
      <c r="BI88" s="163">
        <f t="shared" si="8"/>
        <v>0</v>
      </c>
      <c r="BJ88" s="24" t="s">
        <v>74</v>
      </c>
      <c r="BK88" s="163">
        <f t="shared" si="9"/>
        <v>0</v>
      </c>
      <c r="BL88" s="24" t="s">
        <v>1208</v>
      </c>
      <c r="BM88" s="24" t="s">
        <v>1222</v>
      </c>
    </row>
    <row r="89" spans="2:65" s="1" customFormat="1" ht="16.5" customHeight="1">
      <c r="B89" s="152"/>
      <c r="C89" s="153" t="s">
        <v>192</v>
      </c>
      <c r="D89" s="153" t="s">
        <v>147</v>
      </c>
      <c r="E89" s="154" t="s">
        <v>1223</v>
      </c>
      <c r="F89" s="155" t="s">
        <v>1224</v>
      </c>
      <c r="G89" s="156" t="s">
        <v>1225</v>
      </c>
      <c r="H89" s="157">
        <v>150</v>
      </c>
      <c r="I89" s="158"/>
      <c r="J89" s="158">
        <f t="shared" si="0"/>
        <v>0</v>
      </c>
      <c r="K89" s="155" t="s">
        <v>5</v>
      </c>
      <c r="L89" s="38"/>
      <c r="M89" s="159" t="s">
        <v>5</v>
      </c>
      <c r="N89" s="160" t="s">
        <v>37</v>
      </c>
      <c r="O89" s="161">
        <v>0</v>
      </c>
      <c r="P89" s="161">
        <f t="shared" si="1"/>
        <v>0</v>
      </c>
      <c r="Q89" s="161">
        <v>0</v>
      </c>
      <c r="R89" s="161">
        <f t="shared" si="2"/>
        <v>0</v>
      </c>
      <c r="S89" s="161">
        <v>0</v>
      </c>
      <c r="T89" s="162">
        <f t="shared" si="3"/>
        <v>0</v>
      </c>
      <c r="AR89" s="24" t="s">
        <v>1208</v>
      </c>
      <c r="AT89" s="24" t="s">
        <v>147</v>
      </c>
      <c r="AU89" s="24" t="s">
        <v>76</v>
      </c>
      <c r="AY89" s="24" t="s">
        <v>145</v>
      </c>
      <c r="BE89" s="163">
        <f t="shared" si="4"/>
        <v>0</v>
      </c>
      <c r="BF89" s="163">
        <f t="shared" si="5"/>
        <v>0</v>
      </c>
      <c r="BG89" s="163">
        <f t="shared" si="6"/>
        <v>0</v>
      </c>
      <c r="BH89" s="163">
        <f t="shared" si="7"/>
        <v>0</v>
      </c>
      <c r="BI89" s="163">
        <f t="shared" si="8"/>
        <v>0</v>
      </c>
      <c r="BJ89" s="24" t="s">
        <v>74</v>
      </c>
      <c r="BK89" s="163">
        <f t="shared" si="9"/>
        <v>0</v>
      </c>
      <c r="BL89" s="24" t="s">
        <v>1208</v>
      </c>
      <c r="BM89" s="24" t="s">
        <v>1226</v>
      </c>
    </row>
    <row r="90" spans="2:65" s="1" customFormat="1" ht="16.5" customHeight="1">
      <c r="B90" s="152"/>
      <c r="C90" s="153" t="s">
        <v>204</v>
      </c>
      <c r="D90" s="153" t="s">
        <v>147</v>
      </c>
      <c r="E90" s="154" t="s">
        <v>1227</v>
      </c>
      <c r="F90" s="155" t="s">
        <v>1228</v>
      </c>
      <c r="G90" s="156" t="s">
        <v>177</v>
      </c>
      <c r="H90" s="157">
        <v>1</v>
      </c>
      <c r="I90" s="158"/>
      <c r="J90" s="158">
        <f t="shared" si="0"/>
        <v>0</v>
      </c>
      <c r="K90" s="155" t="s">
        <v>5</v>
      </c>
      <c r="L90" s="38"/>
      <c r="M90" s="159" t="s">
        <v>5</v>
      </c>
      <c r="N90" s="160" t="s">
        <v>37</v>
      </c>
      <c r="O90" s="161">
        <v>0</v>
      </c>
      <c r="P90" s="161">
        <f t="shared" si="1"/>
        <v>0</v>
      </c>
      <c r="Q90" s="161">
        <v>0</v>
      </c>
      <c r="R90" s="161">
        <f t="shared" si="2"/>
        <v>0</v>
      </c>
      <c r="S90" s="161">
        <v>0</v>
      </c>
      <c r="T90" s="162">
        <f t="shared" si="3"/>
        <v>0</v>
      </c>
      <c r="AR90" s="24" t="s">
        <v>1208</v>
      </c>
      <c r="AT90" s="24" t="s">
        <v>147</v>
      </c>
      <c r="AU90" s="24" t="s">
        <v>76</v>
      </c>
      <c r="AY90" s="24" t="s">
        <v>145</v>
      </c>
      <c r="BE90" s="163">
        <f t="shared" si="4"/>
        <v>0</v>
      </c>
      <c r="BF90" s="163">
        <f t="shared" si="5"/>
        <v>0</v>
      </c>
      <c r="BG90" s="163">
        <f t="shared" si="6"/>
        <v>0</v>
      </c>
      <c r="BH90" s="163">
        <f t="shared" si="7"/>
        <v>0</v>
      </c>
      <c r="BI90" s="163">
        <f t="shared" si="8"/>
        <v>0</v>
      </c>
      <c r="BJ90" s="24" t="s">
        <v>74</v>
      </c>
      <c r="BK90" s="163">
        <f t="shared" si="9"/>
        <v>0</v>
      </c>
      <c r="BL90" s="24" t="s">
        <v>1208</v>
      </c>
      <c r="BM90" s="24" t="s">
        <v>1229</v>
      </c>
    </row>
    <row r="91" spans="2:65" s="10" customFormat="1" ht="29.85" customHeight="1">
      <c r="B91" s="140"/>
      <c r="D91" s="141" t="s">
        <v>65</v>
      </c>
      <c r="E91" s="150" t="s">
        <v>1230</v>
      </c>
      <c r="F91" s="150" t="s">
        <v>1231</v>
      </c>
      <c r="J91" s="151">
        <f>BK91</f>
        <v>0</v>
      </c>
      <c r="L91" s="140"/>
      <c r="M91" s="144"/>
      <c r="N91" s="145"/>
      <c r="O91" s="145"/>
      <c r="P91" s="146">
        <f>P92</f>
        <v>0</v>
      </c>
      <c r="Q91" s="145"/>
      <c r="R91" s="146">
        <f>R92</f>
        <v>0</v>
      </c>
      <c r="S91" s="145"/>
      <c r="T91" s="147">
        <f>T92</f>
        <v>0</v>
      </c>
      <c r="AR91" s="141" t="s">
        <v>181</v>
      </c>
      <c r="AT91" s="148" t="s">
        <v>65</v>
      </c>
      <c r="AU91" s="148" t="s">
        <v>74</v>
      </c>
      <c r="AY91" s="141" t="s">
        <v>145</v>
      </c>
      <c r="BK91" s="149">
        <f>BK92</f>
        <v>0</v>
      </c>
    </row>
    <row r="92" spans="2:65" s="1" customFormat="1" ht="16.5" customHeight="1">
      <c r="B92" s="152"/>
      <c r="C92" s="153" t="s">
        <v>212</v>
      </c>
      <c r="D92" s="153" t="s">
        <v>147</v>
      </c>
      <c r="E92" s="154" t="s">
        <v>1232</v>
      </c>
      <c r="F92" s="155" t="s">
        <v>1233</v>
      </c>
      <c r="G92" s="156" t="s">
        <v>177</v>
      </c>
      <c r="H92" s="157">
        <v>1</v>
      </c>
      <c r="I92" s="158"/>
      <c r="J92" s="158">
        <f>ROUND(I92*H92,2)</f>
        <v>0</v>
      </c>
      <c r="K92" s="155" t="s">
        <v>5</v>
      </c>
      <c r="L92" s="38"/>
      <c r="M92" s="159" t="s">
        <v>5</v>
      </c>
      <c r="N92" s="160" t="s">
        <v>37</v>
      </c>
      <c r="O92" s="161">
        <v>0</v>
      </c>
      <c r="P92" s="161">
        <f>O92*H92</f>
        <v>0</v>
      </c>
      <c r="Q92" s="161">
        <v>0</v>
      </c>
      <c r="R92" s="161">
        <f>Q92*H92</f>
        <v>0</v>
      </c>
      <c r="S92" s="161">
        <v>0</v>
      </c>
      <c r="T92" s="162">
        <f>S92*H92</f>
        <v>0</v>
      </c>
      <c r="AR92" s="24" t="s">
        <v>1208</v>
      </c>
      <c r="AT92" s="24" t="s">
        <v>147</v>
      </c>
      <c r="AU92" s="24" t="s">
        <v>76</v>
      </c>
      <c r="AY92" s="24" t="s">
        <v>145</v>
      </c>
      <c r="BE92" s="163">
        <f>IF(N92="základní",J92,0)</f>
        <v>0</v>
      </c>
      <c r="BF92" s="163">
        <f>IF(N92="snížená",J92,0)</f>
        <v>0</v>
      </c>
      <c r="BG92" s="163">
        <f>IF(N92="zákl. přenesená",J92,0)</f>
        <v>0</v>
      </c>
      <c r="BH92" s="163">
        <f>IF(N92="sníž. přenesená",J92,0)</f>
        <v>0</v>
      </c>
      <c r="BI92" s="163">
        <f>IF(N92="nulová",J92,0)</f>
        <v>0</v>
      </c>
      <c r="BJ92" s="24" t="s">
        <v>74</v>
      </c>
      <c r="BK92" s="163">
        <f>ROUND(I92*H92,2)</f>
        <v>0</v>
      </c>
      <c r="BL92" s="24" t="s">
        <v>1208</v>
      </c>
      <c r="BM92" s="24" t="s">
        <v>1234</v>
      </c>
    </row>
    <row r="93" spans="2:65" s="10" customFormat="1" ht="29.85" customHeight="1">
      <c r="B93" s="140"/>
      <c r="D93" s="141" t="s">
        <v>65</v>
      </c>
      <c r="E93" s="150" t="s">
        <v>1235</v>
      </c>
      <c r="F93" s="150" t="s">
        <v>1236</v>
      </c>
      <c r="J93" s="151">
        <f>BK93</f>
        <v>0</v>
      </c>
      <c r="L93" s="140"/>
      <c r="M93" s="144"/>
      <c r="N93" s="145"/>
      <c r="O93" s="145"/>
      <c r="P93" s="146">
        <f>SUM(P94:P109)</f>
        <v>0</v>
      </c>
      <c r="Q93" s="145"/>
      <c r="R93" s="146">
        <f>SUM(R94:R109)</f>
        <v>0</v>
      </c>
      <c r="S93" s="145"/>
      <c r="T93" s="147">
        <f>SUM(T94:T109)</f>
        <v>0</v>
      </c>
      <c r="AR93" s="141" t="s">
        <v>181</v>
      </c>
      <c r="AT93" s="148" t="s">
        <v>65</v>
      </c>
      <c r="AU93" s="148" t="s">
        <v>74</v>
      </c>
      <c r="AY93" s="141" t="s">
        <v>145</v>
      </c>
      <c r="BK93" s="149">
        <f>SUM(BK94:BK109)</f>
        <v>0</v>
      </c>
    </row>
    <row r="94" spans="2:65" s="1" customFormat="1" ht="16.5" customHeight="1">
      <c r="B94" s="152"/>
      <c r="C94" s="153" t="s">
        <v>220</v>
      </c>
      <c r="D94" s="153" t="s">
        <v>147</v>
      </c>
      <c r="E94" s="154" t="s">
        <v>1237</v>
      </c>
      <c r="F94" s="155" t="s">
        <v>1238</v>
      </c>
      <c r="G94" s="156" t="s">
        <v>177</v>
      </c>
      <c r="H94" s="157">
        <v>1</v>
      </c>
      <c r="I94" s="158"/>
      <c r="J94" s="158">
        <f>ROUND(I94*H94,2)</f>
        <v>0</v>
      </c>
      <c r="K94" s="155" t="s">
        <v>5</v>
      </c>
      <c r="L94" s="38"/>
      <c r="M94" s="159" t="s">
        <v>5</v>
      </c>
      <c r="N94" s="160" t="s">
        <v>37</v>
      </c>
      <c r="O94" s="161">
        <v>0</v>
      </c>
      <c r="P94" s="161">
        <f>O94*H94</f>
        <v>0</v>
      </c>
      <c r="Q94" s="161">
        <v>0</v>
      </c>
      <c r="R94" s="161">
        <f>Q94*H94</f>
        <v>0</v>
      </c>
      <c r="S94" s="161">
        <v>0</v>
      </c>
      <c r="T94" s="162">
        <f>S94*H94</f>
        <v>0</v>
      </c>
      <c r="AR94" s="24" t="s">
        <v>1208</v>
      </c>
      <c r="AT94" s="24" t="s">
        <v>147</v>
      </c>
      <c r="AU94" s="24" t="s">
        <v>76</v>
      </c>
      <c r="AY94" s="24" t="s">
        <v>145</v>
      </c>
      <c r="BE94" s="163">
        <f>IF(N94="základní",J94,0)</f>
        <v>0</v>
      </c>
      <c r="BF94" s="163">
        <f>IF(N94="snížená",J94,0)</f>
        <v>0</v>
      </c>
      <c r="BG94" s="163">
        <f>IF(N94="zákl. přenesená",J94,0)</f>
        <v>0</v>
      </c>
      <c r="BH94" s="163">
        <f>IF(N94="sníž. přenesená",J94,0)</f>
        <v>0</v>
      </c>
      <c r="BI94" s="163">
        <f>IF(N94="nulová",J94,0)</f>
        <v>0</v>
      </c>
      <c r="BJ94" s="24" t="s">
        <v>74</v>
      </c>
      <c r="BK94" s="163">
        <f>ROUND(I94*H94,2)</f>
        <v>0</v>
      </c>
      <c r="BL94" s="24" t="s">
        <v>1208</v>
      </c>
      <c r="BM94" s="24" t="s">
        <v>1239</v>
      </c>
    </row>
    <row r="95" spans="2:65" s="1" customFormat="1">
      <c r="B95" s="38"/>
      <c r="D95" s="164" t="s">
        <v>154</v>
      </c>
      <c r="F95" s="165" t="s">
        <v>1240</v>
      </c>
      <c r="L95" s="38"/>
      <c r="M95" s="166"/>
      <c r="N95" s="39"/>
      <c r="O95" s="39"/>
      <c r="P95" s="39"/>
      <c r="Q95" s="39"/>
      <c r="R95" s="39"/>
      <c r="S95" s="39"/>
      <c r="T95" s="67"/>
      <c r="AT95" s="24" t="s">
        <v>154</v>
      </c>
      <c r="AU95" s="24" t="s">
        <v>76</v>
      </c>
    </row>
    <row r="96" spans="2:65" s="1" customFormat="1" ht="16.5" customHeight="1">
      <c r="B96" s="152"/>
      <c r="C96" s="153" t="s">
        <v>228</v>
      </c>
      <c r="D96" s="153" t="s">
        <v>147</v>
      </c>
      <c r="E96" s="154" t="s">
        <v>1241</v>
      </c>
      <c r="F96" s="155" t="s">
        <v>1242</v>
      </c>
      <c r="G96" s="156" t="s">
        <v>177</v>
      </c>
      <c r="H96" s="157">
        <v>1</v>
      </c>
      <c r="I96" s="158"/>
      <c r="J96" s="158">
        <f>ROUND(I96*H96,2)</f>
        <v>0</v>
      </c>
      <c r="K96" s="155" t="s">
        <v>5</v>
      </c>
      <c r="L96" s="38"/>
      <c r="M96" s="159" t="s">
        <v>5</v>
      </c>
      <c r="N96" s="160" t="s">
        <v>37</v>
      </c>
      <c r="O96" s="161">
        <v>0</v>
      </c>
      <c r="P96" s="161">
        <f>O96*H96</f>
        <v>0</v>
      </c>
      <c r="Q96" s="161">
        <v>0</v>
      </c>
      <c r="R96" s="161">
        <f>Q96*H96</f>
        <v>0</v>
      </c>
      <c r="S96" s="161">
        <v>0</v>
      </c>
      <c r="T96" s="162">
        <f>S96*H96</f>
        <v>0</v>
      </c>
      <c r="AR96" s="24" t="s">
        <v>1208</v>
      </c>
      <c r="AT96" s="24" t="s">
        <v>147</v>
      </c>
      <c r="AU96" s="24" t="s">
        <v>76</v>
      </c>
      <c r="AY96" s="24" t="s">
        <v>145</v>
      </c>
      <c r="BE96" s="163">
        <f>IF(N96="základní",J96,0)</f>
        <v>0</v>
      </c>
      <c r="BF96" s="163">
        <f>IF(N96="snížená",J96,0)</f>
        <v>0</v>
      </c>
      <c r="BG96" s="163">
        <f>IF(N96="zákl. přenesená",J96,0)</f>
        <v>0</v>
      </c>
      <c r="BH96" s="163">
        <f>IF(N96="sníž. přenesená",J96,0)</f>
        <v>0</v>
      </c>
      <c r="BI96" s="163">
        <f>IF(N96="nulová",J96,0)</f>
        <v>0</v>
      </c>
      <c r="BJ96" s="24" t="s">
        <v>74</v>
      </c>
      <c r="BK96" s="163">
        <f>ROUND(I96*H96,2)</f>
        <v>0</v>
      </c>
      <c r="BL96" s="24" t="s">
        <v>1208</v>
      </c>
      <c r="BM96" s="24" t="s">
        <v>1243</v>
      </c>
    </row>
    <row r="97" spans="2:65" s="1" customFormat="1" ht="24">
      <c r="B97" s="38"/>
      <c r="D97" s="164" t="s">
        <v>154</v>
      </c>
      <c r="F97" s="165" t="s">
        <v>1244</v>
      </c>
      <c r="L97" s="38"/>
      <c r="M97" s="166"/>
      <c r="N97" s="39"/>
      <c r="O97" s="39"/>
      <c r="P97" s="39"/>
      <c r="Q97" s="39"/>
      <c r="R97" s="39"/>
      <c r="S97" s="39"/>
      <c r="T97" s="67"/>
      <c r="AT97" s="24" t="s">
        <v>154</v>
      </c>
      <c r="AU97" s="24" t="s">
        <v>76</v>
      </c>
    </row>
    <row r="98" spans="2:65" s="1" customFormat="1" ht="16.5" customHeight="1">
      <c r="B98" s="152"/>
      <c r="C98" s="153" t="s">
        <v>237</v>
      </c>
      <c r="D98" s="153" t="s">
        <v>147</v>
      </c>
      <c r="E98" s="154" t="s">
        <v>1245</v>
      </c>
      <c r="F98" s="155" t="s">
        <v>1246</v>
      </c>
      <c r="G98" s="156" t="s">
        <v>177</v>
      </c>
      <c r="H98" s="157">
        <v>1</v>
      </c>
      <c r="I98" s="158"/>
      <c r="J98" s="158">
        <f>ROUND(I98*H98,2)</f>
        <v>0</v>
      </c>
      <c r="K98" s="155"/>
      <c r="L98" s="38"/>
      <c r="M98" s="159" t="s">
        <v>5</v>
      </c>
      <c r="N98" s="160" t="s">
        <v>37</v>
      </c>
      <c r="O98" s="161">
        <v>0</v>
      </c>
      <c r="P98" s="161">
        <f>O98*H98</f>
        <v>0</v>
      </c>
      <c r="Q98" s="161">
        <v>0</v>
      </c>
      <c r="R98" s="161">
        <f>Q98*H98</f>
        <v>0</v>
      </c>
      <c r="S98" s="161">
        <v>0</v>
      </c>
      <c r="T98" s="162">
        <f>S98*H98</f>
        <v>0</v>
      </c>
      <c r="AR98" s="24" t="s">
        <v>1208</v>
      </c>
      <c r="AT98" s="24" t="s">
        <v>147</v>
      </c>
      <c r="AU98" s="24" t="s">
        <v>76</v>
      </c>
      <c r="AY98" s="24" t="s">
        <v>145</v>
      </c>
      <c r="BE98" s="163">
        <f>IF(N98="základní",J98,0)</f>
        <v>0</v>
      </c>
      <c r="BF98" s="163">
        <f>IF(N98="snížená",J98,0)</f>
        <v>0</v>
      </c>
      <c r="BG98" s="163">
        <f>IF(N98="zákl. přenesená",J98,0)</f>
        <v>0</v>
      </c>
      <c r="BH98" s="163">
        <f>IF(N98="sníž. přenesená",J98,0)</f>
        <v>0</v>
      </c>
      <c r="BI98" s="163">
        <f>IF(N98="nulová",J98,0)</f>
        <v>0</v>
      </c>
      <c r="BJ98" s="24" t="s">
        <v>74</v>
      </c>
      <c r="BK98" s="163">
        <f>ROUND(I98*H98,2)</f>
        <v>0</v>
      </c>
      <c r="BL98" s="24" t="s">
        <v>1208</v>
      </c>
      <c r="BM98" s="24" t="s">
        <v>1247</v>
      </c>
    </row>
    <row r="99" spans="2:65" s="1" customFormat="1" ht="24">
      <c r="B99" s="38"/>
      <c r="D99" s="164" t="s">
        <v>179</v>
      </c>
      <c r="F99" s="167" t="s">
        <v>1248</v>
      </c>
      <c r="L99" s="38"/>
      <c r="M99" s="166"/>
      <c r="N99" s="39"/>
      <c r="O99" s="39"/>
      <c r="P99" s="39"/>
      <c r="Q99" s="39"/>
      <c r="R99" s="39"/>
      <c r="S99" s="39"/>
      <c r="T99" s="67"/>
      <c r="AT99" s="24" t="s">
        <v>179</v>
      </c>
      <c r="AU99" s="24" t="s">
        <v>76</v>
      </c>
    </row>
    <row r="100" spans="2:65" s="1" customFormat="1" ht="16.5" customHeight="1">
      <c r="B100" s="152"/>
      <c r="C100" s="153" t="s">
        <v>245</v>
      </c>
      <c r="D100" s="153" t="s">
        <v>147</v>
      </c>
      <c r="E100" s="154" t="s">
        <v>1249</v>
      </c>
      <c r="F100" s="155" t="s">
        <v>1250</v>
      </c>
      <c r="G100" s="156" t="s">
        <v>177</v>
      </c>
      <c r="H100" s="157">
        <v>1</v>
      </c>
      <c r="I100" s="158"/>
      <c r="J100" s="158">
        <f>ROUND(I100*H100,2)</f>
        <v>0</v>
      </c>
      <c r="K100" s="155" t="s">
        <v>5</v>
      </c>
      <c r="L100" s="38"/>
      <c r="M100" s="159" t="s">
        <v>5</v>
      </c>
      <c r="N100" s="160" t="s">
        <v>37</v>
      </c>
      <c r="O100" s="161">
        <v>0</v>
      </c>
      <c r="P100" s="161">
        <f>O100*H100</f>
        <v>0</v>
      </c>
      <c r="Q100" s="161">
        <v>0</v>
      </c>
      <c r="R100" s="161">
        <f>Q100*H100</f>
        <v>0</v>
      </c>
      <c r="S100" s="161">
        <v>0</v>
      </c>
      <c r="T100" s="162">
        <f>S100*H100</f>
        <v>0</v>
      </c>
      <c r="AR100" s="24" t="s">
        <v>1208</v>
      </c>
      <c r="AT100" s="24" t="s">
        <v>147</v>
      </c>
      <c r="AU100" s="24" t="s">
        <v>76</v>
      </c>
      <c r="AY100" s="24" t="s">
        <v>145</v>
      </c>
      <c r="BE100" s="163">
        <f>IF(N100="základní",J100,0)</f>
        <v>0</v>
      </c>
      <c r="BF100" s="163">
        <f>IF(N100="snížená",J100,0)</f>
        <v>0</v>
      </c>
      <c r="BG100" s="163">
        <f>IF(N100="zákl. přenesená",J100,0)</f>
        <v>0</v>
      </c>
      <c r="BH100" s="163">
        <f>IF(N100="sníž. přenesená",J100,0)</f>
        <v>0</v>
      </c>
      <c r="BI100" s="163">
        <f>IF(N100="nulová",J100,0)</f>
        <v>0</v>
      </c>
      <c r="BJ100" s="24" t="s">
        <v>74</v>
      </c>
      <c r="BK100" s="163">
        <f>ROUND(I100*H100,2)</f>
        <v>0</v>
      </c>
      <c r="BL100" s="24" t="s">
        <v>1208</v>
      </c>
      <c r="BM100" s="24" t="s">
        <v>1251</v>
      </c>
    </row>
    <row r="101" spans="2:65" s="1" customFormat="1" ht="24">
      <c r="B101" s="38"/>
      <c r="D101" s="164" t="s">
        <v>154</v>
      </c>
      <c r="F101" s="165" t="s">
        <v>1252</v>
      </c>
      <c r="L101" s="38"/>
      <c r="M101" s="166"/>
      <c r="N101" s="39"/>
      <c r="O101" s="39"/>
      <c r="P101" s="39"/>
      <c r="Q101" s="39"/>
      <c r="R101" s="39"/>
      <c r="S101" s="39"/>
      <c r="T101" s="67"/>
      <c r="AT101" s="24" t="s">
        <v>154</v>
      </c>
      <c r="AU101" s="24" t="s">
        <v>76</v>
      </c>
    </row>
    <row r="102" spans="2:65" s="1" customFormat="1" ht="16.5" customHeight="1">
      <c r="B102" s="152"/>
      <c r="C102" s="153" t="s">
        <v>254</v>
      </c>
      <c r="D102" s="153" t="s">
        <v>147</v>
      </c>
      <c r="E102" s="154" t="s">
        <v>1253</v>
      </c>
      <c r="F102" s="155" t="s">
        <v>1254</v>
      </c>
      <c r="G102" s="156" t="s">
        <v>177</v>
      </c>
      <c r="H102" s="157">
        <v>1</v>
      </c>
      <c r="I102" s="158"/>
      <c r="J102" s="158">
        <f>ROUND(I102*H102,2)</f>
        <v>0</v>
      </c>
      <c r="K102" s="155" t="s">
        <v>5</v>
      </c>
      <c r="L102" s="38"/>
      <c r="M102" s="159" t="s">
        <v>5</v>
      </c>
      <c r="N102" s="160" t="s">
        <v>37</v>
      </c>
      <c r="O102" s="161">
        <v>0</v>
      </c>
      <c r="P102" s="161">
        <f>O102*H102</f>
        <v>0</v>
      </c>
      <c r="Q102" s="161">
        <v>0</v>
      </c>
      <c r="R102" s="161">
        <f>Q102*H102</f>
        <v>0</v>
      </c>
      <c r="S102" s="161">
        <v>0</v>
      </c>
      <c r="T102" s="162">
        <f>S102*H102</f>
        <v>0</v>
      </c>
      <c r="AR102" s="24" t="s">
        <v>1208</v>
      </c>
      <c r="AT102" s="24" t="s">
        <v>147</v>
      </c>
      <c r="AU102" s="24" t="s">
        <v>76</v>
      </c>
      <c r="AY102" s="24" t="s">
        <v>145</v>
      </c>
      <c r="BE102" s="163">
        <f>IF(N102="základní",J102,0)</f>
        <v>0</v>
      </c>
      <c r="BF102" s="163">
        <f>IF(N102="snížená",J102,0)</f>
        <v>0</v>
      </c>
      <c r="BG102" s="163">
        <f>IF(N102="zákl. přenesená",J102,0)</f>
        <v>0</v>
      </c>
      <c r="BH102" s="163">
        <f>IF(N102="sníž. přenesená",J102,0)</f>
        <v>0</v>
      </c>
      <c r="BI102" s="163">
        <f>IF(N102="nulová",J102,0)</f>
        <v>0</v>
      </c>
      <c r="BJ102" s="24" t="s">
        <v>74</v>
      </c>
      <c r="BK102" s="163">
        <f>ROUND(I102*H102,2)</f>
        <v>0</v>
      </c>
      <c r="BL102" s="24" t="s">
        <v>1208</v>
      </c>
      <c r="BM102" s="24" t="s">
        <v>1255</v>
      </c>
    </row>
    <row r="103" spans="2:65" s="1" customFormat="1" ht="36">
      <c r="B103" s="38"/>
      <c r="D103" s="164" t="s">
        <v>154</v>
      </c>
      <c r="F103" s="165" t="s">
        <v>1256</v>
      </c>
      <c r="L103" s="38"/>
      <c r="M103" s="166"/>
      <c r="N103" s="39"/>
      <c r="O103" s="39"/>
      <c r="P103" s="39"/>
      <c r="Q103" s="39"/>
      <c r="R103" s="39"/>
      <c r="S103" s="39"/>
      <c r="T103" s="67"/>
      <c r="AT103" s="24" t="s">
        <v>154</v>
      </c>
      <c r="AU103" s="24" t="s">
        <v>76</v>
      </c>
    </row>
    <row r="104" spans="2:65" s="1" customFormat="1" ht="16.5" customHeight="1">
      <c r="B104" s="152"/>
      <c r="C104" s="153" t="s">
        <v>262</v>
      </c>
      <c r="D104" s="153" t="s">
        <v>147</v>
      </c>
      <c r="E104" s="154" t="s">
        <v>1257</v>
      </c>
      <c r="F104" s="155" t="s">
        <v>1258</v>
      </c>
      <c r="G104" s="156" t="s">
        <v>177</v>
      </c>
      <c r="H104" s="157">
        <v>1</v>
      </c>
      <c r="I104" s="158"/>
      <c r="J104" s="158">
        <f>ROUND(I104*H104,2)</f>
        <v>0</v>
      </c>
      <c r="K104" s="155"/>
      <c r="L104" s="38"/>
      <c r="M104" s="159" t="s">
        <v>5</v>
      </c>
      <c r="N104" s="160" t="s">
        <v>37</v>
      </c>
      <c r="O104" s="161">
        <v>0</v>
      </c>
      <c r="P104" s="161">
        <f>O104*H104</f>
        <v>0</v>
      </c>
      <c r="Q104" s="161">
        <v>0</v>
      </c>
      <c r="R104" s="161">
        <f>Q104*H104</f>
        <v>0</v>
      </c>
      <c r="S104" s="161">
        <v>0</v>
      </c>
      <c r="T104" s="162">
        <f>S104*H104</f>
        <v>0</v>
      </c>
      <c r="AR104" s="24" t="s">
        <v>1208</v>
      </c>
      <c r="AT104" s="24" t="s">
        <v>147</v>
      </c>
      <c r="AU104" s="24" t="s">
        <v>76</v>
      </c>
      <c r="AY104" s="24" t="s">
        <v>145</v>
      </c>
      <c r="BE104" s="163">
        <f>IF(N104="základní",J104,0)</f>
        <v>0</v>
      </c>
      <c r="BF104" s="163">
        <f>IF(N104="snížená",J104,0)</f>
        <v>0</v>
      </c>
      <c r="BG104" s="163">
        <f>IF(N104="zákl. přenesená",J104,0)</f>
        <v>0</v>
      </c>
      <c r="BH104" s="163">
        <f>IF(N104="sníž. přenesená",J104,0)</f>
        <v>0</v>
      </c>
      <c r="BI104" s="163">
        <f>IF(N104="nulová",J104,0)</f>
        <v>0</v>
      </c>
      <c r="BJ104" s="24" t="s">
        <v>74</v>
      </c>
      <c r="BK104" s="163">
        <f>ROUND(I104*H104,2)</f>
        <v>0</v>
      </c>
      <c r="BL104" s="24" t="s">
        <v>1208</v>
      </c>
      <c r="BM104" s="24" t="s">
        <v>1259</v>
      </c>
    </row>
    <row r="105" spans="2:65" s="1" customFormat="1">
      <c r="B105" s="38"/>
      <c r="D105" s="164" t="s">
        <v>154</v>
      </c>
      <c r="F105" s="165" t="s">
        <v>1260</v>
      </c>
      <c r="L105" s="38"/>
      <c r="M105" s="166"/>
      <c r="N105" s="39"/>
      <c r="O105" s="39"/>
      <c r="P105" s="39"/>
      <c r="Q105" s="39"/>
      <c r="R105" s="39"/>
      <c r="S105" s="39"/>
      <c r="T105" s="67"/>
      <c r="AT105" s="24" t="s">
        <v>154</v>
      </c>
      <c r="AU105" s="24" t="s">
        <v>76</v>
      </c>
    </row>
    <row r="106" spans="2:65" s="1" customFormat="1" ht="16.5" customHeight="1">
      <c r="B106" s="152"/>
      <c r="C106" s="153" t="s">
        <v>11</v>
      </c>
      <c r="D106" s="153" t="s">
        <v>147</v>
      </c>
      <c r="E106" s="154" t="s">
        <v>1261</v>
      </c>
      <c r="F106" s="155" t="s">
        <v>1262</v>
      </c>
      <c r="G106" s="156" t="s">
        <v>177</v>
      </c>
      <c r="H106" s="157">
        <v>1</v>
      </c>
      <c r="I106" s="158"/>
      <c r="J106" s="158">
        <f>ROUND(I106*H106,2)</f>
        <v>0</v>
      </c>
      <c r="K106" s="155"/>
      <c r="L106" s="38"/>
      <c r="M106" s="159" t="s">
        <v>5</v>
      </c>
      <c r="N106" s="160" t="s">
        <v>37</v>
      </c>
      <c r="O106" s="161">
        <v>0</v>
      </c>
      <c r="P106" s="161">
        <f>O106*H106</f>
        <v>0</v>
      </c>
      <c r="Q106" s="161">
        <v>0</v>
      </c>
      <c r="R106" s="161">
        <f>Q106*H106</f>
        <v>0</v>
      </c>
      <c r="S106" s="161">
        <v>0</v>
      </c>
      <c r="T106" s="162">
        <f>S106*H106</f>
        <v>0</v>
      </c>
      <c r="AR106" s="24" t="s">
        <v>1208</v>
      </c>
      <c r="AT106" s="24" t="s">
        <v>147</v>
      </c>
      <c r="AU106" s="24" t="s">
        <v>76</v>
      </c>
      <c r="AY106" s="24" t="s">
        <v>145</v>
      </c>
      <c r="BE106" s="163">
        <f>IF(N106="základní",J106,0)</f>
        <v>0</v>
      </c>
      <c r="BF106" s="163">
        <f>IF(N106="snížená",J106,0)</f>
        <v>0</v>
      </c>
      <c r="BG106" s="163">
        <f>IF(N106="zákl. přenesená",J106,0)</f>
        <v>0</v>
      </c>
      <c r="BH106" s="163">
        <f>IF(N106="sníž. přenesená",J106,0)</f>
        <v>0</v>
      </c>
      <c r="BI106" s="163">
        <f>IF(N106="nulová",J106,0)</f>
        <v>0</v>
      </c>
      <c r="BJ106" s="24" t="s">
        <v>74</v>
      </c>
      <c r="BK106" s="163">
        <f>ROUND(I106*H106,2)</f>
        <v>0</v>
      </c>
      <c r="BL106" s="24" t="s">
        <v>1208</v>
      </c>
      <c r="BM106" s="24" t="s">
        <v>1263</v>
      </c>
    </row>
    <row r="107" spans="2:65" s="1" customFormat="1" ht="24">
      <c r="B107" s="38"/>
      <c r="D107" s="164" t="s">
        <v>179</v>
      </c>
      <c r="F107" s="167" t="s">
        <v>1264</v>
      </c>
      <c r="L107" s="38"/>
      <c r="M107" s="166"/>
      <c r="N107" s="39"/>
      <c r="O107" s="39"/>
      <c r="P107" s="39"/>
      <c r="Q107" s="39"/>
      <c r="R107" s="39"/>
      <c r="S107" s="39"/>
      <c r="T107" s="67"/>
      <c r="AT107" s="24" t="s">
        <v>179</v>
      </c>
      <c r="AU107" s="24" t="s">
        <v>76</v>
      </c>
    </row>
    <row r="108" spans="2:65" s="1" customFormat="1" ht="16.5" customHeight="1">
      <c r="B108" s="152"/>
      <c r="C108" s="153" t="s">
        <v>276</v>
      </c>
      <c r="D108" s="153" t="s">
        <v>147</v>
      </c>
      <c r="E108" s="154" t="s">
        <v>1265</v>
      </c>
      <c r="F108" s="155" t="s">
        <v>1266</v>
      </c>
      <c r="G108" s="156" t="s">
        <v>324</v>
      </c>
      <c r="H108" s="157">
        <v>1</v>
      </c>
      <c r="I108" s="158"/>
      <c r="J108" s="158">
        <f>ROUND(I108*H108,2)</f>
        <v>0</v>
      </c>
      <c r="K108" s="155" t="s">
        <v>5</v>
      </c>
      <c r="L108" s="38"/>
      <c r="M108" s="159" t="s">
        <v>5</v>
      </c>
      <c r="N108" s="160" t="s">
        <v>37</v>
      </c>
      <c r="O108" s="161">
        <v>0</v>
      </c>
      <c r="P108" s="161">
        <f>O108*H108</f>
        <v>0</v>
      </c>
      <c r="Q108" s="161">
        <v>0</v>
      </c>
      <c r="R108" s="161">
        <f>Q108*H108</f>
        <v>0</v>
      </c>
      <c r="S108" s="161">
        <v>0</v>
      </c>
      <c r="T108" s="162">
        <f>S108*H108</f>
        <v>0</v>
      </c>
      <c r="AR108" s="24" t="s">
        <v>1208</v>
      </c>
      <c r="AT108" s="24" t="s">
        <v>147</v>
      </c>
      <c r="AU108" s="24" t="s">
        <v>76</v>
      </c>
      <c r="AY108" s="24" t="s">
        <v>145</v>
      </c>
      <c r="BE108" s="163">
        <f>IF(N108="základní",J108,0)</f>
        <v>0</v>
      </c>
      <c r="BF108" s="163">
        <f>IF(N108="snížená",J108,0)</f>
        <v>0</v>
      </c>
      <c r="BG108" s="163">
        <f>IF(N108="zákl. přenesená",J108,0)</f>
        <v>0</v>
      </c>
      <c r="BH108" s="163">
        <f>IF(N108="sníž. přenesená",J108,0)</f>
        <v>0</v>
      </c>
      <c r="BI108" s="163">
        <f>IF(N108="nulová",J108,0)</f>
        <v>0</v>
      </c>
      <c r="BJ108" s="24" t="s">
        <v>74</v>
      </c>
      <c r="BK108" s="163">
        <f>ROUND(I108*H108,2)</f>
        <v>0</v>
      </c>
      <c r="BL108" s="24" t="s">
        <v>1208</v>
      </c>
      <c r="BM108" s="24" t="s">
        <v>1267</v>
      </c>
    </row>
    <row r="109" spans="2:65" s="1" customFormat="1" ht="16.5" customHeight="1">
      <c r="B109" s="152"/>
      <c r="C109" s="153" t="s">
        <v>284</v>
      </c>
      <c r="D109" s="153" t="s">
        <v>147</v>
      </c>
      <c r="E109" s="154" t="s">
        <v>1268</v>
      </c>
      <c r="F109" s="155" t="s">
        <v>1269</v>
      </c>
      <c r="G109" s="156" t="s">
        <v>324</v>
      </c>
      <c r="H109" s="157">
        <v>1</v>
      </c>
      <c r="I109" s="158"/>
      <c r="J109" s="158">
        <f>ROUND(I109*H109,2)</f>
        <v>0</v>
      </c>
      <c r="K109" s="155" t="s">
        <v>5</v>
      </c>
      <c r="L109" s="38"/>
      <c r="M109" s="159" t="s">
        <v>5</v>
      </c>
      <c r="N109" s="160" t="s">
        <v>37</v>
      </c>
      <c r="O109" s="161">
        <v>0</v>
      </c>
      <c r="P109" s="161">
        <f>O109*H109</f>
        <v>0</v>
      </c>
      <c r="Q109" s="161">
        <v>0</v>
      </c>
      <c r="R109" s="161">
        <f>Q109*H109</f>
        <v>0</v>
      </c>
      <c r="S109" s="161">
        <v>0</v>
      </c>
      <c r="T109" s="162">
        <f>S109*H109</f>
        <v>0</v>
      </c>
      <c r="AR109" s="24" t="s">
        <v>1208</v>
      </c>
      <c r="AT109" s="24" t="s">
        <v>147</v>
      </c>
      <c r="AU109" s="24" t="s">
        <v>76</v>
      </c>
      <c r="AY109" s="24" t="s">
        <v>145</v>
      </c>
      <c r="BE109" s="163">
        <f>IF(N109="základní",J109,0)</f>
        <v>0</v>
      </c>
      <c r="BF109" s="163">
        <f>IF(N109="snížená",J109,0)</f>
        <v>0</v>
      </c>
      <c r="BG109" s="163">
        <f>IF(N109="zákl. přenesená",J109,0)</f>
        <v>0</v>
      </c>
      <c r="BH109" s="163">
        <f>IF(N109="sníž. přenesená",J109,0)</f>
        <v>0</v>
      </c>
      <c r="BI109" s="163">
        <f>IF(N109="nulová",J109,0)</f>
        <v>0</v>
      </c>
      <c r="BJ109" s="24" t="s">
        <v>74</v>
      </c>
      <c r="BK109" s="163">
        <f>ROUND(I109*H109,2)</f>
        <v>0</v>
      </c>
      <c r="BL109" s="24" t="s">
        <v>1208</v>
      </c>
      <c r="BM109" s="24" t="s">
        <v>1270</v>
      </c>
    </row>
    <row r="110" spans="2:65" s="10" customFormat="1" ht="29.85" customHeight="1">
      <c r="B110" s="140"/>
      <c r="D110" s="141" t="s">
        <v>65</v>
      </c>
      <c r="E110" s="150" t="s">
        <v>1271</v>
      </c>
      <c r="F110" s="150" t="s">
        <v>1272</v>
      </c>
      <c r="J110" s="151">
        <f>BK110</f>
        <v>0</v>
      </c>
      <c r="L110" s="140"/>
      <c r="M110" s="144"/>
      <c r="N110" s="145"/>
      <c r="O110" s="145"/>
      <c r="P110" s="146">
        <f>P111</f>
        <v>0</v>
      </c>
      <c r="Q110" s="145"/>
      <c r="R110" s="146">
        <f>R111</f>
        <v>0</v>
      </c>
      <c r="S110" s="145"/>
      <c r="T110" s="147">
        <f>T111</f>
        <v>0</v>
      </c>
      <c r="AR110" s="141" t="s">
        <v>181</v>
      </c>
      <c r="AT110" s="148" t="s">
        <v>65</v>
      </c>
      <c r="AU110" s="148" t="s">
        <v>74</v>
      </c>
      <c r="AY110" s="141" t="s">
        <v>145</v>
      </c>
      <c r="BK110" s="149">
        <f>BK111</f>
        <v>0</v>
      </c>
    </row>
    <row r="111" spans="2:65" s="1" customFormat="1" ht="25.5" customHeight="1">
      <c r="B111" s="152"/>
      <c r="C111" s="153" t="s">
        <v>297</v>
      </c>
      <c r="D111" s="153" t="s">
        <v>147</v>
      </c>
      <c r="E111" s="154" t="s">
        <v>1273</v>
      </c>
      <c r="F111" s="155" t="s">
        <v>1274</v>
      </c>
      <c r="G111" s="156" t="s">
        <v>177</v>
      </c>
      <c r="H111" s="157">
        <v>1</v>
      </c>
      <c r="I111" s="158"/>
      <c r="J111" s="158">
        <f>ROUND(I111*H111,2)</f>
        <v>0</v>
      </c>
      <c r="K111" s="155" t="s">
        <v>5</v>
      </c>
      <c r="L111" s="38"/>
      <c r="M111" s="159" t="s">
        <v>5</v>
      </c>
      <c r="N111" s="210" t="s">
        <v>37</v>
      </c>
      <c r="O111" s="211">
        <v>0</v>
      </c>
      <c r="P111" s="211">
        <f>O111*H111</f>
        <v>0</v>
      </c>
      <c r="Q111" s="211">
        <v>0</v>
      </c>
      <c r="R111" s="211">
        <f>Q111*H111</f>
        <v>0</v>
      </c>
      <c r="S111" s="211">
        <v>0</v>
      </c>
      <c r="T111" s="212">
        <f>S111*H111</f>
        <v>0</v>
      </c>
      <c r="AR111" s="24" t="s">
        <v>1208</v>
      </c>
      <c r="AT111" s="24" t="s">
        <v>147</v>
      </c>
      <c r="AU111" s="24" t="s">
        <v>76</v>
      </c>
      <c r="AY111" s="24" t="s">
        <v>145</v>
      </c>
      <c r="BE111" s="163">
        <f>IF(N111="základní",J111,0)</f>
        <v>0</v>
      </c>
      <c r="BF111" s="163">
        <f>IF(N111="snížená",J111,0)</f>
        <v>0</v>
      </c>
      <c r="BG111" s="163">
        <f>IF(N111="zákl. přenesená",J111,0)</f>
        <v>0</v>
      </c>
      <c r="BH111" s="163">
        <f>IF(N111="sníž. přenesená",J111,0)</f>
        <v>0</v>
      </c>
      <c r="BI111" s="163">
        <f>IF(N111="nulová",J111,0)</f>
        <v>0</v>
      </c>
      <c r="BJ111" s="24" t="s">
        <v>74</v>
      </c>
      <c r="BK111" s="163">
        <f>ROUND(I111*H111,2)</f>
        <v>0</v>
      </c>
      <c r="BL111" s="24" t="s">
        <v>1208</v>
      </c>
      <c r="BM111" s="24" t="s">
        <v>1275</v>
      </c>
    </row>
    <row r="112" spans="2:65" s="1" customFormat="1" ht="6.9" customHeight="1">
      <c r="B112" s="53"/>
      <c r="C112" s="54"/>
      <c r="D112" s="54"/>
      <c r="E112" s="54"/>
      <c r="F112" s="54"/>
      <c r="G112" s="54"/>
      <c r="H112" s="54"/>
      <c r="I112" s="54"/>
      <c r="J112" s="54"/>
      <c r="K112" s="54"/>
      <c r="L112" s="38"/>
    </row>
  </sheetData>
  <autoFilter ref="C80:K111"/>
  <mergeCells count="10">
    <mergeCell ref="J51:J52"/>
    <mergeCell ref="E71:H71"/>
    <mergeCell ref="E73:H73"/>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0"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6"/>
  <sheetViews>
    <sheetView showGridLines="0" zoomScaleNormal="100" workbookViewId="0"/>
  </sheetViews>
  <sheetFormatPr defaultRowHeight="12"/>
  <cols>
    <col min="1" max="1" width="8.28515625" style="213" customWidth="1"/>
    <col min="2" max="2" width="1.7109375" style="213" customWidth="1"/>
    <col min="3" max="4" width="5" style="213" customWidth="1"/>
    <col min="5" max="5" width="11.7109375" style="213" customWidth="1"/>
    <col min="6" max="6" width="9.140625" style="213" customWidth="1"/>
    <col min="7" max="7" width="5" style="213" customWidth="1"/>
    <col min="8" max="8" width="77.85546875" style="213" customWidth="1"/>
    <col min="9" max="10" width="20" style="213" customWidth="1"/>
    <col min="11" max="11" width="1.7109375" style="213" customWidth="1"/>
  </cols>
  <sheetData>
    <row r="1" spans="2:11" ht="37.5" customHeight="1"/>
    <row r="2" spans="2:11" ht="7.5" customHeight="1">
      <c r="B2" s="214"/>
      <c r="C2" s="215"/>
      <c r="D2" s="215"/>
      <c r="E2" s="215"/>
      <c r="F2" s="215"/>
      <c r="G2" s="215"/>
      <c r="H2" s="215"/>
      <c r="I2" s="215"/>
      <c r="J2" s="215"/>
      <c r="K2" s="216"/>
    </row>
    <row r="3" spans="2:11" s="15" customFormat="1" ht="45" customHeight="1">
      <c r="B3" s="217"/>
      <c r="C3" s="334" t="s">
        <v>1276</v>
      </c>
      <c r="D3" s="334"/>
      <c r="E3" s="334"/>
      <c r="F3" s="334"/>
      <c r="G3" s="334"/>
      <c r="H3" s="334"/>
      <c r="I3" s="334"/>
      <c r="J3" s="334"/>
      <c r="K3" s="218"/>
    </row>
    <row r="4" spans="2:11" ht="25.5" customHeight="1">
      <c r="B4" s="219"/>
      <c r="C4" s="335" t="s">
        <v>1277</v>
      </c>
      <c r="D4" s="335"/>
      <c r="E4" s="335"/>
      <c r="F4" s="335"/>
      <c r="G4" s="335"/>
      <c r="H4" s="335"/>
      <c r="I4" s="335"/>
      <c r="J4" s="335"/>
      <c r="K4" s="220"/>
    </row>
    <row r="5" spans="2:11" ht="5.25" customHeight="1">
      <c r="B5" s="219"/>
      <c r="C5" s="221"/>
      <c r="D5" s="221"/>
      <c r="E5" s="221"/>
      <c r="F5" s="221"/>
      <c r="G5" s="221"/>
      <c r="H5" s="221"/>
      <c r="I5" s="221"/>
      <c r="J5" s="221"/>
      <c r="K5" s="220"/>
    </row>
    <row r="6" spans="2:11" ht="15" customHeight="1">
      <c r="B6" s="219"/>
      <c r="C6" s="336" t="s">
        <v>1278</v>
      </c>
      <c r="D6" s="336"/>
      <c r="E6" s="336"/>
      <c r="F6" s="336"/>
      <c r="G6" s="336"/>
      <c r="H6" s="336"/>
      <c r="I6" s="336"/>
      <c r="J6" s="336"/>
      <c r="K6" s="220"/>
    </row>
    <row r="7" spans="2:11" ht="15" customHeight="1">
      <c r="B7" s="223"/>
      <c r="C7" s="336" t="s">
        <v>1279</v>
      </c>
      <c r="D7" s="336"/>
      <c r="E7" s="336"/>
      <c r="F7" s="336"/>
      <c r="G7" s="336"/>
      <c r="H7" s="336"/>
      <c r="I7" s="336"/>
      <c r="J7" s="336"/>
      <c r="K7" s="220"/>
    </row>
    <row r="8" spans="2:11" ht="12.75" customHeight="1">
      <c r="B8" s="223"/>
      <c r="C8" s="222"/>
      <c r="D8" s="222"/>
      <c r="E8" s="222"/>
      <c r="F8" s="222"/>
      <c r="G8" s="222"/>
      <c r="H8" s="222"/>
      <c r="I8" s="222"/>
      <c r="J8" s="222"/>
      <c r="K8" s="220"/>
    </row>
    <row r="9" spans="2:11" ht="15" customHeight="1">
      <c r="B9" s="223"/>
      <c r="C9" s="336" t="s">
        <v>1280</v>
      </c>
      <c r="D9" s="336"/>
      <c r="E9" s="336"/>
      <c r="F9" s="336"/>
      <c r="G9" s="336"/>
      <c r="H9" s="336"/>
      <c r="I9" s="336"/>
      <c r="J9" s="336"/>
      <c r="K9" s="220"/>
    </row>
    <row r="10" spans="2:11" ht="15" customHeight="1">
      <c r="B10" s="223"/>
      <c r="C10" s="222"/>
      <c r="D10" s="336" t="s">
        <v>1281</v>
      </c>
      <c r="E10" s="336"/>
      <c r="F10" s="336"/>
      <c r="G10" s="336"/>
      <c r="H10" s="336"/>
      <c r="I10" s="336"/>
      <c r="J10" s="336"/>
      <c r="K10" s="220"/>
    </row>
    <row r="11" spans="2:11" ht="15" customHeight="1">
      <c r="B11" s="223"/>
      <c r="C11" s="224"/>
      <c r="D11" s="336" t="s">
        <v>1282</v>
      </c>
      <c r="E11" s="336"/>
      <c r="F11" s="336"/>
      <c r="G11" s="336"/>
      <c r="H11" s="336"/>
      <c r="I11" s="336"/>
      <c r="J11" s="336"/>
      <c r="K11" s="220"/>
    </row>
    <row r="12" spans="2:11" ht="12.75" customHeight="1">
      <c r="B12" s="223"/>
      <c r="C12" s="224"/>
      <c r="D12" s="224"/>
      <c r="E12" s="224"/>
      <c r="F12" s="224"/>
      <c r="G12" s="224"/>
      <c r="H12" s="224"/>
      <c r="I12" s="224"/>
      <c r="J12" s="224"/>
      <c r="K12" s="220"/>
    </row>
    <row r="13" spans="2:11" ht="15" customHeight="1">
      <c r="B13" s="223"/>
      <c r="C13" s="224"/>
      <c r="D13" s="336" t="s">
        <v>1283</v>
      </c>
      <c r="E13" s="336"/>
      <c r="F13" s="336"/>
      <c r="G13" s="336"/>
      <c r="H13" s="336"/>
      <c r="I13" s="336"/>
      <c r="J13" s="336"/>
      <c r="K13" s="220"/>
    </row>
    <row r="14" spans="2:11" ht="15" customHeight="1">
      <c r="B14" s="223"/>
      <c r="C14" s="224"/>
      <c r="D14" s="336" t="s">
        <v>1284</v>
      </c>
      <c r="E14" s="336"/>
      <c r="F14" s="336"/>
      <c r="G14" s="336"/>
      <c r="H14" s="336"/>
      <c r="I14" s="336"/>
      <c r="J14" s="336"/>
      <c r="K14" s="220"/>
    </row>
    <row r="15" spans="2:11" ht="15" customHeight="1">
      <c r="B15" s="223"/>
      <c r="C15" s="224"/>
      <c r="D15" s="336" t="s">
        <v>1285</v>
      </c>
      <c r="E15" s="336"/>
      <c r="F15" s="336"/>
      <c r="G15" s="336"/>
      <c r="H15" s="336"/>
      <c r="I15" s="336"/>
      <c r="J15" s="336"/>
      <c r="K15" s="220"/>
    </row>
    <row r="16" spans="2:11" ht="15" customHeight="1">
      <c r="B16" s="223"/>
      <c r="C16" s="224"/>
      <c r="D16" s="224"/>
      <c r="E16" s="225" t="s">
        <v>73</v>
      </c>
      <c r="F16" s="336" t="s">
        <v>1286</v>
      </c>
      <c r="G16" s="336"/>
      <c r="H16" s="336"/>
      <c r="I16" s="336"/>
      <c r="J16" s="336"/>
      <c r="K16" s="220"/>
    </row>
    <row r="17" spans="2:11" ht="15" customHeight="1">
      <c r="B17" s="223"/>
      <c r="C17" s="224"/>
      <c r="D17" s="224"/>
      <c r="E17" s="225" t="s">
        <v>1287</v>
      </c>
      <c r="F17" s="336" t="s">
        <v>1288</v>
      </c>
      <c r="G17" s="336"/>
      <c r="H17" s="336"/>
      <c r="I17" s="336"/>
      <c r="J17" s="336"/>
      <c r="K17" s="220"/>
    </row>
    <row r="18" spans="2:11" ht="15" customHeight="1">
      <c r="B18" s="223"/>
      <c r="C18" s="224"/>
      <c r="D18" s="224"/>
      <c r="E18" s="225" t="s">
        <v>1289</v>
      </c>
      <c r="F18" s="336" t="s">
        <v>1290</v>
      </c>
      <c r="G18" s="336"/>
      <c r="H18" s="336"/>
      <c r="I18" s="336"/>
      <c r="J18" s="336"/>
      <c r="K18" s="220"/>
    </row>
    <row r="19" spans="2:11" ht="15" customHeight="1">
      <c r="B19" s="223"/>
      <c r="C19" s="224"/>
      <c r="D19" s="224"/>
      <c r="E19" s="225" t="s">
        <v>98</v>
      </c>
      <c r="F19" s="336" t="s">
        <v>99</v>
      </c>
      <c r="G19" s="336"/>
      <c r="H19" s="336"/>
      <c r="I19" s="336"/>
      <c r="J19" s="336"/>
      <c r="K19" s="220"/>
    </row>
    <row r="20" spans="2:11" ht="15" customHeight="1">
      <c r="B20" s="223"/>
      <c r="C20" s="224"/>
      <c r="D20" s="224"/>
      <c r="E20" s="225" t="s">
        <v>1291</v>
      </c>
      <c r="F20" s="336" t="s">
        <v>1292</v>
      </c>
      <c r="G20" s="336"/>
      <c r="H20" s="336"/>
      <c r="I20" s="336"/>
      <c r="J20" s="336"/>
      <c r="K20" s="220"/>
    </row>
    <row r="21" spans="2:11" ht="15" customHeight="1">
      <c r="B21" s="223"/>
      <c r="C21" s="224"/>
      <c r="D21" s="224"/>
      <c r="E21" s="225" t="s">
        <v>1293</v>
      </c>
      <c r="F21" s="336" t="s">
        <v>1294</v>
      </c>
      <c r="G21" s="336"/>
      <c r="H21" s="336"/>
      <c r="I21" s="336"/>
      <c r="J21" s="336"/>
      <c r="K21" s="220"/>
    </row>
    <row r="22" spans="2:11" ht="12.75" customHeight="1">
      <c r="B22" s="223"/>
      <c r="C22" s="224"/>
      <c r="D22" s="224"/>
      <c r="E22" s="224"/>
      <c r="F22" s="224"/>
      <c r="G22" s="224"/>
      <c r="H22" s="224"/>
      <c r="I22" s="224"/>
      <c r="J22" s="224"/>
      <c r="K22" s="220"/>
    </row>
    <row r="23" spans="2:11" ht="15" customHeight="1">
      <c r="B23" s="223"/>
      <c r="C23" s="336" t="s">
        <v>1295</v>
      </c>
      <c r="D23" s="336"/>
      <c r="E23" s="336"/>
      <c r="F23" s="336"/>
      <c r="G23" s="336"/>
      <c r="H23" s="336"/>
      <c r="I23" s="336"/>
      <c r="J23" s="336"/>
      <c r="K23" s="220"/>
    </row>
    <row r="24" spans="2:11" ht="15" customHeight="1">
      <c r="B24" s="223"/>
      <c r="C24" s="336" t="s">
        <v>1296</v>
      </c>
      <c r="D24" s="336"/>
      <c r="E24" s="336"/>
      <c r="F24" s="336"/>
      <c r="G24" s="336"/>
      <c r="H24" s="336"/>
      <c r="I24" s="336"/>
      <c r="J24" s="336"/>
      <c r="K24" s="220"/>
    </row>
    <row r="25" spans="2:11" ht="15" customHeight="1">
      <c r="B25" s="223"/>
      <c r="C25" s="222"/>
      <c r="D25" s="336" t="s">
        <v>1297</v>
      </c>
      <c r="E25" s="336"/>
      <c r="F25" s="336"/>
      <c r="G25" s="336"/>
      <c r="H25" s="336"/>
      <c r="I25" s="336"/>
      <c r="J25" s="336"/>
      <c r="K25" s="220"/>
    </row>
    <row r="26" spans="2:11" ht="15" customHeight="1">
      <c r="B26" s="223"/>
      <c r="C26" s="224"/>
      <c r="D26" s="336" t="s">
        <v>1298</v>
      </c>
      <c r="E26" s="336"/>
      <c r="F26" s="336"/>
      <c r="G26" s="336"/>
      <c r="H26" s="336"/>
      <c r="I26" s="336"/>
      <c r="J26" s="336"/>
      <c r="K26" s="220"/>
    </row>
    <row r="27" spans="2:11" ht="12.75" customHeight="1">
      <c r="B27" s="223"/>
      <c r="C27" s="224"/>
      <c r="D27" s="224"/>
      <c r="E27" s="224"/>
      <c r="F27" s="224"/>
      <c r="G27" s="224"/>
      <c r="H27" s="224"/>
      <c r="I27" s="224"/>
      <c r="J27" s="224"/>
      <c r="K27" s="220"/>
    </row>
    <row r="28" spans="2:11" ht="15" customHeight="1">
      <c r="B28" s="223"/>
      <c r="C28" s="224"/>
      <c r="D28" s="336" t="s">
        <v>1299</v>
      </c>
      <c r="E28" s="336"/>
      <c r="F28" s="336"/>
      <c r="G28" s="336"/>
      <c r="H28" s="336"/>
      <c r="I28" s="336"/>
      <c r="J28" s="336"/>
      <c r="K28" s="220"/>
    </row>
    <row r="29" spans="2:11" ht="15" customHeight="1">
      <c r="B29" s="223"/>
      <c r="C29" s="224"/>
      <c r="D29" s="336" t="s">
        <v>1300</v>
      </c>
      <c r="E29" s="336"/>
      <c r="F29" s="336"/>
      <c r="G29" s="336"/>
      <c r="H29" s="336"/>
      <c r="I29" s="336"/>
      <c r="J29" s="336"/>
      <c r="K29" s="220"/>
    </row>
    <row r="30" spans="2:11" ht="12.75" customHeight="1">
      <c r="B30" s="223"/>
      <c r="C30" s="224"/>
      <c r="D30" s="224"/>
      <c r="E30" s="224"/>
      <c r="F30" s="224"/>
      <c r="G30" s="224"/>
      <c r="H30" s="224"/>
      <c r="I30" s="224"/>
      <c r="J30" s="224"/>
      <c r="K30" s="220"/>
    </row>
    <row r="31" spans="2:11" ht="15" customHeight="1">
      <c r="B31" s="223"/>
      <c r="C31" s="224"/>
      <c r="D31" s="336" t="s">
        <v>1301</v>
      </c>
      <c r="E31" s="336"/>
      <c r="F31" s="336"/>
      <c r="G31" s="336"/>
      <c r="H31" s="336"/>
      <c r="I31" s="336"/>
      <c r="J31" s="336"/>
      <c r="K31" s="220"/>
    </row>
    <row r="32" spans="2:11" ht="15" customHeight="1">
      <c r="B32" s="223"/>
      <c r="C32" s="224"/>
      <c r="D32" s="336" t="s">
        <v>1302</v>
      </c>
      <c r="E32" s="336"/>
      <c r="F32" s="336"/>
      <c r="G32" s="336"/>
      <c r="H32" s="336"/>
      <c r="I32" s="336"/>
      <c r="J32" s="336"/>
      <c r="K32" s="220"/>
    </row>
    <row r="33" spans="2:11" ht="15" customHeight="1">
      <c r="B33" s="223"/>
      <c r="C33" s="224"/>
      <c r="D33" s="336" t="s">
        <v>1303</v>
      </c>
      <c r="E33" s="336"/>
      <c r="F33" s="336"/>
      <c r="G33" s="336"/>
      <c r="H33" s="336"/>
      <c r="I33" s="336"/>
      <c r="J33" s="336"/>
      <c r="K33" s="220"/>
    </row>
    <row r="34" spans="2:11" ht="15" customHeight="1">
      <c r="B34" s="223"/>
      <c r="C34" s="224"/>
      <c r="D34" s="222"/>
      <c r="E34" s="226" t="s">
        <v>130</v>
      </c>
      <c r="F34" s="222"/>
      <c r="G34" s="336" t="s">
        <v>1304</v>
      </c>
      <c r="H34" s="336"/>
      <c r="I34" s="336"/>
      <c r="J34" s="336"/>
      <c r="K34" s="220"/>
    </row>
    <row r="35" spans="2:11" ht="30.75" customHeight="1">
      <c r="B35" s="223"/>
      <c r="C35" s="224"/>
      <c r="D35" s="222"/>
      <c r="E35" s="226" t="s">
        <v>1305</v>
      </c>
      <c r="F35" s="222"/>
      <c r="G35" s="336" t="s">
        <v>1306</v>
      </c>
      <c r="H35" s="336"/>
      <c r="I35" s="336"/>
      <c r="J35" s="336"/>
      <c r="K35" s="220"/>
    </row>
    <row r="36" spans="2:11" ht="15" customHeight="1">
      <c r="B36" s="223"/>
      <c r="C36" s="224"/>
      <c r="D36" s="222"/>
      <c r="E36" s="226" t="s">
        <v>47</v>
      </c>
      <c r="F36" s="222"/>
      <c r="G36" s="336" t="s">
        <v>1307</v>
      </c>
      <c r="H36" s="336"/>
      <c r="I36" s="336"/>
      <c r="J36" s="336"/>
      <c r="K36" s="220"/>
    </row>
    <row r="37" spans="2:11" ht="15" customHeight="1">
      <c r="B37" s="223"/>
      <c r="C37" s="224"/>
      <c r="D37" s="222"/>
      <c r="E37" s="226" t="s">
        <v>131</v>
      </c>
      <c r="F37" s="222"/>
      <c r="G37" s="336" t="s">
        <v>1308</v>
      </c>
      <c r="H37" s="336"/>
      <c r="I37" s="336"/>
      <c r="J37" s="336"/>
      <c r="K37" s="220"/>
    </row>
    <row r="38" spans="2:11" ht="15" customHeight="1">
      <c r="B38" s="223"/>
      <c r="C38" s="224"/>
      <c r="D38" s="222"/>
      <c r="E38" s="226" t="s">
        <v>132</v>
      </c>
      <c r="F38" s="222"/>
      <c r="G38" s="336" t="s">
        <v>1309</v>
      </c>
      <c r="H38" s="336"/>
      <c r="I38" s="336"/>
      <c r="J38" s="336"/>
      <c r="K38" s="220"/>
    </row>
    <row r="39" spans="2:11" ht="15" customHeight="1">
      <c r="B39" s="223"/>
      <c r="C39" s="224"/>
      <c r="D39" s="222"/>
      <c r="E39" s="226" t="s">
        <v>133</v>
      </c>
      <c r="F39" s="222"/>
      <c r="G39" s="336" t="s">
        <v>1310</v>
      </c>
      <c r="H39" s="336"/>
      <c r="I39" s="336"/>
      <c r="J39" s="336"/>
      <c r="K39" s="220"/>
    </row>
    <row r="40" spans="2:11" ht="15" customHeight="1">
      <c r="B40" s="223"/>
      <c r="C40" s="224"/>
      <c r="D40" s="222"/>
      <c r="E40" s="226" t="s">
        <v>1311</v>
      </c>
      <c r="F40" s="222"/>
      <c r="G40" s="336" t="s">
        <v>1312</v>
      </c>
      <c r="H40" s="336"/>
      <c r="I40" s="336"/>
      <c r="J40" s="336"/>
      <c r="K40" s="220"/>
    </row>
    <row r="41" spans="2:11" ht="15" customHeight="1">
      <c r="B41" s="223"/>
      <c r="C41" s="224"/>
      <c r="D41" s="222"/>
      <c r="E41" s="226"/>
      <c r="F41" s="222"/>
      <c r="G41" s="336" t="s">
        <v>1313</v>
      </c>
      <c r="H41" s="336"/>
      <c r="I41" s="336"/>
      <c r="J41" s="336"/>
      <c r="K41" s="220"/>
    </row>
    <row r="42" spans="2:11" ht="15" customHeight="1">
      <c r="B42" s="223"/>
      <c r="C42" s="224"/>
      <c r="D42" s="222"/>
      <c r="E42" s="226" t="s">
        <v>1314</v>
      </c>
      <c r="F42" s="222"/>
      <c r="G42" s="336" t="s">
        <v>1315</v>
      </c>
      <c r="H42" s="336"/>
      <c r="I42" s="336"/>
      <c r="J42" s="336"/>
      <c r="K42" s="220"/>
    </row>
    <row r="43" spans="2:11" ht="15" customHeight="1">
      <c r="B43" s="223"/>
      <c r="C43" s="224"/>
      <c r="D43" s="222"/>
      <c r="E43" s="226" t="s">
        <v>135</v>
      </c>
      <c r="F43" s="222"/>
      <c r="G43" s="336" t="s">
        <v>1316</v>
      </c>
      <c r="H43" s="336"/>
      <c r="I43" s="336"/>
      <c r="J43" s="336"/>
      <c r="K43" s="220"/>
    </row>
    <row r="44" spans="2:11" ht="12.75" customHeight="1">
      <c r="B44" s="223"/>
      <c r="C44" s="224"/>
      <c r="D44" s="222"/>
      <c r="E44" s="222"/>
      <c r="F44" s="222"/>
      <c r="G44" s="222"/>
      <c r="H44" s="222"/>
      <c r="I44" s="222"/>
      <c r="J44" s="222"/>
      <c r="K44" s="220"/>
    </row>
    <row r="45" spans="2:11" ht="15" customHeight="1">
      <c r="B45" s="223"/>
      <c r="C45" s="224"/>
      <c r="D45" s="336" t="s">
        <v>1317</v>
      </c>
      <c r="E45" s="336"/>
      <c r="F45" s="336"/>
      <c r="G45" s="336"/>
      <c r="H45" s="336"/>
      <c r="I45" s="336"/>
      <c r="J45" s="336"/>
      <c r="K45" s="220"/>
    </row>
    <row r="46" spans="2:11" ht="15" customHeight="1">
      <c r="B46" s="223"/>
      <c r="C46" s="224"/>
      <c r="D46" s="224"/>
      <c r="E46" s="336" t="s">
        <v>1318</v>
      </c>
      <c r="F46" s="336"/>
      <c r="G46" s="336"/>
      <c r="H46" s="336"/>
      <c r="I46" s="336"/>
      <c r="J46" s="336"/>
      <c r="K46" s="220"/>
    </row>
    <row r="47" spans="2:11" ht="15" customHeight="1">
      <c r="B47" s="223"/>
      <c r="C47" s="224"/>
      <c r="D47" s="224"/>
      <c r="E47" s="336" t="s">
        <v>1319</v>
      </c>
      <c r="F47" s="336"/>
      <c r="G47" s="336"/>
      <c r="H47" s="336"/>
      <c r="I47" s="336"/>
      <c r="J47" s="336"/>
      <c r="K47" s="220"/>
    </row>
    <row r="48" spans="2:11" ht="15" customHeight="1">
      <c r="B48" s="223"/>
      <c r="C48" s="224"/>
      <c r="D48" s="224"/>
      <c r="E48" s="336" t="s">
        <v>1320</v>
      </c>
      <c r="F48" s="336"/>
      <c r="G48" s="336"/>
      <c r="H48" s="336"/>
      <c r="I48" s="336"/>
      <c r="J48" s="336"/>
      <c r="K48" s="220"/>
    </row>
    <row r="49" spans="2:11" ht="15" customHeight="1">
      <c r="B49" s="223"/>
      <c r="C49" s="224"/>
      <c r="D49" s="336" t="s">
        <v>1321</v>
      </c>
      <c r="E49" s="336"/>
      <c r="F49" s="336"/>
      <c r="G49" s="336"/>
      <c r="H49" s="336"/>
      <c r="I49" s="336"/>
      <c r="J49" s="336"/>
      <c r="K49" s="220"/>
    </row>
    <row r="50" spans="2:11" ht="25.5" customHeight="1">
      <c r="B50" s="219"/>
      <c r="C50" s="335" t="s">
        <v>1322</v>
      </c>
      <c r="D50" s="335"/>
      <c r="E50" s="335"/>
      <c r="F50" s="335"/>
      <c r="G50" s="335"/>
      <c r="H50" s="335"/>
      <c r="I50" s="335"/>
      <c r="J50" s="335"/>
      <c r="K50" s="220"/>
    </row>
    <row r="51" spans="2:11" ht="5.25" customHeight="1">
      <c r="B51" s="219"/>
      <c r="C51" s="221"/>
      <c r="D51" s="221"/>
      <c r="E51" s="221"/>
      <c r="F51" s="221"/>
      <c r="G51" s="221"/>
      <c r="H51" s="221"/>
      <c r="I51" s="221"/>
      <c r="J51" s="221"/>
      <c r="K51" s="220"/>
    </row>
    <row r="52" spans="2:11" ht="15" customHeight="1">
      <c r="B52" s="219"/>
      <c r="C52" s="336" t="s">
        <v>1323</v>
      </c>
      <c r="D52" s="336"/>
      <c r="E52" s="336"/>
      <c r="F52" s="336"/>
      <c r="G52" s="336"/>
      <c r="H52" s="336"/>
      <c r="I52" s="336"/>
      <c r="J52" s="336"/>
      <c r="K52" s="220"/>
    </row>
    <row r="53" spans="2:11" ht="15" customHeight="1">
      <c r="B53" s="219"/>
      <c r="C53" s="336" t="s">
        <v>1324</v>
      </c>
      <c r="D53" s="336"/>
      <c r="E53" s="336"/>
      <c r="F53" s="336"/>
      <c r="G53" s="336"/>
      <c r="H53" s="336"/>
      <c r="I53" s="336"/>
      <c r="J53" s="336"/>
      <c r="K53" s="220"/>
    </row>
    <row r="54" spans="2:11" ht="12.75" customHeight="1">
      <c r="B54" s="219"/>
      <c r="C54" s="222"/>
      <c r="D54" s="222"/>
      <c r="E54" s="222"/>
      <c r="F54" s="222"/>
      <c r="G54" s="222"/>
      <c r="H54" s="222"/>
      <c r="I54" s="222"/>
      <c r="J54" s="222"/>
      <c r="K54" s="220"/>
    </row>
    <row r="55" spans="2:11" ht="15" customHeight="1">
      <c r="B55" s="219"/>
      <c r="C55" s="336" t="s">
        <v>1325</v>
      </c>
      <c r="D55" s="336"/>
      <c r="E55" s="336"/>
      <c r="F55" s="336"/>
      <c r="G55" s="336"/>
      <c r="H55" s="336"/>
      <c r="I55" s="336"/>
      <c r="J55" s="336"/>
      <c r="K55" s="220"/>
    </row>
    <row r="56" spans="2:11" ht="15" customHeight="1">
      <c r="B56" s="219"/>
      <c r="C56" s="224"/>
      <c r="D56" s="336" t="s">
        <v>1326</v>
      </c>
      <c r="E56" s="336"/>
      <c r="F56" s="336"/>
      <c r="G56" s="336"/>
      <c r="H56" s="336"/>
      <c r="I56" s="336"/>
      <c r="J56" s="336"/>
      <c r="K56" s="220"/>
    </row>
    <row r="57" spans="2:11" ht="15" customHeight="1">
      <c r="B57" s="219"/>
      <c r="C57" s="224"/>
      <c r="D57" s="336" t="s">
        <v>1327</v>
      </c>
      <c r="E57" s="336"/>
      <c r="F57" s="336"/>
      <c r="G57" s="336"/>
      <c r="H57" s="336"/>
      <c r="I57" s="336"/>
      <c r="J57" s="336"/>
      <c r="K57" s="220"/>
    </row>
    <row r="58" spans="2:11" ht="15" customHeight="1">
      <c r="B58" s="219"/>
      <c r="C58" s="224"/>
      <c r="D58" s="336" t="s">
        <v>1328</v>
      </c>
      <c r="E58" s="336"/>
      <c r="F58" s="336"/>
      <c r="G58" s="336"/>
      <c r="H58" s="336"/>
      <c r="I58" s="336"/>
      <c r="J58" s="336"/>
      <c r="K58" s="220"/>
    </row>
    <row r="59" spans="2:11" ht="15" customHeight="1">
      <c r="B59" s="219"/>
      <c r="C59" s="224"/>
      <c r="D59" s="336" t="s">
        <v>1329</v>
      </c>
      <c r="E59" s="336"/>
      <c r="F59" s="336"/>
      <c r="G59" s="336"/>
      <c r="H59" s="336"/>
      <c r="I59" s="336"/>
      <c r="J59" s="336"/>
      <c r="K59" s="220"/>
    </row>
    <row r="60" spans="2:11" ht="15" customHeight="1">
      <c r="B60" s="219"/>
      <c r="C60" s="224"/>
      <c r="D60" s="338" t="s">
        <v>1330</v>
      </c>
      <c r="E60" s="338"/>
      <c r="F60" s="338"/>
      <c r="G60" s="338"/>
      <c r="H60" s="338"/>
      <c r="I60" s="338"/>
      <c r="J60" s="338"/>
      <c r="K60" s="220"/>
    </row>
    <row r="61" spans="2:11" ht="15" customHeight="1">
      <c r="B61" s="219"/>
      <c r="C61" s="224"/>
      <c r="D61" s="336" t="s">
        <v>1331</v>
      </c>
      <c r="E61" s="336"/>
      <c r="F61" s="336"/>
      <c r="G61" s="336"/>
      <c r="H61" s="336"/>
      <c r="I61" s="336"/>
      <c r="J61" s="336"/>
      <c r="K61" s="220"/>
    </row>
    <row r="62" spans="2:11" ht="12.75" customHeight="1">
      <c r="B62" s="219"/>
      <c r="C62" s="224"/>
      <c r="D62" s="224"/>
      <c r="E62" s="227"/>
      <c r="F62" s="224"/>
      <c r="G62" s="224"/>
      <c r="H62" s="224"/>
      <c r="I62" s="224"/>
      <c r="J62" s="224"/>
      <c r="K62" s="220"/>
    </row>
    <row r="63" spans="2:11" ht="15" customHeight="1">
      <c r="B63" s="219"/>
      <c r="C63" s="224"/>
      <c r="D63" s="336" t="s">
        <v>1332</v>
      </c>
      <c r="E63" s="336"/>
      <c r="F63" s="336"/>
      <c r="G63" s="336"/>
      <c r="H63" s="336"/>
      <c r="I63" s="336"/>
      <c r="J63" s="336"/>
      <c r="K63" s="220"/>
    </row>
    <row r="64" spans="2:11" ht="15" customHeight="1">
      <c r="B64" s="219"/>
      <c r="C64" s="224"/>
      <c r="D64" s="338" t="s">
        <v>1333</v>
      </c>
      <c r="E64" s="338"/>
      <c r="F64" s="338"/>
      <c r="G64" s="338"/>
      <c r="H64" s="338"/>
      <c r="I64" s="338"/>
      <c r="J64" s="338"/>
      <c r="K64" s="220"/>
    </row>
    <row r="65" spans="2:11" ht="15" customHeight="1">
      <c r="B65" s="219"/>
      <c r="C65" s="224"/>
      <c r="D65" s="336" t="s">
        <v>1334</v>
      </c>
      <c r="E65" s="336"/>
      <c r="F65" s="336"/>
      <c r="G65" s="336"/>
      <c r="H65" s="336"/>
      <c r="I65" s="336"/>
      <c r="J65" s="336"/>
      <c r="K65" s="220"/>
    </row>
    <row r="66" spans="2:11" ht="15" customHeight="1">
      <c r="B66" s="219"/>
      <c r="C66" s="224"/>
      <c r="D66" s="336" t="s">
        <v>1335</v>
      </c>
      <c r="E66" s="336"/>
      <c r="F66" s="336"/>
      <c r="G66" s="336"/>
      <c r="H66" s="336"/>
      <c r="I66" s="336"/>
      <c r="J66" s="336"/>
      <c r="K66" s="220"/>
    </row>
    <row r="67" spans="2:11" ht="15" customHeight="1">
      <c r="B67" s="219"/>
      <c r="C67" s="224"/>
      <c r="D67" s="336" t="s">
        <v>1336</v>
      </c>
      <c r="E67" s="336"/>
      <c r="F67" s="336"/>
      <c r="G67" s="336"/>
      <c r="H67" s="336"/>
      <c r="I67" s="336"/>
      <c r="J67" s="336"/>
      <c r="K67" s="220"/>
    </row>
    <row r="68" spans="2:11" ht="15" customHeight="1">
      <c r="B68" s="219"/>
      <c r="C68" s="224"/>
      <c r="D68" s="336" t="s">
        <v>1337</v>
      </c>
      <c r="E68" s="336"/>
      <c r="F68" s="336"/>
      <c r="G68" s="336"/>
      <c r="H68" s="336"/>
      <c r="I68" s="336"/>
      <c r="J68" s="336"/>
      <c r="K68" s="220"/>
    </row>
    <row r="69" spans="2:11" ht="12.75" customHeight="1">
      <c r="B69" s="228"/>
      <c r="C69" s="229"/>
      <c r="D69" s="229"/>
      <c r="E69" s="229"/>
      <c r="F69" s="229"/>
      <c r="G69" s="229"/>
      <c r="H69" s="229"/>
      <c r="I69" s="229"/>
      <c r="J69" s="229"/>
      <c r="K69" s="230"/>
    </row>
    <row r="70" spans="2:11" ht="18.75" customHeight="1">
      <c r="B70" s="231"/>
      <c r="C70" s="231"/>
      <c r="D70" s="231"/>
      <c r="E70" s="231"/>
      <c r="F70" s="231"/>
      <c r="G70" s="231"/>
      <c r="H70" s="231"/>
      <c r="I70" s="231"/>
      <c r="J70" s="231"/>
      <c r="K70" s="232"/>
    </row>
    <row r="71" spans="2:11" ht="18.75" customHeight="1">
      <c r="B71" s="232"/>
      <c r="C71" s="232"/>
      <c r="D71" s="232"/>
      <c r="E71" s="232"/>
      <c r="F71" s="232"/>
      <c r="G71" s="232"/>
      <c r="H71" s="232"/>
      <c r="I71" s="232"/>
      <c r="J71" s="232"/>
      <c r="K71" s="232"/>
    </row>
    <row r="72" spans="2:11" ht="7.5" customHeight="1">
      <c r="B72" s="233"/>
      <c r="C72" s="234"/>
      <c r="D72" s="234"/>
      <c r="E72" s="234"/>
      <c r="F72" s="234"/>
      <c r="G72" s="234"/>
      <c r="H72" s="234"/>
      <c r="I72" s="234"/>
      <c r="J72" s="234"/>
      <c r="K72" s="235"/>
    </row>
    <row r="73" spans="2:11" ht="45" customHeight="1">
      <c r="B73" s="236"/>
      <c r="C73" s="339" t="s">
        <v>105</v>
      </c>
      <c r="D73" s="339"/>
      <c r="E73" s="339"/>
      <c r="F73" s="339"/>
      <c r="G73" s="339"/>
      <c r="H73" s="339"/>
      <c r="I73" s="339"/>
      <c r="J73" s="339"/>
      <c r="K73" s="237"/>
    </row>
    <row r="74" spans="2:11" ht="17.25" customHeight="1">
      <c r="B74" s="236"/>
      <c r="C74" s="238" t="s">
        <v>1338</v>
      </c>
      <c r="D74" s="238"/>
      <c r="E74" s="238"/>
      <c r="F74" s="238" t="s">
        <v>1339</v>
      </c>
      <c r="G74" s="239"/>
      <c r="H74" s="238" t="s">
        <v>131</v>
      </c>
      <c r="I74" s="238" t="s">
        <v>51</v>
      </c>
      <c r="J74" s="238" t="s">
        <v>1340</v>
      </c>
      <c r="K74" s="237"/>
    </row>
    <row r="75" spans="2:11" ht="17.25" customHeight="1">
      <c r="B75" s="236"/>
      <c r="C75" s="240" t="s">
        <v>1341</v>
      </c>
      <c r="D75" s="240"/>
      <c r="E75" s="240"/>
      <c r="F75" s="241" t="s">
        <v>1342</v>
      </c>
      <c r="G75" s="242"/>
      <c r="H75" s="240"/>
      <c r="I75" s="240"/>
      <c r="J75" s="240" t="s">
        <v>1343</v>
      </c>
      <c r="K75" s="237"/>
    </row>
    <row r="76" spans="2:11" ht="5.25" customHeight="1">
      <c r="B76" s="236"/>
      <c r="C76" s="243"/>
      <c r="D76" s="243"/>
      <c r="E76" s="243"/>
      <c r="F76" s="243"/>
      <c r="G76" s="244"/>
      <c r="H76" s="243"/>
      <c r="I76" s="243"/>
      <c r="J76" s="243"/>
      <c r="K76" s="237"/>
    </row>
    <row r="77" spans="2:11" ht="15" customHeight="1">
      <c r="B77" s="236"/>
      <c r="C77" s="226" t="s">
        <v>47</v>
      </c>
      <c r="D77" s="243"/>
      <c r="E77" s="243"/>
      <c r="F77" s="245" t="s">
        <v>1034</v>
      </c>
      <c r="G77" s="244"/>
      <c r="H77" s="226" t="s">
        <v>1344</v>
      </c>
      <c r="I77" s="226" t="s">
        <v>1345</v>
      </c>
      <c r="J77" s="226">
        <v>20</v>
      </c>
      <c r="K77" s="237"/>
    </row>
    <row r="78" spans="2:11" ht="15" customHeight="1">
      <c r="B78" s="236"/>
      <c r="C78" s="226" t="s">
        <v>1346</v>
      </c>
      <c r="D78" s="226"/>
      <c r="E78" s="226"/>
      <c r="F78" s="245" t="s">
        <v>1034</v>
      </c>
      <c r="G78" s="244"/>
      <c r="H78" s="226" t="s">
        <v>1347</v>
      </c>
      <c r="I78" s="226" t="s">
        <v>1345</v>
      </c>
      <c r="J78" s="226">
        <v>120</v>
      </c>
      <c r="K78" s="237"/>
    </row>
    <row r="79" spans="2:11" ht="15" customHeight="1">
      <c r="B79" s="246"/>
      <c r="C79" s="226" t="s">
        <v>1348</v>
      </c>
      <c r="D79" s="226"/>
      <c r="E79" s="226"/>
      <c r="F79" s="245" t="s">
        <v>1349</v>
      </c>
      <c r="G79" s="244"/>
      <c r="H79" s="226" t="s">
        <v>1350</v>
      </c>
      <c r="I79" s="226" t="s">
        <v>1345</v>
      </c>
      <c r="J79" s="226">
        <v>50</v>
      </c>
      <c r="K79" s="237"/>
    </row>
    <row r="80" spans="2:11" ht="15" customHeight="1">
      <c r="B80" s="246"/>
      <c r="C80" s="226" t="s">
        <v>1351</v>
      </c>
      <c r="D80" s="226"/>
      <c r="E80" s="226"/>
      <c r="F80" s="245" t="s">
        <v>1034</v>
      </c>
      <c r="G80" s="244"/>
      <c r="H80" s="226" t="s">
        <v>1352</v>
      </c>
      <c r="I80" s="226" t="s">
        <v>1353</v>
      </c>
      <c r="J80" s="226"/>
      <c r="K80" s="237"/>
    </row>
    <row r="81" spans="2:11" ht="15" customHeight="1">
      <c r="B81" s="246"/>
      <c r="C81" s="247" t="s">
        <v>1354</v>
      </c>
      <c r="D81" s="247"/>
      <c r="E81" s="247"/>
      <c r="F81" s="248" t="s">
        <v>1349</v>
      </c>
      <c r="G81" s="247"/>
      <c r="H81" s="247" t="s">
        <v>1355</v>
      </c>
      <c r="I81" s="247" t="s">
        <v>1345</v>
      </c>
      <c r="J81" s="247">
        <v>15</v>
      </c>
      <c r="K81" s="237"/>
    </row>
    <row r="82" spans="2:11" ht="15" customHeight="1">
      <c r="B82" s="246"/>
      <c r="C82" s="247" t="s">
        <v>1356</v>
      </c>
      <c r="D82" s="247"/>
      <c r="E82" s="247"/>
      <c r="F82" s="248" t="s">
        <v>1349</v>
      </c>
      <c r="G82" s="247"/>
      <c r="H82" s="247" t="s">
        <v>1357</v>
      </c>
      <c r="I82" s="247" t="s">
        <v>1345</v>
      </c>
      <c r="J82" s="247">
        <v>15</v>
      </c>
      <c r="K82" s="237"/>
    </row>
    <row r="83" spans="2:11" ht="15" customHeight="1">
      <c r="B83" s="246"/>
      <c r="C83" s="247" t="s">
        <v>1358</v>
      </c>
      <c r="D83" s="247"/>
      <c r="E83" s="247"/>
      <c r="F83" s="248" t="s">
        <v>1349</v>
      </c>
      <c r="G83" s="247"/>
      <c r="H83" s="247" t="s">
        <v>1359</v>
      </c>
      <c r="I83" s="247" t="s">
        <v>1345</v>
      </c>
      <c r="J83" s="247">
        <v>20</v>
      </c>
      <c r="K83" s="237"/>
    </row>
    <row r="84" spans="2:11" ht="15" customHeight="1">
      <c r="B84" s="246"/>
      <c r="C84" s="247" t="s">
        <v>1360</v>
      </c>
      <c r="D84" s="247"/>
      <c r="E84" s="247"/>
      <c r="F84" s="248" t="s">
        <v>1349</v>
      </c>
      <c r="G84" s="247"/>
      <c r="H84" s="247" t="s">
        <v>1361</v>
      </c>
      <c r="I84" s="247" t="s">
        <v>1345</v>
      </c>
      <c r="J84" s="247">
        <v>20</v>
      </c>
      <c r="K84" s="237"/>
    </row>
    <row r="85" spans="2:11" ht="15" customHeight="1">
      <c r="B85" s="246"/>
      <c r="C85" s="226" t="s">
        <v>1362</v>
      </c>
      <c r="D85" s="226"/>
      <c r="E85" s="226"/>
      <c r="F85" s="245" t="s">
        <v>1349</v>
      </c>
      <c r="G85" s="244"/>
      <c r="H85" s="226" t="s">
        <v>1363</v>
      </c>
      <c r="I85" s="226" t="s">
        <v>1345</v>
      </c>
      <c r="J85" s="226">
        <v>50</v>
      </c>
      <c r="K85" s="237"/>
    </row>
    <row r="86" spans="2:11" ht="15" customHeight="1">
      <c r="B86" s="246"/>
      <c r="C86" s="226" t="s">
        <v>1364</v>
      </c>
      <c r="D86" s="226"/>
      <c r="E86" s="226"/>
      <c r="F86" s="245" t="s">
        <v>1349</v>
      </c>
      <c r="G86" s="244"/>
      <c r="H86" s="226" t="s">
        <v>1365</v>
      </c>
      <c r="I86" s="226" t="s">
        <v>1345</v>
      </c>
      <c r="J86" s="226">
        <v>20</v>
      </c>
      <c r="K86" s="237"/>
    </row>
    <row r="87" spans="2:11" ht="15" customHeight="1">
      <c r="B87" s="246"/>
      <c r="C87" s="226" t="s">
        <v>1366</v>
      </c>
      <c r="D87" s="226"/>
      <c r="E87" s="226"/>
      <c r="F87" s="245" t="s">
        <v>1349</v>
      </c>
      <c r="G87" s="244"/>
      <c r="H87" s="226" t="s">
        <v>1367</v>
      </c>
      <c r="I87" s="226" t="s">
        <v>1345</v>
      </c>
      <c r="J87" s="226">
        <v>20</v>
      </c>
      <c r="K87" s="237"/>
    </row>
    <row r="88" spans="2:11" ht="15" customHeight="1">
      <c r="B88" s="246"/>
      <c r="C88" s="226" t="s">
        <v>1368</v>
      </c>
      <c r="D88" s="226"/>
      <c r="E88" s="226"/>
      <c r="F88" s="245" t="s">
        <v>1349</v>
      </c>
      <c r="G88" s="244"/>
      <c r="H88" s="226" t="s">
        <v>1369</v>
      </c>
      <c r="I88" s="226" t="s">
        <v>1345</v>
      </c>
      <c r="J88" s="226">
        <v>50</v>
      </c>
      <c r="K88" s="237"/>
    </row>
    <row r="89" spans="2:11" ht="15" customHeight="1">
      <c r="B89" s="246"/>
      <c r="C89" s="226" t="s">
        <v>1370</v>
      </c>
      <c r="D89" s="226"/>
      <c r="E89" s="226"/>
      <c r="F89" s="245" t="s">
        <v>1349</v>
      </c>
      <c r="G89" s="244"/>
      <c r="H89" s="226" t="s">
        <v>1370</v>
      </c>
      <c r="I89" s="226" t="s">
        <v>1345</v>
      </c>
      <c r="J89" s="226">
        <v>50</v>
      </c>
      <c r="K89" s="237"/>
    </row>
    <row r="90" spans="2:11" ht="15" customHeight="1">
      <c r="B90" s="246"/>
      <c r="C90" s="226" t="s">
        <v>136</v>
      </c>
      <c r="D90" s="226"/>
      <c r="E90" s="226"/>
      <c r="F90" s="245" t="s">
        <v>1349</v>
      </c>
      <c r="G90" s="244"/>
      <c r="H90" s="226" t="s">
        <v>1371</v>
      </c>
      <c r="I90" s="226" t="s">
        <v>1345</v>
      </c>
      <c r="J90" s="226">
        <v>255</v>
      </c>
      <c r="K90" s="237"/>
    </row>
    <row r="91" spans="2:11" ht="15" customHeight="1">
      <c r="B91" s="246"/>
      <c r="C91" s="226" t="s">
        <v>1372</v>
      </c>
      <c r="D91" s="226"/>
      <c r="E91" s="226"/>
      <c r="F91" s="245" t="s">
        <v>1034</v>
      </c>
      <c r="G91" s="244"/>
      <c r="H91" s="226" t="s">
        <v>1373</v>
      </c>
      <c r="I91" s="226" t="s">
        <v>1374</v>
      </c>
      <c r="J91" s="226"/>
      <c r="K91" s="237"/>
    </row>
    <row r="92" spans="2:11" ht="15" customHeight="1">
      <c r="B92" s="246"/>
      <c r="C92" s="226" t="s">
        <v>1375</v>
      </c>
      <c r="D92" s="226"/>
      <c r="E92" s="226"/>
      <c r="F92" s="245" t="s">
        <v>1034</v>
      </c>
      <c r="G92" s="244"/>
      <c r="H92" s="226" t="s">
        <v>1376</v>
      </c>
      <c r="I92" s="226" t="s">
        <v>1377</v>
      </c>
      <c r="J92" s="226"/>
      <c r="K92" s="237"/>
    </row>
    <row r="93" spans="2:11" ht="15" customHeight="1">
      <c r="B93" s="246"/>
      <c r="C93" s="226" t="s">
        <v>1378</v>
      </c>
      <c r="D93" s="226"/>
      <c r="E93" s="226"/>
      <c r="F93" s="245" t="s">
        <v>1034</v>
      </c>
      <c r="G93" s="244"/>
      <c r="H93" s="226" t="s">
        <v>1378</v>
      </c>
      <c r="I93" s="226" t="s">
        <v>1377</v>
      </c>
      <c r="J93" s="226"/>
      <c r="K93" s="237"/>
    </row>
    <row r="94" spans="2:11" ht="15" customHeight="1">
      <c r="B94" s="246"/>
      <c r="C94" s="226" t="s">
        <v>32</v>
      </c>
      <c r="D94" s="226"/>
      <c r="E94" s="226"/>
      <c r="F94" s="245" t="s">
        <v>1034</v>
      </c>
      <c r="G94" s="244"/>
      <c r="H94" s="226" t="s">
        <v>1379</v>
      </c>
      <c r="I94" s="226" t="s">
        <v>1377</v>
      </c>
      <c r="J94" s="226"/>
      <c r="K94" s="237"/>
    </row>
    <row r="95" spans="2:11" ht="15" customHeight="1">
      <c r="B95" s="246"/>
      <c r="C95" s="226" t="s">
        <v>42</v>
      </c>
      <c r="D95" s="226"/>
      <c r="E95" s="226"/>
      <c r="F95" s="245" t="s">
        <v>1034</v>
      </c>
      <c r="G95" s="244"/>
      <c r="H95" s="226" t="s">
        <v>1380</v>
      </c>
      <c r="I95" s="226" t="s">
        <v>1377</v>
      </c>
      <c r="J95" s="226"/>
      <c r="K95" s="237"/>
    </row>
    <row r="96" spans="2:11" ht="15" customHeight="1">
      <c r="B96" s="249"/>
      <c r="C96" s="250"/>
      <c r="D96" s="250"/>
      <c r="E96" s="250"/>
      <c r="F96" s="250"/>
      <c r="G96" s="250"/>
      <c r="H96" s="250"/>
      <c r="I96" s="250"/>
      <c r="J96" s="250"/>
      <c r="K96" s="251"/>
    </row>
    <row r="97" spans="2:11" ht="18.75" customHeight="1">
      <c r="B97" s="252"/>
      <c r="C97" s="253"/>
      <c r="D97" s="253"/>
      <c r="E97" s="253"/>
      <c r="F97" s="253"/>
      <c r="G97" s="253"/>
      <c r="H97" s="253"/>
      <c r="I97" s="253"/>
      <c r="J97" s="253"/>
      <c r="K97" s="252"/>
    </row>
    <row r="98" spans="2:11" ht="18.75" customHeight="1">
      <c r="B98" s="232"/>
      <c r="C98" s="232"/>
      <c r="D98" s="232"/>
      <c r="E98" s="232"/>
      <c r="F98" s="232"/>
      <c r="G98" s="232"/>
      <c r="H98" s="232"/>
      <c r="I98" s="232"/>
      <c r="J98" s="232"/>
      <c r="K98" s="232"/>
    </row>
    <row r="99" spans="2:11" ht="7.5" customHeight="1">
      <c r="B99" s="233"/>
      <c r="C99" s="234"/>
      <c r="D99" s="234"/>
      <c r="E99" s="234"/>
      <c r="F99" s="234"/>
      <c r="G99" s="234"/>
      <c r="H99" s="234"/>
      <c r="I99" s="234"/>
      <c r="J99" s="234"/>
      <c r="K99" s="235"/>
    </row>
    <row r="100" spans="2:11" ht="45" customHeight="1">
      <c r="B100" s="236"/>
      <c r="C100" s="339" t="s">
        <v>1381</v>
      </c>
      <c r="D100" s="339"/>
      <c r="E100" s="339"/>
      <c r="F100" s="339"/>
      <c r="G100" s="339"/>
      <c r="H100" s="339"/>
      <c r="I100" s="339"/>
      <c r="J100" s="339"/>
      <c r="K100" s="237"/>
    </row>
    <row r="101" spans="2:11" ht="17.25" customHeight="1">
      <c r="B101" s="236"/>
      <c r="C101" s="238" t="s">
        <v>1338</v>
      </c>
      <c r="D101" s="238"/>
      <c r="E101" s="238"/>
      <c r="F101" s="238" t="s">
        <v>1339</v>
      </c>
      <c r="G101" s="239"/>
      <c r="H101" s="238" t="s">
        <v>131</v>
      </c>
      <c r="I101" s="238" t="s">
        <v>51</v>
      </c>
      <c r="J101" s="238" t="s">
        <v>1340</v>
      </c>
      <c r="K101" s="237"/>
    </row>
    <row r="102" spans="2:11" ht="17.25" customHeight="1">
      <c r="B102" s="236"/>
      <c r="C102" s="240" t="s">
        <v>1341</v>
      </c>
      <c r="D102" s="240"/>
      <c r="E102" s="240"/>
      <c r="F102" s="241" t="s">
        <v>1342</v>
      </c>
      <c r="G102" s="242"/>
      <c r="H102" s="240"/>
      <c r="I102" s="240"/>
      <c r="J102" s="240" t="s">
        <v>1343</v>
      </c>
      <c r="K102" s="237"/>
    </row>
    <row r="103" spans="2:11" ht="5.25" customHeight="1">
      <c r="B103" s="236"/>
      <c r="C103" s="238"/>
      <c r="D103" s="238"/>
      <c r="E103" s="238"/>
      <c r="F103" s="238"/>
      <c r="G103" s="254"/>
      <c r="H103" s="238"/>
      <c r="I103" s="238"/>
      <c r="J103" s="238"/>
      <c r="K103" s="237"/>
    </row>
    <row r="104" spans="2:11" ht="15" customHeight="1">
      <c r="B104" s="236"/>
      <c r="C104" s="226" t="s">
        <v>47</v>
      </c>
      <c r="D104" s="243"/>
      <c r="E104" s="243"/>
      <c r="F104" s="245" t="s">
        <v>1034</v>
      </c>
      <c r="G104" s="254"/>
      <c r="H104" s="226" t="s">
        <v>1382</v>
      </c>
      <c r="I104" s="226" t="s">
        <v>1345</v>
      </c>
      <c r="J104" s="226">
        <v>20</v>
      </c>
      <c r="K104" s="237"/>
    </row>
    <row r="105" spans="2:11" ht="15" customHeight="1">
      <c r="B105" s="236"/>
      <c r="C105" s="226" t="s">
        <v>1346</v>
      </c>
      <c r="D105" s="226"/>
      <c r="E105" s="226"/>
      <c r="F105" s="245" t="s">
        <v>1034</v>
      </c>
      <c r="G105" s="226"/>
      <c r="H105" s="226" t="s">
        <v>1382</v>
      </c>
      <c r="I105" s="226" t="s">
        <v>1345</v>
      </c>
      <c r="J105" s="226">
        <v>120</v>
      </c>
      <c r="K105" s="237"/>
    </row>
    <row r="106" spans="2:11" ht="15" customHeight="1">
      <c r="B106" s="246"/>
      <c r="C106" s="226" t="s">
        <v>1348</v>
      </c>
      <c r="D106" s="226"/>
      <c r="E106" s="226"/>
      <c r="F106" s="245" t="s">
        <v>1349</v>
      </c>
      <c r="G106" s="226"/>
      <c r="H106" s="226" t="s">
        <v>1382</v>
      </c>
      <c r="I106" s="226" t="s">
        <v>1345</v>
      </c>
      <c r="J106" s="226">
        <v>50</v>
      </c>
      <c r="K106" s="237"/>
    </row>
    <row r="107" spans="2:11" ht="15" customHeight="1">
      <c r="B107" s="246"/>
      <c r="C107" s="226" t="s">
        <v>1351</v>
      </c>
      <c r="D107" s="226"/>
      <c r="E107" s="226"/>
      <c r="F107" s="245" t="s">
        <v>1034</v>
      </c>
      <c r="G107" s="226"/>
      <c r="H107" s="226" t="s">
        <v>1382</v>
      </c>
      <c r="I107" s="226" t="s">
        <v>1353</v>
      </c>
      <c r="J107" s="226"/>
      <c r="K107" s="237"/>
    </row>
    <row r="108" spans="2:11" ht="15" customHeight="1">
      <c r="B108" s="246"/>
      <c r="C108" s="226" t="s">
        <v>1362</v>
      </c>
      <c r="D108" s="226"/>
      <c r="E108" s="226"/>
      <c r="F108" s="245" t="s">
        <v>1349</v>
      </c>
      <c r="G108" s="226"/>
      <c r="H108" s="226" t="s">
        <v>1382</v>
      </c>
      <c r="I108" s="226" t="s">
        <v>1345</v>
      </c>
      <c r="J108" s="226">
        <v>50</v>
      </c>
      <c r="K108" s="237"/>
    </row>
    <row r="109" spans="2:11" ht="15" customHeight="1">
      <c r="B109" s="246"/>
      <c r="C109" s="226" t="s">
        <v>1370</v>
      </c>
      <c r="D109" s="226"/>
      <c r="E109" s="226"/>
      <c r="F109" s="245" t="s">
        <v>1349</v>
      </c>
      <c r="G109" s="226"/>
      <c r="H109" s="226" t="s">
        <v>1382</v>
      </c>
      <c r="I109" s="226" t="s">
        <v>1345</v>
      </c>
      <c r="J109" s="226">
        <v>50</v>
      </c>
      <c r="K109" s="237"/>
    </row>
    <row r="110" spans="2:11" ht="15" customHeight="1">
      <c r="B110" s="246"/>
      <c r="C110" s="226" t="s">
        <v>1368</v>
      </c>
      <c r="D110" s="226"/>
      <c r="E110" s="226"/>
      <c r="F110" s="245" t="s">
        <v>1349</v>
      </c>
      <c r="G110" s="226"/>
      <c r="H110" s="226" t="s">
        <v>1382</v>
      </c>
      <c r="I110" s="226" t="s">
        <v>1345</v>
      </c>
      <c r="J110" s="226">
        <v>50</v>
      </c>
      <c r="K110" s="237"/>
    </row>
    <row r="111" spans="2:11" ht="15" customHeight="1">
      <c r="B111" s="246"/>
      <c r="C111" s="226" t="s">
        <v>47</v>
      </c>
      <c r="D111" s="226"/>
      <c r="E111" s="226"/>
      <c r="F111" s="245" t="s">
        <v>1034</v>
      </c>
      <c r="G111" s="226"/>
      <c r="H111" s="226" t="s">
        <v>1383</v>
      </c>
      <c r="I111" s="226" t="s">
        <v>1345</v>
      </c>
      <c r="J111" s="226">
        <v>20</v>
      </c>
      <c r="K111" s="237"/>
    </row>
    <row r="112" spans="2:11" ht="15" customHeight="1">
      <c r="B112" s="246"/>
      <c r="C112" s="226" t="s">
        <v>1384</v>
      </c>
      <c r="D112" s="226"/>
      <c r="E112" s="226"/>
      <c r="F112" s="245" t="s">
        <v>1034</v>
      </c>
      <c r="G112" s="226"/>
      <c r="H112" s="226" t="s">
        <v>1385</v>
      </c>
      <c r="I112" s="226" t="s">
        <v>1345</v>
      </c>
      <c r="J112" s="226">
        <v>120</v>
      </c>
      <c r="K112" s="237"/>
    </row>
    <row r="113" spans="2:11" ht="15" customHeight="1">
      <c r="B113" s="246"/>
      <c r="C113" s="226" t="s">
        <v>32</v>
      </c>
      <c r="D113" s="226"/>
      <c r="E113" s="226"/>
      <c r="F113" s="245" t="s">
        <v>1034</v>
      </c>
      <c r="G113" s="226"/>
      <c r="H113" s="226" t="s">
        <v>1386</v>
      </c>
      <c r="I113" s="226" t="s">
        <v>1377</v>
      </c>
      <c r="J113" s="226"/>
      <c r="K113" s="237"/>
    </row>
    <row r="114" spans="2:11" ht="15" customHeight="1">
      <c r="B114" s="246"/>
      <c r="C114" s="226" t="s">
        <v>42</v>
      </c>
      <c r="D114" s="226"/>
      <c r="E114" s="226"/>
      <c r="F114" s="245" t="s">
        <v>1034</v>
      </c>
      <c r="G114" s="226"/>
      <c r="H114" s="226" t="s">
        <v>1387</v>
      </c>
      <c r="I114" s="226" t="s">
        <v>1377</v>
      </c>
      <c r="J114" s="226"/>
      <c r="K114" s="237"/>
    </row>
    <row r="115" spans="2:11" ht="15" customHeight="1">
      <c r="B115" s="246"/>
      <c r="C115" s="226" t="s">
        <v>51</v>
      </c>
      <c r="D115" s="226"/>
      <c r="E115" s="226"/>
      <c r="F115" s="245" t="s">
        <v>1034</v>
      </c>
      <c r="G115" s="226"/>
      <c r="H115" s="226" t="s">
        <v>1388</v>
      </c>
      <c r="I115" s="226" t="s">
        <v>1389</v>
      </c>
      <c r="J115" s="226"/>
      <c r="K115" s="237"/>
    </row>
    <row r="116" spans="2:11" ht="15" customHeight="1">
      <c r="B116" s="249"/>
      <c r="C116" s="255"/>
      <c r="D116" s="255"/>
      <c r="E116" s="255"/>
      <c r="F116" s="255"/>
      <c r="G116" s="255"/>
      <c r="H116" s="255"/>
      <c r="I116" s="255"/>
      <c r="J116" s="255"/>
      <c r="K116" s="251"/>
    </row>
    <row r="117" spans="2:11" ht="18.75" customHeight="1">
      <c r="B117" s="256"/>
      <c r="C117" s="222"/>
      <c r="D117" s="222"/>
      <c r="E117" s="222"/>
      <c r="F117" s="257"/>
      <c r="G117" s="222"/>
      <c r="H117" s="222"/>
      <c r="I117" s="222"/>
      <c r="J117" s="222"/>
      <c r="K117" s="256"/>
    </row>
    <row r="118" spans="2:11" ht="18.75" customHeight="1">
      <c r="B118" s="232"/>
      <c r="C118" s="232"/>
      <c r="D118" s="232"/>
      <c r="E118" s="232"/>
      <c r="F118" s="232"/>
      <c r="G118" s="232"/>
      <c r="H118" s="232"/>
      <c r="I118" s="232"/>
      <c r="J118" s="232"/>
      <c r="K118" s="232"/>
    </row>
    <row r="119" spans="2:11" ht="7.5" customHeight="1">
      <c r="B119" s="258"/>
      <c r="C119" s="259"/>
      <c r="D119" s="259"/>
      <c r="E119" s="259"/>
      <c r="F119" s="259"/>
      <c r="G119" s="259"/>
      <c r="H119" s="259"/>
      <c r="I119" s="259"/>
      <c r="J119" s="259"/>
      <c r="K119" s="260"/>
    </row>
    <row r="120" spans="2:11" ht="45" customHeight="1">
      <c r="B120" s="261"/>
      <c r="C120" s="334" t="s">
        <v>1390</v>
      </c>
      <c r="D120" s="334"/>
      <c r="E120" s="334"/>
      <c r="F120" s="334"/>
      <c r="G120" s="334"/>
      <c r="H120" s="334"/>
      <c r="I120" s="334"/>
      <c r="J120" s="334"/>
      <c r="K120" s="262"/>
    </row>
    <row r="121" spans="2:11" ht="17.25" customHeight="1">
      <c r="B121" s="263"/>
      <c r="C121" s="238" t="s">
        <v>1338</v>
      </c>
      <c r="D121" s="238"/>
      <c r="E121" s="238"/>
      <c r="F121" s="238" t="s">
        <v>1339</v>
      </c>
      <c r="G121" s="239"/>
      <c r="H121" s="238" t="s">
        <v>131</v>
      </c>
      <c r="I121" s="238" t="s">
        <v>51</v>
      </c>
      <c r="J121" s="238" t="s">
        <v>1340</v>
      </c>
      <c r="K121" s="264"/>
    </row>
    <row r="122" spans="2:11" ht="17.25" customHeight="1">
      <c r="B122" s="263"/>
      <c r="C122" s="240" t="s">
        <v>1341</v>
      </c>
      <c r="D122" s="240"/>
      <c r="E122" s="240"/>
      <c r="F122" s="241" t="s">
        <v>1342</v>
      </c>
      <c r="G122" s="242"/>
      <c r="H122" s="240"/>
      <c r="I122" s="240"/>
      <c r="J122" s="240" t="s">
        <v>1343</v>
      </c>
      <c r="K122" s="264"/>
    </row>
    <row r="123" spans="2:11" ht="5.25" customHeight="1">
      <c r="B123" s="265"/>
      <c r="C123" s="243"/>
      <c r="D123" s="243"/>
      <c r="E123" s="243"/>
      <c r="F123" s="243"/>
      <c r="G123" s="226"/>
      <c r="H123" s="243"/>
      <c r="I123" s="243"/>
      <c r="J123" s="243"/>
      <c r="K123" s="266"/>
    </row>
    <row r="124" spans="2:11" ht="15" customHeight="1">
      <c r="B124" s="265"/>
      <c r="C124" s="226" t="s">
        <v>1346</v>
      </c>
      <c r="D124" s="243"/>
      <c r="E124" s="243"/>
      <c r="F124" s="245" t="s">
        <v>1034</v>
      </c>
      <c r="G124" s="226"/>
      <c r="H124" s="226" t="s">
        <v>1382</v>
      </c>
      <c r="I124" s="226" t="s">
        <v>1345</v>
      </c>
      <c r="J124" s="226">
        <v>120</v>
      </c>
      <c r="K124" s="267"/>
    </row>
    <row r="125" spans="2:11" ht="15" customHeight="1">
      <c r="B125" s="265"/>
      <c r="C125" s="226" t="s">
        <v>1391</v>
      </c>
      <c r="D125" s="226"/>
      <c r="E125" s="226"/>
      <c r="F125" s="245" t="s">
        <v>1034</v>
      </c>
      <c r="G125" s="226"/>
      <c r="H125" s="226" t="s">
        <v>1392</v>
      </c>
      <c r="I125" s="226" t="s">
        <v>1345</v>
      </c>
      <c r="J125" s="226" t="s">
        <v>1393</v>
      </c>
      <c r="K125" s="267"/>
    </row>
    <row r="126" spans="2:11" ht="15" customHeight="1">
      <c r="B126" s="265"/>
      <c r="C126" s="226" t="s">
        <v>1293</v>
      </c>
      <c r="D126" s="226"/>
      <c r="E126" s="226"/>
      <c r="F126" s="245" t="s">
        <v>1034</v>
      </c>
      <c r="G126" s="226"/>
      <c r="H126" s="226" t="s">
        <v>1394</v>
      </c>
      <c r="I126" s="226" t="s">
        <v>1345</v>
      </c>
      <c r="J126" s="226" t="s">
        <v>1393</v>
      </c>
      <c r="K126" s="267"/>
    </row>
    <row r="127" spans="2:11" ht="15" customHeight="1">
      <c r="B127" s="265"/>
      <c r="C127" s="226" t="s">
        <v>1354</v>
      </c>
      <c r="D127" s="226"/>
      <c r="E127" s="226"/>
      <c r="F127" s="245" t="s">
        <v>1349</v>
      </c>
      <c r="G127" s="226"/>
      <c r="H127" s="226" t="s">
        <v>1355</v>
      </c>
      <c r="I127" s="226" t="s">
        <v>1345</v>
      </c>
      <c r="J127" s="226">
        <v>15</v>
      </c>
      <c r="K127" s="267"/>
    </row>
    <row r="128" spans="2:11" ht="15" customHeight="1">
      <c r="B128" s="265"/>
      <c r="C128" s="247" t="s">
        <v>1356</v>
      </c>
      <c r="D128" s="247"/>
      <c r="E128" s="247"/>
      <c r="F128" s="248" t="s">
        <v>1349</v>
      </c>
      <c r="G128" s="247"/>
      <c r="H128" s="247" t="s">
        <v>1357</v>
      </c>
      <c r="I128" s="247" t="s">
        <v>1345</v>
      </c>
      <c r="J128" s="247">
        <v>15</v>
      </c>
      <c r="K128" s="267"/>
    </row>
    <row r="129" spans="2:11" ht="15" customHeight="1">
      <c r="B129" s="265"/>
      <c r="C129" s="247" t="s">
        <v>1358</v>
      </c>
      <c r="D129" s="247"/>
      <c r="E129" s="247"/>
      <c r="F129" s="248" t="s">
        <v>1349</v>
      </c>
      <c r="G129" s="247"/>
      <c r="H129" s="247" t="s">
        <v>1359</v>
      </c>
      <c r="I129" s="247" t="s">
        <v>1345</v>
      </c>
      <c r="J129" s="247">
        <v>20</v>
      </c>
      <c r="K129" s="267"/>
    </row>
    <row r="130" spans="2:11" ht="15" customHeight="1">
      <c r="B130" s="265"/>
      <c r="C130" s="247" t="s">
        <v>1360</v>
      </c>
      <c r="D130" s="247"/>
      <c r="E130" s="247"/>
      <c r="F130" s="248" t="s">
        <v>1349</v>
      </c>
      <c r="G130" s="247"/>
      <c r="H130" s="247" t="s">
        <v>1361</v>
      </c>
      <c r="I130" s="247" t="s">
        <v>1345</v>
      </c>
      <c r="J130" s="247">
        <v>20</v>
      </c>
      <c r="K130" s="267"/>
    </row>
    <row r="131" spans="2:11" ht="15" customHeight="1">
      <c r="B131" s="265"/>
      <c r="C131" s="226" t="s">
        <v>1348</v>
      </c>
      <c r="D131" s="226"/>
      <c r="E131" s="226"/>
      <c r="F131" s="245" t="s">
        <v>1349</v>
      </c>
      <c r="G131" s="226"/>
      <c r="H131" s="226" t="s">
        <v>1382</v>
      </c>
      <c r="I131" s="226" t="s">
        <v>1345</v>
      </c>
      <c r="J131" s="226">
        <v>50</v>
      </c>
      <c r="K131" s="267"/>
    </row>
    <row r="132" spans="2:11" ht="15" customHeight="1">
      <c r="B132" s="265"/>
      <c r="C132" s="226" t="s">
        <v>1362</v>
      </c>
      <c r="D132" s="226"/>
      <c r="E132" s="226"/>
      <c r="F132" s="245" t="s">
        <v>1349</v>
      </c>
      <c r="G132" s="226"/>
      <c r="H132" s="226" t="s">
        <v>1382</v>
      </c>
      <c r="I132" s="226" t="s">
        <v>1345</v>
      </c>
      <c r="J132" s="226">
        <v>50</v>
      </c>
      <c r="K132" s="267"/>
    </row>
    <row r="133" spans="2:11" ht="15" customHeight="1">
      <c r="B133" s="265"/>
      <c r="C133" s="226" t="s">
        <v>1368</v>
      </c>
      <c r="D133" s="226"/>
      <c r="E133" s="226"/>
      <c r="F133" s="245" t="s">
        <v>1349</v>
      </c>
      <c r="G133" s="226"/>
      <c r="H133" s="226" t="s">
        <v>1382</v>
      </c>
      <c r="I133" s="226" t="s">
        <v>1345</v>
      </c>
      <c r="J133" s="226">
        <v>50</v>
      </c>
      <c r="K133" s="267"/>
    </row>
    <row r="134" spans="2:11" ht="15" customHeight="1">
      <c r="B134" s="265"/>
      <c r="C134" s="226" t="s">
        <v>1370</v>
      </c>
      <c r="D134" s="226"/>
      <c r="E134" s="226"/>
      <c r="F134" s="245" t="s">
        <v>1349</v>
      </c>
      <c r="G134" s="226"/>
      <c r="H134" s="226" t="s">
        <v>1382</v>
      </c>
      <c r="I134" s="226" t="s">
        <v>1345</v>
      </c>
      <c r="J134" s="226">
        <v>50</v>
      </c>
      <c r="K134" s="267"/>
    </row>
    <row r="135" spans="2:11" ht="15" customHeight="1">
      <c r="B135" s="265"/>
      <c r="C135" s="226" t="s">
        <v>136</v>
      </c>
      <c r="D135" s="226"/>
      <c r="E135" s="226"/>
      <c r="F135" s="245" t="s">
        <v>1349</v>
      </c>
      <c r="G135" s="226"/>
      <c r="H135" s="226" t="s">
        <v>1395</v>
      </c>
      <c r="I135" s="226" t="s">
        <v>1345</v>
      </c>
      <c r="J135" s="226">
        <v>255</v>
      </c>
      <c r="K135" s="267"/>
    </row>
    <row r="136" spans="2:11" ht="15" customHeight="1">
      <c r="B136" s="265"/>
      <c r="C136" s="226" t="s">
        <v>1372</v>
      </c>
      <c r="D136" s="226"/>
      <c r="E136" s="226"/>
      <c r="F136" s="245" t="s">
        <v>1034</v>
      </c>
      <c r="G136" s="226"/>
      <c r="H136" s="226" t="s">
        <v>1396</v>
      </c>
      <c r="I136" s="226" t="s">
        <v>1374</v>
      </c>
      <c r="J136" s="226"/>
      <c r="K136" s="267"/>
    </row>
    <row r="137" spans="2:11" ht="15" customHeight="1">
      <c r="B137" s="265"/>
      <c r="C137" s="226" t="s">
        <v>1375</v>
      </c>
      <c r="D137" s="226"/>
      <c r="E137" s="226"/>
      <c r="F137" s="245" t="s">
        <v>1034</v>
      </c>
      <c r="G137" s="226"/>
      <c r="H137" s="226" t="s">
        <v>1397</v>
      </c>
      <c r="I137" s="226" t="s">
        <v>1377</v>
      </c>
      <c r="J137" s="226"/>
      <c r="K137" s="267"/>
    </row>
    <row r="138" spans="2:11" ht="15" customHeight="1">
      <c r="B138" s="265"/>
      <c r="C138" s="226" t="s">
        <v>1378</v>
      </c>
      <c r="D138" s="226"/>
      <c r="E138" s="226"/>
      <c r="F138" s="245" t="s">
        <v>1034</v>
      </c>
      <c r="G138" s="226"/>
      <c r="H138" s="226" t="s">
        <v>1378</v>
      </c>
      <c r="I138" s="226" t="s">
        <v>1377</v>
      </c>
      <c r="J138" s="226"/>
      <c r="K138" s="267"/>
    </row>
    <row r="139" spans="2:11" ht="15" customHeight="1">
      <c r="B139" s="265"/>
      <c r="C139" s="226" t="s">
        <v>32</v>
      </c>
      <c r="D139" s="226"/>
      <c r="E139" s="226"/>
      <c r="F139" s="245" t="s">
        <v>1034</v>
      </c>
      <c r="G139" s="226"/>
      <c r="H139" s="226" t="s">
        <v>1398</v>
      </c>
      <c r="I139" s="226" t="s">
        <v>1377</v>
      </c>
      <c r="J139" s="226"/>
      <c r="K139" s="267"/>
    </row>
    <row r="140" spans="2:11" ht="15" customHeight="1">
      <c r="B140" s="265"/>
      <c r="C140" s="226" t="s">
        <v>1399</v>
      </c>
      <c r="D140" s="226"/>
      <c r="E140" s="226"/>
      <c r="F140" s="245" t="s">
        <v>1034</v>
      </c>
      <c r="G140" s="226"/>
      <c r="H140" s="226" t="s">
        <v>1400</v>
      </c>
      <c r="I140" s="226" t="s">
        <v>1377</v>
      </c>
      <c r="J140" s="226"/>
      <c r="K140" s="267"/>
    </row>
    <row r="141" spans="2:11" ht="15" customHeight="1">
      <c r="B141" s="268"/>
      <c r="C141" s="269"/>
      <c r="D141" s="269"/>
      <c r="E141" s="269"/>
      <c r="F141" s="269"/>
      <c r="G141" s="269"/>
      <c r="H141" s="269"/>
      <c r="I141" s="269"/>
      <c r="J141" s="269"/>
      <c r="K141" s="270"/>
    </row>
    <row r="142" spans="2:11" ht="18.75" customHeight="1">
      <c r="B142" s="222"/>
      <c r="C142" s="222"/>
      <c r="D142" s="222"/>
      <c r="E142" s="222"/>
      <c r="F142" s="257"/>
      <c r="G142" s="222"/>
      <c r="H142" s="222"/>
      <c r="I142" s="222"/>
      <c r="J142" s="222"/>
      <c r="K142" s="222"/>
    </row>
    <row r="143" spans="2:11" ht="18.75" customHeight="1">
      <c r="B143" s="232"/>
      <c r="C143" s="232"/>
      <c r="D143" s="232"/>
      <c r="E143" s="232"/>
      <c r="F143" s="232"/>
      <c r="G143" s="232"/>
      <c r="H143" s="232"/>
      <c r="I143" s="232"/>
      <c r="J143" s="232"/>
      <c r="K143" s="232"/>
    </row>
    <row r="144" spans="2:11" ht="7.5" customHeight="1">
      <c r="B144" s="233"/>
      <c r="C144" s="234"/>
      <c r="D144" s="234"/>
      <c r="E144" s="234"/>
      <c r="F144" s="234"/>
      <c r="G144" s="234"/>
      <c r="H144" s="234"/>
      <c r="I144" s="234"/>
      <c r="J144" s="234"/>
      <c r="K144" s="235"/>
    </row>
    <row r="145" spans="2:11" ht="45" customHeight="1">
      <c r="B145" s="236"/>
      <c r="C145" s="339" t="s">
        <v>1401</v>
      </c>
      <c r="D145" s="339"/>
      <c r="E145" s="339"/>
      <c r="F145" s="339"/>
      <c r="G145" s="339"/>
      <c r="H145" s="339"/>
      <c r="I145" s="339"/>
      <c r="J145" s="339"/>
      <c r="K145" s="237"/>
    </row>
    <row r="146" spans="2:11" ht="17.25" customHeight="1">
      <c r="B146" s="236"/>
      <c r="C146" s="238" t="s">
        <v>1338</v>
      </c>
      <c r="D146" s="238"/>
      <c r="E146" s="238"/>
      <c r="F146" s="238" t="s">
        <v>1339</v>
      </c>
      <c r="G146" s="239"/>
      <c r="H146" s="238" t="s">
        <v>131</v>
      </c>
      <c r="I146" s="238" t="s">
        <v>51</v>
      </c>
      <c r="J146" s="238" t="s">
        <v>1340</v>
      </c>
      <c r="K146" s="237"/>
    </row>
    <row r="147" spans="2:11" ht="17.25" customHeight="1">
      <c r="B147" s="236"/>
      <c r="C147" s="240" t="s">
        <v>1341</v>
      </c>
      <c r="D147" s="240"/>
      <c r="E147" s="240"/>
      <c r="F147" s="241" t="s">
        <v>1342</v>
      </c>
      <c r="G147" s="242"/>
      <c r="H147" s="240"/>
      <c r="I147" s="240"/>
      <c r="J147" s="240" t="s">
        <v>1343</v>
      </c>
      <c r="K147" s="237"/>
    </row>
    <row r="148" spans="2:11" ht="5.25" customHeight="1">
      <c r="B148" s="246"/>
      <c r="C148" s="243"/>
      <c r="D148" s="243"/>
      <c r="E148" s="243"/>
      <c r="F148" s="243"/>
      <c r="G148" s="244"/>
      <c r="H148" s="243"/>
      <c r="I148" s="243"/>
      <c r="J148" s="243"/>
      <c r="K148" s="267"/>
    </row>
    <row r="149" spans="2:11" ht="15" customHeight="1">
      <c r="B149" s="246"/>
      <c r="C149" s="271" t="s">
        <v>1346</v>
      </c>
      <c r="D149" s="226"/>
      <c r="E149" s="226"/>
      <c r="F149" s="272" t="s">
        <v>1034</v>
      </c>
      <c r="G149" s="226"/>
      <c r="H149" s="271" t="s">
        <v>1382</v>
      </c>
      <c r="I149" s="271" t="s">
        <v>1345</v>
      </c>
      <c r="J149" s="271">
        <v>120</v>
      </c>
      <c r="K149" s="267"/>
    </row>
    <row r="150" spans="2:11" ht="15" customHeight="1">
      <c r="B150" s="246"/>
      <c r="C150" s="271" t="s">
        <v>1391</v>
      </c>
      <c r="D150" s="226"/>
      <c r="E150" s="226"/>
      <c r="F150" s="272" t="s">
        <v>1034</v>
      </c>
      <c r="G150" s="226"/>
      <c r="H150" s="271" t="s">
        <v>1402</v>
      </c>
      <c r="I150" s="271" t="s">
        <v>1345</v>
      </c>
      <c r="J150" s="271" t="s">
        <v>1393</v>
      </c>
      <c r="K150" s="267"/>
    </row>
    <row r="151" spans="2:11" ht="15" customHeight="1">
      <c r="B151" s="246"/>
      <c r="C151" s="271" t="s">
        <v>1293</v>
      </c>
      <c r="D151" s="226"/>
      <c r="E151" s="226"/>
      <c r="F151" s="272" t="s">
        <v>1034</v>
      </c>
      <c r="G151" s="226"/>
      <c r="H151" s="271" t="s">
        <v>1403</v>
      </c>
      <c r="I151" s="271" t="s">
        <v>1345</v>
      </c>
      <c r="J151" s="271" t="s">
        <v>1393</v>
      </c>
      <c r="K151" s="267"/>
    </row>
    <row r="152" spans="2:11" ht="15" customHeight="1">
      <c r="B152" s="246"/>
      <c r="C152" s="271" t="s">
        <v>1348</v>
      </c>
      <c r="D152" s="226"/>
      <c r="E152" s="226"/>
      <c r="F152" s="272" t="s">
        <v>1349</v>
      </c>
      <c r="G152" s="226"/>
      <c r="H152" s="271" t="s">
        <v>1382</v>
      </c>
      <c r="I152" s="271" t="s">
        <v>1345</v>
      </c>
      <c r="J152" s="271">
        <v>50</v>
      </c>
      <c r="K152" s="267"/>
    </row>
    <row r="153" spans="2:11" ht="15" customHeight="1">
      <c r="B153" s="246"/>
      <c r="C153" s="271" t="s">
        <v>1351</v>
      </c>
      <c r="D153" s="226"/>
      <c r="E153" s="226"/>
      <c r="F153" s="272" t="s">
        <v>1034</v>
      </c>
      <c r="G153" s="226"/>
      <c r="H153" s="271" t="s">
        <v>1382</v>
      </c>
      <c r="I153" s="271" t="s">
        <v>1353</v>
      </c>
      <c r="J153" s="271"/>
      <c r="K153" s="267"/>
    </row>
    <row r="154" spans="2:11" ht="15" customHeight="1">
      <c r="B154" s="246"/>
      <c r="C154" s="271" t="s">
        <v>1362</v>
      </c>
      <c r="D154" s="226"/>
      <c r="E154" s="226"/>
      <c r="F154" s="272" t="s">
        <v>1349</v>
      </c>
      <c r="G154" s="226"/>
      <c r="H154" s="271" t="s">
        <v>1382</v>
      </c>
      <c r="I154" s="271" t="s">
        <v>1345</v>
      </c>
      <c r="J154" s="271">
        <v>50</v>
      </c>
      <c r="K154" s="267"/>
    </row>
    <row r="155" spans="2:11" ht="15" customHeight="1">
      <c r="B155" s="246"/>
      <c r="C155" s="271" t="s">
        <v>1370</v>
      </c>
      <c r="D155" s="226"/>
      <c r="E155" s="226"/>
      <c r="F155" s="272" t="s">
        <v>1349</v>
      </c>
      <c r="G155" s="226"/>
      <c r="H155" s="271" t="s">
        <v>1382</v>
      </c>
      <c r="I155" s="271" t="s">
        <v>1345</v>
      </c>
      <c r="J155" s="271">
        <v>50</v>
      </c>
      <c r="K155" s="267"/>
    </row>
    <row r="156" spans="2:11" ht="15" customHeight="1">
      <c r="B156" s="246"/>
      <c r="C156" s="271" t="s">
        <v>1368</v>
      </c>
      <c r="D156" s="226"/>
      <c r="E156" s="226"/>
      <c r="F156" s="272" t="s">
        <v>1349</v>
      </c>
      <c r="G156" s="226"/>
      <c r="H156" s="271" t="s">
        <v>1382</v>
      </c>
      <c r="I156" s="271" t="s">
        <v>1345</v>
      </c>
      <c r="J156" s="271">
        <v>50</v>
      </c>
      <c r="K156" s="267"/>
    </row>
    <row r="157" spans="2:11" ht="15" customHeight="1">
      <c r="B157" s="246"/>
      <c r="C157" s="271" t="s">
        <v>111</v>
      </c>
      <c r="D157" s="226"/>
      <c r="E157" s="226"/>
      <c r="F157" s="272" t="s">
        <v>1034</v>
      </c>
      <c r="G157" s="226"/>
      <c r="H157" s="271" t="s">
        <v>1404</v>
      </c>
      <c r="I157" s="271" t="s">
        <v>1345</v>
      </c>
      <c r="J157" s="271" t="s">
        <v>1405</v>
      </c>
      <c r="K157" s="267"/>
    </row>
    <row r="158" spans="2:11" ht="15" customHeight="1">
      <c r="B158" s="246"/>
      <c r="C158" s="271" t="s">
        <v>1406</v>
      </c>
      <c r="D158" s="226"/>
      <c r="E158" s="226"/>
      <c r="F158" s="272" t="s">
        <v>1034</v>
      </c>
      <c r="G158" s="226"/>
      <c r="H158" s="271" t="s">
        <v>1407</v>
      </c>
      <c r="I158" s="271" t="s">
        <v>1377</v>
      </c>
      <c r="J158" s="271"/>
      <c r="K158" s="267"/>
    </row>
    <row r="159" spans="2:11" ht="15" customHeight="1">
      <c r="B159" s="273"/>
      <c r="C159" s="255"/>
      <c r="D159" s="255"/>
      <c r="E159" s="255"/>
      <c r="F159" s="255"/>
      <c r="G159" s="255"/>
      <c r="H159" s="255"/>
      <c r="I159" s="255"/>
      <c r="J159" s="255"/>
      <c r="K159" s="274"/>
    </row>
    <row r="160" spans="2:11" ht="18.75" customHeight="1">
      <c r="B160" s="222"/>
      <c r="C160" s="226"/>
      <c r="D160" s="226"/>
      <c r="E160" s="226"/>
      <c r="F160" s="245"/>
      <c r="G160" s="226"/>
      <c r="H160" s="226"/>
      <c r="I160" s="226"/>
      <c r="J160" s="226"/>
      <c r="K160" s="222"/>
    </row>
    <row r="161" spans="2:11" ht="18.75" customHeight="1">
      <c r="B161" s="232"/>
      <c r="C161" s="232"/>
      <c r="D161" s="232"/>
      <c r="E161" s="232"/>
      <c r="F161" s="232"/>
      <c r="G161" s="232"/>
      <c r="H161" s="232"/>
      <c r="I161" s="232"/>
      <c r="J161" s="232"/>
      <c r="K161" s="232"/>
    </row>
    <row r="162" spans="2:11" ht="7.5" customHeight="1">
      <c r="B162" s="214"/>
      <c r="C162" s="215"/>
      <c r="D162" s="215"/>
      <c r="E162" s="215"/>
      <c r="F162" s="215"/>
      <c r="G162" s="215"/>
      <c r="H162" s="215"/>
      <c r="I162" s="215"/>
      <c r="J162" s="215"/>
      <c r="K162" s="216"/>
    </row>
    <row r="163" spans="2:11" ht="45" customHeight="1">
      <c r="B163" s="217"/>
      <c r="C163" s="334" t="s">
        <v>1408</v>
      </c>
      <c r="D163" s="334"/>
      <c r="E163" s="334"/>
      <c r="F163" s="334"/>
      <c r="G163" s="334"/>
      <c r="H163" s="334"/>
      <c r="I163" s="334"/>
      <c r="J163" s="334"/>
      <c r="K163" s="218"/>
    </row>
    <row r="164" spans="2:11" ht="17.25" customHeight="1">
      <c r="B164" s="217"/>
      <c r="C164" s="238" t="s">
        <v>1338</v>
      </c>
      <c r="D164" s="238"/>
      <c r="E164" s="238"/>
      <c r="F164" s="238" t="s">
        <v>1339</v>
      </c>
      <c r="G164" s="275"/>
      <c r="H164" s="276" t="s">
        <v>131</v>
      </c>
      <c r="I164" s="276" t="s">
        <v>51</v>
      </c>
      <c r="J164" s="238" t="s">
        <v>1340</v>
      </c>
      <c r="K164" s="218"/>
    </row>
    <row r="165" spans="2:11" ht="17.25" customHeight="1">
      <c r="B165" s="219"/>
      <c r="C165" s="240" t="s">
        <v>1341</v>
      </c>
      <c r="D165" s="240"/>
      <c r="E165" s="240"/>
      <c r="F165" s="241" t="s">
        <v>1342</v>
      </c>
      <c r="G165" s="277"/>
      <c r="H165" s="278"/>
      <c r="I165" s="278"/>
      <c r="J165" s="240" t="s">
        <v>1343</v>
      </c>
      <c r="K165" s="220"/>
    </row>
    <row r="166" spans="2:11" ht="5.25" customHeight="1">
      <c r="B166" s="246"/>
      <c r="C166" s="243"/>
      <c r="D166" s="243"/>
      <c r="E166" s="243"/>
      <c r="F166" s="243"/>
      <c r="G166" s="244"/>
      <c r="H166" s="243"/>
      <c r="I166" s="243"/>
      <c r="J166" s="243"/>
      <c r="K166" s="267"/>
    </row>
    <row r="167" spans="2:11" ht="15" customHeight="1">
      <c r="B167" s="246"/>
      <c r="C167" s="226" t="s">
        <v>1346</v>
      </c>
      <c r="D167" s="226"/>
      <c r="E167" s="226"/>
      <c r="F167" s="245" t="s">
        <v>1034</v>
      </c>
      <c r="G167" s="226"/>
      <c r="H167" s="226" t="s">
        <v>1382</v>
      </c>
      <c r="I167" s="226" t="s">
        <v>1345</v>
      </c>
      <c r="J167" s="226">
        <v>120</v>
      </c>
      <c r="K167" s="267"/>
    </row>
    <row r="168" spans="2:11" ht="15" customHeight="1">
      <c r="B168" s="246"/>
      <c r="C168" s="226" t="s">
        <v>1391</v>
      </c>
      <c r="D168" s="226"/>
      <c r="E168" s="226"/>
      <c r="F168" s="245" t="s">
        <v>1034</v>
      </c>
      <c r="G168" s="226"/>
      <c r="H168" s="226" t="s">
        <v>1392</v>
      </c>
      <c r="I168" s="226" t="s">
        <v>1345</v>
      </c>
      <c r="J168" s="226" t="s">
        <v>1393</v>
      </c>
      <c r="K168" s="267"/>
    </row>
    <row r="169" spans="2:11" ht="15" customHeight="1">
      <c r="B169" s="246"/>
      <c r="C169" s="226" t="s">
        <v>1293</v>
      </c>
      <c r="D169" s="226"/>
      <c r="E169" s="226"/>
      <c r="F169" s="245" t="s">
        <v>1034</v>
      </c>
      <c r="G169" s="226"/>
      <c r="H169" s="226" t="s">
        <v>1409</v>
      </c>
      <c r="I169" s="226" t="s">
        <v>1345</v>
      </c>
      <c r="J169" s="226" t="s">
        <v>1393</v>
      </c>
      <c r="K169" s="267"/>
    </row>
    <row r="170" spans="2:11" ht="15" customHeight="1">
      <c r="B170" s="246"/>
      <c r="C170" s="226" t="s">
        <v>1348</v>
      </c>
      <c r="D170" s="226"/>
      <c r="E170" s="226"/>
      <c r="F170" s="245" t="s">
        <v>1349</v>
      </c>
      <c r="G170" s="226"/>
      <c r="H170" s="226" t="s">
        <v>1409</v>
      </c>
      <c r="I170" s="226" t="s">
        <v>1345</v>
      </c>
      <c r="J170" s="226">
        <v>50</v>
      </c>
      <c r="K170" s="267"/>
    </row>
    <row r="171" spans="2:11" ht="15" customHeight="1">
      <c r="B171" s="246"/>
      <c r="C171" s="226" t="s">
        <v>1351</v>
      </c>
      <c r="D171" s="226"/>
      <c r="E171" s="226"/>
      <c r="F171" s="245" t="s">
        <v>1034</v>
      </c>
      <c r="G171" s="226"/>
      <c r="H171" s="226" t="s">
        <v>1409</v>
      </c>
      <c r="I171" s="226" t="s">
        <v>1353</v>
      </c>
      <c r="J171" s="226"/>
      <c r="K171" s="267"/>
    </row>
    <row r="172" spans="2:11" ht="15" customHeight="1">
      <c r="B172" s="246"/>
      <c r="C172" s="226" t="s">
        <v>1362</v>
      </c>
      <c r="D172" s="226"/>
      <c r="E172" s="226"/>
      <c r="F172" s="245" t="s">
        <v>1349</v>
      </c>
      <c r="G172" s="226"/>
      <c r="H172" s="226" t="s">
        <v>1409</v>
      </c>
      <c r="I172" s="226" t="s">
        <v>1345</v>
      </c>
      <c r="J172" s="226">
        <v>50</v>
      </c>
      <c r="K172" s="267"/>
    </row>
    <row r="173" spans="2:11" ht="15" customHeight="1">
      <c r="B173" s="246"/>
      <c r="C173" s="226" t="s">
        <v>1370</v>
      </c>
      <c r="D173" s="226"/>
      <c r="E173" s="226"/>
      <c r="F173" s="245" t="s">
        <v>1349</v>
      </c>
      <c r="G173" s="226"/>
      <c r="H173" s="226" t="s">
        <v>1409</v>
      </c>
      <c r="I173" s="226" t="s">
        <v>1345</v>
      </c>
      <c r="J173" s="226">
        <v>50</v>
      </c>
      <c r="K173" s="267"/>
    </row>
    <row r="174" spans="2:11" ht="15" customHeight="1">
      <c r="B174" s="246"/>
      <c r="C174" s="226" t="s">
        <v>1368</v>
      </c>
      <c r="D174" s="226"/>
      <c r="E174" s="226"/>
      <c r="F174" s="245" t="s">
        <v>1349</v>
      </c>
      <c r="G174" s="226"/>
      <c r="H174" s="226" t="s">
        <v>1409</v>
      </c>
      <c r="I174" s="226" t="s">
        <v>1345</v>
      </c>
      <c r="J174" s="226">
        <v>50</v>
      </c>
      <c r="K174" s="267"/>
    </row>
    <row r="175" spans="2:11" ht="15" customHeight="1">
      <c r="B175" s="246"/>
      <c r="C175" s="226" t="s">
        <v>130</v>
      </c>
      <c r="D175" s="226"/>
      <c r="E175" s="226"/>
      <c r="F175" s="245" t="s">
        <v>1034</v>
      </c>
      <c r="G175" s="226"/>
      <c r="H175" s="226" t="s">
        <v>1410</v>
      </c>
      <c r="I175" s="226" t="s">
        <v>1411</v>
      </c>
      <c r="J175" s="226"/>
      <c r="K175" s="267"/>
    </row>
    <row r="176" spans="2:11" ht="15" customHeight="1">
      <c r="B176" s="246"/>
      <c r="C176" s="226" t="s">
        <v>51</v>
      </c>
      <c r="D176" s="226"/>
      <c r="E176" s="226"/>
      <c r="F176" s="245" t="s">
        <v>1034</v>
      </c>
      <c r="G176" s="226"/>
      <c r="H176" s="226" t="s">
        <v>1412</v>
      </c>
      <c r="I176" s="226" t="s">
        <v>1413</v>
      </c>
      <c r="J176" s="226">
        <v>1</v>
      </c>
      <c r="K176" s="267"/>
    </row>
    <row r="177" spans="2:11" ht="15" customHeight="1">
      <c r="B177" s="246"/>
      <c r="C177" s="226" t="s">
        <v>47</v>
      </c>
      <c r="D177" s="226"/>
      <c r="E177" s="226"/>
      <c r="F177" s="245" t="s">
        <v>1034</v>
      </c>
      <c r="G177" s="226"/>
      <c r="H177" s="226" t="s">
        <v>1414</v>
      </c>
      <c r="I177" s="226" t="s">
        <v>1345</v>
      </c>
      <c r="J177" s="226">
        <v>20</v>
      </c>
      <c r="K177" s="267"/>
    </row>
    <row r="178" spans="2:11" ht="15" customHeight="1">
      <c r="B178" s="246"/>
      <c r="C178" s="226" t="s">
        <v>131</v>
      </c>
      <c r="D178" s="226"/>
      <c r="E178" s="226"/>
      <c r="F178" s="245" t="s">
        <v>1034</v>
      </c>
      <c r="G178" s="226"/>
      <c r="H178" s="226" t="s">
        <v>1415</v>
      </c>
      <c r="I178" s="226" t="s">
        <v>1345</v>
      </c>
      <c r="J178" s="226">
        <v>255</v>
      </c>
      <c r="K178" s="267"/>
    </row>
    <row r="179" spans="2:11" ht="15" customHeight="1">
      <c r="B179" s="246"/>
      <c r="C179" s="226" t="s">
        <v>132</v>
      </c>
      <c r="D179" s="226"/>
      <c r="E179" s="226"/>
      <c r="F179" s="245" t="s">
        <v>1034</v>
      </c>
      <c r="G179" s="226"/>
      <c r="H179" s="226" t="s">
        <v>1309</v>
      </c>
      <c r="I179" s="226" t="s">
        <v>1345</v>
      </c>
      <c r="J179" s="226">
        <v>10</v>
      </c>
      <c r="K179" s="267"/>
    </row>
    <row r="180" spans="2:11" ht="15" customHeight="1">
      <c r="B180" s="246"/>
      <c r="C180" s="226" t="s">
        <v>133</v>
      </c>
      <c r="D180" s="226"/>
      <c r="E180" s="226"/>
      <c r="F180" s="245" t="s">
        <v>1034</v>
      </c>
      <c r="G180" s="226"/>
      <c r="H180" s="226" t="s">
        <v>1416</v>
      </c>
      <c r="I180" s="226" t="s">
        <v>1377</v>
      </c>
      <c r="J180" s="226"/>
      <c r="K180" s="267"/>
    </row>
    <row r="181" spans="2:11" ht="15" customHeight="1">
      <c r="B181" s="246"/>
      <c r="C181" s="226" t="s">
        <v>1417</v>
      </c>
      <c r="D181" s="226"/>
      <c r="E181" s="226"/>
      <c r="F181" s="245" t="s">
        <v>1034</v>
      </c>
      <c r="G181" s="226"/>
      <c r="H181" s="226" t="s">
        <v>1418</v>
      </c>
      <c r="I181" s="226" t="s">
        <v>1377</v>
      </c>
      <c r="J181" s="226"/>
      <c r="K181" s="267"/>
    </row>
    <row r="182" spans="2:11" ht="15" customHeight="1">
      <c r="B182" s="246"/>
      <c r="C182" s="226" t="s">
        <v>1406</v>
      </c>
      <c r="D182" s="226"/>
      <c r="E182" s="226"/>
      <c r="F182" s="245" t="s">
        <v>1034</v>
      </c>
      <c r="G182" s="226"/>
      <c r="H182" s="226" t="s">
        <v>1419</v>
      </c>
      <c r="I182" s="226" t="s">
        <v>1377</v>
      </c>
      <c r="J182" s="226"/>
      <c r="K182" s="267"/>
    </row>
    <row r="183" spans="2:11" ht="15" customHeight="1">
      <c r="B183" s="246"/>
      <c r="C183" s="226" t="s">
        <v>135</v>
      </c>
      <c r="D183" s="226"/>
      <c r="E183" s="226"/>
      <c r="F183" s="245" t="s">
        <v>1349</v>
      </c>
      <c r="G183" s="226"/>
      <c r="H183" s="226" t="s">
        <v>1420</v>
      </c>
      <c r="I183" s="226" t="s">
        <v>1345</v>
      </c>
      <c r="J183" s="226">
        <v>50</v>
      </c>
      <c r="K183" s="267"/>
    </row>
    <row r="184" spans="2:11" ht="15" customHeight="1">
      <c r="B184" s="246"/>
      <c r="C184" s="226" t="s">
        <v>1421</v>
      </c>
      <c r="D184" s="226"/>
      <c r="E184" s="226"/>
      <c r="F184" s="245" t="s">
        <v>1349</v>
      </c>
      <c r="G184" s="226"/>
      <c r="H184" s="226" t="s">
        <v>1422</v>
      </c>
      <c r="I184" s="226" t="s">
        <v>1423</v>
      </c>
      <c r="J184" s="226"/>
      <c r="K184" s="267"/>
    </row>
    <row r="185" spans="2:11" ht="15" customHeight="1">
      <c r="B185" s="246"/>
      <c r="C185" s="226" t="s">
        <v>1424</v>
      </c>
      <c r="D185" s="226"/>
      <c r="E185" s="226"/>
      <c r="F185" s="245" t="s">
        <v>1349</v>
      </c>
      <c r="G185" s="226"/>
      <c r="H185" s="226" t="s">
        <v>1425</v>
      </c>
      <c r="I185" s="226" t="s">
        <v>1423</v>
      </c>
      <c r="J185" s="226"/>
      <c r="K185" s="267"/>
    </row>
    <row r="186" spans="2:11" ht="15" customHeight="1">
      <c r="B186" s="246"/>
      <c r="C186" s="226" t="s">
        <v>1426</v>
      </c>
      <c r="D186" s="226"/>
      <c r="E186" s="226"/>
      <c r="F186" s="245" t="s">
        <v>1349</v>
      </c>
      <c r="G186" s="226"/>
      <c r="H186" s="226" t="s">
        <v>1427</v>
      </c>
      <c r="I186" s="226" t="s">
        <v>1423</v>
      </c>
      <c r="J186" s="226"/>
      <c r="K186" s="267"/>
    </row>
    <row r="187" spans="2:11" ht="15" customHeight="1">
      <c r="B187" s="246"/>
      <c r="C187" s="279" t="s">
        <v>1428</v>
      </c>
      <c r="D187" s="226"/>
      <c r="E187" s="226"/>
      <c r="F187" s="245" t="s">
        <v>1349</v>
      </c>
      <c r="G187" s="226"/>
      <c r="H187" s="226" t="s">
        <v>1429</v>
      </c>
      <c r="I187" s="226" t="s">
        <v>1430</v>
      </c>
      <c r="J187" s="280" t="s">
        <v>1431</v>
      </c>
      <c r="K187" s="267"/>
    </row>
    <row r="188" spans="2:11" ht="15" customHeight="1">
      <c r="B188" s="246"/>
      <c r="C188" s="231" t="s">
        <v>36</v>
      </c>
      <c r="D188" s="226"/>
      <c r="E188" s="226"/>
      <c r="F188" s="245" t="s">
        <v>1034</v>
      </c>
      <c r="G188" s="226"/>
      <c r="H188" s="222" t="s">
        <v>1432</v>
      </c>
      <c r="I188" s="226" t="s">
        <v>1433</v>
      </c>
      <c r="J188" s="226"/>
      <c r="K188" s="267"/>
    </row>
    <row r="189" spans="2:11" ht="15" customHeight="1">
      <c r="B189" s="246"/>
      <c r="C189" s="231" t="s">
        <v>1434</v>
      </c>
      <c r="D189" s="226"/>
      <c r="E189" s="226"/>
      <c r="F189" s="245" t="s">
        <v>1034</v>
      </c>
      <c r="G189" s="226"/>
      <c r="H189" s="226" t="s">
        <v>1435</v>
      </c>
      <c r="I189" s="226" t="s">
        <v>1377</v>
      </c>
      <c r="J189" s="226"/>
      <c r="K189" s="267"/>
    </row>
    <row r="190" spans="2:11" ht="15" customHeight="1">
      <c r="B190" s="246"/>
      <c r="C190" s="231" t="s">
        <v>1436</v>
      </c>
      <c r="D190" s="226"/>
      <c r="E190" s="226"/>
      <c r="F190" s="245" t="s">
        <v>1034</v>
      </c>
      <c r="G190" s="226"/>
      <c r="H190" s="226" t="s">
        <v>1437</v>
      </c>
      <c r="I190" s="226" t="s">
        <v>1377</v>
      </c>
      <c r="J190" s="226"/>
      <c r="K190" s="267"/>
    </row>
    <row r="191" spans="2:11" ht="15" customHeight="1">
      <c r="B191" s="246"/>
      <c r="C191" s="231" t="s">
        <v>1438</v>
      </c>
      <c r="D191" s="226"/>
      <c r="E191" s="226"/>
      <c r="F191" s="245" t="s">
        <v>1349</v>
      </c>
      <c r="G191" s="226"/>
      <c r="H191" s="226" t="s">
        <v>1439</v>
      </c>
      <c r="I191" s="226" t="s">
        <v>1377</v>
      </c>
      <c r="J191" s="226"/>
      <c r="K191" s="267"/>
    </row>
    <row r="192" spans="2:11" ht="15" customHeight="1">
      <c r="B192" s="273"/>
      <c r="C192" s="281"/>
      <c r="D192" s="255"/>
      <c r="E192" s="255"/>
      <c r="F192" s="255"/>
      <c r="G192" s="255"/>
      <c r="H192" s="255"/>
      <c r="I192" s="255"/>
      <c r="J192" s="255"/>
      <c r="K192" s="274"/>
    </row>
    <row r="193" spans="2:11" ht="18.75" customHeight="1">
      <c r="B193" s="222"/>
      <c r="C193" s="226"/>
      <c r="D193" s="226"/>
      <c r="E193" s="226"/>
      <c r="F193" s="245"/>
      <c r="G193" s="226"/>
      <c r="H193" s="226"/>
      <c r="I193" s="226"/>
      <c r="J193" s="226"/>
      <c r="K193" s="222"/>
    </row>
    <row r="194" spans="2:11" ht="18.75" customHeight="1">
      <c r="B194" s="222"/>
      <c r="C194" s="226"/>
      <c r="D194" s="226"/>
      <c r="E194" s="226"/>
      <c r="F194" s="245"/>
      <c r="G194" s="226"/>
      <c r="H194" s="226"/>
      <c r="I194" s="226"/>
      <c r="J194" s="226"/>
      <c r="K194" s="222"/>
    </row>
    <row r="195" spans="2:11" ht="18.75" customHeight="1">
      <c r="B195" s="232"/>
      <c r="C195" s="232"/>
      <c r="D195" s="232"/>
      <c r="E195" s="232"/>
      <c r="F195" s="232"/>
      <c r="G195" s="232"/>
      <c r="H195" s="232"/>
      <c r="I195" s="232"/>
      <c r="J195" s="232"/>
      <c r="K195" s="232"/>
    </row>
    <row r="196" spans="2:11">
      <c r="B196" s="214"/>
      <c r="C196" s="215"/>
      <c r="D196" s="215"/>
      <c r="E196" s="215"/>
      <c r="F196" s="215"/>
      <c r="G196" s="215"/>
      <c r="H196" s="215"/>
      <c r="I196" s="215"/>
      <c r="J196" s="215"/>
      <c r="K196" s="216"/>
    </row>
    <row r="197" spans="2:11" ht="22.2">
      <c r="B197" s="217"/>
      <c r="C197" s="334" t="s">
        <v>1440</v>
      </c>
      <c r="D197" s="334"/>
      <c r="E197" s="334"/>
      <c r="F197" s="334"/>
      <c r="G197" s="334"/>
      <c r="H197" s="334"/>
      <c r="I197" s="334"/>
      <c r="J197" s="334"/>
      <c r="K197" s="218"/>
    </row>
    <row r="198" spans="2:11" ht="25.5" customHeight="1">
      <c r="B198" s="217"/>
      <c r="C198" s="282" t="s">
        <v>1441</v>
      </c>
      <c r="D198" s="282"/>
      <c r="E198" s="282"/>
      <c r="F198" s="282" t="s">
        <v>1442</v>
      </c>
      <c r="G198" s="283"/>
      <c r="H198" s="340" t="s">
        <v>1443</v>
      </c>
      <c r="I198" s="340"/>
      <c r="J198" s="340"/>
      <c r="K198" s="218"/>
    </row>
    <row r="199" spans="2:11" ht="5.25" customHeight="1">
      <c r="B199" s="246"/>
      <c r="C199" s="243"/>
      <c r="D199" s="243"/>
      <c r="E199" s="243"/>
      <c r="F199" s="243"/>
      <c r="G199" s="226"/>
      <c r="H199" s="243"/>
      <c r="I199" s="243"/>
      <c r="J199" s="243"/>
      <c r="K199" s="267"/>
    </row>
    <row r="200" spans="2:11" ht="15" customHeight="1">
      <c r="B200" s="246"/>
      <c r="C200" s="226" t="s">
        <v>1433</v>
      </c>
      <c r="D200" s="226"/>
      <c r="E200" s="226"/>
      <c r="F200" s="245" t="s">
        <v>37</v>
      </c>
      <c r="G200" s="226"/>
      <c r="H200" s="337" t="s">
        <v>1444</v>
      </c>
      <c r="I200" s="337"/>
      <c r="J200" s="337"/>
      <c r="K200" s="267"/>
    </row>
    <row r="201" spans="2:11" ht="15" customHeight="1">
      <c r="B201" s="246"/>
      <c r="C201" s="252"/>
      <c r="D201" s="226"/>
      <c r="E201" s="226"/>
      <c r="F201" s="245" t="s">
        <v>38</v>
      </c>
      <c r="G201" s="226"/>
      <c r="H201" s="337" t="s">
        <v>1445</v>
      </c>
      <c r="I201" s="337"/>
      <c r="J201" s="337"/>
      <c r="K201" s="267"/>
    </row>
    <row r="202" spans="2:11" ht="15" customHeight="1">
      <c r="B202" s="246"/>
      <c r="C202" s="252"/>
      <c r="D202" s="226"/>
      <c r="E202" s="226"/>
      <c r="F202" s="245" t="s">
        <v>41</v>
      </c>
      <c r="G202" s="226"/>
      <c r="H202" s="337" t="s">
        <v>1446</v>
      </c>
      <c r="I202" s="337"/>
      <c r="J202" s="337"/>
      <c r="K202" s="267"/>
    </row>
    <row r="203" spans="2:11" ht="15" customHeight="1">
      <c r="B203" s="246"/>
      <c r="C203" s="226"/>
      <c r="D203" s="226"/>
      <c r="E203" s="226"/>
      <c r="F203" s="245" t="s">
        <v>39</v>
      </c>
      <c r="G203" s="226"/>
      <c r="H203" s="337" t="s">
        <v>1447</v>
      </c>
      <c r="I203" s="337"/>
      <c r="J203" s="337"/>
      <c r="K203" s="267"/>
    </row>
    <row r="204" spans="2:11" ht="15" customHeight="1">
      <c r="B204" s="246"/>
      <c r="C204" s="226"/>
      <c r="D204" s="226"/>
      <c r="E204" s="226"/>
      <c r="F204" s="245" t="s">
        <v>40</v>
      </c>
      <c r="G204" s="226"/>
      <c r="H204" s="337" t="s">
        <v>1448</v>
      </c>
      <c r="I204" s="337"/>
      <c r="J204" s="337"/>
      <c r="K204" s="267"/>
    </row>
    <row r="205" spans="2:11" ht="15" customHeight="1">
      <c r="B205" s="246"/>
      <c r="C205" s="226"/>
      <c r="D205" s="226"/>
      <c r="E205" s="226"/>
      <c r="F205" s="245"/>
      <c r="G205" s="226"/>
      <c r="H205" s="226"/>
      <c r="I205" s="226"/>
      <c r="J205" s="226"/>
      <c r="K205" s="267"/>
    </row>
    <row r="206" spans="2:11" ht="15" customHeight="1">
      <c r="B206" s="246"/>
      <c r="C206" s="226" t="s">
        <v>1389</v>
      </c>
      <c r="D206" s="226"/>
      <c r="E206" s="226"/>
      <c r="F206" s="245" t="s">
        <v>73</v>
      </c>
      <c r="G206" s="226"/>
      <c r="H206" s="337" t="s">
        <v>1449</v>
      </c>
      <c r="I206" s="337"/>
      <c r="J206" s="337"/>
      <c r="K206" s="267"/>
    </row>
    <row r="207" spans="2:11" ht="15" customHeight="1">
      <c r="B207" s="246"/>
      <c r="C207" s="252"/>
      <c r="D207" s="226"/>
      <c r="E207" s="226"/>
      <c r="F207" s="245" t="s">
        <v>1289</v>
      </c>
      <c r="G207" s="226"/>
      <c r="H207" s="337" t="s">
        <v>1290</v>
      </c>
      <c r="I207" s="337"/>
      <c r="J207" s="337"/>
      <c r="K207" s="267"/>
    </row>
    <row r="208" spans="2:11" ht="15" customHeight="1">
      <c r="B208" s="246"/>
      <c r="C208" s="226"/>
      <c r="D208" s="226"/>
      <c r="E208" s="226"/>
      <c r="F208" s="245" t="s">
        <v>1287</v>
      </c>
      <c r="G208" s="226"/>
      <c r="H208" s="337" t="s">
        <v>1450</v>
      </c>
      <c r="I208" s="337"/>
      <c r="J208" s="337"/>
      <c r="K208" s="267"/>
    </row>
    <row r="209" spans="2:11" ht="15" customHeight="1">
      <c r="B209" s="284"/>
      <c r="C209" s="252"/>
      <c r="D209" s="252"/>
      <c r="E209" s="252"/>
      <c r="F209" s="245" t="s">
        <v>98</v>
      </c>
      <c r="G209" s="231"/>
      <c r="H209" s="341" t="s">
        <v>99</v>
      </c>
      <c r="I209" s="341"/>
      <c r="J209" s="341"/>
      <c r="K209" s="285"/>
    </row>
    <row r="210" spans="2:11" ht="15" customHeight="1">
      <c r="B210" s="284"/>
      <c r="C210" s="252"/>
      <c r="D210" s="252"/>
      <c r="E210" s="252"/>
      <c r="F210" s="245" t="s">
        <v>1291</v>
      </c>
      <c r="G210" s="231"/>
      <c r="H210" s="341" t="s">
        <v>1451</v>
      </c>
      <c r="I210" s="341"/>
      <c r="J210" s="341"/>
      <c r="K210" s="285"/>
    </row>
    <row r="211" spans="2:11" ht="15" customHeight="1">
      <c r="B211" s="284"/>
      <c r="C211" s="252"/>
      <c r="D211" s="252"/>
      <c r="E211" s="252"/>
      <c r="F211" s="286"/>
      <c r="G211" s="231"/>
      <c r="H211" s="287"/>
      <c r="I211" s="287"/>
      <c r="J211" s="287"/>
      <c r="K211" s="285"/>
    </row>
    <row r="212" spans="2:11" ht="15" customHeight="1">
      <c r="B212" s="284"/>
      <c r="C212" s="226" t="s">
        <v>1413</v>
      </c>
      <c r="D212" s="252"/>
      <c r="E212" s="252"/>
      <c r="F212" s="245">
        <v>1</v>
      </c>
      <c r="G212" s="231"/>
      <c r="H212" s="341" t="s">
        <v>1452</v>
      </c>
      <c r="I212" s="341"/>
      <c r="J212" s="341"/>
      <c r="K212" s="285"/>
    </row>
    <row r="213" spans="2:11" ht="15" customHeight="1">
      <c r="B213" s="284"/>
      <c r="C213" s="252"/>
      <c r="D213" s="252"/>
      <c r="E213" s="252"/>
      <c r="F213" s="245">
        <v>2</v>
      </c>
      <c r="G213" s="231"/>
      <c r="H213" s="341" t="s">
        <v>1453</v>
      </c>
      <c r="I213" s="341"/>
      <c r="J213" s="341"/>
      <c r="K213" s="285"/>
    </row>
    <row r="214" spans="2:11" ht="15" customHeight="1">
      <c r="B214" s="284"/>
      <c r="C214" s="252"/>
      <c r="D214" s="252"/>
      <c r="E214" s="252"/>
      <c r="F214" s="245">
        <v>3</v>
      </c>
      <c r="G214" s="231"/>
      <c r="H214" s="341" t="s">
        <v>1454</v>
      </c>
      <c r="I214" s="341"/>
      <c r="J214" s="341"/>
      <c r="K214" s="285"/>
    </row>
    <row r="215" spans="2:11" ht="15" customHeight="1">
      <c r="B215" s="284"/>
      <c r="C215" s="252"/>
      <c r="D215" s="252"/>
      <c r="E215" s="252"/>
      <c r="F215" s="245">
        <v>4</v>
      </c>
      <c r="G215" s="231"/>
      <c r="H215" s="341" t="s">
        <v>1455</v>
      </c>
      <c r="I215" s="341"/>
      <c r="J215" s="341"/>
      <c r="K215" s="285"/>
    </row>
    <row r="216" spans="2:11" ht="12.75" customHeight="1">
      <c r="B216" s="288"/>
      <c r="C216" s="289"/>
      <c r="D216" s="289"/>
      <c r="E216" s="289"/>
      <c r="F216" s="289"/>
      <c r="G216" s="289"/>
      <c r="H216" s="289"/>
      <c r="I216" s="289"/>
      <c r="J216" s="289"/>
      <c r="K216" s="290"/>
    </row>
  </sheetData>
  <sheetProtection formatCells="0" formatColumns="0" formatRows="0" insertColumns="0" insertRows="0" insertHyperlinks="0" deleteColumns="0" deleteRows="0" sort="0" autoFilter="0" pivotTables="0"/>
  <mergeCells count="77">
    <mergeCell ref="C197:J197"/>
    <mergeCell ref="H215:J215"/>
    <mergeCell ref="H213:J213"/>
    <mergeCell ref="H210:J210"/>
    <mergeCell ref="H209:J209"/>
    <mergeCell ref="H207:J207"/>
    <mergeCell ref="H208:J208"/>
    <mergeCell ref="H203:J203"/>
    <mergeCell ref="H201:J201"/>
    <mergeCell ref="H212:J212"/>
    <mergeCell ref="H214:J214"/>
    <mergeCell ref="H206:J206"/>
    <mergeCell ref="H204:J204"/>
    <mergeCell ref="H202:J202"/>
    <mergeCell ref="D57:J57"/>
    <mergeCell ref="H200:J200"/>
    <mergeCell ref="D60:J60"/>
    <mergeCell ref="D63:J63"/>
    <mergeCell ref="D64:J64"/>
    <mergeCell ref="D66:J66"/>
    <mergeCell ref="D65:J65"/>
    <mergeCell ref="C100:J100"/>
    <mergeCell ref="D61:J61"/>
    <mergeCell ref="D67:J67"/>
    <mergeCell ref="D68:J68"/>
    <mergeCell ref="C73:J73"/>
    <mergeCell ref="H198:J198"/>
    <mergeCell ref="C163:J163"/>
    <mergeCell ref="C120:J120"/>
    <mergeCell ref="C145:J145"/>
    <mergeCell ref="D58:J58"/>
    <mergeCell ref="D59:J59"/>
    <mergeCell ref="C50:J50"/>
    <mergeCell ref="G38:J38"/>
    <mergeCell ref="G39:J39"/>
    <mergeCell ref="G40:J40"/>
    <mergeCell ref="G41:J41"/>
    <mergeCell ref="G42:J42"/>
    <mergeCell ref="G43:J43"/>
    <mergeCell ref="D45:J45"/>
    <mergeCell ref="E46:J46"/>
    <mergeCell ref="E47:J47"/>
    <mergeCell ref="C52:J52"/>
    <mergeCell ref="C53:J53"/>
    <mergeCell ref="C55:J55"/>
    <mergeCell ref="D56:J56"/>
    <mergeCell ref="D33:J33"/>
    <mergeCell ref="G34:J34"/>
    <mergeCell ref="G35:J35"/>
    <mergeCell ref="D49:J49"/>
    <mergeCell ref="E48:J48"/>
    <mergeCell ref="G36:J36"/>
    <mergeCell ref="G37:J37"/>
    <mergeCell ref="D31:J31"/>
    <mergeCell ref="C24:J24"/>
    <mergeCell ref="D32:J32"/>
    <mergeCell ref="F18:J18"/>
    <mergeCell ref="F21:J21"/>
    <mergeCell ref="C23:J23"/>
    <mergeCell ref="D25:J25"/>
    <mergeCell ref="D26:J26"/>
    <mergeCell ref="D28:J28"/>
    <mergeCell ref="D29:J29"/>
    <mergeCell ref="F19:J19"/>
    <mergeCell ref="F20:J20"/>
    <mergeCell ref="D14:J14"/>
    <mergeCell ref="D15:J15"/>
    <mergeCell ref="F16:J16"/>
    <mergeCell ref="F17:J17"/>
    <mergeCell ref="C9:J9"/>
    <mergeCell ref="D10:J10"/>
    <mergeCell ref="D13:J13"/>
    <mergeCell ref="C3:J3"/>
    <mergeCell ref="C4:J4"/>
    <mergeCell ref="C6:J6"/>
    <mergeCell ref="C7:J7"/>
    <mergeCell ref="D11:J11"/>
  </mergeCells>
  <pageMargins left="0.59027779999999996" right="0.59027779999999996" top="0.59027779999999996" bottom="0.59027779999999996" header="0" footer="0"/>
  <pageSetup paperSize="9" scale="77"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11</vt:i4>
      </vt:variant>
      <vt:variant>
        <vt:lpstr>Pojmenované oblasti</vt:lpstr>
      </vt:variant>
      <vt:variant>
        <vt:i4>21</vt:i4>
      </vt:variant>
    </vt:vector>
  </HeadingPairs>
  <TitlesOfParts>
    <vt:vector size="32" baseType="lpstr">
      <vt:lpstr>Rekapitulace stavby</vt:lpstr>
      <vt:lpstr>SO 01a - Bezpečnostní přeliv</vt:lpstr>
      <vt:lpstr>SO 01b - Lávka</vt:lpstr>
      <vt:lpstr>SO 03 - Hráz</vt:lpstr>
      <vt:lpstr>SO 04 - Chodník</vt:lpstr>
      <vt:lpstr>SO 05 - Objekty podhrází,...</vt:lpstr>
      <vt:lpstr>SO 06 - Biotechnická opat...</vt:lpstr>
      <vt:lpstr>SO 07 - Nádrž sediment, pláž</vt:lpstr>
      <vt:lpstr>SO 08 - Bourací práce</vt:lpstr>
      <vt:lpstr>VON - Vedlejší a ostatní ...</vt:lpstr>
      <vt:lpstr>Pokyny pro vyplnění</vt:lpstr>
      <vt:lpstr>'Rekapitulace stavby'!Názvy_tisku</vt:lpstr>
      <vt:lpstr>'SO 01a - Bezpečnostní přeliv'!Názvy_tisku</vt:lpstr>
      <vt:lpstr>'SO 01b - Lávka'!Názvy_tisku</vt:lpstr>
      <vt:lpstr>'SO 03 - Hráz'!Názvy_tisku</vt:lpstr>
      <vt:lpstr>'SO 04 - Chodník'!Názvy_tisku</vt:lpstr>
      <vt:lpstr>'SO 05 - Objekty podhrází,...'!Názvy_tisku</vt:lpstr>
      <vt:lpstr>'SO 06 - Biotechnická opat...'!Názvy_tisku</vt:lpstr>
      <vt:lpstr>'SO 07 - Nádrž sediment, pláž'!Názvy_tisku</vt:lpstr>
      <vt:lpstr>'SO 08 - Bourací práce'!Názvy_tisku</vt:lpstr>
      <vt:lpstr>'VON - Vedlejší a ostatní ...'!Názvy_tisku</vt:lpstr>
      <vt:lpstr>'Pokyny pro vyplnění'!Oblast_tisku</vt:lpstr>
      <vt:lpstr>'Rekapitulace stavby'!Oblast_tisku</vt:lpstr>
      <vt:lpstr>'SO 01a - Bezpečnostní přeliv'!Oblast_tisku</vt:lpstr>
      <vt:lpstr>'SO 01b - Lávka'!Oblast_tisku</vt:lpstr>
      <vt:lpstr>'SO 03 - Hráz'!Oblast_tisku</vt:lpstr>
      <vt:lpstr>'SO 04 - Chodník'!Oblast_tisku</vt:lpstr>
      <vt:lpstr>'SO 05 - Objekty podhrází,...'!Oblast_tisku</vt:lpstr>
      <vt:lpstr>'SO 06 - Biotechnická opat...'!Oblast_tisku</vt:lpstr>
      <vt:lpstr>'SO 07 - Nádrž sediment, pláž'!Oblast_tisku</vt:lpstr>
      <vt:lpstr>'SO 08 - Bourací práce'!Oblast_tisku</vt:lpstr>
      <vt:lpstr>'VON - Vedlejší a ostatní ...'!Oblast_tisku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Klocová Lucie</dc:creator>
  <cp:lastModifiedBy>Hujova Anna</cp:lastModifiedBy>
  <dcterms:created xsi:type="dcterms:W3CDTF">2018-03-19T08:39:09Z</dcterms:created>
  <dcterms:modified xsi:type="dcterms:W3CDTF">2018-08-16T15:42:36Z</dcterms:modified>
</cp:coreProperties>
</file>