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/>
  <mc:AlternateContent xmlns:mc="http://schemas.openxmlformats.org/markup-compatibility/2006">
    <mc:Choice Requires="x15">
      <x15ac:absPath xmlns:x15ac="http://schemas.microsoft.com/office/spreadsheetml/2010/11/ac" url="G:\Dokumenty CZR\Akce\552 Ralsko Boreček\VŘ\ZD\Rozpočty Alexa\"/>
    </mc:Choice>
  </mc:AlternateContent>
  <xr:revisionPtr revIDLastSave="0" documentId="12_ncr:500000_{BA66EEE1-FFCC-4540-80FF-ECEDD975E298}" xr6:coauthVersionLast="31" xr6:coauthVersionMax="31" xr10:uidLastSave="{00000000-0000-0000-0000-000000000000}"/>
  <bookViews>
    <workbookView xWindow="0" yWindow="0" windowWidth="23040" windowHeight="9828" activeTab="2" xr2:uid="{00000000-000D-0000-FFFF-FFFF00000000}"/>
  </bookViews>
  <sheets>
    <sheet name="Rekapitulace stavby" sheetId="1" r:id="rId1"/>
    <sheet name="20171115 - Vodovodní řad ..." sheetId="2" r:id="rId2"/>
    <sheet name="Pokyny pro vyplnění" sheetId="3" r:id="rId3"/>
  </sheets>
  <definedNames>
    <definedName name="_xlnm._FilterDatabase" localSheetId="1" hidden="1">'20171115 - Vodovodní řad ...'!$C$82:$K$336</definedName>
    <definedName name="_xlnm.Print_Titles" localSheetId="1">'20171115 - Vodovodní řad ...'!$82:$82</definedName>
    <definedName name="_xlnm.Print_Titles" localSheetId="0">'Rekapitulace stavby'!$49:$49</definedName>
    <definedName name="_xlnm.Print_Area" localSheetId="1">'20171115 - Vodovodní řad ...'!$C$4:$J$34,'20171115 - Vodovodní řad ...'!$C$40:$J$66,'20171115 - Vodovodní řad ...'!$C$72:$K$336</definedName>
    <definedName name="_xlnm.Print_Area" localSheetId="2">'Pokyny pro vyplnění'!$B$2:$K$69,'Pokyny pro vyplnění'!$B$72:$K$116,'Pokyny pro vyplnění'!$B$119:$K$188,'Pokyny pro vyplnění'!$B$196:$K$216</definedName>
    <definedName name="_xlnm.Print_Area" localSheetId="0">'Rekapitulace stavby'!$D$4:$AO$33,'Rekapitulace stavby'!$C$39:$AQ$53</definedName>
  </definedNames>
  <calcPr calcId="162913"/>
</workbook>
</file>

<file path=xl/calcChain.xml><?xml version="1.0" encoding="utf-8"?>
<calcChain xmlns="http://schemas.openxmlformats.org/spreadsheetml/2006/main">
  <c r="AY52" i="1" l="1"/>
  <c r="AX52" i="1"/>
  <c r="BI335" i="2"/>
  <c r="BH335" i="2"/>
  <c r="BG335" i="2"/>
  <c r="BF335" i="2"/>
  <c r="T335" i="2"/>
  <c r="T332" i="2" s="1"/>
  <c r="R335" i="2"/>
  <c r="P335" i="2"/>
  <c r="BK335" i="2"/>
  <c r="J335" i="2"/>
  <c r="BE335" i="2"/>
  <c r="BI333" i="2"/>
  <c r="BH333" i="2"/>
  <c r="BG333" i="2"/>
  <c r="BF333" i="2"/>
  <c r="T333" i="2"/>
  <c r="R333" i="2"/>
  <c r="R332" i="2"/>
  <c r="P333" i="2"/>
  <c r="P332" i="2"/>
  <c r="BK333" i="2"/>
  <c r="BK332" i="2"/>
  <c r="J332" i="2" s="1"/>
  <c r="J65" i="2" s="1"/>
  <c r="J333" i="2"/>
  <c r="BE333" i="2"/>
  <c r="BI330" i="2"/>
  <c r="BH330" i="2"/>
  <c r="BG330" i="2"/>
  <c r="BF330" i="2"/>
  <c r="T330" i="2"/>
  <c r="R330" i="2"/>
  <c r="P330" i="2"/>
  <c r="BK330" i="2"/>
  <c r="J330" i="2"/>
  <c r="BE330" i="2"/>
  <c r="BI328" i="2"/>
  <c r="BH328" i="2"/>
  <c r="BG328" i="2"/>
  <c r="BF328" i="2"/>
  <c r="T328" i="2"/>
  <c r="R328" i="2"/>
  <c r="R323" i="2" s="1"/>
  <c r="R322" i="2" s="1"/>
  <c r="P328" i="2"/>
  <c r="BK328" i="2"/>
  <c r="J328" i="2"/>
  <c r="BE328" i="2"/>
  <c r="BI326" i="2"/>
  <c r="BH326" i="2"/>
  <c r="BG326" i="2"/>
  <c r="BF326" i="2"/>
  <c r="T326" i="2"/>
  <c r="R326" i="2"/>
  <c r="P326" i="2"/>
  <c r="P323" i="2" s="1"/>
  <c r="P322" i="2" s="1"/>
  <c r="BK326" i="2"/>
  <c r="J326" i="2"/>
  <c r="BE326" i="2"/>
  <c r="BI324" i="2"/>
  <c r="BH324" i="2"/>
  <c r="BG324" i="2"/>
  <c r="BF324" i="2"/>
  <c r="T324" i="2"/>
  <c r="T323" i="2"/>
  <c r="R324" i="2"/>
  <c r="P324" i="2"/>
  <c r="BK324" i="2"/>
  <c r="BK323" i="2" s="1"/>
  <c r="J324" i="2"/>
  <c r="BE324" i="2"/>
  <c r="BI319" i="2"/>
  <c r="BH319" i="2"/>
  <c r="BG319" i="2"/>
  <c r="BF319" i="2"/>
  <c r="T319" i="2"/>
  <c r="R319" i="2"/>
  <c r="P319" i="2"/>
  <c r="BK319" i="2"/>
  <c r="J319" i="2"/>
  <c r="BE319" i="2"/>
  <c r="BI317" i="2"/>
  <c r="BH317" i="2"/>
  <c r="BG317" i="2"/>
  <c r="BF317" i="2"/>
  <c r="T317" i="2"/>
  <c r="R317" i="2"/>
  <c r="R310" i="2" s="1"/>
  <c r="R309" i="2" s="1"/>
  <c r="P317" i="2"/>
  <c r="BK317" i="2"/>
  <c r="J317" i="2"/>
  <c r="BE317" i="2"/>
  <c r="BI314" i="2"/>
  <c r="BH314" i="2"/>
  <c r="BG314" i="2"/>
  <c r="BF314" i="2"/>
  <c r="T314" i="2"/>
  <c r="R314" i="2"/>
  <c r="P314" i="2"/>
  <c r="P310" i="2" s="1"/>
  <c r="P309" i="2" s="1"/>
  <c r="BK314" i="2"/>
  <c r="J314" i="2"/>
  <c r="BE314" i="2"/>
  <c r="BI311" i="2"/>
  <c r="BH311" i="2"/>
  <c r="BG311" i="2"/>
  <c r="BF311" i="2"/>
  <c r="T311" i="2"/>
  <c r="T310" i="2"/>
  <c r="T309" i="2" s="1"/>
  <c r="R311" i="2"/>
  <c r="P311" i="2"/>
  <c r="BK311" i="2"/>
  <c r="BK310" i="2" s="1"/>
  <c r="J311" i="2"/>
  <c r="BE311" i="2"/>
  <c r="BI307" i="2"/>
  <c r="BH307" i="2"/>
  <c r="BG307" i="2"/>
  <c r="BF307" i="2"/>
  <c r="T307" i="2"/>
  <c r="T306" i="2"/>
  <c r="R307" i="2"/>
  <c r="R306" i="2"/>
  <c r="P307" i="2"/>
  <c r="P306" i="2"/>
  <c r="BK307" i="2"/>
  <c r="BK306" i="2"/>
  <c r="J306" i="2" s="1"/>
  <c r="J60" i="2" s="1"/>
  <c r="J307" i="2"/>
  <c r="BE307" i="2"/>
  <c r="BI304" i="2"/>
  <c r="BH304" i="2"/>
  <c r="BG304" i="2"/>
  <c r="BF304" i="2"/>
  <c r="T304" i="2"/>
  <c r="R304" i="2"/>
  <c r="P304" i="2"/>
  <c r="BK304" i="2"/>
  <c r="BK301" i="2" s="1"/>
  <c r="J301" i="2" s="1"/>
  <c r="J59" i="2" s="1"/>
  <c r="J304" i="2"/>
  <c r="BE304" i="2"/>
  <c r="BI302" i="2"/>
  <c r="BH302" i="2"/>
  <c r="BG302" i="2"/>
  <c r="BF302" i="2"/>
  <c r="T302" i="2"/>
  <c r="T301" i="2"/>
  <c r="R302" i="2"/>
  <c r="R301" i="2"/>
  <c r="P302" i="2"/>
  <c r="P301" i="2"/>
  <c r="BK302" i="2"/>
  <c r="J302" i="2"/>
  <c r="BE302" i="2" s="1"/>
  <c r="BI299" i="2"/>
  <c r="BH299" i="2"/>
  <c r="BG299" i="2"/>
  <c r="BF299" i="2"/>
  <c r="T299" i="2"/>
  <c r="R299" i="2"/>
  <c r="P299" i="2"/>
  <c r="BK299" i="2"/>
  <c r="J299" i="2"/>
  <c r="BE299" i="2"/>
  <c r="BI297" i="2"/>
  <c r="BH297" i="2"/>
  <c r="BG297" i="2"/>
  <c r="BF297" i="2"/>
  <c r="T297" i="2"/>
  <c r="R297" i="2"/>
  <c r="P297" i="2"/>
  <c r="BK297" i="2"/>
  <c r="J297" i="2"/>
  <c r="BE297" i="2"/>
  <c r="BI295" i="2"/>
  <c r="BH295" i="2"/>
  <c r="BG295" i="2"/>
  <c r="BF295" i="2"/>
  <c r="T295" i="2"/>
  <c r="R295" i="2"/>
  <c r="P295" i="2"/>
  <c r="BK295" i="2"/>
  <c r="J295" i="2"/>
  <c r="BE295" i="2"/>
  <c r="BI293" i="2"/>
  <c r="BH293" i="2"/>
  <c r="BG293" i="2"/>
  <c r="BF293" i="2"/>
  <c r="T293" i="2"/>
  <c r="R293" i="2"/>
  <c r="P293" i="2"/>
  <c r="BK293" i="2"/>
  <c r="J293" i="2"/>
  <c r="BE293" i="2"/>
  <c r="BI291" i="2"/>
  <c r="BH291" i="2"/>
  <c r="BG291" i="2"/>
  <c r="BF291" i="2"/>
  <c r="T291" i="2"/>
  <c r="R291" i="2"/>
  <c r="P291" i="2"/>
  <c r="BK291" i="2"/>
  <c r="J291" i="2"/>
  <c r="BE291" i="2"/>
  <c r="BI289" i="2"/>
  <c r="BH289" i="2"/>
  <c r="BG289" i="2"/>
  <c r="BF289" i="2"/>
  <c r="T289" i="2"/>
  <c r="R289" i="2"/>
  <c r="P289" i="2"/>
  <c r="BK289" i="2"/>
  <c r="J289" i="2"/>
  <c r="BE289" i="2"/>
  <c r="BI287" i="2"/>
  <c r="BH287" i="2"/>
  <c r="BG287" i="2"/>
  <c r="BF287" i="2"/>
  <c r="T287" i="2"/>
  <c r="R287" i="2"/>
  <c r="P287" i="2"/>
  <c r="BK287" i="2"/>
  <c r="J287" i="2"/>
  <c r="BE287" i="2"/>
  <c r="BI285" i="2"/>
  <c r="BH285" i="2"/>
  <c r="BG285" i="2"/>
  <c r="BF285" i="2"/>
  <c r="T285" i="2"/>
  <c r="R285" i="2"/>
  <c r="P285" i="2"/>
  <c r="BK285" i="2"/>
  <c r="J285" i="2"/>
  <c r="BE285" i="2"/>
  <c r="BI283" i="2"/>
  <c r="BH283" i="2"/>
  <c r="BG283" i="2"/>
  <c r="BF283" i="2"/>
  <c r="T283" i="2"/>
  <c r="R283" i="2"/>
  <c r="P283" i="2"/>
  <c r="BK283" i="2"/>
  <c r="J283" i="2"/>
  <c r="BE283" i="2"/>
  <c r="BI281" i="2"/>
  <c r="BH281" i="2"/>
  <c r="BG281" i="2"/>
  <c r="BF281" i="2"/>
  <c r="T281" i="2"/>
  <c r="R281" i="2"/>
  <c r="P281" i="2"/>
  <c r="BK281" i="2"/>
  <c r="J281" i="2"/>
  <c r="BE281" i="2"/>
  <c r="BI279" i="2"/>
  <c r="BH279" i="2"/>
  <c r="BG279" i="2"/>
  <c r="BF279" i="2"/>
  <c r="T279" i="2"/>
  <c r="R279" i="2"/>
  <c r="P279" i="2"/>
  <c r="BK279" i="2"/>
  <c r="J279" i="2"/>
  <c r="BE279" i="2"/>
  <c r="BI277" i="2"/>
  <c r="BH277" i="2"/>
  <c r="BG277" i="2"/>
  <c r="BF277" i="2"/>
  <c r="T277" i="2"/>
  <c r="R277" i="2"/>
  <c r="P277" i="2"/>
  <c r="BK277" i="2"/>
  <c r="J277" i="2"/>
  <c r="BE277" i="2"/>
  <c r="BI275" i="2"/>
  <c r="BH275" i="2"/>
  <c r="BG275" i="2"/>
  <c r="BF275" i="2"/>
  <c r="T275" i="2"/>
  <c r="R275" i="2"/>
  <c r="P275" i="2"/>
  <c r="BK275" i="2"/>
  <c r="J275" i="2"/>
  <c r="BE275" i="2"/>
  <c r="BI273" i="2"/>
  <c r="BH273" i="2"/>
  <c r="BG273" i="2"/>
  <c r="BF273" i="2"/>
  <c r="T273" i="2"/>
  <c r="R273" i="2"/>
  <c r="P273" i="2"/>
  <c r="BK273" i="2"/>
  <c r="J273" i="2"/>
  <c r="BE273" i="2"/>
  <c r="BI270" i="2"/>
  <c r="BH270" i="2"/>
  <c r="BG270" i="2"/>
  <c r="BF270" i="2"/>
  <c r="T270" i="2"/>
  <c r="R270" i="2"/>
  <c r="P270" i="2"/>
  <c r="BK270" i="2"/>
  <c r="J270" i="2"/>
  <c r="BE270" i="2"/>
  <c r="BI268" i="2"/>
  <c r="BH268" i="2"/>
  <c r="BG268" i="2"/>
  <c r="BF268" i="2"/>
  <c r="T268" i="2"/>
  <c r="R268" i="2"/>
  <c r="P268" i="2"/>
  <c r="BK268" i="2"/>
  <c r="J268" i="2"/>
  <c r="BE268" i="2"/>
  <c r="BI266" i="2"/>
  <c r="BH266" i="2"/>
  <c r="BG266" i="2"/>
  <c r="BF266" i="2"/>
  <c r="T266" i="2"/>
  <c r="R266" i="2"/>
  <c r="P266" i="2"/>
  <c r="BK266" i="2"/>
  <c r="J266" i="2"/>
  <c r="BE266" i="2"/>
  <c r="BI264" i="2"/>
  <c r="BH264" i="2"/>
  <c r="BG264" i="2"/>
  <c r="BF264" i="2"/>
  <c r="T264" i="2"/>
  <c r="R264" i="2"/>
  <c r="P264" i="2"/>
  <c r="BK264" i="2"/>
  <c r="J264" i="2"/>
  <c r="BE264" i="2"/>
  <c r="BI262" i="2"/>
  <c r="BH262" i="2"/>
  <c r="BG262" i="2"/>
  <c r="BF262" i="2"/>
  <c r="T262" i="2"/>
  <c r="R262" i="2"/>
  <c r="P262" i="2"/>
  <c r="BK262" i="2"/>
  <c r="J262" i="2"/>
  <c r="BE262" i="2"/>
  <c r="BI260" i="2"/>
  <c r="BH260" i="2"/>
  <c r="BG260" i="2"/>
  <c r="BF260" i="2"/>
  <c r="T260" i="2"/>
  <c r="R260" i="2"/>
  <c r="P260" i="2"/>
  <c r="BK260" i="2"/>
  <c r="J260" i="2"/>
  <c r="BE260" i="2"/>
  <c r="BI258" i="2"/>
  <c r="BH258" i="2"/>
  <c r="BG258" i="2"/>
  <c r="BF258" i="2"/>
  <c r="T258" i="2"/>
  <c r="R258" i="2"/>
  <c r="P258" i="2"/>
  <c r="BK258" i="2"/>
  <c r="J258" i="2"/>
  <c r="BE258" i="2"/>
  <c r="BI256" i="2"/>
  <c r="BH256" i="2"/>
  <c r="BG256" i="2"/>
  <c r="BF256" i="2"/>
  <c r="T256" i="2"/>
  <c r="R256" i="2"/>
  <c r="P256" i="2"/>
  <c r="BK256" i="2"/>
  <c r="J256" i="2"/>
  <c r="BE256" i="2"/>
  <c r="BI254" i="2"/>
  <c r="BH254" i="2"/>
  <c r="BG254" i="2"/>
  <c r="BF254" i="2"/>
  <c r="T254" i="2"/>
  <c r="R254" i="2"/>
  <c r="P254" i="2"/>
  <c r="BK254" i="2"/>
  <c r="J254" i="2"/>
  <c r="BE254" i="2"/>
  <c r="BI252" i="2"/>
  <c r="BH252" i="2"/>
  <c r="BG252" i="2"/>
  <c r="BF252" i="2"/>
  <c r="T252" i="2"/>
  <c r="R252" i="2"/>
  <c r="P252" i="2"/>
  <c r="BK252" i="2"/>
  <c r="J252" i="2"/>
  <c r="BE252" i="2"/>
  <c r="BI250" i="2"/>
  <c r="BH250" i="2"/>
  <c r="BG250" i="2"/>
  <c r="BF250" i="2"/>
  <c r="T250" i="2"/>
  <c r="R250" i="2"/>
  <c r="P250" i="2"/>
  <c r="BK250" i="2"/>
  <c r="J250" i="2"/>
  <c r="BE250" i="2"/>
  <c r="BI248" i="2"/>
  <c r="BH248" i="2"/>
  <c r="BG248" i="2"/>
  <c r="BF248" i="2"/>
  <c r="T248" i="2"/>
  <c r="R248" i="2"/>
  <c r="P248" i="2"/>
  <c r="BK248" i="2"/>
  <c r="J248" i="2"/>
  <c r="BE248" i="2"/>
  <c r="BI246" i="2"/>
  <c r="BH246" i="2"/>
  <c r="BG246" i="2"/>
  <c r="BF246" i="2"/>
  <c r="T246" i="2"/>
  <c r="R246" i="2"/>
  <c r="P246" i="2"/>
  <c r="BK246" i="2"/>
  <c r="J246" i="2"/>
  <c r="BE246" i="2"/>
  <c r="BI244" i="2"/>
  <c r="BH244" i="2"/>
  <c r="BG244" i="2"/>
  <c r="BF244" i="2"/>
  <c r="T244" i="2"/>
  <c r="R244" i="2"/>
  <c r="P244" i="2"/>
  <c r="BK244" i="2"/>
  <c r="J244" i="2"/>
  <c r="BE244" i="2"/>
  <c r="BI242" i="2"/>
  <c r="BH242" i="2"/>
  <c r="BG242" i="2"/>
  <c r="BF242" i="2"/>
  <c r="T242" i="2"/>
  <c r="R242" i="2"/>
  <c r="P242" i="2"/>
  <c r="BK242" i="2"/>
  <c r="J242" i="2"/>
  <c r="BE242" i="2"/>
  <c r="BI240" i="2"/>
  <c r="BH240" i="2"/>
  <c r="BG240" i="2"/>
  <c r="BF240" i="2"/>
  <c r="T240" i="2"/>
  <c r="R240" i="2"/>
  <c r="P240" i="2"/>
  <c r="BK240" i="2"/>
  <c r="J240" i="2"/>
  <c r="BE240" i="2"/>
  <c r="BI238" i="2"/>
  <c r="BH238" i="2"/>
  <c r="BG238" i="2"/>
  <c r="BF238" i="2"/>
  <c r="T238" i="2"/>
  <c r="R238" i="2"/>
  <c r="P238" i="2"/>
  <c r="BK238" i="2"/>
  <c r="J238" i="2"/>
  <c r="BE238" i="2"/>
  <c r="BI236" i="2"/>
  <c r="BH236" i="2"/>
  <c r="BG236" i="2"/>
  <c r="BF236" i="2"/>
  <c r="T236" i="2"/>
  <c r="R236" i="2"/>
  <c r="P236" i="2"/>
  <c r="BK236" i="2"/>
  <c r="J236" i="2"/>
  <c r="BE236" i="2"/>
  <c r="BI234" i="2"/>
  <c r="BH234" i="2"/>
  <c r="BG234" i="2"/>
  <c r="BF234" i="2"/>
  <c r="T234" i="2"/>
  <c r="R234" i="2"/>
  <c r="P234" i="2"/>
  <c r="BK234" i="2"/>
  <c r="J234" i="2"/>
  <c r="BE234" i="2"/>
  <c r="BI232" i="2"/>
  <c r="BH232" i="2"/>
  <c r="BG232" i="2"/>
  <c r="BF232" i="2"/>
  <c r="T232" i="2"/>
  <c r="R232" i="2"/>
  <c r="P232" i="2"/>
  <c r="BK232" i="2"/>
  <c r="J232" i="2"/>
  <c r="BE232" i="2"/>
  <c r="BI230" i="2"/>
  <c r="BH230" i="2"/>
  <c r="BG230" i="2"/>
  <c r="BF230" i="2"/>
  <c r="T230" i="2"/>
  <c r="R230" i="2"/>
  <c r="P230" i="2"/>
  <c r="BK230" i="2"/>
  <c r="J230" i="2"/>
  <c r="BE230" i="2"/>
  <c r="BI228" i="2"/>
  <c r="BH228" i="2"/>
  <c r="BG228" i="2"/>
  <c r="BF228" i="2"/>
  <c r="T228" i="2"/>
  <c r="R228" i="2"/>
  <c r="P228" i="2"/>
  <c r="BK228" i="2"/>
  <c r="J228" i="2"/>
  <c r="BE228" i="2"/>
  <c r="BI226" i="2"/>
  <c r="BH226" i="2"/>
  <c r="BG226" i="2"/>
  <c r="BF226" i="2"/>
  <c r="T226" i="2"/>
  <c r="R226" i="2"/>
  <c r="P226" i="2"/>
  <c r="BK226" i="2"/>
  <c r="J226" i="2"/>
  <c r="BE226" i="2"/>
  <c r="BI224" i="2"/>
  <c r="BH224" i="2"/>
  <c r="BG224" i="2"/>
  <c r="BF224" i="2"/>
  <c r="T224" i="2"/>
  <c r="R224" i="2"/>
  <c r="P224" i="2"/>
  <c r="BK224" i="2"/>
  <c r="J224" i="2"/>
  <c r="BE224" i="2"/>
  <c r="BI222" i="2"/>
  <c r="BH222" i="2"/>
  <c r="BG222" i="2"/>
  <c r="BF222" i="2"/>
  <c r="T222" i="2"/>
  <c r="R222" i="2"/>
  <c r="P222" i="2"/>
  <c r="BK222" i="2"/>
  <c r="J222" i="2"/>
  <c r="BE222" i="2"/>
  <c r="BI220" i="2"/>
  <c r="BH220" i="2"/>
  <c r="BG220" i="2"/>
  <c r="BF220" i="2"/>
  <c r="T220" i="2"/>
  <c r="R220" i="2"/>
  <c r="P220" i="2"/>
  <c r="BK220" i="2"/>
  <c r="J220" i="2"/>
  <c r="BE220" i="2"/>
  <c r="BI218" i="2"/>
  <c r="BH218" i="2"/>
  <c r="BG218" i="2"/>
  <c r="BF218" i="2"/>
  <c r="T218" i="2"/>
  <c r="R218" i="2"/>
  <c r="P218" i="2"/>
  <c r="BK218" i="2"/>
  <c r="J218" i="2"/>
  <c r="BE218" i="2"/>
  <c r="BI216" i="2"/>
  <c r="BH216" i="2"/>
  <c r="BG216" i="2"/>
  <c r="BF216" i="2"/>
  <c r="T216" i="2"/>
  <c r="R216" i="2"/>
  <c r="P216" i="2"/>
  <c r="BK216" i="2"/>
  <c r="J216" i="2"/>
  <c r="BE216" i="2"/>
  <c r="BI214" i="2"/>
  <c r="BH214" i="2"/>
  <c r="BG214" i="2"/>
  <c r="BF214" i="2"/>
  <c r="T214" i="2"/>
  <c r="R214" i="2"/>
  <c r="P214" i="2"/>
  <c r="BK214" i="2"/>
  <c r="J214" i="2"/>
  <c r="BE214" i="2"/>
  <c r="BI212" i="2"/>
  <c r="BH212" i="2"/>
  <c r="BG212" i="2"/>
  <c r="BF212" i="2"/>
  <c r="T212" i="2"/>
  <c r="R212" i="2"/>
  <c r="P212" i="2"/>
  <c r="BK212" i="2"/>
  <c r="J212" i="2"/>
  <c r="BE212" i="2"/>
  <c r="BI210" i="2"/>
  <c r="BH210" i="2"/>
  <c r="BG210" i="2"/>
  <c r="BF210" i="2"/>
  <c r="T210" i="2"/>
  <c r="R210" i="2"/>
  <c r="P210" i="2"/>
  <c r="BK210" i="2"/>
  <c r="J210" i="2"/>
  <c r="BE210" i="2"/>
  <c r="BI208" i="2"/>
  <c r="BH208" i="2"/>
  <c r="BG208" i="2"/>
  <c r="BF208" i="2"/>
  <c r="T208" i="2"/>
  <c r="R208" i="2"/>
  <c r="P208" i="2"/>
  <c r="BK208" i="2"/>
  <c r="J208" i="2"/>
  <c r="BE208" i="2"/>
  <c r="BI206" i="2"/>
  <c r="BH206" i="2"/>
  <c r="BG206" i="2"/>
  <c r="BF206" i="2"/>
  <c r="T206" i="2"/>
  <c r="R206" i="2"/>
  <c r="P206" i="2"/>
  <c r="BK206" i="2"/>
  <c r="J206" i="2"/>
  <c r="BE206" i="2"/>
  <c r="BI204" i="2"/>
  <c r="BH204" i="2"/>
  <c r="BG204" i="2"/>
  <c r="BF204" i="2"/>
  <c r="T204" i="2"/>
  <c r="R204" i="2"/>
  <c r="P204" i="2"/>
  <c r="BK204" i="2"/>
  <c r="J204" i="2"/>
  <c r="BE204" i="2"/>
  <c r="BI202" i="2"/>
  <c r="BH202" i="2"/>
  <c r="BG202" i="2"/>
  <c r="BF202" i="2"/>
  <c r="T202" i="2"/>
  <c r="R202" i="2"/>
  <c r="P202" i="2"/>
  <c r="BK202" i="2"/>
  <c r="J202" i="2"/>
  <c r="BE202" i="2"/>
  <c r="BI200" i="2"/>
  <c r="BH200" i="2"/>
  <c r="BG200" i="2"/>
  <c r="BF200" i="2"/>
  <c r="T200" i="2"/>
  <c r="R200" i="2"/>
  <c r="P200" i="2"/>
  <c r="BK200" i="2"/>
  <c r="J200" i="2"/>
  <c r="BE200" i="2"/>
  <c r="BI198" i="2"/>
  <c r="BH198" i="2"/>
  <c r="BG198" i="2"/>
  <c r="BF198" i="2"/>
  <c r="T198" i="2"/>
  <c r="R198" i="2"/>
  <c r="P198" i="2"/>
  <c r="BK198" i="2"/>
  <c r="J198" i="2"/>
  <c r="BE198" i="2"/>
  <c r="BI196" i="2"/>
  <c r="BH196" i="2"/>
  <c r="BG196" i="2"/>
  <c r="BF196" i="2"/>
  <c r="T196" i="2"/>
  <c r="R196" i="2"/>
  <c r="P196" i="2"/>
  <c r="BK196" i="2"/>
  <c r="J196" i="2"/>
  <c r="BE196" i="2"/>
  <c r="BI194" i="2"/>
  <c r="BH194" i="2"/>
  <c r="BG194" i="2"/>
  <c r="BF194" i="2"/>
  <c r="T194" i="2"/>
  <c r="R194" i="2"/>
  <c r="P194" i="2"/>
  <c r="BK194" i="2"/>
  <c r="J194" i="2"/>
  <c r="BE194" i="2"/>
  <c r="BI192" i="2"/>
  <c r="BH192" i="2"/>
  <c r="BG192" i="2"/>
  <c r="BF192" i="2"/>
  <c r="T192" i="2"/>
  <c r="R192" i="2"/>
  <c r="P192" i="2"/>
  <c r="BK192" i="2"/>
  <c r="J192" i="2"/>
  <c r="BE192" i="2"/>
  <c r="BI190" i="2"/>
  <c r="BH190" i="2"/>
  <c r="BG190" i="2"/>
  <c r="BF190" i="2"/>
  <c r="T190" i="2"/>
  <c r="R190" i="2"/>
  <c r="P190" i="2"/>
  <c r="BK190" i="2"/>
  <c r="J190" i="2"/>
  <c r="BE190" i="2"/>
  <c r="BI188" i="2"/>
  <c r="BH188" i="2"/>
  <c r="BG188" i="2"/>
  <c r="BF188" i="2"/>
  <c r="T188" i="2"/>
  <c r="R188" i="2"/>
  <c r="P188" i="2"/>
  <c r="BK188" i="2"/>
  <c r="J188" i="2"/>
  <c r="BE188" i="2"/>
  <c r="BI186" i="2"/>
  <c r="BH186" i="2"/>
  <c r="BG186" i="2"/>
  <c r="BF186" i="2"/>
  <c r="T186" i="2"/>
  <c r="R186" i="2"/>
  <c r="P186" i="2"/>
  <c r="BK186" i="2"/>
  <c r="J186" i="2"/>
  <c r="BE186" i="2"/>
  <c r="BI184" i="2"/>
  <c r="BH184" i="2"/>
  <c r="BG184" i="2"/>
  <c r="BF184" i="2"/>
  <c r="T184" i="2"/>
  <c r="R184" i="2"/>
  <c r="P184" i="2"/>
  <c r="BK184" i="2"/>
  <c r="J184" i="2"/>
  <c r="BE184" i="2"/>
  <c r="BI182" i="2"/>
  <c r="BH182" i="2"/>
  <c r="BG182" i="2"/>
  <c r="BF182" i="2"/>
  <c r="T182" i="2"/>
  <c r="R182" i="2"/>
  <c r="P182" i="2"/>
  <c r="BK182" i="2"/>
  <c r="J182" i="2"/>
  <c r="BE182" i="2"/>
  <c r="BI180" i="2"/>
  <c r="BH180" i="2"/>
  <c r="BG180" i="2"/>
  <c r="BF180" i="2"/>
  <c r="T180" i="2"/>
  <c r="R180" i="2"/>
  <c r="P180" i="2"/>
  <c r="BK180" i="2"/>
  <c r="J180" i="2"/>
  <c r="BE180" i="2"/>
  <c r="BI178" i="2"/>
  <c r="BH178" i="2"/>
  <c r="BG178" i="2"/>
  <c r="BF178" i="2"/>
  <c r="T178" i="2"/>
  <c r="R178" i="2"/>
  <c r="P178" i="2"/>
  <c r="BK178" i="2"/>
  <c r="J178" i="2"/>
  <c r="BE178" i="2"/>
  <c r="BI176" i="2"/>
  <c r="BH176" i="2"/>
  <c r="BG176" i="2"/>
  <c r="BF176" i="2"/>
  <c r="T176" i="2"/>
  <c r="R176" i="2"/>
  <c r="P176" i="2"/>
  <c r="BK176" i="2"/>
  <c r="J176" i="2"/>
  <c r="BE176" i="2"/>
  <c r="BI174" i="2"/>
  <c r="BH174" i="2"/>
  <c r="BG174" i="2"/>
  <c r="BF174" i="2"/>
  <c r="T174" i="2"/>
  <c r="R174" i="2"/>
  <c r="P174" i="2"/>
  <c r="BK174" i="2"/>
  <c r="J174" i="2"/>
  <c r="BE174" i="2"/>
  <c r="BI172" i="2"/>
  <c r="BH172" i="2"/>
  <c r="BG172" i="2"/>
  <c r="BF172" i="2"/>
  <c r="T172" i="2"/>
  <c r="R172" i="2"/>
  <c r="P172" i="2"/>
  <c r="BK172" i="2"/>
  <c r="J172" i="2"/>
  <c r="BE172" i="2"/>
  <c r="BI170" i="2"/>
  <c r="BH170" i="2"/>
  <c r="BG170" i="2"/>
  <c r="BF170" i="2"/>
  <c r="T170" i="2"/>
  <c r="R170" i="2"/>
  <c r="P170" i="2"/>
  <c r="BK170" i="2"/>
  <c r="J170" i="2"/>
  <c r="BE170" i="2"/>
  <c r="BI168" i="2"/>
  <c r="BH168" i="2"/>
  <c r="BG168" i="2"/>
  <c r="BF168" i="2"/>
  <c r="T168" i="2"/>
  <c r="R168" i="2"/>
  <c r="P168" i="2"/>
  <c r="BK168" i="2"/>
  <c r="J168" i="2"/>
  <c r="BE168" i="2"/>
  <c r="BI166" i="2"/>
  <c r="BH166" i="2"/>
  <c r="BG166" i="2"/>
  <c r="BF166" i="2"/>
  <c r="T166" i="2"/>
  <c r="R166" i="2"/>
  <c r="P166" i="2"/>
  <c r="BK166" i="2"/>
  <c r="J166" i="2"/>
  <c r="BE166" i="2"/>
  <c r="BI164" i="2"/>
  <c r="BH164" i="2"/>
  <c r="BG164" i="2"/>
  <c r="BF164" i="2"/>
  <c r="T164" i="2"/>
  <c r="R164" i="2"/>
  <c r="P164" i="2"/>
  <c r="BK164" i="2"/>
  <c r="J164" i="2"/>
  <c r="BE164" i="2"/>
  <c r="BI162" i="2"/>
  <c r="BH162" i="2"/>
  <c r="BG162" i="2"/>
  <c r="BF162" i="2"/>
  <c r="T162" i="2"/>
  <c r="R162" i="2"/>
  <c r="P162" i="2"/>
  <c r="BK162" i="2"/>
  <c r="J162" i="2"/>
  <c r="BE162" i="2"/>
  <c r="BI160" i="2"/>
  <c r="BH160" i="2"/>
  <c r="BG160" i="2"/>
  <c r="BF160" i="2"/>
  <c r="T160" i="2"/>
  <c r="R160" i="2"/>
  <c r="P160" i="2"/>
  <c r="BK160" i="2"/>
  <c r="J160" i="2"/>
  <c r="BE160" i="2"/>
  <c r="BI158" i="2"/>
  <c r="BH158" i="2"/>
  <c r="BG158" i="2"/>
  <c r="BF158" i="2"/>
  <c r="T158" i="2"/>
  <c r="R158" i="2"/>
  <c r="P158" i="2"/>
  <c r="BK158" i="2"/>
  <c r="J158" i="2"/>
  <c r="BE158" i="2"/>
  <c r="BI156" i="2"/>
  <c r="BH156" i="2"/>
  <c r="BG156" i="2"/>
  <c r="BF156" i="2"/>
  <c r="T156" i="2"/>
  <c r="R156" i="2"/>
  <c r="P156" i="2"/>
  <c r="BK156" i="2"/>
  <c r="J156" i="2"/>
  <c r="BE156" i="2"/>
  <c r="BI154" i="2"/>
  <c r="BH154" i="2"/>
  <c r="BG154" i="2"/>
  <c r="BF154" i="2"/>
  <c r="T154" i="2"/>
  <c r="R154" i="2"/>
  <c r="R149" i="2" s="1"/>
  <c r="P154" i="2"/>
  <c r="BK154" i="2"/>
  <c r="J154" i="2"/>
  <c r="BE154" i="2"/>
  <c r="BI152" i="2"/>
  <c r="BH152" i="2"/>
  <c r="BG152" i="2"/>
  <c r="BF152" i="2"/>
  <c r="T152" i="2"/>
  <c r="R152" i="2"/>
  <c r="P152" i="2"/>
  <c r="BK152" i="2"/>
  <c r="BK149" i="2" s="1"/>
  <c r="J149" i="2" s="1"/>
  <c r="J58" i="2" s="1"/>
  <c r="J152" i="2"/>
  <c r="BE152" i="2"/>
  <c r="BI150" i="2"/>
  <c r="BH150" i="2"/>
  <c r="BG150" i="2"/>
  <c r="BF150" i="2"/>
  <c r="T150" i="2"/>
  <c r="T149" i="2"/>
  <c r="R150" i="2"/>
  <c r="P150" i="2"/>
  <c r="P149" i="2"/>
  <c r="BK150" i="2"/>
  <c r="J150" i="2"/>
  <c r="BE150" i="2" s="1"/>
  <c r="BI146" i="2"/>
  <c r="BH146" i="2"/>
  <c r="BG146" i="2"/>
  <c r="BF146" i="2"/>
  <c r="T146" i="2"/>
  <c r="T145" i="2"/>
  <c r="R146" i="2"/>
  <c r="R145" i="2"/>
  <c r="P146" i="2"/>
  <c r="P145" i="2"/>
  <c r="BK146" i="2"/>
  <c r="BK145" i="2"/>
  <c r="J145" i="2"/>
  <c r="J57" i="2" s="1"/>
  <c r="J146" i="2"/>
  <c r="BE146" i="2" s="1"/>
  <c r="BI143" i="2"/>
  <c r="BH143" i="2"/>
  <c r="BG143" i="2"/>
  <c r="BF143" i="2"/>
  <c r="T143" i="2"/>
  <c r="R143" i="2"/>
  <c r="P143" i="2"/>
  <c r="BK143" i="2"/>
  <c r="J143" i="2"/>
  <c r="BE143" i="2"/>
  <c r="BI141" i="2"/>
  <c r="BH141" i="2"/>
  <c r="BG141" i="2"/>
  <c r="BF141" i="2"/>
  <c r="T141" i="2"/>
  <c r="R141" i="2"/>
  <c r="P141" i="2"/>
  <c r="BK141" i="2"/>
  <c r="J141" i="2"/>
  <c r="BE141" i="2"/>
  <c r="BI139" i="2"/>
  <c r="BH139" i="2"/>
  <c r="BG139" i="2"/>
  <c r="BF139" i="2"/>
  <c r="T139" i="2"/>
  <c r="R139" i="2"/>
  <c r="R132" i="2" s="1"/>
  <c r="P139" i="2"/>
  <c r="BK139" i="2"/>
  <c r="J139" i="2"/>
  <c r="BE139" i="2"/>
  <c r="BI136" i="2"/>
  <c r="BH136" i="2"/>
  <c r="BG136" i="2"/>
  <c r="BF136" i="2"/>
  <c r="T136" i="2"/>
  <c r="R136" i="2"/>
  <c r="P136" i="2"/>
  <c r="BK136" i="2"/>
  <c r="BK132" i="2" s="1"/>
  <c r="J132" i="2" s="1"/>
  <c r="J56" i="2" s="1"/>
  <c r="J136" i="2"/>
  <c r="BE136" i="2"/>
  <c r="BI133" i="2"/>
  <c r="BH133" i="2"/>
  <c r="BG133" i="2"/>
  <c r="BF133" i="2"/>
  <c r="T133" i="2"/>
  <c r="T132" i="2"/>
  <c r="R133" i="2"/>
  <c r="P133" i="2"/>
  <c r="P132" i="2"/>
  <c r="BK133" i="2"/>
  <c r="J133" i="2"/>
  <c r="BE133" i="2" s="1"/>
  <c r="BI129" i="2"/>
  <c r="BH129" i="2"/>
  <c r="BG129" i="2"/>
  <c r="BF129" i="2"/>
  <c r="T129" i="2"/>
  <c r="T125" i="2" s="1"/>
  <c r="R129" i="2"/>
  <c r="P129" i="2"/>
  <c r="BK129" i="2"/>
  <c r="J129" i="2"/>
  <c r="BE129" i="2"/>
  <c r="BI126" i="2"/>
  <c r="BH126" i="2"/>
  <c r="BG126" i="2"/>
  <c r="BF126" i="2"/>
  <c r="T126" i="2"/>
  <c r="R126" i="2"/>
  <c r="R125" i="2"/>
  <c r="P126" i="2"/>
  <c r="P125" i="2"/>
  <c r="BK126" i="2"/>
  <c r="BK125" i="2"/>
  <c r="J125" i="2" s="1"/>
  <c r="J55" i="2" s="1"/>
  <c r="J126" i="2"/>
  <c r="BE126" i="2"/>
  <c r="BI120" i="2"/>
  <c r="BH120" i="2"/>
  <c r="BG120" i="2"/>
  <c r="BF120" i="2"/>
  <c r="T120" i="2"/>
  <c r="R120" i="2"/>
  <c r="P120" i="2"/>
  <c r="BK120" i="2"/>
  <c r="J120" i="2"/>
  <c r="BE120" i="2"/>
  <c r="BI117" i="2"/>
  <c r="BH117" i="2"/>
  <c r="BG117" i="2"/>
  <c r="BF117" i="2"/>
  <c r="T117" i="2"/>
  <c r="R117" i="2"/>
  <c r="P117" i="2"/>
  <c r="BK117" i="2"/>
  <c r="J117" i="2"/>
  <c r="BE117" i="2"/>
  <c r="BI114" i="2"/>
  <c r="BH114" i="2"/>
  <c r="BG114" i="2"/>
  <c r="BF114" i="2"/>
  <c r="T114" i="2"/>
  <c r="R114" i="2"/>
  <c r="P114" i="2"/>
  <c r="BK114" i="2"/>
  <c r="J114" i="2"/>
  <c r="BE114" i="2"/>
  <c r="BI112" i="2"/>
  <c r="BH112" i="2"/>
  <c r="BG112" i="2"/>
  <c r="BF112" i="2"/>
  <c r="T112" i="2"/>
  <c r="R112" i="2"/>
  <c r="P112" i="2"/>
  <c r="BK112" i="2"/>
  <c r="J112" i="2"/>
  <c r="BE112" i="2"/>
  <c r="BI109" i="2"/>
  <c r="BH109" i="2"/>
  <c r="BG109" i="2"/>
  <c r="BF109" i="2"/>
  <c r="T109" i="2"/>
  <c r="R109" i="2"/>
  <c r="P109" i="2"/>
  <c r="BK109" i="2"/>
  <c r="J109" i="2"/>
  <c r="BE109" i="2"/>
  <c r="BI107" i="2"/>
  <c r="BH107" i="2"/>
  <c r="BG107" i="2"/>
  <c r="BF107" i="2"/>
  <c r="T107" i="2"/>
  <c r="R107" i="2"/>
  <c r="P107" i="2"/>
  <c r="BK107" i="2"/>
  <c r="J107" i="2"/>
  <c r="BE107" i="2"/>
  <c r="BI104" i="2"/>
  <c r="BH104" i="2"/>
  <c r="BG104" i="2"/>
  <c r="BF104" i="2"/>
  <c r="T104" i="2"/>
  <c r="R104" i="2"/>
  <c r="P104" i="2"/>
  <c r="BK104" i="2"/>
  <c r="J104" i="2"/>
  <c r="BE104" i="2"/>
  <c r="BI101" i="2"/>
  <c r="BH101" i="2"/>
  <c r="BG101" i="2"/>
  <c r="BF101" i="2"/>
  <c r="T101" i="2"/>
  <c r="R101" i="2"/>
  <c r="P101" i="2"/>
  <c r="BK101" i="2"/>
  <c r="J101" i="2"/>
  <c r="BE101" i="2"/>
  <c r="BI98" i="2"/>
  <c r="BH98" i="2"/>
  <c r="BG98" i="2"/>
  <c r="BF98" i="2"/>
  <c r="T98" i="2"/>
  <c r="R98" i="2"/>
  <c r="P98" i="2"/>
  <c r="BK98" i="2"/>
  <c r="J98" i="2"/>
  <c r="BE98" i="2"/>
  <c r="BI96" i="2"/>
  <c r="BH96" i="2"/>
  <c r="BG96" i="2"/>
  <c r="BF96" i="2"/>
  <c r="T96" i="2"/>
  <c r="R96" i="2"/>
  <c r="P96" i="2"/>
  <c r="BK96" i="2"/>
  <c r="J96" i="2"/>
  <c r="BE96" i="2"/>
  <c r="BI93" i="2"/>
  <c r="BH93" i="2"/>
  <c r="BG93" i="2"/>
  <c r="BF93" i="2"/>
  <c r="J29" i="2" s="1"/>
  <c r="AW52" i="1" s="1"/>
  <c r="T93" i="2"/>
  <c r="R93" i="2"/>
  <c r="P93" i="2"/>
  <c r="BK93" i="2"/>
  <c r="J93" i="2"/>
  <c r="BE93" i="2"/>
  <c r="BI91" i="2"/>
  <c r="F32" i="2" s="1"/>
  <c r="BD52" i="1" s="1"/>
  <c r="BD51" i="1" s="1"/>
  <c r="W30" i="1" s="1"/>
  <c r="BH91" i="2"/>
  <c r="BG91" i="2"/>
  <c r="BF91" i="2"/>
  <c r="T91" i="2"/>
  <c r="R91" i="2"/>
  <c r="P91" i="2"/>
  <c r="BK91" i="2"/>
  <c r="J91" i="2"/>
  <c r="BE91" i="2"/>
  <c r="BI86" i="2"/>
  <c r="BH86" i="2"/>
  <c r="F31" i="2" s="1"/>
  <c r="BC52" i="1" s="1"/>
  <c r="BC51" i="1" s="1"/>
  <c r="BG86" i="2"/>
  <c r="F30" i="2"/>
  <c r="BB52" i="1" s="1"/>
  <c r="BB51" i="1" s="1"/>
  <c r="BF86" i="2"/>
  <c r="F29" i="2" s="1"/>
  <c r="BA52" i="1" s="1"/>
  <c r="BA51" i="1" s="1"/>
  <c r="T86" i="2"/>
  <c r="T85" i="2"/>
  <c r="R86" i="2"/>
  <c r="R85" i="2"/>
  <c r="R84" i="2" s="1"/>
  <c r="R83" i="2" s="1"/>
  <c r="P86" i="2"/>
  <c r="P85" i="2"/>
  <c r="P84" i="2" s="1"/>
  <c r="BK86" i="2"/>
  <c r="BK85" i="2" s="1"/>
  <c r="J86" i="2"/>
  <c r="BE86" i="2"/>
  <c r="F28" i="2" s="1"/>
  <c r="AZ52" i="1" s="1"/>
  <c r="AZ51" i="1" s="1"/>
  <c r="J79" i="2"/>
  <c r="F79" i="2"/>
  <c r="F77" i="2"/>
  <c r="E75" i="2"/>
  <c r="J47" i="2"/>
  <c r="F47" i="2"/>
  <c r="F45" i="2"/>
  <c r="E43" i="2"/>
  <c r="J16" i="2"/>
  <c r="E16" i="2"/>
  <c r="F80" i="2" s="1"/>
  <c r="J15" i="2"/>
  <c r="J10" i="2"/>
  <c r="J77" i="2" s="1"/>
  <c r="AS51" i="1"/>
  <c r="L47" i="1"/>
  <c r="AM46" i="1"/>
  <c r="L46" i="1"/>
  <c r="AM44" i="1"/>
  <c r="L44" i="1"/>
  <c r="L42" i="1"/>
  <c r="L41" i="1"/>
  <c r="W27" i="1" l="1"/>
  <c r="AW51" i="1"/>
  <c r="AK27" i="1" s="1"/>
  <c r="J28" i="2"/>
  <c r="AV52" i="1" s="1"/>
  <c r="AT52" i="1" s="1"/>
  <c r="BK84" i="2"/>
  <c r="J85" i="2"/>
  <c r="J54" i="2" s="1"/>
  <c r="AX51" i="1"/>
  <c r="W28" i="1"/>
  <c r="AV51" i="1"/>
  <c r="W26" i="1"/>
  <c r="AY51" i="1"/>
  <c r="W29" i="1"/>
  <c r="J323" i="2"/>
  <c r="J64" i="2" s="1"/>
  <c r="BK322" i="2"/>
  <c r="J322" i="2" s="1"/>
  <c r="J63" i="2" s="1"/>
  <c r="P83" i="2"/>
  <c r="AU52" i="1" s="1"/>
  <c r="AU51" i="1" s="1"/>
  <c r="T84" i="2"/>
  <c r="T83" i="2" s="1"/>
  <c r="BK309" i="2"/>
  <c r="J309" i="2" s="1"/>
  <c r="J61" i="2" s="1"/>
  <c r="J310" i="2"/>
  <c r="J62" i="2" s="1"/>
  <c r="T322" i="2"/>
  <c r="J45" i="2"/>
  <c r="F48" i="2"/>
  <c r="AK26" i="1" l="1"/>
  <c r="AT51" i="1"/>
  <c r="BK83" i="2"/>
  <c r="J83" i="2" s="1"/>
  <c r="J84" i="2"/>
  <c r="J53" i="2" s="1"/>
  <c r="J52" i="2" l="1"/>
  <c r="J25" i="2"/>
  <c r="AG52" i="1" l="1"/>
  <c r="J34" i="2"/>
  <c r="AN52" i="1" l="1"/>
  <c r="AG51" i="1"/>
  <c r="AN51" i="1" l="1"/>
  <c r="AK23" i="1"/>
  <c r="AK32" i="1" s="1"/>
</calcChain>
</file>

<file path=xl/sharedStrings.xml><?xml version="1.0" encoding="utf-8"?>
<sst xmlns="http://schemas.openxmlformats.org/spreadsheetml/2006/main" count="3064" uniqueCount="853">
  <si>
    <t>Export VZ</t>
  </si>
  <si>
    <t>List obsahuje:</t>
  </si>
  <si>
    <t>1) Rekapitulace stavby</t>
  </si>
  <si>
    <t>2) Rekapitulace objektů stavby a soupisů prací</t>
  </si>
  <si>
    <t>3.0</t>
  </si>
  <si>
    <t>ZAMOK</t>
  </si>
  <si>
    <t>False</t>
  </si>
  <si>
    <t>{b16fc6cf-573f-4d86-9f4d-ab5c1c5f791c}</t>
  </si>
  <si>
    <t>0,01</t>
  </si>
  <si>
    <t>21</t>
  </si>
  <si>
    <t>15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</si>
  <si>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</si>
  <si>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</si>
  <si>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</si>
  <si>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</si>
  <si>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</si>
  <si>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20171115</t>
  </si>
  <si>
    <t>Měnit lze pouze buňky se žlutým podbarvením!_x000D_
_x000D_
1) v Rekapitulaci stavby vyplňte údaje o Uchazeči (přenesou se do ostatních sestav i v jiných listech)_x000D_
_x000D_
2) na vybraných listech vyplňte v sestavě Soupis prací ceny u položek_x000D_
_x000D_
Podrobnosti k vyplnění naleznete na poslední záložce s Pokyny pro vyplnění</t>
  </si>
  <si>
    <t>Stavba:</t>
  </si>
  <si>
    <t>Vodovodní řad Boreček</t>
  </si>
  <si>
    <t>KSO:</t>
  </si>
  <si>
    <t/>
  </si>
  <si>
    <t>CC-CZ:</t>
  </si>
  <si>
    <t>Místo:</t>
  </si>
  <si>
    <t>Mimoň</t>
  </si>
  <si>
    <t>Datum:</t>
  </si>
  <si>
    <t>15. 11. 2017</t>
  </si>
  <si>
    <t>Zadavatel:</t>
  </si>
  <si>
    <t>IČ:</t>
  </si>
  <si>
    <t>Město Ralsko</t>
  </si>
  <si>
    <t>DIČ:</t>
  </si>
  <si>
    <t>Uchazeč:</t>
  </si>
  <si>
    <t>Vyplň údaj</t>
  </si>
  <si>
    <t>Projektant:</t>
  </si>
  <si>
    <t>Jan Alexa</t>
  </si>
  <si>
    <t>True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</si>
  <si>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</si>
  <si>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</si>
  <si>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</si>
  <si>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</si>
  <si>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</si>
  <si>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</si>
  <si>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</si>
  <si>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</si>
  <si>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</si>
  <si>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</si>
  <si>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</si>
  <si>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</si>
  <si>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</si>
  <si>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</si>
  <si>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</si>
  <si>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</si>
  <si>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</si>
  <si>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Objekt, Soupis prací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</si>
  <si>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</si>
  <si>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</si>
  <si>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</si>
  <si>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</si>
  <si>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</si>
  <si>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</si>
  <si>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</si>
  <si>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</si>
  <si>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</si>
  <si>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</si>
  <si>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</si>
  <si>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</si>
  <si>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</si>
  <si>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</si>
  <si>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</si>
  <si>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</si>
  <si>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</si>
  <si>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</si>
  <si>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</si>
  <si>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</si>
  <si>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</si>
  <si>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</si>
  <si>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</si>
  <si>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</si>
  <si>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1) Krycí list soupisu</t>
  </si>
  <si>
    <t>2) Rekapitulace</t>
  </si>
  <si>
    <t>3) Soupis prací</t>
  </si>
  <si>
    <t>Zpět na list:</t>
  </si>
  <si>
    <t>Rekapitulace stavby</t>
  </si>
  <si>
    <t>2</t>
  </si>
  <si>
    <t>KRYCÍ LIST SOUPISU</t>
  </si>
  <si>
    <t>REKAPITULACE ČLENĚNÍ SOUPISU PRACÍ</t>
  </si>
  <si>
    <t>Kód dílu - Popis</t>
  </si>
  <si>
    <t>Cena celkem [CZK]</t>
  </si>
  <si>
    <t>Náklady soupisu celkem</t>
  </si>
  <si>
    <t>-1</t>
  </si>
  <si>
    <t>HSV - Práce a dodávky HSV</t>
  </si>
  <si>
    <t xml:space="preserve">    1 - Zemní práce</t>
  </si>
  <si>
    <t xml:space="preserve">    2 - Zakládání</t>
  </si>
  <si>
    <t xml:space="preserve">    3 - Svislé a kompletní konstrukce</t>
  </si>
  <si>
    <t xml:space="preserve">    6 - Úpravy povrchů, podlahy a osazování výplní</t>
  </si>
  <si>
    <t xml:space="preserve">    8 - Trubní vedení</t>
  </si>
  <si>
    <t xml:space="preserve">    9 - Ostatní konstrukce a práce, bourání</t>
  </si>
  <si>
    <t xml:space="preserve">    998 - Přesun hmot</t>
  </si>
  <si>
    <t>PSV - Práce a dodávky PSV</t>
  </si>
  <si>
    <t xml:space="preserve">    711 - Izolace proti vodě, vlhkosti a plynům</t>
  </si>
  <si>
    <t>VRN - Vedlejší rozpočtové náklady</t>
  </si>
  <si>
    <t xml:space="preserve">    VRN1 - Průzkumné, geodetické a projektové práce</t>
  </si>
  <si>
    <t xml:space="preserve">    VRN3 - Zařízení staveniště</t>
  </si>
  <si>
    <t>SOUPIS PRACÍ</t>
  </si>
  <si>
    <t>PČ</t>
  </si>
  <si>
    <t>Popis</t>
  </si>
  <si>
    <t>MJ</t>
  </si>
  <si>
    <t>Množství</t>
  </si>
  <si>
    <t>J.cena [CZK]</t>
  </si>
  <si>
    <t>Cenová soustava</t>
  </si>
  <si>
    <t>Poznámka</t>
  </si>
  <si>
    <t>J. Nh [h]</t>
  </si>
  <si>
    <t>Nh celkem [h]</t>
  </si>
  <si>
    <t>J. hmotnost_x000D_
[t]</t>
  </si>
  <si>
    <t>Hmotnost_x000D_
celkem [t]</t>
  </si>
  <si>
    <t>J. suť [t]</t>
  </si>
  <si>
    <t>Suť Celkem [t]</t>
  </si>
  <si>
    <t>HSV</t>
  </si>
  <si>
    <t>Práce a dodávky HSV</t>
  </si>
  <si>
    <t>ROZPOCET</t>
  </si>
  <si>
    <t>Zemní práce</t>
  </si>
  <si>
    <t>K</t>
  </si>
  <si>
    <t>133201101</t>
  </si>
  <si>
    <t>Hloubení šachet v hornině tř. 3 objemu do 100 m3</t>
  </si>
  <si>
    <t>m3</t>
  </si>
  <si>
    <t>CS ÚRS 2018 01</t>
  </si>
  <si>
    <t>4</t>
  </si>
  <si>
    <t>291824811</t>
  </si>
  <si>
    <t>PP</t>
  </si>
  <si>
    <t>Hloubení zapažených i nezapažených šachet s případným nutným přemístěním výkopku ve výkopišti v hornině tř. 3 do 100 m3</t>
  </si>
  <si>
    <t>VV</t>
  </si>
  <si>
    <t xml:space="preserve">2*2*1,8*95"startovací jámy </t>
  </si>
  <si>
    <t>2,4*3,7*2,7"šachta</t>
  </si>
  <si>
    <t>Součet</t>
  </si>
  <si>
    <t>141721111</t>
  </si>
  <si>
    <t>Řízený zemní protlak hloubky do 6 m vnějšího průměru do 63 mm v hornině tř 1 až 4</t>
  </si>
  <si>
    <t>m</t>
  </si>
  <si>
    <t>144453855</t>
  </si>
  <si>
    <t>Řízený zemní protlak v hornině tř. 1 až 4, včetně protlačení trub v hloubce do 6 m vnějšího průměru vrtu do 63 mm</t>
  </si>
  <si>
    <t>3</t>
  </si>
  <si>
    <t>M</t>
  </si>
  <si>
    <t>286135270</t>
  </si>
  <si>
    <t>potrubí třívrstvé PE100 RC-Wavin TS PE 100 RC+ DOQ, SDR11 63x5,80 , 12 m</t>
  </si>
  <si>
    <t>8</t>
  </si>
  <si>
    <t>-1241825756</t>
  </si>
  <si>
    <t>potrubí třívrstvé PE100 RC SDR11 63x5,80 , 12 m</t>
  </si>
  <si>
    <t>505*1,03 'Přepočtené koeficientem množství</t>
  </si>
  <si>
    <t>141721112</t>
  </si>
  <si>
    <t>Řízený zemní protlak hloubky do 6 m vnějšího průměru do 90 mm v hornině tř 1 až 4</t>
  </si>
  <si>
    <t>-1580405944</t>
  </si>
  <si>
    <t>Řízený zemní protlak v hornině tř. 1 až 4, včetně protlačení trub v hloubce do 6 m vnějšího průměru vrtu přes 63 do 90 mm</t>
  </si>
  <si>
    <t>5</t>
  </si>
  <si>
    <t>286135100</t>
  </si>
  <si>
    <t>potrubí třívrstvé PE100 RC-Wavin TS PE 100 RC+ DOQ,SDR11, 90x8.2 , 100 m</t>
  </si>
  <si>
    <t>-777776639</t>
  </si>
  <si>
    <t>potrubí třívrstvé PE100 RC SDR11, 90x8.2 , 100 m</t>
  </si>
  <si>
    <t>972*1,03 'Přepočtené koeficientem množství</t>
  </si>
  <si>
    <t>6</t>
  </si>
  <si>
    <t>141721113</t>
  </si>
  <si>
    <t>Řízený zemní protlak hloubky do 6 m vnějšího průměru do 110 mm v hornině tř 1 až 4</t>
  </si>
  <si>
    <t>-494555226</t>
  </si>
  <si>
    <t>Řízený zemní protlak v hornině tř. 1 až 4, včetně protlačení trub v hloubce do 6 m vnějšího průměru vrtu přes 90 do 110 mm</t>
  </si>
  <si>
    <t>1262</t>
  </si>
  <si>
    <t>7</t>
  </si>
  <si>
    <t>286135110</t>
  </si>
  <si>
    <t>potrubí třívrstvé PE100 RC-Wavin TS PE 100 RC+ DOQ, SDR11,110x10,0 , 100 m</t>
  </si>
  <si>
    <t>2074623529</t>
  </si>
  <si>
    <t>potrubí třívrstvé PE100 RC SDR11,110x10,0 , 100 m</t>
  </si>
  <si>
    <t>1262*1,03 'Přepočtené koeficientem množství</t>
  </si>
  <si>
    <t>141721116</t>
  </si>
  <si>
    <t>Řízený zemní protlak hloubky do 6 m vnějšího průměru do 225 mm v hornině tř 1 až 4</t>
  </si>
  <si>
    <t>1027551891</t>
  </si>
  <si>
    <t>Řízený zemní protlak v hornině tř. 1 až 4, včetně protlačení trub v hloubce do 6 m vnějšího průměru vrtu přes 160 do 225 mm</t>
  </si>
  <si>
    <t>9</t>
  </si>
  <si>
    <t>286135360</t>
  </si>
  <si>
    <t>potrubí třívrstvé PE100 RC-Wavin TS PE 100 RC+ DOQ, SDR11, 200x18,2 , 12 m</t>
  </si>
  <si>
    <t>-8378300</t>
  </si>
  <si>
    <t>potrubí třívrstvé PE100 RC SDR11, 200x18,2 , 12 m</t>
  </si>
  <si>
    <t>83*1,03 'Přepočtené koeficientem množství</t>
  </si>
  <si>
    <t>10</t>
  </si>
  <si>
    <t>162701105</t>
  </si>
  <si>
    <t>Vodorovné přemístění do 10000 m výkopku/sypaniny z horniny tř. 1 až 4</t>
  </si>
  <si>
    <t>698677655</t>
  </si>
  <si>
    <t>Vodorovné přemístění výkopku nebo sypaniny po suchu na obvyklém dopravním prostředku, bez naložení výkopku, avšak se složením bez rozhrnutí z horniny tř. 1 až 4 na vzdálenost přes 9 000 do 10 000 m</t>
  </si>
  <si>
    <t>11</t>
  </si>
  <si>
    <t>171201201</t>
  </si>
  <si>
    <t>Uložení sypaniny na skládky</t>
  </si>
  <si>
    <t>1629375650</t>
  </si>
  <si>
    <t>707,976-702,576</t>
  </si>
  <si>
    <t>12</t>
  </si>
  <si>
    <t>171201211</t>
  </si>
  <si>
    <t>Poplatek za uložení odpadu ze sypaniny na skládce (skládkovné)</t>
  </si>
  <si>
    <t>t</t>
  </si>
  <si>
    <t>-1921512246</t>
  </si>
  <si>
    <t>Uložení sypaniny poplatek za uložení sypaniny na skládce (skládkovné)</t>
  </si>
  <si>
    <t>5,4*1,8 'Přepočtené koeficientem množství</t>
  </si>
  <si>
    <t>13</t>
  </si>
  <si>
    <t>174101101</t>
  </si>
  <si>
    <t>Zásyp jam, šachet rýh nebo kolem objektů sypaninou se zhutněním</t>
  </si>
  <si>
    <t>-1898664195</t>
  </si>
  <si>
    <t>Zásyp sypaninou z jakékoliv horniny s uložením výkopku ve vrstvách se zhutněním jam, šachet, rýh nebo kolem objektů v těchto vykopávkách</t>
  </si>
  <si>
    <t>2,4*3,7*2,7-1,2*2,5*1,8"šachta</t>
  </si>
  <si>
    <t>Zakládání</t>
  </si>
  <si>
    <t>14</t>
  </si>
  <si>
    <t>273326251</t>
  </si>
  <si>
    <t>Základové desky ze ŽB pro prostředí s mrazovými cykly tř. C 35/45</t>
  </si>
  <si>
    <t>-1060846773</t>
  </si>
  <si>
    <t>Základy z betonu železového desky z betonu pro prostředí s mrazovými cykly tř. C 35/45</t>
  </si>
  <si>
    <t>2,9*1,6*0,2</t>
  </si>
  <si>
    <t>273366006</t>
  </si>
  <si>
    <t>Výztuž základových desek z betonářské oceli 10 505</t>
  </si>
  <si>
    <t>-802550726</t>
  </si>
  <si>
    <t>Výztuž základů desek z oceli 10 505 (R) nebo BSt 500</t>
  </si>
  <si>
    <t>0,928*0,1</t>
  </si>
  <si>
    <t>Svislé a kompletní konstrukce</t>
  </si>
  <si>
    <t>16</t>
  </si>
  <si>
    <t>380321772</t>
  </si>
  <si>
    <t>Kompletní konstrukce ČOV, nádrží, vodojemů, žlabů nebo kanálů ze ŽB tř. C 35/45 tl 300 mm</t>
  </si>
  <si>
    <t>-1307462462</t>
  </si>
  <si>
    <t xml:space="preserve">Kompletní konstrukce čistíren odpadních vod, nádrží, vodojemů, kanálů z betonu železového bez výztuže a bednění bez zvýšených nároků na prostředí tř. C 35/45, tl. přes 150 do 300 mm - stěny šachty
</t>
  </si>
  <si>
    <t>(2,9+1,2)*2*1,8*0,2</t>
  </si>
  <si>
    <t>17</t>
  </si>
  <si>
    <t>380361006</t>
  </si>
  <si>
    <t>Výztuž kompletních konstrukcí ČOV, nádrží nebo vodojemů z betonářské oceli 10 505</t>
  </si>
  <si>
    <t>-1636846007</t>
  </si>
  <si>
    <t>Výztuž kompletních konstrukcí čistíren odpadních vod, nádrží, vodojemů, kanálů z oceli 10 505 (R) nebo BSt 500</t>
  </si>
  <si>
    <t>2,952*0,07</t>
  </si>
  <si>
    <t>18</t>
  </si>
  <si>
    <t>388129720</t>
  </si>
  <si>
    <t>Montáž ŽB krycích desek prefabrikovaných kanálů pro IS hmotnosti do 1 t</t>
  </si>
  <si>
    <t>kus</t>
  </si>
  <si>
    <t>1914181413</t>
  </si>
  <si>
    <t>Montáž dílců prefabrikovaných kanálů ze železobetonu pro rozvody se zalitím spár šířky do 30 mm krycích desek, hmotnosti do 1 t</t>
  </si>
  <si>
    <t>19</t>
  </si>
  <si>
    <t>59341051</t>
  </si>
  <si>
    <t>deska stropní plná PZD 1490x340x70mm</t>
  </si>
  <si>
    <t>1035608236</t>
  </si>
  <si>
    <t>20</t>
  </si>
  <si>
    <t>593411110</t>
  </si>
  <si>
    <t>deska stropní plná PZD 20-75 74x34x7 cm</t>
  </si>
  <si>
    <t>821003932</t>
  </si>
  <si>
    <t>deska stropní plná PZD 74x34x7 cm</t>
  </si>
  <si>
    <t>Úpravy povrchů, podlahy a osazování výplní</t>
  </si>
  <si>
    <t>631311216</t>
  </si>
  <si>
    <t>Mazanina tl do 80 mm z betonu prostého se zvýšenými nároky na prostředí tř. C 35/45</t>
  </si>
  <si>
    <t>-1527684159</t>
  </si>
  <si>
    <t>Mazanina z betonu prostého se zvýšenými nároky na prostředí tl. přes 50 do 80 mm tř. C 35/45</t>
  </si>
  <si>
    <t>2,9*1,6*0,08</t>
  </si>
  <si>
    <t>Trubní vedení</t>
  </si>
  <si>
    <t>22</t>
  </si>
  <si>
    <t>857242122</t>
  </si>
  <si>
    <t>Montáž litinových tvarovek jednoosých přírubových otevřený výkop DN 80</t>
  </si>
  <si>
    <t>1291246959</t>
  </si>
  <si>
    <t>Montáž litinových tvarovek na potrubí litinovém tlakovém jednoosých na potrubí z trub přírubových v otevřeném výkopu, kanálu nebo v šachtě DN 80</t>
  </si>
  <si>
    <t>23</t>
  </si>
  <si>
    <t>552598150</t>
  </si>
  <si>
    <t>přechod přírubový RP tvárná litina DN100/80 L200 mm</t>
  </si>
  <si>
    <t>-1565218407</t>
  </si>
  <si>
    <t>přechod přírubový tvárná litina DN100/80 L200 mm</t>
  </si>
  <si>
    <t>24</t>
  </si>
  <si>
    <t>55251820</t>
  </si>
  <si>
    <t>koleno přírubové prodloužené s patkou pro připojení k hydrantu 80/90 mm</t>
  </si>
  <si>
    <t>1016229355</t>
  </si>
  <si>
    <t>25</t>
  </si>
  <si>
    <t>55253092</t>
  </si>
  <si>
    <t>trouba přírubová litinová vodovodní  PN 10/16 DN 80 dl 500mm</t>
  </si>
  <si>
    <t>-2094487151</t>
  </si>
  <si>
    <t>26</t>
  </si>
  <si>
    <t>857262122</t>
  </si>
  <si>
    <t>Montáž litinových tvarovek jednoosých přírubových otevřený výkop DN 100</t>
  </si>
  <si>
    <t>-795955937</t>
  </si>
  <si>
    <t>Montáž litinových tvarovek na potrubí litinovém tlakovém jednoosých na potrubí z trub přírubových v otevřeném výkopu, kanálu nebo v šachtě DN 100</t>
  </si>
  <si>
    <t>27</t>
  </si>
  <si>
    <t>55252027</t>
  </si>
  <si>
    <t>trouba přírubová TT PN 10/16 DN 100 dl 1000mm</t>
  </si>
  <si>
    <t>1951080857</t>
  </si>
  <si>
    <t>28</t>
  </si>
  <si>
    <t>55252025</t>
  </si>
  <si>
    <t>trouba přírubová TT PN 10/16 DN 100 dl 700mm</t>
  </si>
  <si>
    <t>138001446</t>
  </si>
  <si>
    <t>29</t>
  </si>
  <si>
    <t>55250643</t>
  </si>
  <si>
    <t>koleno přírubové s patkou PP litinové DN 100</t>
  </si>
  <si>
    <t>660586566</t>
  </si>
  <si>
    <t>30</t>
  </si>
  <si>
    <t>42284409</t>
  </si>
  <si>
    <t>klapka zpětná samočinná z uhlíkové oceli L10 117 516 DN 100 do 400°C</t>
  </si>
  <si>
    <t>-51828520</t>
  </si>
  <si>
    <t>31</t>
  </si>
  <si>
    <t>883001608000.R</t>
  </si>
  <si>
    <t>PŘÍPLATEK ZA ŠROUB S MATICÍ NEREZ DN A2 M16/80</t>
  </si>
  <si>
    <t>-366747631</t>
  </si>
  <si>
    <t>PŘÍPLATEK ZA ŠROUBY S MATICÍ NEREZOVÉ DN A2 M16/80</t>
  </si>
  <si>
    <t>32</t>
  </si>
  <si>
    <t>857264122</t>
  </si>
  <si>
    <t>Montáž litinových tvarovek odbočných přírubových otevřený výkop DN 100</t>
  </si>
  <si>
    <t>1485267561</t>
  </si>
  <si>
    <t>Montáž litinových tvarovek na potrubí litinovém tlakovém odbočných na potrubí z trub přírubových v otevřeném výkopu, kanálu nebo v šachtě DN 100</t>
  </si>
  <si>
    <t>33</t>
  </si>
  <si>
    <t>422835090</t>
  </si>
  <si>
    <t>klapka zpětná RETA ŠL L10 117 616 PN16 DN100x300 mm</t>
  </si>
  <si>
    <t>-1044302177</t>
  </si>
  <si>
    <t>klapka zpětná litinová L10 117 616 PN16 DN100x300 mm</t>
  </si>
  <si>
    <t>34</t>
  </si>
  <si>
    <t>857314122</t>
  </si>
  <si>
    <t>Montáž litinových tvarovek odbočných přírubových otevřený výkop DN 150</t>
  </si>
  <si>
    <t>-1900714891</t>
  </si>
  <si>
    <t>Montáž litinových tvarovek na potrubí litinovém tlakovém odbočných na potrubí z trub přírubových v otevřeném výkopu, kanálu nebo v šachtě DN 150</t>
  </si>
  <si>
    <t>35</t>
  </si>
  <si>
    <t>799415000016</t>
  </si>
  <si>
    <t>SYNOFLEX - S PŘÍRUBOU 150 (155-192)</t>
  </si>
  <si>
    <t>KS</t>
  </si>
  <si>
    <t>-1585590943</t>
  </si>
  <si>
    <t>VODA+KANAL Multitoleranční spojky Synoflex SYNOFLEX - S PŘÍRUBOU 150 (155-192)</t>
  </si>
  <si>
    <t>36</t>
  </si>
  <si>
    <t>851015010016</t>
  </si>
  <si>
    <t>TVAROVKA T KUS 150-100</t>
  </si>
  <si>
    <t>-37741964</t>
  </si>
  <si>
    <t>VODA+KANAL Trubní tvarovky TVAROVKA T KUS 150-100</t>
  </si>
  <si>
    <t>37</t>
  </si>
  <si>
    <t>877211101</t>
  </si>
  <si>
    <t>Montáž elektrospojek na potrubí z PE trub d 63</t>
  </si>
  <si>
    <t>183307474</t>
  </si>
  <si>
    <t>Montáž tvarovek na vodovodním plastovém potrubí z polyetylenu PE 100 elektrotvarovek SDR 11/PN16 spojek, oblouků nebo redukcí d 63</t>
  </si>
  <si>
    <t>38</t>
  </si>
  <si>
    <t>286159720</t>
  </si>
  <si>
    <t>elektrospojka SDR 11, PE 100, PN 16 d 63</t>
  </si>
  <si>
    <t>301742871</t>
  </si>
  <si>
    <t>39</t>
  </si>
  <si>
    <t>286149340</t>
  </si>
  <si>
    <t>elektrokoleno 90°, PE 100, PN 16, d 63</t>
  </si>
  <si>
    <t>-309380712</t>
  </si>
  <si>
    <t>40</t>
  </si>
  <si>
    <t>877241101</t>
  </si>
  <si>
    <t>Montáž elektrospojek na potrubí z PE trub d 90</t>
  </si>
  <si>
    <t>-2051617263</t>
  </si>
  <si>
    <t>Montáž tvarovek na vodovodním plastovém potrubí z polyetylenu PE 100 elektrotvarovek SDR 11/PN16 spojek, oblouků nebo redukcí d 90</t>
  </si>
  <si>
    <t>41</t>
  </si>
  <si>
    <t>286159740</t>
  </si>
  <si>
    <t>elektrospojka SDR 11, PE 100, PN 16 d 90</t>
  </si>
  <si>
    <t>1670338489</t>
  </si>
  <si>
    <t>42</t>
  </si>
  <si>
    <t>286149360</t>
  </si>
  <si>
    <t>elektrokoleno 90°, PE 100, PN 16, d 90</t>
  </si>
  <si>
    <t>-1999014366</t>
  </si>
  <si>
    <t>43</t>
  </si>
  <si>
    <t>286149480</t>
  </si>
  <si>
    <t>elektrokoleno 45°, PE 100, PN 16, d 90</t>
  </si>
  <si>
    <t>1896723030</t>
  </si>
  <si>
    <t>44</t>
  </si>
  <si>
    <t>286149481</t>
  </si>
  <si>
    <t>elektrokoleno 30°, PE 100, PN 16, d 90</t>
  </si>
  <si>
    <t>-769585185</t>
  </si>
  <si>
    <t>45</t>
  </si>
  <si>
    <t>286149482</t>
  </si>
  <si>
    <t>elektrokoleno 15°, PE 100, PN 16, d 90</t>
  </si>
  <si>
    <t>1638543683</t>
  </si>
  <si>
    <t>46</t>
  </si>
  <si>
    <t>286149600</t>
  </si>
  <si>
    <t>elektro T-kus rovnoramenný, PE 100, PN 16, d 90</t>
  </si>
  <si>
    <t>1964941631</t>
  </si>
  <si>
    <t>elektro tvarovka T-kus rovnoramenný, PE 100, PN 16, d 90</t>
  </si>
  <si>
    <t>47</t>
  </si>
  <si>
    <t>286149770</t>
  </si>
  <si>
    <t>elektroredukce, PE 100, PN 16, d 90-63</t>
  </si>
  <si>
    <t>835078290</t>
  </si>
  <si>
    <t>48</t>
  </si>
  <si>
    <t>877261101</t>
  </si>
  <si>
    <t>Montáž elektrospojek na potrubí z PE trub d 110</t>
  </si>
  <si>
    <t>-1627527857</t>
  </si>
  <si>
    <t>Montáž tvarovek na vodovodním plastovém potrubí z polyetylenu PE 100 elektrotvarovek SDR 11/PN16 spojek, oblouků nebo redukcí d 110</t>
  </si>
  <si>
    <t>49</t>
  </si>
  <si>
    <t>286530770R</t>
  </si>
  <si>
    <t>Redukce MR 110/90</t>
  </si>
  <si>
    <t>-1314969310</t>
  </si>
  <si>
    <t>50</t>
  </si>
  <si>
    <t>286530260</t>
  </si>
  <si>
    <t>elektrospojka PE typ LU, d 110 mm</t>
  </si>
  <si>
    <t>-931992136</t>
  </si>
  <si>
    <t>Prvky kompletační z polyetylénu pro trubky elektrotvarovky PE ke svařování s potrubím PE PE100, SDR 11,  voda PN 16, plyn PN 10 elektrospojky typ LU D 110 mm</t>
  </si>
  <si>
    <t>51</t>
  </si>
  <si>
    <t>28653085E</t>
  </si>
  <si>
    <t>elektro Tkus 110/110</t>
  </si>
  <si>
    <t>-323291950</t>
  </si>
  <si>
    <t>52</t>
  </si>
  <si>
    <t>286535490r</t>
  </si>
  <si>
    <t>oblouk 45 IPE D 110 mm</t>
  </si>
  <si>
    <t>-459504821</t>
  </si>
  <si>
    <t>prvky kompletační z polyetylénu pro trubky vodovodní tvarovky PE 80 SDR11 tvarovky T  PE HD (lPE) D 110 mm</t>
  </si>
  <si>
    <t>53</t>
  </si>
  <si>
    <t>286535490r1</t>
  </si>
  <si>
    <t>oblouk 30 T IPE D 110 mm</t>
  </si>
  <si>
    <t>795338860</t>
  </si>
  <si>
    <t>54</t>
  </si>
  <si>
    <t>891211112</t>
  </si>
  <si>
    <t>Montáž vodovodních šoupátek otevřený výkop DN 50</t>
  </si>
  <si>
    <t>311929954</t>
  </si>
  <si>
    <t>Montáž vodovodních armatur na potrubí šoupátek nebo klapek uzavíracích v otevřeném výkopu nebo v šachtách s osazením zemní soupravy (bez poklopů) DN 50</t>
  </si>
  <si>
    <t>55</t>
  </si>
  <si>
    <t>405005006314</t>
  </si>
  <si>
    <t>ŠOUPĚ E2 VEVAŘOVACÍ PE100 PN16 50/63</t>
  </si>
  <si>
    <t>1641628564</t>
  </si>
  <si>
    <t>VODA Šoupátka a Combi armatury ŠOUPĚ E2 VEVAŘOVACÍ PE100 PN16 50/63</t>
  </si>
  <si>
    <t>56</t>
  </si>
  <si>
    <t>950205010003</t>
  </si>
  <si>
    <t>SOUPRAVA ZEMNÍ TELESKOPICKÁ E2-1,3 -1,8</t>
  </si>
  <si>
    <t>-1551876701</t>
  </si>
  <si>
    <t>ZEMNÍ SOUPRAVY ŠOUPÁTKOVÉ TELESKOPICKÉ 50-100 (1,3-1,8m)</t>
  </si>
  <si>
    <t>57</t>
  </si>
  <si>
    <t>348100000000</t>
  </si>
  <si>
    <t>PODKLAD. DESKA UNI</t>
  </si>
  <si>
    <t>1908497262</t>
  </si>
  <si>
    <t>PODKLADOVÁ DESKA UNIVERZÁLNÍ ŠOUPÁTKOVÁ</t>
  </si>
  <si>
    <t>58</t>
  </si>
  <si>
    <t>891241112</t>
  </si>
  <si>
    <t>Montáž vodovodních šoupátek otevřený výkop DN 80</t>
  </si>
  <si>
    <t>-895219420</t>
  </si>
  <si>
    <t>Montáž vodovodních armatur na potrubí šoupátek nebo klapek uzavíracích v otevřeném výkopu nebo v šachtách s osazením zemní soupravy (bez poklopů) DN 80</t>
  </si>
  <si>
    <t>59</t>
  </si>
  <si>
    <t>405008009014</t>
  </si>
  <si>
    <t>ŠOUPĚ E2 VEVAŘOVACÍ PE100 PN16 80/90</t>
  </si>
  <si>
    <t>243129882</t>
  </si>
  <si>
    <t>VODA Šoupátka a Combi armatury ŠOUPĚ E2 VEVAŘOVACÍ PE100 PN16 80/90</t>
  </si>
  <si>
    <t>60</t>
  </si>
  <si>
    <t>409008009014</t>
  </si>
  <si>
    <t>ŠOUPĚ E2 PŘÍRUBOVÉ VEVAŘOVACÍ PN16 PE 100 80/90</t>
  </si>
  <si>
    <t>933248979</t>
  </si>
  <si>
    <t>VODA Šoupátka a Combi armatury ŠOUPĚ E2 PŘÍRUBOVÉ VEVAŘOVACÍ PN16 PE 100 80/90</t>
  </si>
  <si>
    <t>61</t>
  </si>
  <si>
    <t>1232685859</t>
  </si>
  <si>
    <t>62</t>
  </si>
  <si>
    <t>1287048948</t>
  </si>
  <si>
    <t>63</t>
  </si>
  <si>
    <t>891242312</t>
  </si>
  <si>
    <t>Montáž přírubového vodoměru DN 80 v šachtě</t>
  </si>
  <si>
    <t>-655994826</t>
  </si>
  <si>
    <t>Montáž vodovodních armatur na potrubí vodoměrů v šachtě přírubových DN 80</t>
  </si>
  <si>
    <t>64</t>
  </si>
  <si>
    <t>388217170</t>
  </si>
  <si>
    <t>vodoměr šroubový WP - Dynamic 80/50/16</t>
  </si>
  <si>
    <t>-1159558518</t>
  </si>
  <si>
    <t>vodoměr šroubový PN16 DN 80 do 50°</t>
  </si>
  <si>
    <t>65</t>
  </si>
  <si>
    <t>891247111</t>
  </si>
  <si>
    <t>Montáž hydrantů podzemních DN 80</t>
  </si>
  <si>
    <t>-1873106280</t>
  </si>
  <si>
    <t>Montáž vodovodních armatur na potrubí hydrantů podzemních (bez osazení poklopů) DN 80</t>
  </si>
  <si>
    <t>66</t>
  </si>
  <si>
    <t>422735900</t>
  </si>
  <si>
    <t>hydrant podzemní DN80 PN16 tvárná litina, jednoduchý uzávěr, krycí výška 1250 mm</t>
  </si>
  <si>
    <t>2032840994</t>
  </si>
  <si>
    <t>hydrant podzemní DN80 PN16 jednoduchý uzávěr, krycí výška 1250 mm</t>
  </si>
  <si>
    <t>67</t>
  </si>
  <si>
    <t>2865312R</t>
  </si>
  <si>
    <t>Odběrová souprava 2" -63</t>
  </si>
  <si>
    <t>1407757310</t>
  </si>
  <si>
    <t>68</t>
  </si>
  <si>
    <t>891247211</t>
  </si>
  <si>
    <t>Montáž hydrantů nadzemních DN 80</t>
  </si>
  <si>
    <t>180993439</t>
  </si>
  <si>
    <t>Montáž vodovodních armatur na potrubí hydrantů nadzemních DN 80</t>
  </si>
  <si>
    <t>69</t>
  </si>
  <si>
    <t>K23008015016</t>
  </si>
  <si>
    <t>HYDRANT DUO NADZEMNÍ OBJEZDOVÝ 2B 80/1,5 m</t>
  </si>
  <si>
    <t>1290672455</t>
  </si>
  <si>
    <t>VODA Hydranty HYDRANT DUO NADZEMNÍ OBJEZDOVÝ 2B 80/1,5 m</t>
  </si>
  <si>
    <t>70</t>
  </si>
  <si>
    <t>891261112</t>
  </si>
  <si>
    <t>Montáž vodovodních šoupátek otevřený výkop DN 100</t>
  </si>
  <si>
    <t>1038630707</t>
  </si>
  <si>
    <t>Montáž vodovodních armatur na potrubí šoupátek nebo klapek uzavíracích v otevřeném výkopu nebo v šachtách s osazením zemní soupravy (bez poklopů) DN 100</t>
  </si>
  <si>
    <t>71</t>
  </si>
  <si>
    <t>405010011014</t>
  </si>
  <si>
    <t>ŠOUPĚ E2 VEVAŘOVACÍ PE100 PN16 100/110</t>
  </si>
  <si>
    <t>-454054975</t>
  </si>
  <si>
    <t>VODA Šoupátka a Combi armatury ŠOUPĚ E2 VEVAŘOVACÍ PE100 PN16 100/110</t>
  </si>
  <si>
    <t>72</t>
  </si>
  <si>
    <t>409010011014</t>
  </si>
  <si>
    <t>ŠOUPĚ E2 PŘÍRUBOVÉ VEVAŘOVACÍ PN16 PE 100 100/110</t>
  </si>
  <si>
    <t>-182322859</t>
  </si>
  <si>
    <t>VODA Šoupátka a Combi armatury ŠOUPĚ E2 PŘÍRUBOVÉ VEVAŘOVACÍ PN16 PE 100 100/110</t>
  </si>
  <si>
    <t>73</t>
  </si>
  <si>
    <t>950212515003</t>
  </si>
  <si>
    <t>2041013509</t>
  </si>
  <si>
    <t>ZEMNÍ SOUPRAVY ŠOUPÁTKOVÉ TELESKOPICKÉ 125-150 (1,3-1,8m)</t>
  </si>
  <si>
    <t>74</t>
  </si>
  <si>
    <t>438034984</t>
  </si>
  <si>
    <t>75</t>
  </si>
  <si>
    <t>891311112</t>
  </si>
  <si>
    <t>Montáž vodovodních šoupátek otevřený výkop DN 150</t>
  </si>
  <si>
    <t>-1434103802</t>
  </si>
  <si>
    <t>Montáž vodovodních armatur na potrubí šoupátek nebo klapek uzavíracích v otevřeném výkopu nebo v šachtách s osazením zemní soupravy (bez poklopů) DN 150</t>
  </si>
  <si>
    <t>76</t>
  </si>
  <si>
    <t>470215000016</t>
  </si>
  <si>
    <t>ŠOUPĚ E2 PŘÍRUBOVÉ DLOUHÉ 150</t>
  </si>
  <si>
    <t>2129709859</t>
  </si>
  <si>
    <t>VODA Šoupátka a Combi armatury ŠOUPĚ E2 PŘÍRUBOVÉ DLOUHÉ 150</t>
  </si>
  <si>
    <t>77</t>
  </si>
  <si>
    <t>-4974723</t>
  </si>
  <si>
    <t>78</t>
  </si>
  <si>
    <t>-1770235793</t>
  </si>
  <si>
    <t>79</t>
  </si>
  <si>
    <t>892233122</t>
  </si>
  <si>
    <t>Proplach a dezinfekce vodovodního potrubí DN od 40 do 70</t>
  </si>
  <si>
    <t>609981667</t>
  </si>
  <si>
    <t>80</t>
  </si>
  <si>
    <t>892241111</t>
  </si>
  <si>
    <t>Tlaková zkouška vodou potrubí do 80</t>
  </si>
  <si>
    <t>757457196</t>
  </si>
  <si>
    <t>Tlakové zkoušky vodou na potrubí DN do 80</t>
  </si>
  <si>
    <t>81</t>
  </si>
  <si>
    <t>892271111</t>
  </si>
  <si>
    <t>Tlaková zkouška vodou potrubí DN 100 nebo 125</t>
  </si>
  <si>
    <t>-476919746</t>
  </si>
  <si>
    <t>Tlakové zkoušky vodou na potrubí DN 100 nebo 125</t>
  </si>
  <si>
    <t>82</t>
  </si>
  <si>
    <t>892273122</t>
  </si>
  <si>
    <t>Proplach a dezinfekce vodovodního potrubí DN od 80 do 125</t>
  </si>
  <si>
    <t>1538327535</t>
  </si>
  <si>
    <t>972+1262</t>
  </si>
  <si>
    <t>83</t>
  </si>
  <si>
    <t>892372111</t>
  </si>
  <si>
    <t>Zabezpečení konců potrubí DN do 300 při tlakových zkouškách vodou</t>
  </si>
  <si>
    <t>-1732337675</t>
  </si>
  <si>
    <t>Tlakové zkoušky vodou zabezpečení konců potrubí při tlakových zkouškách DN do 300</t>
  </si>
  <si>
    <t>84</t>
  </si>
  <si>
    <t>899102111</t>
  </si>
  <si>
    <t>Osazení poklopů litinových nebo ocelových včetně rámů hmotnosti nad 50 do 100 kg</t>
  </si>
  <si>
    <t>-1534891168</t>
  </si>
  <si>
    <t>Osazení poklopů litinových a ocelových včetně rámů hmotnosti jednotlivě přes 50 do 100 kg</t>
  </si>
  <si>
    <t>85</t>
  </si>
  <si>
    <t>55241020</t>
  </si>
  <si>
    <t>poklop šachtový třída D 400, čtvercový rám 850, vstup 600 mm, bez ventilace</t>
  </si>
  <si>
    <t>-667677472</t>
  </si>
  <si>
    <t>86</t>
  </si>
  <si>
    <t>899401112</t>
  </si>
  <si>
    <t>Osazení poklopů litinových šoupátkových</t>
  </si>
  <si>
    <t>752193718</t>
  </si>
  <si>
    <t>87</t>
  </si>
  <si>
    <t>175000000001</t>
  </si>
  <si>
    <t>POKLOP ULIČNÍ ŠOUP. DN VODA</t>
  </si>
  <si>
    <t>-1455901596</t>
  </si>
  <si>
    <t>POKLOPY ŠOUPATA ULIČNÍ VODA</t>
  </si>
  <si>
    <t>88</t>
  </si>
  <si>
    <t>899401113</t>
  </si>
  <si>
    <t>Osazení poklopů litinových hydrantových</t>
  </si>
  <si>
    <t>-1863503273</t>
  </si>
  <si>
    <t>89</t>
  </si>
  <si>
    <t>422914520</t>
  </si>
  <si>
    <t>poklop litinový typ 522-hydrantový DN 80</t>
  </si>
  <si>
    <t>-2105846393</t>
  </si>
  <si>
    <t>poklop litinový - hydrantový DN 80</t>
  </si>
  <si>
    <t>90</t>
  </si>
  <si>
    <t>899501221</t>
  </si>
  <si>
    <t>Stupadla do šachet ocelová s PE povlakem vidlicová pro přímé zabudování do hmoždinek</t>
  </si>
  <si>
    <t>1330453913</t>
  </si>
  <si>
    <t>Stupadla do šachet a drobných objektů ocelová s PE povlakem vidlicová pro přímé zabudování do hmoždinek</t>
  </si>
  <si>
    <t>91</t>
  </si>
  <si>
    <t>899712111</t>
  </si>
  <si>
    <t>Orientační tabulky na zdivu</t>
  </si>
  <si>
    <t>1765674229</t>
  </si>
  <si>
    <t>Orientační tabulky na vodovodních a kanalizačních řadech na zdivu</t>
  </si>
  <si>
    <t>92</t>
  </si>
  <si>
    <t>899713111</t>
  </si>
  <si>
    <t>Orientační tabulky na sloupku betonovém nebo ocelovém</t>
  </si>
  <si>
    <t>517043431</t>
  </si>
  <si>
    <t>Orientační tabulky na vodovodních a kanalizačních řadech na sloupku ocelovém nebo betonovém</t>
  </si>
  <si>
    <t>93</t>
  </si>
  <si>
    <t>899721111</t>
  </si>
  <si>
    <t>Signalizační vodič DN do 150 mm na potrubí PVC</t>
  </si>
  <si>
    <t>1652785936</t>
  </si>
  <si>
    <t>Signalizační vodič na potrubí PVC DN do 150 mm</t>
  </si>
  <si>
    <t>94</t>
  </si>
  <si>
    <t>899911101</t>
  </si>
  <si>
    <t>Kluzná objímka výšky 25 mm vnějšího průměru potrubí do 183 mm</t>
  </si>
  <si>
    <t>-2068909225</t>
  </si>
  <si>
    <t>Kluzné objímky (pojízdná sedla) pro zasunutí potrubí do chráničky výšky 25 mm vnějšího průměru potrubí do 183 mm</t>
  </si>
  <si>
    <t>95</t>
  </si>
  <si>
    <t>899913142</t>
  </si>
  <si>
    <t>Uzavírací manžeta chráničky potrubí DN 100 x 200</t>
  </si>
  <si>
    <t>-1347349103</t>
  </si>
  <si>
    <t>Koncové uzavírací manžety chrániček DN potrubí x DN chráničky DN 100 x 200</t>
  </si>
  <si>
    <t>96</t>
  </si>
  <si>
    <t xml:space="preserve">999043100PR </t>
  </si>
  <si>
    <t>Rozbor vody</t>
  </si>
  <si>
    <t>821145221</t>
  </si>
  <si>
    <t>Inženýrská činnost zkoušky a ostatní měření zkoušky bez rozlišení</t>
  </si>
  <si>
    <t>Ostatní konstrukce a práce, bourání</t>
  </si>
  <si>
    <t>97</t>
  </si>
  <si>
    <t>914511111</t>
  </si>
  <si>
    <t>Montáž sloupku dopravních značek délky do 3,5 m s betonovým základem</t>
  </si>
  <si>
    <t>-714594490</t>
  </si>
  <si>
    <t>Montáž sloupku dopravních značek délky do 3,5 m do betonového základu</t>
  </si>
  <si>
    <t>98</t>
  </si>
  <si>
    <t>404452250</t>
  </si>
  <si>
    <t>sloupek Zn 60 - 350</t>
  </si>
  <si>
    <t>746903234</t>
  </si>
  <si>
    <t>998</t>
  </si>
  <si>
    <t>Přesun hmot</t>
  </si>
  <si>
    <t>99</t>
  </si>
  <si>
    <t>998276101</t>
  </si>
  <si>
    <t>Přesun hmot pro trubní vedení z trub z plastických hmot otevřený výkop</t>
  </si>
  <si>
    <t>669846267</t>
  </si>
  <si>
    <t>Přesun hmot pro trubní vedení hloubené z trub z plastických hmot nebo sklolaminátových pro vodovody nebo kanalizace v otevřeném výkopu dopravní vzdálenost do 15 m</t>
  </si>
  <si>
    <t>PSV</t>
  </si>
  <si>
    <t>Práce a dodávky PSV</t>
  </si>
  <si>
    <t>711</t>
  </si>
  <si>
    <t>Izolace proti vodě, vlhkosti a plynům</t>
  </si>
  <si>
    <t>100</t>
  </si>
  <si>
    <t>711111001</t>
  </si>
  <si>
    <t>Provedení izolace proti zemní vlhkosti vodorovné za studena nátěrem penetračním</t>
  </si>
  <si>
    <t>m2</t>
  </si>
  <si>
    <t>-1015256809</t>
  </si>
  <si>
    <t>Provedení izolace proti zemní vlhkosti natěradly a tmely za studena na ploše vodorovné V nátěrem penetračním</t>
  </si>
  <si>
    <t>2,9*1,6</t>
  </si>
  <si>
    <t>101</t>
  </si>
  <si>
    <t>111631500</t>
  </si>
  <si>
    <t>lak asfaltový ALP/9 (MJ t) bal 9 kg</t>
  </si>
  <si>
    <t>-2058843820</t>
  </si>
  <si>
    <t>lak asfaltový penetrační (MJ t) bal 9 kg</t>
  </si>
  <si>
    <t>4,64*0,0003 'Přepočtené koeficientem množství</t>
  </si>
  <si>
    <t>102</t>
  </si>
  <si>
    <t>711141559</t>
  </si>
  <si>
    <t>Provedení izolace proti zemní vlhkosti pásy přitavením vodorovné NAIP</t>
  </si>
  <si>
    <t>1407702415</t>
  </si>
  <si>
    <t>Provedení izolace proti zemní vlhkosti pásy přitavením NAIP na ploše vodorovné V</t>
  </si>
  <si>
    <t>103</t>
  </si>
  <si>
    <t>628522540</t>
  </si>
  <si>
    <t>pás asfaltovaný modifikovaný SBS Elastodek 40 Special mineral</t>
  </si>
  <si>
    <t>-1393756207</t>
  </si>
  <si>
    <t>pásy s modifikovaným asfaltem tl. 4,0 mm vložka polyesterové rouno minerální jemnozrnný posyp</t>
  </si>
  <si>
    <t>4,64*1,15 'Přepočtené koeficientem množství</t>
  </si>
  <si>
    <t>VRN</t>
  </si>
  <si>
    <t>Vedlejší rozpočtové náklady</t>
  </si>
  <si>
    <t>VRN1</t>
  </si>
  <si>
    <t>Průzkumné, geodetické a projektové práce</t>
  </si>
  <si>
    <t>104</t>
  </si>
  <si>
    <t>012103000</t>
  </si>
  <si>
    <t>Geodetické práce před výstavbou</t>
  </si>
  <si>
    <t>soubor</t>
  </si>
  <si>
    <t>1024</t>
  </si>
  <si>
    <t>2069856214</t>
  </si>
  <si>
    <t>Průzkumné, geodetické a projektové práce geodetické práce před výstavbou</t>
  </si>
  <si>
    <t>105</t>
  </si>
  <si>
    <t>012203000</t>
  </si>
  <si>
    <t>Geodetické práce při provádění stavby</t>
  </si>
  <si>
    <t>1036415565</t>
  </si>
  <si>
    <t>Průzkumné, geodetické a projektové práce geodetické práce při provádění stavby</t>
  </si>
  <si>
    <t>106</t>
  </si>
  <si>
    <t>012303000</t>
  </si>
  <si>
    <t>Geodetické práce po výstavbě</t>
  </si>
  <si>
    <t>1836742584</t>
  </si>
  <si>
    <t>Průzkumné, geodetické a projektové práce geodetické práce po výstavbě</t>
  </si>
  <si>
    <t>107</t>
  </si>
  <si>
    <t>013254000</t>
  </si>
  <si>
    <t>Dokumentace skutečného provedení stavby</t>
  </si>
  <si>
    <t>1539262293</t>
  </si>
  <si>
    <t>Průzkumné, geodetické a projektové práce projektové práce dokumentace stavby (výkresová a textová) skutečného provedení stavby</t>
  </si>
  <si>
    <t>VRN3</t>
  </si>
  <si>
    <t>Zařízení staveniště</t>
  </si>
  <si>
    <t>108</t>
  </si>
  <si>
    <t>032903000</t>
  </si>
  <si>
    <t>Náklady na provoz a údržbu vybavení staveniště</t>
  </si>
  <si>
    <t>-1874765889</t>
  </si>
  <si>
    <t>Zařízení staveniště vybavení staveniště náklady na provoz a údržbu vybavení staveniště</t>
  </si>
  <si>
    <t>109</t>
  </si>
  <si>
    <t>034403000</t>
  </si>
  <si>
    <t>Dopravní značení na staveništi</t>
  </si>
  <si>
    <t>-1024460829</t>
  </si>
  <si>
    <t>Zařízení staveniště zabezpečení staveniště dopravní značení na staveništi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</si>
  <si>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</si>
  <si>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</si>
  <si>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</si>
  <si>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</si>
  <si>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i/>
        <sz val="9"/>
        <rFont val="Trebuchet MS"/>
        <charset val="238"/>
      </rPr>
      <t xml:space="preserve">Rekapitulace stavby </t>
    </r>
    <r>
      <rPr>
        <sz val="9"/>
        <rFont val="Trebuchet MS"/>
        <charset val="238"/>
      </rPr>
      <t>obsahuje sestavu Rekapitulace stavby a Rekapitulace objektů stavby a soupisů prací.</t>
    </r>
  </si>
  <si>
    <r>
      <t xml:space="preserve">V sestavě </t>
    </r>
    <r>
      <rPr>
        <b/>
        <sz val="9"/>
        <rFont val="Trebuchet MS"/>
        <charset val="238"/>
      </rPr>
      <t>Rekapitulace stavby</t>
    </r>
    <r>
      <rPr>
        <sz val="9"/>
        <rFont val="Trebuchet MS"/>
        <charset val="238"/>
      </rPr>
      <t xml:space="preserve"> jsou uvedeny informace identifikující předmět veřejné zakázky na stavební práce, KSO, CC-CZ, CZ-CPV, CZ-CPA a rekapitulaci </t>
    </r>
  </si>
  <si>
    <t>celkové nabídkové ceny uchazeče.</t>
  </si>
  <si>
    <r>
      <t xml:space="preserve">V sestavě </t>
    </r>
    <r>
      <rPr>
        <b/>
        <sz val="9"/>
        <rFont val="Trebuchet MS"/>
        <charset val="238"/>
      </rPr>
      <t>Rekapitulace objektů stavby a soupisů prací</t>
    </r>
    <r>
      <rPr>
        <sz val="9"/>
        <rFont val="Trebuchet MS"/>
        <charset val="238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</si>
  <si>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</si>
  <si>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</si>
  <si>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</si>
  <si>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</si>
  <si>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</si>
  <si>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</t>
  </si>
  <si>
    <t>Provozní soubor</t>
  </si>
  <si>
    <t>VON</t>
  </si>
  <si>
    <t>Vedlejší a ostatní náklady</t>
  </si>
  <si>
    <t>OST</t>
  </si>
  <si>
    <t>Ostatní</t>
  </si>
  <si>
    <t>Soupis</t>
  </si>
  <si>
    <t>Soupis prací pro daný typ objektu</t>
  </si>
  <si>
    <r>
      <rPr>
        <i/>
        <sz val="9"/>
        <rFont val="Trebuchet MS"/>
        <charset val="238"/>
      </rPr>
      <t xml:space="preserve">Soupis prací </t>
    </r>
    <r>
      <rPr>
        <sz val="9"/>
        <rFont val="Trebuchet MS"/>
        <charset val="238"/>
      </rPr>
      <t>pro jednotlivé objekty obsahuje sestavy Krycí list soupisu, Rekapitulace členění soupisu prací, Soupis prací. Za soupis prací může být považován</t>
    </r>
  </si>
  <si>
    <t>i objekt stavby v případě, že neobsahuje podřízenou zakázku.</t>
  </si>
  <si>
    <r>
      <rPr>
        <b/>
        <sz val="9"/>
        <rFont val="Trebuchet MS"/>
        <charset val="238"/>
      </rPr>
      <t>Krycí list soupisu</t>
    </r>
    <r>
      <rPr>
        <sz val="9"/>
        <rFont val="Trebuchet MS"/>
        <charset val="238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</si>
  <si>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uchazeče za aktuální soupis prací.</t>
  </si>
  <si>
    <r>
      <rPr>
        <b/>
        <sz val="9"/>
        <rFont val="Trebuchet MS"/>
        <charset val="238"/>
      </rPr>
      <t>Rekapitulace členění soupisu prací</t>
    </r>
    <r>
      <rPr>
        <sz val="9"/>
        <rFont val="Trebuchet MS"/>
        <charset val="238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</si>
  <si>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</si>
  <si>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b/>
        <sz val="9"/>
        <rFont val="Trebuchet MS"/>
        <charset val="238"/>
      </rPr>
      <t xml:space="preserve">Soupis prací </t>
    </r>
    <r>
      <rPr>
        <sz val="9"/>
        <rFont val="Trebuchet MS"/>
        <charset val="238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</si>
  <si>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</si>
  <si>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</si>
  <si>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</si>
  <si>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</si>
  <si>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>Typ položky: K - konstrukce, M - materiál, PP - plný popis, PSC - poznámka k souboru cen,  P - poznámka k položce, VV - výkaz výměr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</si>
  <si>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</si>
  <si>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</si>
  <si>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</si>
  <si>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</si>
  <si>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</si>
  <si>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</si>
  <si>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</si>
  <si>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</si>
  <si>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</si>
  <si>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</si>
  <si>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</si>
  <si>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</si>
  <si>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</si>
  <si>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</si>
  <si>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</si>
  <si>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</si>
  <si>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</si>
  <si>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</si>
  <si>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</si>
  <si>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stavby - zde uchazeč vyplní svůj název (název subjektu) </t>
  </si>
  <si>
    <t>Pole IČ a DIČ v sestavě Rekapitulace stavby - zde uchazeč vyplní svoje IČ a DIČ</t>
  </si>
  <si>
    <t>Datum v sestavě Rekapitulace stavby - zde uchazeč vyplní datum vytvoření nabídky</t>
  </si>
  <si>
    <t>J.cena = jednotková cena v sestavě Soupis prací o maximálním počtu desetinných míst uvedených v poli</t>
  </si>
  <si>
    <t>- pokud sestavy soupisů prací obsahují pole J.cena, musí být všechna tato pole vyplněna nenulovými kladnými číslicemi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</si>
  <si>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</si>
  <si>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</si>
  <si>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</si>
  <si>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</si>
  <si>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je v tomto případě povinen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</si>
  <si>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</si>
  <si>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Není však přípustné, aby obě pole - J.materiál, J.Montáž byly u jedné položky vyplněny nulou.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</si>
  <si>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</si>
  <si>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</si>
  <si>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</si>
  <si>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</si>
  <si>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</si>
  <si>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</si>
  <si>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</si>
  <si>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</si>
  <si>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</si>
  <si>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</si>
  <si>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</si>
  <si>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</si>
  <si>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</si>
  <si>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</si>
  <si>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</si>
  <si>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</si>
  <si>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</si>
  <si>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</si>
  <si>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</si>
  <si>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</si>
  <si>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</si>
  <si>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</si>
  <si>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</si>
  <si>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</si>
  <si>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</si>
  <si>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</si>
  <si>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</si>
  <si>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</si>
  <si>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</si>
  <si>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</si>
  <si>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</si>
  <si>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</si>
  <si>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</si>
  <si>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</si>
  <si>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</si>
  <si>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</si>
  <si>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</si>
  <si>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</si>
  <si>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</si>
  <si>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</si>
  <si>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</si>
  <si>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</si>
  <si>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</si>
  <si>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</si>
  <si>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</si>
  <si>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</si>
  <si>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</si>
  <si>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</si>
  <si>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</si>
  <si>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</si>
  <si>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</si>
  <si>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</si>
  <si>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</si>
  <si>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</si>
  <si>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</si>
  <si>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</si>
  <si>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</si>
  <si>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</si>
  <si>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</si>
  <si>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</si>
  <si>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</si>
  <si>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</si>
  <si>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</si>
  <si>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</si>
  <si>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</si>
  <si>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</si>
  <si>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</si>
  <si>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</si>
  <si>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</si>
  <si>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</si>
  <si>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</si>
  <si>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</si>
  <si>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</si>
  <si>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</si>
  <si>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</si>
  <si>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</si>
  <si>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</si>
  <si>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</si>
  <si>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</si>
  <si>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</si>
  <si>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</si>
  <si>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</si>
  <si>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</si>
  <si>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</si>
  <si>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</si>
  <si>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</si>
  <si>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</si>
  <si>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</si>
  <si>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</si>
  <si>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</si>
  <si>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</si>
  <si>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</si>
  <si>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</si>
  <si>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</si>
  <si>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</si>
  <si>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</si>
  <si>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</si>
  <si>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</si>
  <si>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</si>
  <si>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</si>
  <si>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</si>
  <si>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</si>
  <si>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</si>
  <si>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</si>
  <si>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</si>
  <si>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</si>
  <si>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</si>
  <si>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</si>
  <si>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</si>
  <si>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</si>
  <si>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</si>
  <si>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</si>
  <si>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</si>
  <si>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</si>
  <si>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Ostatní náklady</t>
  </si>
  <si>
    <t>Položka typu HSV</t>
  </si>
  <si>
    <t>Položka typu PSV</t>
  </si>
  <si>
    <t>Položka typu M</t>
  </si>
  <si>
    <t>Položka typu 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</si>
</sst>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%"/>
    <numFmt numFmtId="165" formatCode="dd\.mm\.yyyy"/>
    <numFmt numFmtId="166" formatCode="#,##0.00000"/>
    <numFmt numFmtId="167" formatCode="#,##0.000"/>
  </numFmts>
  <fonts count="44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505050"/>
      <name val="Trebuchet MS"/>
    </font>
    <font>
      <sz val="8"/>
      <color rgb="FFFF0000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b/>
      <sz val="16"/>
      <name val="Trebuchet MS"/>
    </font>
    <font>
      <sz val="8"/>
      <color rgb="FF3366FF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b/>
      <sz val="10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b/>
      <sz val="11"/>
      <name val="Trebuchet MS"/>
    </font>
    <font>
      <sz val="11"/>
      <color rgb="FF969696"/>
      <name val="Trebuchet MS"/>
    </font>
    <font>
      <sz val="10"/>
      <color theme="10"/>
      <name val="Trebuchet MS"/>
    </font>
    <font>
      <b/>
      <sz val="12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sz val="7"/>
      <color rgb="FF969696"/>
      <name val="Trebuchet MS"/>
    </font>
    <font>
      <sz val="7"/>
      <name val="Trebuchet MS"/>
    </font>
    <font>
      <i/>
      <sz val="8"/>
      <color rgb="FF0000FF"/>
      <name val="Trebuchet MS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u/>
      <sz val="11"/>
      <color theme="10"/>
      <name val="Calibri"/>
      <scheme val="minor"/>
    </font>
    <font>
      <i/>
      <sz val="9"/>
      <name val="Trebuchet MS"/>
      <charset val="238"/>
    </font>
  </fonts>
  <fills count="6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/>
      <right style="thin">
        <color rgb="FF000000"/>
      </right>
      <top style="hair">
        <color rgb="FF969696"/>
      </top>
      <bottom/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2" fillId="0" borderId="0" applyNumberFormat="0" applyFill="0" applyBorder="0" applyAlignment="0" applyProtection="0"/>
  </cellStyleXfs>
  <cellXfs count="364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 applyProtection="1">
      <alignment horizontal="center" vertical="center"/>
      <protection locked="0"/>
    </xf>
    <xf numFmtId="0" fontId="10" fillId="2" borderId="0" xfId="0" applyFont="1" applyFill="1" applyAlignment="1" applyProtection="1">
      <alignment horizontal="left" vertical="center"/>
    </xf>
    <xf numFmtId="0" fontId="11" fillId="2" borderId="0" xfId="0" applyFont="1" applyFill="1" applyAlignment="1" applyProtection="1">
      <alignment vertical="center"/>
    </xf>
    <xf numFmtId="0" fontId="12" fillId="2" borderId="0" xfId="0" applyFont="1" applyFill="1" applyAlignment="1" applyProtection="1">
      <alignment horizontal="left" vertical="center"/>
    </xf>
    <xf numFmtId="0" fontId="13" fillId="2" borderId="0" xfId="1" applyFont="1" applyFill="1" applyAlignment="1" applyProtection="1">
      <alignment vertical="center"/>
    </xf>
    <xf numFmtId="0" fontId="42" fillId="2" borderId="0" xfId="1" applyFill="1"/>
    <xf numFmtId="0" fontId="0" fillId="2" borderId="0" xfId="0" applyFill="1"/>
    <xf numFmtId="0" fontId="10" fillId="2" borderId="0" xfId="0" applyFont="1" applyFill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5" xfId="0" applyBorder="1" applyProtection="1"/>
    <xf numFmtId="0" fontId="0" fillId="0" borderId="0" xfId="0" applyBorder="1" applyProtection="1"/>
    <xf numFmtId="0" fontId="14" fillId="0" borderId="0" xfId="0" applyFont="1" applyBorder="1" applyAlignment="1" applyProtection="1">
      <alignment horizontal="left" vertical="center"/>
    </xf>
    <xf numFmtId="0" fontId="0" fillId="0" borderId="6" xfId="0" applyBorder="1" applyProtection="1"/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7" fillId="0" borderId="0" xfId="0" applyFont="1" applyBorder="1" applyAlignment="1" applyProtection="1">
      <alignment horizontal="left" vertical="top"/>
    </xf>
    <xf numFmtId="0" fontId="2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left" vertical="top"/>
    </xf>
    <xf numFmtId="0" fontId="17" fillId="0" borderId="0" xfId="0" applyFont="1" applyBorder="1" applyAlignment="1" applyProtection="1">
      <alignment horizontal="left" vertical="center"/>
    </xf>
    <xf numFmtId="0" fontId="2" fillId="3" borderId="0" xfId="0" applyFont="1" applyFill="1" applyBorder="1" applyAlignment="1" applyProtection="1">
      <alignment horizontal="left" vertical="center"/>
      <protection locked="0"/>
    </xf>
    <xf numFmtId="49" fontId="2" fillId="3" borderId="0" xfId="0" applyNumberFormat="1" applyFont="1" applyFill="1" applyBorder="1" applyAlignment="1" applyProtection="1">
      <alignment horizontal="left" vertical="center"/>
      <protection locked="0"/>
    </xf>
    <xf numFmtId="0" fontId="0" fillId="0" borderId="7" xfId="0" applyBorder="1" applyProtection="1"/>
    <xf numFmtId="0" fontId="0" fillId="0" borderId="5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0" fontId="19" fillId="0" borderId="8" xfId="0" applyFont="1" applyBorder="1" applyAlignment="1" applyProtection="1">
      <alignment horizontal="left" vertical="center"/>
    </xf>
    <xf numFmtId="0" fontId="0" fillId="0" borderId="8" xfId="0" applyFont="1" applyBorder="1" applyAlignment="1" applyProtection="1">
      <alignment vertical="center"/>
    </xf>
    <xf numFmtId="0" fontId="0" fillId="0" borderId="6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</xf>
    <xf numFmtId="0" fontId="1" fillId="0" borderId="5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left" vertical="center"/>
    </xf>
    <xf numFmtId="0" fontId="1" fillId="0" borderId="6" xfId="0" applyFont="1" applyBorder="1" applyAlignment="1" applyProtection="1">
      <alignment vertical="center"/>
    </xf>
    <xf numFmtId="0" fontId="0" fillId="4" borderId="0" xfId="0" applyFont="1" applyFill="1" applyBorder="1" applyAlignment="1" applyProtection="1">
      <alignment vertical="center"/>
    </xf>
    <xf numFmtId="0" fontId="3" fillId="4" borderId="9" xfId="0" applyFont="1" applyFill="1" applyBorder="1" applyAlignment="1" applyProtection="1">
      <alignment horizontal="left" vertical="center"/>
    </xf>
    <xf numFmtId="0" fontId="0" fillId="4" borderId="10" xfId="0" applyFont="1" applyFill="1" applyBorder="1" applyAlignment="1" applyProtection="1">
      <alignment vertical="center"/>
    </xf>
    <xf numFmtId="0" fontId="3" fillId="4" borderId="10" xfId="0" applyFont="1" applyFill="1" applyBorder="1" applyAlignment="1" applyProtection="1">
      <alignment horizontal="center" vertical="center"/>
    </xf>
    <xf numFmtId="0" fontId="0" fillId="4" borderId="6" xfId="0" applyFont="1" applyFill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5" xfId="0" applyFont="1" applyBorder="1" applyAlignment="1">
      <alignment vertical="center"/>
    </xf>
    <xf numFmtId="0" fontId="14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vertical="center"/>
    </xf>
    <xf numFmtId="0" fontId="2" fillId="0" borderId="5" xfId="0" applyFont="1" applyBorder="1" applyAlignment="1" applyProtection="1">
      <alignment vertical="center"/>
    </xf>
    <xf numFmtId="0" fontId="17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vertical="center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5" xfId="0" applyFont="1" applyBorder="1" applyAlignment="1">
      <alignment vertical="center"/>
    </xf>
    <xf numFmtId="0" fontId="20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0" fillId="0" borderId="16" xfId="0" applyFont="1" applyBorder="1" applyAlignment="1">
      <alignment vertical="center"/>
    </xf>
    <xf numFmtId="0" fontId="0" fillId="0" borderId="17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0" fillId="0" borderId="19" xfId="0" applyFont="1" applyBorder="1" applyAlignment="1" applyProtection="1">
      <alignment vertical="center"/>
    </xf>
    <xf numFmtId="0" fontId="0" fillId="5" borderId="10" xfId="0" applyFont="1" applyFill="1" applyBorder="1" applyAlignment="1" applyProtection="1">
      <alignment vertical="center"/>
    </xf>
    <xf numFmtId="0" fontId="2" fillId="5" borderId="11" xfId="0" applyFont="1" applyFill="1" applyBorder="1" applyAlignment="1" applyProtection="1">
      <alignment horizontal="center" vertical="center"/>
    </xf>
    <xf numFmtId="0" fontId="17" fillId="0" borderId="20" xfId="0" applyFont="1" applyBorder="1" applyAlignment="1" applyProtection="1">
      <alignment horizontal="center" vertical="center" wrapText="1"/>
    </xf>
    <xf numFmtId="0" fontId="17" fillId="0" borderId="21" xfId="0" applyFont="1" applyBorder="1" applyAlignment="1" applyProtection="1">
      <alignment horizontal="center" vertical="center" wrapText="1"/>
    </xf>
    <xf numFmtId="0" fontId="17" fillId="0" borderId="22" xfId="0" applyFont="1" applyBorder="1" applyAlignment="1" applyProtection="1">
      <alignment horizontal="center" vertical="center" wrapText="1"/>
    </xf>
    <xf numFmtId="0" fontId="0" fillId="0" borderId="15" xfId="0" applyFont="1" applyBorder="1" applyAlignment="1" applyProtection="1">
      <alignment vertical="center"/>
    </xf>
    <xf numFmtId="0" fontId="0" fillId="0" borderId="16" xfId="0" applyFont="1" applyBorder="1" applyAlignment="1" applyProtection="1">
      <alignment vertical="center"/>
    </xf>
    <xf numFmtId="0" fontId="0" fillId="0" borderId="17" xfId="0" applyFont="1" applyBorder="1" applyAlignment="1" applyProtection="1">
      <alignment vertical="center"/>
    </xf>
    <xf numFmtId="0" fontId="22" fillId="0" borderId="0" xfId="0" applyFont="1" applyAlignment="1" applyProtection="1">
      <alignment horizontal="left" vertical="center"/>
    </xf>
    <xf numFmtId="0" fontId="22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4" fontId="21" fillId="0" borderId="18" xfId="0" applyNumberFormat="1" applyFont="1" applyBorder="1" applyAlignment="1" applyProtection="1">
      <alignment vertical="center"/>
    </xf>
    <xf numFmtId="4" fontId="21" fillId="0" borderId="0" xfId="0" applyNumberFormat="1" applyFont="1" applyBorder="1" applyAlignment="1" applyProtection="1">
      <alignment vertical="center"/>
    </xf>
    <xf numFmtId="166" fontId="21" fillId="0" borderId="0" xfId="0" applyNumberFormat="1" applyFont="1" applyBorder="1" applyAlignment="1" applyProtection="1">
      <alignment vertical="center"/>
    </xf>
    <xf numFmtId="4" fontId="21" fillId="0" borderId="19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4" fillId="0" borderId="5" xfId="0" applyFont="1" applyBorder="1" applyAlignment="1" applyProtection="1">
      <alignment vertical="center"/>
    </xf>
    <xf numFmtId="0" fontId="24" fillId="0" borderId="0" xfId="0" applyFont="1" applyAlignment="1" applyProtection="1">
      <alignment vertical="center"/>
    </xf>
    <xf numFmtId="0" fontId="25" fillId="0" borderId="0" xfId="0" applyFont="1" applyAlignment="1" applyProtection="1">
      <alignment vertical="center"/>
    </xf>
    <xf numFmtId="0" fontId="26" fillId="0" borderId="0" xfId="0" applyFont="1" applyAlignment="1" applyProtection="1">
      <alignment horizontal="center" vertical="center"/>
    </xf>
    <xf numFmtId="0" fontId="4" fillId="0" borderId="5" xfId="0" applyFont="1" applyBorder="1" applyAlignment="1">
      <alignment vertical="center"/>
    </xf>
    <xf numFmtId="4" fontId="27" fillId="0" borderId="23" xfId="0" applyNumberFormat="1" applyFont="1" applyBorder="1" applyAlignment="1" applyProtection="1">
      <alignment vertical="center"/>
    </xf>
    <xf numFmtId="4" fontId="27" fillId="0" borderId="24" xfId="0" applyNumberFormat="1" applyFont="1" applyBorder="1" applyAlignment="1" applyProtection="1">
      <alignment vertical="center"/>
    </xf>
    <xf numFmtId="166" fontId="27" fillId="0" borderId="24" xfId="0" applyNumberFormat="1" applyFont="1" applyBorder="1" applyAlignment="1" applyProtection="1">
      <alignment vertical="center"/>
    </xf>
    <xf numFmtId="4" fontId="27" fillId="0" borderId="2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11" fillId="2" borderId="0" xfId="0" applyFont="1" applyFill="1" applyAlignment="1">
      <alignment vertical="center"/>
    </xf>
    <xf numFmtId="0" fontId="12" fillId="2" borderId="0" xfId="0" applyFont="1" applyFill="1" applyAlignment="1">
      <alignment horizontal="left" vertical="center"/>
    </xf>
    <xf numFmtId="0" fontId="28" fillId="2" borderId="0" xfId="1" applyFont="1" applyFill="1" applyAlignment="1">
      <alignment vertical="center"/>
    </xf>
    <xf numFmtId="0" fontId="11" fillId="2" borderId="0" xfId="0" applyFont="1" applyFill="1" applyAlignment="1" applyProtection="1">
      <alignment vertical="center"/>
      <protection locked="0"/>
    </xf>
    <xf numFmtId="0" fontId="0" fillId="0" borderId="3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17" fillId="0" borderId="0" xfId="0" applyFont="1" applyBorder="1" applyAlignment="1" applyProtection="1">
      <alignment horizontal="left" vertical="center"/>
      <protection locked="0"/>
    </xf>
    <xf numFmtId="165" fontId="2" fillId="0" borderId="0" xfId="0" applyNumberFormat="1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 wrapText="1"/>
    </xf>
    <xf numFmtId="0" fontId="0" fillId="0" borderId="0" xfId="0" applyFont="1" applyBorder="1" applyAlignment="1" applyProtection="1">
      <alignment vertical="center" wrapText="1"/>
    </xf>
    <xf numFmtId="0" fontId="0" fillId="0" borderId="0" xfId="0" applyFont="1" applyBorder="1" applyAlignment="1" applyProtection="1">
      <alignment vertical="center" wrapText="1"/>
      <protection locked="0"/>
    </xf>
    <xf numFmtId="0" fontId="0" fillId="0" borderId="6" xfId="0" applyFont="1" applyBorder="1" applyAlignment="1" applyProtection="1">
      <alignment vertical="center" wrapText="1"/>
    </xf>
    <xf numFmtId="0" fontId="0" fillId="0" borderId="16" xfId="0" applyFont="1" applyBorder="1" applyAlignment="1" applyProtection="1">
      <alignment vertical="center"/>
      <protection locked="0"/>
    </xf>
    <xf numFmtId="0" fontId="0" fillId="0" borderId="26" xfId="0" applyFont="1" applyBorder="1" applyAlignment="1" applyProtection="1">
      <alignment vertical="center"/>
    </xf>
    <xf numFmtId="0" fontId="19" fillId="0" borderId="0" xfId="0" applyFont="1" applyBorder="1" applyAlignment="1" applyProtection="1">
      <alignment horizontal="left" vertical="center"/>
    </xf>
    <xf numFmtId="4" fontId="22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  <protection locked="0"/>
    </xf>
    <xf numFmtId="4" fontId="1" fillId="0" borderId="0" xfId="0" applyNumberFormat="1" applyFont="1" applyBorder="1" applyAlignment="1" applyProtection="1">
      <alignment vertical="center"/>
    </xf>
    <xf numFmtId="164" fontId="1" fillId="0" borderId="0" xfId="0" applyNumberFormat="1" applyFont="1" applyBorder="1" applyAlignment="1" applyProtection="1">
      <alignment horizontal="right" vertical="center"/>
      <protection locked="0"/>
    </xf>
    <xf numFmtId="0" fontId="0" fillId="5" borderId="0" xfId="0" applyFont="1" applyFill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left" vertical="center"/>
    </xf>
    <xf numFmtId="0" fontId="3" fillId="5" borderId="10" xfId="0" applyFont="1" applyFill="1" applyBorder="1" applyAlignment="1" applyProtection="1">
      <alignment horizontal="right" vertical="center"/>
    </xf>
    <xf numFmtId="0" fontId="3" fillId="5" borderId="10" xfId="0" applyFont="1" applyFill="1" applyBorder="1" applyAlignment="1" applyProtection="1">
      <alignment horizontal="center" vertical="center"/>
    </xf>
    <xf numFmtId="0" fontId="0" fillId="5" borderId="10" xfId="0" applyFont="1" applyFill="1" applyBorder="1" applyAlignment="1" applyProtection="1">
      <alignment vertical="center"/>
      <protection locked="0"/>
    </xf>
    <xf numFmtId="4" fontId="3" fillId="5" borderId="10" xfId="0" applyNumberFormat="1" applyFont="1" applyFill="1" applyBorder="1" applyAlignment="1" applyProtection="1">
      <alignment vertical="center"/>
    </xf>
    <xf numFmtId="0" fontId="0" fillId="5" borderId="27" xfId="0" applyFont="1" applyFill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  <protection locked="0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3" xfId="0" applyFont="1" applyBorder="1" applyAlignment="1" applyProtection="1">
      <alignment vertical="center"/>
      <protection locked="0"/>
    </xf>
    <xf numFmtId="0" fontId="0" fillId="0" borderId="4" xfId="0" applyFont="1" applyBorder="1" applyAlignment="1">
      <alignment vertical="center"/>
    </xf>
    <xf numFmtId="0" fontId="2" fillId="5" borderId="0" xfId="0" applyFont="1" applyFill="1" applyBorder="1" applyAlignment="1" applyProtection="1">
      <alignment horizontal="left" vertical="center"/>
    </xf>
    <xf numFmtId="0" fontId="0" fillId="5" borderId="0" xfId="0" applyFont="1" applyFill="1" applyBorder="1" applyAlignment="1" applyProtection="1">
      <alignment vertical="center"/>
      <protection locked="0"/>
    </xf>
    <xf numFmtId="0" fontId="2" fillId="5" borderId="0" xfId="0" applyFont="1" applyFill="1" applyBorder="1" applyAlignment="1" applyProtection="1">
      <alignment horizontal="right" vertical="center"/>
    </xf>
    <xf numFmtId="0" fontId="0" fillId="5" borderId="6" xfId="0" applyFont="1" applyFill="1" applyBorder="1" applyAlignment="1" applyProtection="1">
      <alignment vertical="center"/>
    </xf>
    <xf numFmtId="0" fontId="29" fillId="0" borderId="0" xfId="0" applyFont="1" applyBorder="1" applyAlignment="1" applyProtection="1">
      <alignment horizontal="left" vertical="center"/>
    </xf>
    <xf numFmtId="0" fontId="5" fillId="0" borderId="5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5" fillId="0" borderId="24" xfId="0" applyFont="1" applyBorder="1" applyAlignment="1" applyProtection="1">
      <alignment horizontal="left" vertical="center"/>
    </xf>
    <xf numFmtId="0" fontId="5" fillId="0" borderId="24" xfId="0" applyFont="1" applyBorder="1" applyAlignment="1" applyProtection="1">
      <alignment vertical="center"/>
    </xf>
    <xf numFmtId="0" fontId="5" fillId="0" borderId="24" xfId="0" applyFont="1" applyBorder="1" applyAlignment="1" applyProtection="1">
      <alignment vertical="center"/>
      <protection locked="0"/>
    </xf>
    <xf numFmtId="4" fontId="5" fillId="0" borderId="24" xfId="0" applyNumberFormat="1" applyFont="1" applyBorder="1" applyAlignment="1" applyProtection="1">
      <alignment vertical="center"/>
    </xf>
    <xf numFmtId="0" fontId="5" fillId="0" borderId="6" xfId="0" applyFont="1" applyBorder="1" applyAlignment="1" applyProtection="1">
      <alignment vertical="center"/>
    </xf>
    <xf numFmtId="0" fontId="6" fillId="0" borderId="5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24" xfId="0" applyFont="1" applyBorder="1" applyAlignment="1" applyProtection="1">
      <alignment horizontal="left" vertical="center"/>
    </xf>
    <xf numFmtId="0" fontId="6" fillId="0" borderId="24" xfId="0" applyFont="1" applyBorder="1" applyAlignment="1" applyProtection="1">
      <alignment vertical="center"/>
    </xf>
    <xf numFmtId="0" fontId="6" fillId="0" borderId="24" xfId="0" applyFont="1" applyBorder="1" applyAlignment="1" applyProtection="1">
      <alignment vertical="center"/>
      <protection locked="0"/>
    </xf>
    <xf numFmtId="4" fontId="6" fillId="0" borderId="24" xfId="0" applyNumberFormat="1" applyFont="1" applyBorder="1" applyAlignment="1" applyProtection="1">
      <alignment vertical="center"/>
    </xf>
    <xf numFmtId="0" fontId="6" fillId="0" borderId="6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/>
    </xf>
    <xf numFmtId="0" fontId="17" fillId="0" borderId="0" xfId="0" applyFont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center" vertical="center" wrapText="1"/>
    </xf>
    <xf numFmtId="0" fontId="2" fillId="5" borderId="20" xfId="0" applyFont="1" applyFill="1" applyBorder="1" applyAlignment="1" applyProtection="1">
      <alignment horizontal="center" vertical="center" wrapText="1"/>
    </xf>
    <xf numFmtId="0" fontId="2" fillId="5" borderId="21" xfId="0" applyFont="1" applyFill="1" applyBorder="1" applyAlignment="1" applyProtection="1">
      <alignment horizontal="center" vertical="center" wrapText="1"/>
    </xf>
    <xf numFmtId="0" fontId="2" fillId="5" borderId="21" xfId="0" applyFont="1" applyFill="1" applyBorder="1" applyAlignment="1" applyProtection="1">
      <alignment horizontal="center" vertical="center" wrapText="1"/>
      <protection locked="0"/>
    </xf>
    <xf numFmtId="0" fontId="2" fillId="5" borderId="22" xfId="0" applyFont="1" applyFill="1" applyBorder="1" applyAlignment="1" applyProtection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4" fontId="22" fillId="0" borderId="0" xfId="0" applyNumberFormat="1" applyFont="1" applyAlignment="1" applyProtection="1"/>
    <xf numFmtId="166" fontId="30" fillId="0" borderId="16" xfId="0" applyNumberFormat="1" applyFont="1" applyBorder="1" applyAlignment="1" applyProtection="1"/>
    <xf numFmtId="166" fontId="30" fillId="0" borderId="17" xfId="0" applyNumberFormat="1" applyFont="1" applyBorder="1" applyAlignment="1" applyProtection="1"/>
    <xf numFmtId="4" fontId="31" fillId="0" borderId="0" xfId="0" applyNumberFormat="1" applyFont="1" applyAlignment="1">
      <alignment vertical="center"/>
    </xf>
    <xf numFmtId="0" fontId="7" fillId="0" borderId="5" xfId="0" applyFont="1" applyBorder="1" applyAlignment="1" applyProtection="1"/>
    <xf numFmtId="0" fontId="7" fillId="0" borderId="0" xfId="0" applyFont="1" applyAlignment="1" applyProtection="1"/>
    <xf numFmtId="0" fontId="7" fillId="0" borderId="0" xfId="0" applyFont="1" applyAlignment="1" applyProtection="1">
      <alignment horizontal="left"/>
    </xf>
    <xf numFmtId="0" fontId="5" fillId="0" borderId="0" xfId="0" applyFont="1" applyAlignment="1" applyProtection="1">
      <alignment horizontal="left"/>
    </xf>
    <xf numFmtId="0" fontId="7" fillId="0" borderId="0" xfId="0" applyFont="1" applyAlignment="1" applyProtection="1">
      <protection locked="0"/>
    </xf>
    <xf numFmtId="4" fontId="5" fillId="0" borderId="0" xfId="0" applyNumberFormat="1" applyFont="1" applyAlignment="1" applyProtection="1"/>
    <xf numFmtId="0" fontId="7" fillId="0" borderId="5" xfId="0" applyFont="1" applyBorder="1" applyAlignment="1"/>
    <xf numFmtId="0" fontId="7" fillId="0" borderId="18" xfId="0" applyFont="1" applyBorder="1" applyAlignment="1" applyProtection="1"/>
    <xf numFmtId="0" fontId="7" fillId="0" borderId="0" xfId="0" applyFont="1" applyBorder="1" applyAlignment="1" applyProtection="1"/>
    <xf numFmtId="166" fontId="7" fillId="0" borderId="0" xfId="0" applyNumberFormat="1" applyFont="1" applyBorder="1" applyAlignment="1" applyProtection="1"/>
    <xf numFmtId="166" fontId="7" fillId="0" borderId="19" xfId="0" applyNumberFormat="1" applyFont="1" applyBorder="1" applyAlignment="1" applyProtection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vertical="center"/>
    </xf>
    <xf numFmtId="0" fontId="6" fillId="0" borderId="0" xfId="0" applyFont="1" applyAlignment="1" applyProtection="1">
      <alignment horizontal="left"/>
    </xf>
    <xf numFmtId="4" fontId="6" fillId="0" borderId="0" xfId="0" applyNumberFormat="1" applyFont="1" applyAlignment="1" applyProtection="1"/>
    <xf numFmtId="0" fontId="0" fillId="0" borderId="28" xfId="0" applyFont="1" applyBorder="1" applyAlignment="1" applyProtection="1">
      <alignment horizontal="center" vertical="center"/>
    </xf>
    <xf numFmtId="49" fontId="0" fillId="0" borderId="28" xfId="0" applyNumberFormat="1" applyFont="1" applyBorder="1" applyAlignment="1" applyProtection="1">
      <alignment horizontal="left" vertical="center" wrapText="1"/>
    </xf>
    <xf numFmtId="0" fontId="0" fillId="0" borderId="28" xfId="0" applyFont="1" applyBorder="1" applyAlignment="1" applyProtection="1">
      <alignment horizontal="left" vertical="center" wrapText="1"/>
    </xf>
    <xf numFmtId="0" fontId="0" fillId="0" borderId="28" xfId="0" applyFont="1" applyBorder="1" applyAlignment="1" applyProtection="1">
      <alignment horizontal="center" vertical="center" wrapText="1"/>
    </xf>
    <xf numFmtId="167" fontId="0" fillId="0" borderId="28" xfId="0" applyNumberFormat="1" applyFont="1" applyBorder="1" applyAlignment="1" applyProtection="1">
      <alignment vertical="center"/>
    </xf>
    <xf numFmtId="4" fontId="0" fillId="3" borderId="28" xfId="0" applyNumberFormat="1" applyFont="1" applyFill="1" applyBorder="1" applyAlignment="1" applyProtection="1">
      <alignment vertical="center"/>
      <protection locked="0"/>
    </xf>
    <xf numFmtId="4" fontId="0" fillId="0" borderId="28" xfId="0" applyNumberFormat="1" applyFont="1" applyBorder="1" applyAlignment="1" applyProtection="1">
      <alignment vertical="center"/>
    </xf>
    <xf numFmtId="0" fontId="1" fillId="3" borderId="28" xfId="0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</xf>
    <xf numFmtId="166" fontId="1" fillId="0" borderId="0" xfId="0" applyNumberFormat="1" applyFont="1" applyBorder="1" applyAlignment="1" applyProtection="1">
      <alignment vertical="center"/>
    </xf>
    <xf numFmtId="166" fontId="1" fillId="0" borderId="19" xfId="0" applyNumberFormat="1" applyFont="1" applyBorder="1" applyAlignment="1" applyProtection="1">
      <alignment vertical="center"/>
    </xf>
    <xf numFmtId="4" fontId="0" fillId="0" borderId="0" xfId="0" applyNumberFormat="1" applyFont="1" applyAlignment="1">
      <alignment vertical="center"/>
    </xf>
    <xf numFmtId="0" fontId="32" fillId="0" borderId="0" xfId="0" applyFont="1" applyAlignment="1" applyProtection="1">
      <alignment horizontal="left" vertical="center"/>
    </xf>
    <xf numFmtId="0" fontId="33" fillId="0" borderId="0" xfId="0" applyFont="1" applyAlignment="1" applyProtection="1">
      <alignment horizontal="left" vertical="center" wrapText="1"/>
    </xf>
    <xf numFmtId="0" fontId="0" fillId="0" borderId="18" xfId="0" applyFont="1" applyBorder="1" applyAlignment="1" applyProtection="1">
      <alignment vertical="center"/>
    </xf>
    <xf numFmtId="0" fontId="8" fillId="0" borderId="5" xfId="0" applyFont="1" applyBorder="1" applyAlignment="1" applyProtection="1">
      <alignment vertical="center"/>
    </xf>
    <xf numFmtId="0" fontId="8" fillId="0" borderId="0" xfId="0" applyFont="1" applyAlignment="1" applyProtection="1">
      <alignment vertical="center"/>
    </xf>
    <xf numFmtId="0" fontId="8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left" vertical="center" wrapText="1"/>
    </xf>
    <xf numFmtId="167" fontId="8" fillId="0" borderId="0" xfId="0" applyNumberFormat="1" applyFont="1" applyAlignment="1" applyProtection="1">
      <alignment vertical="center"/>
    </xf>
    <xf numFmtId="0" fontId="8" fillId="0" borderId="0" xfId="0" applyFont="1" applyAlignment="1" applyProtection="1">
      <alignment vertical="center"/>
      <protection locked="0"/>
    </xf>
    <xf numFmtId="0" fontId="8" fillId="0" borderId="5" xfId="0" applyFont="1" applyBorder="1" applyAlignment="1">
      <alignment vertical="center"/>
    </xf>
    <xf numFmtId="0" fontId="8" fillId="0" borderId="18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8" fillId="0" borderId="19" xfId="0" applyFont="1" applyBorder="1" applyAlignment="1" applyProtection="1">
      <alignment vertical="center"/>
    </xf>
    <xf numFmtId="0" fontId="8" fillId="0" borderId="0" xfId="0" applyFont="1" applyAlignment="1">
      <alignment horizontal="left" vertical="center"/>
    </xf>
    <xf numFmtId="0" fontId="9" fillId="0" borderId="5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5" xfId="0" applyFont="1" applyBorder="1" applyAlignment="1">
      <alignment vertical="center"/>
    </xf>
    <xf numFmtId="0" fontId="9" fillId="0" borderId="18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9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34" fillId="0" borderId="28" xfId="0" applyFont="1" applyBorder="1" applyAlignment="1" applyProtection="1">
      <alignment horizontal="center" vertical="center"/>
    </xf>
    <xf numFmtId="49" fontId="34" fillId="0" borderId="28" xfId="0" applyNumberFormat="1" applyFont="1" applyBorder="1" applyAlignment="1" applyProtection="1">
      <alignment horizontal="left" vertical="center" wrapText="1"/>
    </xf>
    <xf numFmtId="0" fontId="34" fillId="0" borderId="28" xfId="0" applyFont="1" applyBorder="1" applyAlignment="1" applyProtection="1">
      <alignment horizontal="left" vertical="center" wrapText="1"/>
    </xf>
    <xf numFmtId="0" fontId="34" fillId="0" borderId="28" xfId="0" applyFont="1" applyBorder="1" applyAlignment="1" applyProtection="1">
      <alignment horizontal="center" vertical="center" wrapText="1"/>
    </xf>
    <xf numFmtId="167" fontId="34" fillId="0" borderId="28" xfId="0" applyNumberFormat="1" applyFont="1" applyBorder="1" applyAlignment="1" applyProtection="1">
      <alignment vertical="center"/>
    </xf>
    <xf numFmtId="4" fontId="34" fillId="3" borderId="28" xfId="0" applyNumberFormat="1" applyFont="1" applyFill="1" applyBorder="1" applyAlignment="1" applyProtection="1">
      <alignment vertical="center"/>
      <protection locked="0"/>
    </xf>
    <xf numFmtId="4" fontId="34" fillId="0" borderId="28" xfId="0" applyNumberFormat="1" applyFont="1" applyBorder="1" applyAlignment="1" applyProtection="1">
      <alignment vertical="center"/>
    </xf>
    <xf numFmtId="0" fontId="34" fillId="0" borderId="5" xfId="0" applyFont="1" applyBorder="1" applyAlignment="1">
      <alignment vertical="center"/>
    </xf>
    <xf numFmtId="0" fontId="34" fillId="3" borderId="28" xfId="0" applyFont="1" applyFill="1" applyBorder="1" applyAlignment="1" applyProtection="1">
      <alignment horizontal="left" vertical="center"/>
      <protection locked="0"/>
    </xf>
    <xf numFmtId="0" fontId="34" fillId="0" borderId="0" xfId="0" applyFont="1" applyBorder="1" applyAlignment="1" applyProtection="1">
      <alignment horizontal="center" vertical="center"/>
    </xf>
    <xf numFmtId="0" fontId="0" fillId="0" borderId="23" xfId="0" applyFont="1" applyBorder="1" applyAlignment="1" applyProtection="1">
      <alignment vertical="center"/>
    </xf>
    <xf numFmtId="0" fontId="0" fillId="0" borderId="24" xfId="0" applyFont="1" applyBorder="1" applyAlignment="1" applyProtection="1">
      <alignment vertical="center"/>
    </xf>
    <xf numFmtId="0" fontId="0" fillId="0" borderId="25" xfId="0" applyFont="1" applyBorder="1" applyAlignment="1" applyProtection="1">
      <alignment vertical="center"/>
    </xf>
    <xf numFmtId="0" fontId="0" fillId="0" borderId="0" xfId="0" applyAlignment="1" applyProtection="1">
      <alignment vertical="top"/>
      <protection locked="0"/>
    </xf>
    <xf numFmtId="0" fontId="35" fillId="0" borderId="29" xfId="0" applyFont="1" applyBorder="1" applyAlignment="1" applyProtection="1">
      <alignment vertical="center" wrapText="1"/>
      <protection locked="0"/>
    </xf>
    <xf numFmtId="0" fontId="35" fillId="0" borderId="30" xfId="0" applyFont="1" applyBorder="1" applyAlignment="1" applyProtection="1">
      <alignment vertical="center" wrapText="1"/>
      <protection locked="0"/>
    </xf>
    <xf numFmtId="0" fontId="35" fillId="0" borderId="31" xfId="0" applyFont="1" applyBorder="1" applyAlignment="1" applyProtection="1">
      <alignment vertical="center" wrapText="1"/>
      <protection locked="0"/>
    </xf>
    <xf numFmtId="0" fontId="35" fillId="0" borderId="32" xfId="0" applyFont="1" applyBorder="1" applyAlignment="1" applyProtection="1">
      <alignment horizontal="center" vertical="center" wrapText="1"/>
      <protection locked="0"/>
    </xf>
    <xf numFmtId="0" fontId="35" fillId="0" borderId="33" xfId="0" applyFont="1" applyBorder="1" applyAlignment="1" applyProtection="1">
      <alignment horizontal="center" vertical="center" wrapText="1"/>
      <protection locked="0"/>
    </xf>
    <xf numFmtId="0" fontId="35" fillId="0" borderId="32" xfId="0" applyFont="1" applyBorder="1" applyAlignment="1" applyProtection="1">
      <alignment vertical="center" wrapText="1"/>
      <protection locked="0"/>
    </xf>
    <xf numFmtId="0" fontId="35" fillId="0" borderId="33" xfId="0" applyFont="1" applyBorder="1" applyAlignment="1" applyProtection="1">
      <alignment vertical="center" wrapText="1"/>
      <protection locked="0"/>
    </xf>
    <xf numFmtId="0" fontId="37" fillId="0" borderId="1" xfId="0" applyFont="1" applyBorder="1" applyAlignment="1" applyProtection="1">
      <alignment horizontal="left" vertical="center" wrapText="1"/>
      <protection locked="0"/>
    </xf>
    <xf numFmtId="0" fontId="38" fillId="0" borderId="1" xfId="0" applyFont="1" applyBorder="1" applyAlignment="1" applyProtection="1">
      <alignment horizontal="left" vertical="center" wrapText="1"/>
      <protection locked="0"/>
    </xf>
    <xf numFmtId="0" fontId="38" fillId="0" borderId="32" xfId="0" applyFont="1" applyBorder="1" applyAlignment="1" applyProtection="1">
      <alignment vertical="center" wrapText="1"/>
      <protection locked="0"/>
    </xf>
    <xf numFmtId="0" fontId="38" fillId="0" borderId="1" xfId="0" applyFont="1" applyBorder="1" applyAlignment="1" applyProtection="1">
      <alignment vertical="center" wrapText="1"/>
      <protection locked="0"/>
    </xf>
    <xf numFmtId="0" fontId="38" fillId="0" borderId="1" xfId="0" applyFont="1" applyBorder="1" applyAlignment="1" applyProtection="1">
      <alignment vertical="center"/>
      <protection locked="0"/>
    </xf>
    <xf numFmtId="0" fontId="38" fillId="0" borderId="1" xfId="0" applyFont="1" applyBorder="1" applyAlignment="1" applyProtection="1">
      <alignment horizontal="left" vertical="center"/>
      <protection locked="0"/>
    </xf>
    <xf numFmtId="49" fontId="38" fillId="0" borderId="1" xfId="0" applyNumberFormat="1" applyFont="1" applyBorder="1" applyAlignment="1" applyProtection="1">
      <alignment vertical="center" wrapText="1"/>
      <protection locked="0"/>
    </xf>
    <xf numFmtId="0" fontId="35" fillId="0" borderId="35" xfId="0" applyFont="1" applyBorder="1" applyAlignment="1" applyProtection="1">
      <alignment vertical="center" wrapText="1"/>
      <protection locked="0"/>
    </xf>
    <xf numFmtId="0" fontId="39" fillId="0" borderId="34" xfId="0" applyFont="1" applyBorder="1" applyAlignment="1" applyProtection="1">
      <alignment vertical="center" wrapText="1"/>
      <protection locked="0"/>
    </xf>
    <xf numFmtId="0" fontId="35" fillId="0" borderId="36" xfId="0" applyFont="1" applyBorder="1" applyAlignment="1" applyProtection="1">
      <alignment vertical="center" wrapText="1"/>
      <protection locked="0"/>
    </xf>
    <xf numFmtId="0" fontId="35" fillId="0" borderId="1" xfId="0" applyFont="1" applyBorder="1" applyAlignment="1" applyProtection="1">
      <alignment vertical="top"/>
      <protection locked="0"/>
    </xf>
    <xf numFmtId="0" fontId="35" fillId="0" borderId="0" xfId="0" applyFont="1" applyAlignment="1" applyProtection="1">
      <alignment vertical="top"/>
      <protection locked="0"/>
    </xf>
    <xf numFmtId="0" fontId="35" fillId="0" borderId="29" xfId="0" applyFont="1" applyBorder="1" applyAlignment="1" applyProtection="1">
      <alignment horizontal="left" vertical="center"/>
      <protection locked="0"/>
    </xf>
    <xf numFmtId="0" fontId="35" fillId="0" borderId="30" xfId="0" applyFont="1" applyBorder="1" applyAlignment="1" applyProtection="1">
      <alignment horizontal="left" vertical="center"/>
      <protection locked="0"/>
    </xf>
    <xf numFmtId="0" fontId="35" fillId="0" borderId="31" xfId="0" applyFont="1" applyBorder="1" applyAlignment="1" applyProtection="1">
      <alignment horizontal="left" vertical="center"/>
      <protection locked="0"/>
    </xf>
    <xf numFmtId="0" fontId="35" fillId="0" borderId="32" xfId="0" applyFont="1" applyBorder="1" applyAlignment="1" applyProtection="1">
      <alignment horizontal="left" vertical="center"/>
      <protection locked="0"/>
    </xf>
    <xf numFmtId="0" fontId="35" fillId="0" borderId="33" xfId="0" applyFont="1" applyBorder="1" applyAlignment="1" applyProtection="1">
      <alignment horizontal="left" vertical="center"/>
      <protection locked="0"/>
    </xf>
    <xf numFmtId="0" fontId="37" fillId="0" borderId="1" xfId="0" applyFont="1" applyBorder="1" applyAlignment="1" applyProtection="1">
      <alignment horizontal="left" vertical="center"/>
      <protection locked="0"/>
    </xf>
    <xf numFmtId="0" fontId="40" fillId="0" borderId="0" xfId="0" applyFont="1" applyAlignment="1" applyProtection="1">
      <alignment horizontal="left" vertical="center"/>
      <protection locked="0"/>
    </xf>
    <xf numFmtId="0" fontId="37" fillId="0" borderId="34" xfId="0" applyFont="1" applyBorder="1" applyAlignment="1" applyProtection="1">
      <alignment horizontal="left" vertical="center"/>
      <protection locked="0"/>
    </xf>
    <xf numFmtId="0" fontId="37" fillId="0" borderId="34" xfId="0" applyFont="1" applyBorder="1" applyAlignment="1" applyProtection="1">
      <alignment horizontal="center" vertical="center"/>
      <protection locked="0"/>
    </xf>
    <xf numFmtId="0" fontId="40" fillId="0" borderId="34" xfId="0" applyFont="1" applyBorder="1" applyAlignment="1" applyProtection="1">
      <alignment horizontal="left" vertical="center"/>
      <protection locked="0"/>
    </xf>
    <xf numFmtId="0" fontId="41" fillId="0" borderId="1" xfId="0" applyFont="1" applyBorder="1" applyAlignment="1" applyProtection="1">
      <alignment horizontal="left" vertical="center"/>
      <protection locked="0"/>
    </xf>
    <xf numFmtId="0" fontId="38" fillId="0" borderId="0" xfId="0" applyFont="1" applyAlignment="1" applyProtection="1">
      <alignment horizontal="left" vertical="center"/>
      <protection locked="0"/>
    </xf>
    <xf numFmtId="0" fontId="38" fillId="0" borderId="1" xfId="0" applyFont="1" applyBorder="1" applyAlignment="1" applyProtection="1">
      <alignment horizontal="center" vertical="center"/>
      <protection locked="0"/>
    </xf>
    <xf numFmtId="0" fontId="38" fillId="0" borderId="32" xfId="0" applyFont="1" applyBorder="1" applyAlignment="1" applyProtection="1">
      <alignment horizontal="left" vertical="center"/>
      <protection locked="0"/>
    </xf>
    <xf numFmtId="0" fontId="38" fillId="0" borderId="1" xfId="0" applyFont="1" applyFill="1" applyBorder="1" applyAlignment="1" applyProtection="1">
      <alignment horizontal="left" vertical="center"/>
      <protection locked="0"/>
    </xf>
    <xf numFmtId="0" fontId="38" fillId="0" borderId="1" xfId="0" applyFont="1" applyFill="1" applyBorder="1" applyAlignment="1" applyProtection="1">
      <alignment horizontal="center" vertical="center"/>
      <protection locked="0"/>
    </xf>
    <xf numFmtId="0" fontId="35" fillId="0" borderId="35" xfId="0" applyFont="1" applyBorder="1" applyAlignment="1" applyProtection="1">
      <alignment horizontal="left" vertical="center"/>
      <protection locked="0"/>
    </xf>
    <xf numFmtId="0" fontId="39" fillId="0" borderId="34" xfId="0" applyFont="1" applyBorder="1" applyAlignment="1" applyProtection="1">
      <alignment horizontal="left" vertical="center"/>
      <protection locked="0"/>
    </xf>
    <xf numFmtId="0" fontId="35" fillId="0" borderId="36" xfId="0" applyFont="1" applyBorder="1" applyAlignment="1" applyProtection="1">
      <alignment horizontal="left" vertical="center"/>
      <protection locked="0"/>
    </xf>
    <xf numFmtId="0" fontId="35" fillId="0" borderId="1" xfId="0" applyFont="1" applyBorder="1" applyAlignment="1" applyProtection="1">
      <alignment horizontal="left" vertical="center"/>
      <protection locked="0"/>
    </xf>
    <xf numFmtId="0" fontId="39" fillId="0" borderId="1" xfId="0" applyFont="1" applyBorder="1" applyAlignment="1" applyProtection="1">
      <alignment horizontal="left" vertical="center"/>
      <protection locked="0"/>
    </xf>
    <xf numFmtId="0" fontId="40" fillId="0" borderId="1" xfId="0" applyFont="1" applyBorder="1" applyAlignment="1" applyProtection="1">
      <alignment horizontal="left" vertical="center"/>
      <protection locked="0"/>
    </xf>
    <xf numFmtId="0" fontId="38" fillId="0" borderId="34" xfId="0" applyFont="1" applyBorder="1" applyAlignment="1" applyProtection="1">
      <alignment horizontal="left" vertical="center"/>
      <protection locked="0"/>
    </xf>
    <xf numFmtId="0" fontId="35" fillId="0" borderId="1" xfId="0" applyFont="1" applyBorder="1" applyAlignment="1" applyProtection="1">
      <alignment horizontal="left" vertical="center" wrapText="1"/>
      <protection locked="0"/>
    </xf>
    <xf numFmtId="0" fontId="38" fillId="0" borderId="1" xfId="0" applyFont="1" applyBorder="1" applyAlignment="1" applyProtection="1">
      <alignment horizontal="center" vertical="center" wrapText="1"/>
      <protection locked="0"/>
    </xf>
    <xf numFmtId="0" fontId="35" fillId="0" borderId="29" xfId="0" applyFont="1" applyBorder="1" applyAlignment="1" applyProtection="1">
      <alignment horizontal="left" vertical="center" wrapText="1"/>
      <protection locked="0"/>
    </xf>
    <xf numFmtId="0" fontId="35" fillId="0" borderId="30" xfId="0" applyFont="1" applyBorder="1" applyAlignment="1" applyProtection="1">
      <alignment horizontal="left" vertical="center" wrapText="1"/>
      <protection locked="0"/>
    </xf>
    <xf numFmtId="0" fontId="35" fillId="0" borderId="31" xfId="0" applyFont="1" applyBorder="1" applyAlignment="1" applyProtection="1">
      <alignment horizontal="left" vertical="center" wrapText="1"/>
      <protection locked="0"/>
    </xf>
    <xf numFmtId="0" fontId="35" fillId="0" borderId="32" xfId="0" applyFont="1" applyBorder="1" applyAlignment="1" applyProtection="1">
      <alignment horizontal="left" vertical="center" wrapText="1"/>
      <protection locked="0"/>
    </xf>
    <xf numFmtId="0" fontId="35" fillId="0" borderId="33" xfId="0" applyFont="1" applyBorder="1" applyAlignment="1" applyProtection="1">
      <alignment horizontal="left" vertical="center" wrapText="1"/>
      <protection locked="0"/>
    </xf>
    <xf numFmtId="0" fontId="40" fillId="0" borderId="32" xfId="0" applyFont="1" applyBorder="1" applyAlignment="1" applyProtection="1">
      <alignment horizontal="left" vertical="center" wrapText="1"/>
      <protection locked="0"/>
    </xf>
    <xf numFmtId="0" fontId="40" fillId="0" borderId="33" xfId="0" applyFont="1" applyBorder="1" applyAlignment="1" applyProtection="1">
      <alignment horizontal="left" vertical="center" wrapText="1"/>
      <protection locked="0"/>
    </xf>
    <xf numFmtId="0" fontId="38" fillId="0" borderId="32" xfId="0" applyFont="1" applyBorder="1" applyAlignment="1" applyProtection="1">
      <alignment horizontal="left" vertical="center" wrapText="1"/>
      <protection locked="0"/>
    </xf>
    <xf numFmtId="0" fontId="38" fillId="0" borderId="33" xfId="0" applyFont="1" applyBorder="1" applyAlignment="1" applyProtection="1">
      <alignment horizontal="left" vertical="center" wrapText="1"/>
      <protection locked="0"/>
    </xf>
    <xf numFmtId="0" fontId="38" fillId="0" borderId="33" xfId="0" applyFont="1" applyBorder="1" applyAlignment="1" applyProtection="1">
      <alignment horizontal="left" vertical="center"/>
      <protection locked="0"/>
    </xf>
    <xf numFmtId="0" fontId="38" fillId="0" borderId="35" xfId="0" applyFont="1" applyBorder="1" applyAlignment="1" applyProtection="1">
      <alignment horizontal="left" vertical="center" wrapText="1"/>
      <protection locked="0"/>
    </xf>
    <xf numFmtId="0" fontId="38" fillId="0" borderId="34" xfId="0" applyFont="1" applyBorder="1" applyAlignment="1" applyProtection="1">
      <alignment horizontal="left" vertical="center" wrapText="1"/>
      <protection locked="0"/>
    </xf>
    <xf numFmtId="0" fontId="38" fillId="0" borderId="36" xfId="0" applyFont="1" applyBorder="1" applyAlignment="1" applyProtection="1">
      <alignment horizontal="left" vertical="center" wrapText="1"/>
      <protection locked="0"/>
    </xf>
    <xf numFmtId="0" fontId="38" fillId="0" borderId="1" xfId="0" applyFont="1" applyBorder="1" applyAlignment="1" applyProtection="1">
      <alignment horizontal="left" vertical="top"/>
      <protection locked="0"/>
    </xf>
    <xf numFmtId="0" fontId="38" fillId="0" borderId="1" xfId="0" applyFont="1" applyBorder="1" applyAlignment="1" applyProtection="1">
      <alignment horizontal="center" vertical="top"/>
      <protection locked="0"/>
    </xf>
    <xf numFmtId="0" fontId="38" fillId="0" borderId="35" xfId="0" applyFont="1" applyBorder="1" applyAlignment="1" applyProtection="1">
      <alignment horizontal="left" vertical="center"/>
      <protection locked="0"/>
    </xf>
    <xf numFmtId="0" fontId="38" fillId="0" borderId="36" xfId="0" applyFont="1" applyBorder="1" applyAlignment="1" applyProtection="1">
      <alignment horizontal="left" vertical="center"/>
      <protection locked="0"/>
    </xf>
    <xf numFmtId="0" fontId="40" fillId="0" borderId="0" xfId="0" applyFont="1" applyAlignment="1" applyProtection="1">
      <alignment vertical="center"/>
      <protection locked="0"/>
    </xf>
    <xf numFmtId="0" fontId="37" fillId="0" borderId="1" xfId="0" applyFont="1" applyBorder="1" applyAlignment="1" applyProtection="1">
      <alignment vertical="center"/>
      <protection locked="0"/>
    </xf>
    <xf numFmtId="0" fontId="40" fillId="0" borderId="34" xfId="0" applyFont="1" applyBorder="1" applyAlignment="1" applyProtection="1">
      <alignment vertical="center"/>
      <protection locked="0"/>
    </xf>
    <xf numFmtId="0" fontId="37" fillId="0" borderId="34" xfId="0" applyFont="1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top"/>
      <protection locked="0"/>
    </xf>
    <xf numFmtId="49" fontId="38" fillId="0" borderId="1" xfId="0" applyNumberFormat="1" applyFont="1" applyBorder="1" applyAlignment="1" applyProtection="1">
      <alignment horizontal="left" vertical="center"/>
      <protection locked="0"/>
    </xf>
    <xf numFmtId="0" fontId="0" fillId="0" borderId="34" xfId="0" applyBorder="1" applyAlignment="1" applyProtection="1">
      <alignment vertical="top"/>
      <protection locked="0"/>
    </xf>
    <xf numFmtId="0" fontId="37" fillId="0" borderId="34" xfId="0" applyFont="1" applyBorder="1" applyAlignment="1" applyProtection="1">
      <alignment horizontal="left"/>
      <protection locked="0"/>
    </xf>
    <xf numFmtId="0" fontId="40" fillId="0" borderId="34" xfId="0" applyFont="1" applyBorder="1" applyAlignment="1" applyProtection="1">
      <protection locked="0"/>
    </xf>
    <xf numFmtId="0" fontId="35" fillId="0" borderId="32" xfId="0" applyFont="1" applyBorder="1" applyAlignment="1" applyProtection="1">
      <alignment vertical="top"/>
      <protection locked="0"/>
    </xf>
    <xf numFmtId="0" fontId="35" fillId="0" borderId="33" xfId="0" applyFont="1" applyBorder="1" applyAlignment="1" applyProtection="1">
      <alignment vertical="top"/>
      <protection locked="0"/>
    </xf>
    <xf numFmtId="0" fontId="35" fillId="0" borderId="1" xfId="0" applyFont="1" applyBorder="1" applyAlignment="1" applyProtection="1">
      <alignment horizontal="center" vertical="center"/>
      <protection locked="0"/>
    </xf>
    <xf numFmtId="0" fontId="35" fillId="0" borderId="1" xfId="0" applyFont="1" applyBorder="1" applyAlignment="1" applyProtection="1">
      <alignment horizontal="left" vertical="top"/>
      <protection locked="0"/>
    </xf>
    <xf numFmtId="0" fontId="35" fillId="0" borderId="35" xfId="0" applyFont="1" applyBorder="1" applyAlignment="1" applyProtection="1">
      <alignment vertical="top"/>
      <protection locked="0"/>
    </xf>
    <xf numFmtId="0" fontId="35" fillId="0" borderId="34" xfId="0" applyFont="1" applyBorder="1" applyAlignment="1" applyProtection="1">
      <alignment vertical="top"/>
      <protection locked="0"/>
    </xf>
    <xf numFmtId="0" fontId="35" fillId="0" borderId="36" xfId="0" applyFont="1" applyBorder="1" applyAlignment="1" applyProtection="1">
      <alignment vertical="top"/>
      <protection locked="0"/>
    </xf>
    <xf numFmtId="0" fontId="0" fillId="0" borderId="0" xfId="0"/>
    <xf numFmtId="4" fontId="25" fillId="0" borderId="0" xfId="0" applyNumberFormat="1" applyFont="1" applyAlignment="1" applyProtection="1">
      <alignment vertical="center"/>
    </xf>
    <xf numFmtId="0" fontId="25" fillId="0" borderId="0" xfId="0" applyFont="1" applyAlignment="1" applyProtection="1">
      <alignment vertical="center"/>
    </xf>
    <xf numFmtId="0" fontId="24" fillId="0" borderId="0" xfId="0" applyFont="1" applyAlignment="1" applyProtection="1">
      <alignment horizontal="left" vertical="center" wrapText="1"/>
    </xf>
    <xf numFmtId="4" fontId="22" fillId="0" borderId="0" xfId="0" applyNumberFormat="1" applyFont="1" applyAlignment="1" applyProtection="1">
      <alignment horizontal="right" vertical="center"/>
    </xf>
    <xf numFmtId="4" fontId="22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/>
    </xf>
    <xf numFmtId="0" fontId="21" fillId="0" borderId="15" xfId="0" applyFont="1" applyBorder="1" applyAlignment="1">
      <alignment horizontal="center" vertical="center"/>
    </xf>
    <xf numFmtId="0" fontId="21" fillId="0" borderId="16" xfId="0" applyFont="1" applyBorder="1" applyAlignment="1">
      <alignment horizontal="left" vertical="center"/>
    </xf>
    <xf numFmtId="0" fontId="1" fillId="0" borderId="18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8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center"/>
    </xf>
    <xf numFmtId="0" fontId="2" fillId="5" borderId="9" xfId="0" applyFont="1" applyFill="1" applyBorder="1" applyAlignment="1" applyProtection="1">
      <alignment horizontal="center" vertical="center"/>
    </xf>
    <xf numFmtId="0" fontId="2" fillId="5" borderId="10" xfId="0" applyFont="1" applyFill="1" applyBorder="1" applyAlignment="1" applyProtection="1">
      <alignment horizontal="left" vertical="center"/>
    </xf>
    <xf numFmtId="0" fontId="2" fillId="5" borderId="10" xfId="0" applyFont="1" applyFill="1" applyBorder="1" applyAlignment="1" applyProtection="1">
      <alignment horizontal="center" vertical="center"/>
    </xf>
    <xf numFmtId="0" fontId="2" fillId="5" borderId="10" xfId="0" applyFont="1" applyFill="1" applyBorder="1" applyAlignment="1" applyProtection="1">
      <alignment horizontal="right" vertical="center"/>
    </xf>
    <xf numFmtId="164" fontId="1" fillId="0" borderId="0" xfId="0" applyNumberFormat="1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vertical="center"/>
    </xf>
    <xf numFmtId="4" fontId="18" fillId="0" borderId="0" xfId="0" applyNumberFormat="1" applyFont="1" applyBorder="1" applyAlignment="1" applyProtection="1">
      <alignment vertical="center"/>
    </xf>
    <xf numFmtId="0" fontId="3" fillId="4" borderId="10" xfId="0" applyFont="1" applyFill="1" applyBorder="1" applyAlignment="1" applyProtection="1">
      <alignment horizontal="left" vertical="center"/>
    </xf>
    <xf numFmtId="0" fontId="0" fillId="4" borderId="10" xfId="0" applyFont="1" applyFill="1" applyBorder="1" applyAlignment="1" applyProtection="1">
      <alignment vertical="center"/>
    </xf>
    <xf numFmtId="4" fontId="3" fillId="4" borderId="10" xfId="0" applyNumberFormat="1" applyFont="1" applyFill="1" applyBorder="1" applyAlignment="1" applyProtection="1">
      <alignment vertical="center"/>
    </xf>
    <xf numFmtId="0" fontId="0" fillId="4" borderId="11" xfId="0" applyFont="1" applyFill="1" applyBorder="1" applyAlignment="1" applyProtection="1">
      <alignment vertical="center"/>
    </xf>
    <xf numFmtId="0" fontId="18" fillId="0" borderId="0" xfId="0" applyFont="1" applyAlignment="1">
      <alignment horizontal="left" vertical="top" wrapText="1"/>
    </xf>
    <xf numFmtId="0" fontId="18" fillId="0" borderId="0" xfId="0" applyFont="1" applyAlignment="1">
      <alignment horizontal="left" vertical="center"/>
    </xf>
    <xf numFmtId="0" fontId="2" fillId="0" borderId="0" xfId="0" applyFont="1" applyBorder="1" applyAlignment="1" applyProtection="1">
      <alignment horizontal="left" vertical="center"/>
    </xf>
    <xf numFmtId="0" fontId="0" fillId="0" borderId="0" xfId="0" applyBorder="1" applyProtection="1"/>
    <xf numFmtId="0" fontId="3" fillId="0" borderId="0" xfId="0" applyFont="1" applyBorder="1" applyAlignment="1" applyProtection="1">
      <alignment horizontal="left" vertical="top" wrapText="1"/>
    </xf>
    <xf numFmtId="49" fontId="2" fillId="3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 wrapText="1"/>
    </xf>
    <xf numFmtId="4" fontId="19" fillId="0" borderId="8" xfId="0" applyNumberFormat="1" applyFont="1" applyBorder="1" applyAlignment="1" applyProtection="1">
      <alignment vertical="center"/>
    </xf>
    <xf numFmtId="0" fontId="0" fillId="0" borderId="8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</xf>
    <xf numFmtId="0" fontId="28" fillId="2" borderId="0" xfId="1" applyFont="1" applyFill="1" applyAlignment="1">
      <alignment vertical="center"/>
    </xf>
    <xf numFmtId="0" fontId="3" fillId="0" borderId="0" xfId="0" applyFont="1" applyBorder="1" applyAlignment="1" applyProtection="1">
      <alignment horizontal="left" vertical="center" wrapText="1"/>
    </xf>
    <xf numFmtId="0" fontId="0" fillId="0" borderId="0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horizontal="left" vertical="center"/>
    </xf>
    <xf numFmtId="0" fontId="0" fillId="0" borderId="0" xfId="0" applyFont="1" applyAlignment="1" applyProtection="1">
      <alignment vertical="center"/>
    </xf>
    <xf numFmtId="0" fontId="38" fillId="0" borderId="1" xfId="0" applyFont="1" applyBorder="1" applyAlignment="1" applyProtection="1">
      <alignment horizontal="left" vertical="center" wrapText="1"/>
      <protection locked="0"/>
    </xf>
    <xf numFmtId="0" fontId="36" fillId="0" borderId="1" xfId="0" applyFont="1" applyBorder="1" applyAlignment="1" applyProtection="1">
      <alignment horizontal="center" vertical="center" wrapText="1"/>
      <protection locked="0"/>
    </xf>
    <xf numFmtId="0" fontId="37" fillId="0" borderId="34" xfId="0" applyFont="1" applyBorder="1" applyAlignment="1" applyProtection="1">
      <alignment horizontal="left" wrapText="1"/>
      <protection locked="0"/>
    </xf>
    <xf numFmtId="0" fontId="38" fillId="0" borderId="1" xfId="0" applyFont="1" applyBorder="1" applyAlignment="1" applyProtection="1">
      <alignment horizontal="left" vertical="center"/>
      <protection locked="0"/>
    </xf>
    <xf numFmtId="49" fontId="38" fillId="0" borderId="1" xfId="0" applyNumberFormat="1" applyFont="1" applyBorder="1" applyAlignment="1" applyProtection="1">
      <alignment horizontal="left" vertical="center" wrapText="1"/>
      <protection locked="0"/>
    </xf>
    <xf numFmtId="0" fontId="36" fillId="0" borderId="1" xfId="0" applyFont="1" applyBorder="1" applyAlignment="1" applyProtection="1">
      <alignment horizontal="center" vertical="center"/>
      <protection locked="0"/>
    </xf>
    <xf numFmtId="0" fontId="37" fillId="0" borderId="34" xfId="0" applyFont="1" applyBorder="1" applyAlignment="1" applyProtection="1">
      <alignment horizontal="left"/>
      <protection locked="0"/>
    </xf>
    <xf numFmtId="0" fontId="38" fillId="0" borderId="1" xfId="0" applyFont="1" applyBorder="1" applyAlignment="1" applyProtection="1">
      <alignment horizontal="left" vertical="top"/>
      <protection locked="0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M54"/>
  <sheetViews>
    <sheetView showGridLines="0" workbookViewId="0">
      <pane ySplit="1" topLeftCell="A2" activePane="bottomLeft" state="frozen"/>
      <selection pane="bottomLeft"/>
    </sheetView>
  </sheetViews>
  <sheetFormatPr defaultRowHeight="12"/>
  <cols>
    <col min="1" max="1" width="7.140625" customWidth="1"/>
    <col min="2" max="2" width="1.42578125" customWidth="1"/>
    <col min="3" max="3" width="3.5703125" customWidth="1"/>
    <col min="4" max="33" width="2.28515625" customWidth="1"/>
    <col min="34" max="34" width="2.85546875" customWidth="1"/>
    <col min="35" max="35" width="27.140625" customWidth="1"/>
    <col min="36" max="37" width="2.140625" customWidth="1"/>
    <col min="38" max="38" width="7.140625" customWidth="1"/>
    <col min="39" max="39" width="2.85546875" customWidth="1"/>
    <col min="40" max="40" width="11.42578125" customWidth="1"/>
    <col min="41" max="41" width="6.42578125" customWidth="1"/>
    <col min="42" max="42" width="3.5703125" customWidth="1"/>
    <col min="43" max="43" width="13.42578125" customWidth="1"/>
    <col min="44" max="44" width="11.7109375" customWidth="1"/>
    <col min="45" max="47" width="22.140625" hidden="1" customWidth="1"/>
    <col min="48" max="52" width="18.5703125" hidden="1" customWidth="1"/>
    <col min="53" max="53" width="16.42578125" hidden="1" customWidth="1"/>
    <col min="54" max="54" width="21.42578125" hidden="1" customWidth="1"/>
    <col min="55" max="56" width="16.42578125" hidden="1" customWidth="1"/>
    <col min="57" max="57" width="57" customWidth="1"/>
    <col min="71" max="91" width="9.140625" hidden="1"/>
  </cols>
  <sheetData>
    <row r="1" spans="1:74" ht="21.3" customHeight="1">
      <c r="A1" s="14" t="s">
        <v>0</v>
      </c>
      <c r="B1" s="15"/>
      <c r="C1" s="15"/>
      <c r="D1" s="16" t="s">
        <v>1</v>
      </c>
      <c r="E1" s="15"/>
      <c r="F1" s="15"/>
      <c r="G1" s="15"/>
      <c r="H1" s="15"/>
      <c r="I1" s="15"/>
      <c r="J1" s="15"/>
      <c r="K1" s="17" t="s">
        <v>2</v>
      </c>
      <c r="L1" s="17"/>
      <c r="M1" s="17"/>
      <c r="N1" s="17"/>
      <c r="O1" s="17"/>
      <c r="P1" s="17"/>
      <c r="Q1" s="17"/>
      <c r="R1" s="17"/>
      <c r="S1" s="17"/>
      <c r="T1" s="15"/>
      <c r="U1" s="15"/>
      <c r="V1" s="15"/>
      <c r="W1" s="17" t="s">
        <v>3</v>
      </c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8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20" t="s">
        <v>4</v>
      </c>
      <c r="BB1" s="20" t="s">
        <v>5</v>
      </c>
      <c r="BC1" s="19"/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  <c r="BP1" s="19"/>
      <c r="BQ1" s="19"/>
      <c r="BR1" s="19"/>
      <c r="BT1" s="21" t="s">
        <v>6</v>
      </c>
      <c r="BU1" s="21" t="s">
        <v>6</v>
      </c>
      <c r="BV1" s="21" t="s">
        <v>7</v>
      </c>
    </row>
    <row r="2" spans="1:74" ht="36.9" customHeight="1">
      <c r="AR2" s="313"/>
      <c r="AS2" s="313"/>
      <c r="AT2" s="313"/>
      <c r="AU2" s="313"/>
      <c r="AV2" s="313"/>
      <c r="AW2" s="313"/>
      <c r="AX2" s="313"/>
      <c r="AY2" s="313"/>
      <c r="AZ2" s="313"/>
      <c r="BA2" s="313"/>
      <c r="BB2" s="313"/>
      <c r="BC2" s="313"/>
      <c r="BD2" s="313"/>
      <c r="BE2" s="313"/>
      <c r="BS2" s="22" t="s">
        <v>8</v>
      </c>
      <c r="BT2" s="22" t="s">
        <v>9</v>
      </c>
    </row>
    <row r="3" spans="1:74" ht="6.9" customHeight="1">
      <c r="B3" s="23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5"/>
      <c r="BS3" s="22" t="s">
        <v>8</v>
      </c>
      <c r="BT3" s="22" t="s">
        <v>10</v>
      </c>
    </row>
    <row r="4" spans="1:74" ht="36.9" customHeight="1">
      <c r="B4" s="26"/>
      <c r="C4" s="27"/>
      <c r="D4" s="28" t="s">
        <v>11</v>
      </c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9"/>
      <c r="AS4" s="30" t="s">
        <v>12</v>
      </c>
      <c r="BE4" s="31" t="s">
        <v>13</v>
      </c>
      <c r="BS4" s="22" t="s">
        <v>14</v>
      </c>
    </row>
    <row r="5" spans="1:74" ht="14.4" customHeight="1">
      <c r="B5" s="26"/>
      <c r="C5" s="27"/>
      <c r="D5" s="32" t="s">
        <v>15</v>
      </c>
      <c r="E5" s="27"/>
      <c r="F5" s="27"/>
      <c r="G5" s="27"/>
      <c r="H5" s="27"/>
      <c r="I5" s="27"/>
      <c r="J5" s="27"/>
      <c r="K5" s="342" t="s">
        <v>16</v>
      </c>
      <c r="L5" s="343"/>
      <c r="M5" s="343"/>
      <c r="N5" s="343"/>
      <c r="O5" s="343"/>
      <c r="P5" s="343"/>
      <c r="Q5" s="343"/>
      <c r="R5" s="343"/>
      <c r="S5" s="343"/>
      <c r="T5" s="343"/>
      <c r="U5" s="343"/>
      <c r="V5" s="343"/>
      <c r="W5" s="343"/>
      <c r="X5" s="343"/>
      <c r="Y5" s="343"/>
      <c r="Z5" s="343"/>
      <c r="AA5" s="343"/>
      <c r="AB5" s="343"/>
      <c r="AC5" s="343"/>
      <c r="AD5" s="343"/>
      <c r="AE5" s="343"/>
      <c r="AF5" s="343"/>
      <c r="AG5" s="343"/>
      <c r="AH5" s="343"/>
      <c r="AI5" s="343"/>
      <c r="AJ5" s="343"/>
      <c r="AK5" s="343"/>
      <c r="AL5" s="343"/>
      <c r="AM5" s="343"/>
      <c r="AN5" s="343"/>
      <c r="AO5" s="343"/>
      <c r="AP5" s="27"/>
      <c r="AQ5" s="29"/>
      <c r="BE5" s="340" t="s">
        <v>17</v>
      </c>
      <c r="BS5" s="22" t="s">
        <v>8</v>
      </c>
    </row>
    <row r="6" spans="1:74" ht="36.9" customHeight="1">
      <c r="B6" s="26"/>
      <c r="C6" s="27"/>
      <c r="D6" s="34" t="s">
        <v>18</v>
      </c>
      <c r="E6" s="27"/>
      <c r="F6" s="27"/>
      <c r="G6" s="27"/>
      <c r="H6" s="27"/>
      <c r="I6" s="27"/>
      <c r="J6" s="27"/>
      <c r="K6" s="344" t="s">
        <v>19</v>
      </c>
      <c r="L6" s="343"/>
      <c r="M6" s="343"/>
      <c r="N6" s="343"/>
      <c r="O6" s="343"/>
      <c r="P6" s="343"/>
      <c r="Q6" s="343"/>
      <c r="R6" s="343"/>
      <c r="S6" s="343"/>
      <c r="T6" s="343"/>
      <c r="U6" s="343"/>
      <c r="V6" s="343"/>
      <c r="W6" s="343"/>
      <c r="X6" s="343"/>
      <c r="Y6" s="343"/>
      <c r="Z6" s="343"/>
      <c r="AA6" s="343"/>
      <c r="AB6" s="343"/>
      <c r="AC6" s="343"/>
      <c r="AD6" s="343"/>
      <c r="AE6" s="343"/>
      <c r="AF6" s="343"/>
      <c r="AG6" s="343"/>
      <c r="AH6" s="343"/>
      <c r="AI6" s="343"/>
      <c r="AJ6" s="343"/>
      <c r="AK6" s="343"/>
      <c r="AL6" s="343"/>
      <c r="AM6" s="343"/>
      <c r="AN6" s="343"/>
      <c r="AO6" s="343"/>
      <c r="AP6" s="27"/>
      <c r="AQ6" s="29"/>
      <c r="BE6" s="341"/>
      <c r="BS6" s="22" t="s">
        <v>8</v>
      </c>
    </row>
    <row r="7" spans="1:74" ht="14.4" customHeight="1">
      <c r="B7" s="26"/>
      <c r="C7" s="27"/>
      <c r="D7" s="35" t="s">
        <v>20</v>
      </c>
      <c r="E7" s="27"/>
      <c r="F7" s="27"/>
      <c r="G7" s="27"/>
      <c r="H7" s="27"/>
      <c r="I7" s="27"/>
      <c r="J7" s="27"/>
      <c r="K7" s="33" t="s">
        <v>21</v>
      </c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35" t="s">
        <v>22</v>
      </c>
      <c r="AL7" s="27"/>
      <c r="AM7" s="27"/>
      <c r="AN7" s="33" t="s">
        <v>21</v>
      </c>
      <c r="AO7" s="27"/>
      <c r="AP7" s="27"/>
      <c r="AQ7" s="29"/>
      <c r="BE7" s="341"/>
      <c r="BS7" s="22" t="s">
        <v>8</v>
      </c>
    </row>
    <row r="8" spans="1:74" ht="14.4" customHeight="1">
      <c r="B8" s="26"/>
      <c r="C8" s="27"/>
      <c r="D8" s="35" t="s">
        <v>23</v>
      </c>
      <c r="E8" s="27"/>
      <c r="F8" s="27"/>
      <c r="G8" s="27"/>
      <c r="H8" s="27"/>
      <c r="I8" s="27"/>
      <c r="J8" s="27"/>
      <c r="K8" s="33" t="s">
        <v>24</v>
      </c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35" t="s">
        <v>25</v>
      </c>
      <c r="AL8" s="27"/>
      <c r="AM8" s="27"/>
      <c r="AN8" s="36" t="s">
        <v>26</v>
      </c>
      <c r="AO8" s="27"/>
      <c r="AP8" s="27"/>
      <c r="AQ8" s="29"/>
      <c r="BE8" s="341"/>
      <c r="BS8" s="22" t="s">
        <v>8</v>
      </c>
    </row>
    <row r="9" spans="1:74" ht="14.4" customHeight="1">
      <c r="B9" s="26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9"/>
      <c r="BE9" s="341"/>
      <c r="BS9" s="22" t="s">
        <v>8</v>
      </c>
    </row>
    <row r="10" spans="1:74" ht="14.4" customHeight="1">
      <c r="B10" s="26"/>
      <c r="C10" s="27"/>
      <c r="D10" s="35" t="s">
        <v>27</v>
      </c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35" t="s">
        <v>28</v>
      </c>
      <c r="AL10" s="27"/>
      <c r="AM10" s="27"/>
      <c r="AN10" s="33" t="s">
        <v>21</v>
      </c>
      <c r="AO10" s="27"/>
      <c r="AP10" s="27"/>
      <c r="AQ10" s="29"/>
      <c r="BE10" s="341"/>
      <c r="BS10" s="22" t="s">
        <v>8</v>
      </c>
    </row>
    <row r="11" spans="1:74" ht="18.45" customHeight="1">
      <c r="B11" s="26"/>
      <c r="C11" s="27"/>
      <c r="D11" s="27"/>
      <c r="E11" s="33" t="s">
        <v>29</v>
      </c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35" t="s">
        <v>30</v>
      </c>
      <c r="AL11" s="27"/>
      <c r="AM11" s="27"/>
      <c r="AN11" s="33" t="s">
        <v>21</v>
      </c>
      <c r="AO11" s="27"/>
      <c r="AP11" s="27"/>
      <c r="AQ11" s="29"/>
      <c r="BE11" s="341"/>
      <c r="BS11" s="22" t="s">
        <v>8</v>
      </c>
    </row>
    <row r="12" spans="1:74" ht="6.9" customHeight="1"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9"/>
      <c r="BE12" s="341"/>
      <c r="BS12" s="22" t="s">
        <v>8</v>
      </c>
    </row>
    <row r="13" spans="1:74" ht="14.4" customHeight="1">
      <c r="B13" s="26"/>
      <c r="C13" s="27"/>
      <c r="D13" s="35" t="s">
        <v>31</v>
      </c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35" t="s">
        <v>28</v>
      </c>
      <c r="AL13" s="27"/>
      <c r="AM13" s="27"/>
      <c r="AN13" s="37" t="s">
        <v>32</v>
      </c>
      <c r="AO13" s="27"/>
      <c r="AP13" s="27"/>
      <c r="AQ13" s="29"/>
      <c r="BE13" s="341"/>
      <c r="BS13" s="22" t="s">
        <v>8</v>
      </c>
    </row>
    <row r="14" spans="1:74" ht="13.2">
      <c r="B14" s="26"/>
      <c r="C14" s="27"/>
      <c r="D14" s="27"/>
      <c r="E14" s="345" t="s">
        <v>32</v>
      </c>
      <c r="F14" s="346"/>
      <c r="G14" s="346"/>
      <c r="H14" s="346"/>
      <c r="I14" s="346"/>
      <c r="J14" s="346"/>
      <c r="K14" s="346"/>
      <c r="L14" s="346"/>
      <c r="M14" s="346"/>
      <c r="N14" s="346"/>
      <c r="O14" s="346"/>
      <c r="P14" s="346"/>
      <c r="Q14" s="346"/>
      <c r="R14" s="346"/>
      <c r="S14" s="346"/>
      <c r="T14" s="346"/>
      <c r="U14" s="346"/>
      <c r="V14" s="346"/>
      <c r="W14" s="346"/>
      <c r="X14" s="346"/>
      <c r="Y14" s="346"/>
      <c r="Z14" s="346"/>
      <c r="AA14" s="346"/>
      <c r="AB14" s="346"/>
      <c r="AC14" s="346"/>
      <c r="AD14" s="346"/>
      <c r="AE14" s="346"/>
      <c r="AF14" s="346"/>
      <c r="AG14" s="346"/>
      <c r="AH14" s="346"/>
      <c r="AI14" s="346"/>
      <c r="AJ14" s="346"/>
      <c r="AK14" s="35" t="s">
        <v>30</v>
      </c>
      <c r="AL14" s="27"/>
      <c r="AM14" s="27"/>
      <c r="AN14" s="37" t="s">
        <v>32</v>
      </c>
      <c r="AO14" s="27"/>
      <c r="AP14" s="27"/>
      <c r="AQ14" s="29"/>
      <c r="BE14" s="341"/>
      <c r="BS14" s="22" t="s">
        <v>8</v>
      </c>
    </row>
    <row r="15" spans="1:74" ht="6.9" customHeight="1">
      <c r="B15" s="26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9"/>
      <c r="BE15" s="341"/>
      <c r="BS15" s="22" t="s">
        <v>6</v>
      </c>
    </row>
    <row r="16" spans="1:74" ht="14.4" customHeight="1">
      <c r="B16" s="26"/>
      <c r="C16" s="27"/>
      <c r="D16" s="35" t="s">
        <v>33</v>
      </c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35" t="s">
        <v>28</v>
      </c>
      <c r="AL16" s="27"/>
      <c r="AM16" s="27"/>
      <c r="AN16" s="33" t="s">
        <v>21</v>
      </c>
      <c r="AO16" s="27"/>
      <c r="AP16" s="27"/>
      <c r="AQ16" s="29"/>
      <c r="BE16" s="341"/>
      <c r="BS16" s="22" t="s">
        <v>6</v>
      </c>
    </row>
    <row r="17" spans="2:71" ht="18.45" customHeight="1">
      <c r="B17" s="26"/>
      <c r="C17" s="27"/>
      <c r="D17" s="27"/>
      <c r="E17" s="33" t="s">
        <v>34</v>
      </c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35" t="s">
        <v>30</v>
      </c>
      <c r="AL17" s="27"/>
      <c r="AM17" s="27"/>
      <c r="AN17" s="33" t="s">
        <v>21</v>
      </c>
      <c r="AO17" s="27"/>
      <c r="AP17" s="27"/>
      <c r="AQ17" s="29"/>
      <c r="BE17" s="341"/>
      <c r="BS17" s="22" t="s">
        <v>35</v>
      </c>
    </row>
    <row r="18" spans="2:71" ht="6.9" customHeight="1">
      <c r="B18" s="26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9"/>
      <c r="BE18" s="341"/>
      <c r="BS18" s="22" t="s">
        <v>8</v>
      </c>
    </row>
    <row r="19" spans="2:71" ht="14.4" customHeight="1">
      <c r="B19" s="26"/>
      <c r="C19" s="27"/>
      <c r="D19" s="35" t="s">
        <v>36</v>
      </c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9"/>
      <c r="BE19" s="341"/>
      <c r="BS19" s="22" t="s">
        <v>8</v>
      </c>
    </row>
    <row r="20" spans="2:71" ht="14.4" customHeight="1">
      <c r="B20" s="26"/>
      <c r="C20" s="27"/>
      <c r="D20" s="27"/>
      <c r="E20" s="347" t="s">
        <v>21</v>
      </c>
      <c r="F20" s="347"/>
      <c r="G20" s="347"/>
      <c r="H20" s="347"/>
      <c r="I20" s="347"/>
      <c r="J20" s="347"/>
      <c r="K20" s="347"/>
      <c r="L20" s="347"/>
      <c r="M20" s="347"/>
      <c r="N20" s="347"/>
      <c r="O20" s="347"/>
      <c r="P20" s="347"/>
      <c r="Q20" s="347"/>
      <c r="R20" s="347"/>
      <c r="S20" s="347"/>
      <c r="T20" s="347"/>
      <c r="U20" s="347"/>
      <c r="V20" s="347"/>
      <c r="W20" s="347"/>
      <c r="X20" s="347"/>
      <c r="Y20" s="347"/>
      <c r="Z20" s="347"/>
      <c r="AA20" s="347"/>
      <c r="AB20" s="347"/>
      <c r="AC20" s="347"/>
      <c r="AD20" s="347"/>
      <c r="AE20" s="347"/>
      <c r="AF20" s="347"/>
      <c r="AG20" s="347"/>
      <c r="AH20" s="347"/>
      <c r="AI20" s="347"/>
      <c r="AJ20" s="347"/>
      <c r="AK20" s="347"/>
      <c r="AL20" s="347"/>
      <c r="AM20" s="347"/>
      <c r="AN20" s="347"/>
      <c r="AO20" s="27"/>
      <c r="AP20" s="27"/>
      <c r="AQ20" s="29"/>
      <c r="BE20" s="341"/>
      <c r="BS20" s="22" t="s">
        <v>6</v>
      </c>
    </row>
    <row r="21" spans="2:71" ht="6.9" customHeight="1"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9"/>
      <c r="BE21" s="341"/>
    </row>
    <row r="22" spans="2:71" ht="6.9" customHeight="1">
      <c r="B22" s="26"/>
      <c r="C22" s="27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L22" s="38"/>
      <c r="AM22" s="38"/>
      <c r="AN22" s="38"/>
      <c r="AO22" s="38"/>
      <c r="AP22" s="27"/>
      <c r="AQ22" s="29"/>
      <c r="BE22" s="341"/>
    </row>
    <row r="23" spans="2:71" s="1" customFormat="1" ht="25.95" customHeight="1">
      <c r="B23" s="39"/>
      <c r="C23" s="40"/>
      <c r="D23" s="41" t="s">
        <v>37</v>
      </c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348">
        <f>ROUND(AG51,2)</f>
        <v>0</v>
      </c>
      <c r="AL23" s="349"/>
      <c r="AM23" s="349"/>
      <c r="AN23" s="349"/>
      <c r="AO23" s="349"/>
      <c r="AP23" s="40"/>
      <c r="AQ23" s="43"/>
      <c r="BE23" s="341"/>
    </row>
    <row r="24" spans="2:71" s="1" customFormat="1" ht="6.9" customHeight="1">
      <c r="B24" s="39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3"/>
      <c r="BE24" s="341"/>
    </row>
    <row r="25" spans="2:71" s="1" customFormat="1">
      <c r="B25" s="39"/>
      <c r="C25" s="40"/>
      <c r="D25" s="40"/>
      <c r="E25" s="40"/>
      <c r="F25" s="40"/>
      <c r="G25" s="40"/>
      <c r="H25" s="40"/>
      <c r="I25" s="40"/>
      <c r="J25" s="40"/>
      <c r="K25" s="40"/>
      <c r="L25" s="350" t="s">
        <v>38</v>
      </c>
      <c r="M25" s="350"/>
      <c r="N25" s="350"/>
      <c r="O25" s="350"/>
      <c r="P25" s="40"/>
      <c r="Q25" s="40"/>
      <c r="R25" s="40"/>
      <c r="S25" s="40"/>
      <c r="T25" s="40"/>
      <c r="U25" s="40"/>
      <c r="V25" s="40"/>
      <c r="W25" s="350" t="s">
        <v>39</v>
      </c>
      <c r="X25" s="350"/>
      <c r="Y25" s="350"/>
      <c r="Z25" s="350"/>
      <c r="AA25" s="350"/>
      <c r="AB25" s="350"/>
      <c r="AC25" s="350"/>
      <c r="AD25" s="350"/>
      <c r="AE25" s="350"/>
      <c r="AF25" s="40"/>
      <c r="AG25" s="40"/>
      <c r="AH25" s="40"/>
      <c r="AI25" s="40"/>
      <c r="AJ25" s="40"/>
      <c r="AK25" s="350" t="s">
        <v>40</v>
      </c>
      <c r="AL25" s="350"/>
      <c r="AM25" s="350"/>
      <c r="AN25" s="350"/>
      <c r="AO25" s="350"/>
      <c r="AP25" s="40"/>
      <c r="AQ25" s="43"/>
      <c r="BE25" s="341"/>
    </row>
    <row r="26" spans="2:71" s="2" customFormat="1" ht="14.4" customHeight="1">
      <c r="B26" s="45"/>
      <c r="C26" s="46"/>
      <c r="D26" s="47" t="s">
        <v>41</v>
      </c>
      <c r="E26" s="46"/>
      <c r="F26" s="47" t="s">
        <v>42</v>
      </c>
      <c r="G26" s="46"/>
      <c r="H26" s="46"/>
      <c r="I26" s="46"/>
      <c r="J26" s="46"/>
      <c r="K26" s="46"/>
      <c r="L26" s="333">
        <v>0.21</v>
      </c>
      <c r="M26" s="334"/>
      <c r="N26" s="334"/>
      <c r="O26" s="334"/>
      <c r="P26" s="46"/>
      <c r="Q26" s="46"/>
      <c r="R26" s="46"/>
      <c r="S26" s="46"/>
      <c r="T26" s="46"/>
      <c r="U26" s="46"/>
      <c r="V26" s="46"/>
      <c r="W26" s="335">
        <f>ROUND(AZ51,2)</f>
        <v>0</v>
      </c>
      <c r="X26" s="334"/>
      <c r="Y26" s="334"/>
      <c r="Z26" s="334"/>
      <c r="AA26" s="334"/>
      <c r="AB26" s="334"/>
      <c r="AC26" s="334"/>
      <c r="AD26" s="334"/>
      <c r="AE26" s="334"/>
      <c r="AF26" s="46"/>
      <c r="AG26" s="46"/>
      <c r="AH26" s="46"/>
      <c r="AI26" s="46"/>
      <c r="AJ26" s="46"/>
      <c r="AK26" s="335">
        <f>ROUND(AV51,2)</f>
        <v>0</v>
      </c>
      <c r="AL26" s="334"/>
      <c r="AM26" s="334"/>
      <c r="AN26" s="334"/>
      <c r="AO26" s="334"/>
      <c r="AP26" s="46"/>
      <c r="AQ26" s="48"/>
      <c r="BE26" s="341"/>
    </row>
    <row r="27" spans="2:71" s="2" customFormat="1" ht="14.4" customHeight="1">
      <c r="B27" s="45"/>
      <c r="C27" s="46"/>
      <c r="D27" s="46"/>
      <c r="E27" s="46"/>
      <c r="F27" s="47" t="s">
        <v>43</v>
      </c>
      <c r="G27" s="46"/>
      <c r="H27" s="46"/>
      <c r="I27" s="46"/>
      <c r="J27" s="46"/>
      <c r="K27" s="46"/>
      <c r="L27" s="333">
        <v>0.15</v>
      </c>
      <c r="M27" s="334"/>
      <c r="N27" s="334"/>
      <c r="O27" s="334"/>
      <c r="P27" s="46"/>
      <c r="Q27" s="46"/>
      <c r="R27" s="46"/>
      <c r="S27" s="46"/>
      <c r="T27" s="46"/>
      <c r="U27" s="46"/>
      <c r="V27" s="46"/>
      <c r="W27" s="335">
        <f>ROUND(BA51,2)</f>
        <v>0</v>
      </c>
      <c r="X27" s="334"/>
      <c r="Y27" s="334"/>
      <c r="Z27" s="334"/>
      <c r="AA27" s="334"/>
      <c r="AB27" s="334"/>
      <c r="AC27" s="334"/>
      <c r="AD27" s="334"/>
      <c r="AE27" s="334"/>
      <c r="AF27" s="46"/>
      <c r="AG27" s="46"/>
      <c r="AH27" s="46"/>
      <c r="AI27" s="46"/>
      <c r="AJ27" s="46"/>
      <c r="AK27" s="335">
        <f>ROUND(AW51,2)</f>
        <v>0</v>
      </c>
      <c r="AL27" s="334"/>
      <c r="AM27" s="334"/>
      <c r="AN27" s="334"/>
      <c r="AO27" s="334"/>
      <c r="AP27" s="46"/>
      <c r="AQ27" s="48"/>
      <c r="BE27" s="341"/>
    </row>
    <row r="28" spans="2:71" s="2" customFormat="1" ht="14.4" hidden="1" customHeight="1">
      <c r="B28" s="45"/>
      <c r="C28" s="46"/>
      <c r="D28" s="46"/>
      <c r="E28" s="46"/>
      <c r="F28" s="47" t="s">
        <v>44</v>
      </c>
      <c r="G28" s="46"/>
      <c r="H28" s="46"/>
      <c r="I28" s="46"/>
      <c r="J28" s="46"/>
      <c r="K28" s="46"/>
      <c r="L28" s="333">
        <v>0.21</v>
      </c>
      <c r="M28" s="334"/>
      <c r="N28" s="334"/>
      <c r="O28" s="334"/>
      <c r="P28" s="46"/>
      <c r="Q28" s="46"/>
      <c r="R28" s="46"/>
      <c r="S28" s="46"/>
      <c r="T28" s="46"/>
      <c r="U28" s="46"/>
      <c r="V28" s="46"/>
      <c r="W28" s="335">
        <f>ROUND(BB51,2)</f>
        <v>0</v>
      </c>
      <c r="X28" s="334"/>
      <c r="Y28" s="334"/>
      <c r="Z28" s="334"/>
      <c r="AA28" s="334"/>
      <c r="AB28" s="334"/>
      <c r="AC28" s="334"/>
      <c r="AD28" s="334"/>
      <c r="AE28" s="334"/>
      <c r="AF28" s="46"/>
      <c r="AG28" s="46"/>
      <c r="AH28" s="46"/>
      <c r="AI28" s="46"/>
      <c r="AJ28" s="46"/>
      <c r="AK28" s="335">
        <v>0</v>
      </c>
      <c r="AL28" s="334"/>
      <c r="AM28" s="334"/>
      <c r="AN28" s="334"/>
      <c r="AO28" s="334"/>
      <c r="AP28" s="46"/>
      <c r="AQ28" s="48"/>
      <c r="BE28" s="341"/>
    </row>
    <row r="29" spans="2:71" s="2" customFormat="1" ht="14.4" hidden="1" customHeight="1">
      <c r="B29" s="45"/>
      <c r="C29" s="46"/>
      <c r="D29" s="46"/>
      <c r="E29" s="46"/>
      <c r="F29" s="47" t="s">
        <v>45</v>
      </c>
      <c r="G29" s="46"/>
      <c r="H29" s="46"/>
      <c r="I29" s="46"/>
      <c r="J29" s="46"/>
      <c r="K29" s="46"/>
      <c r="L29" s="333">
        <v>0.15</v>
      </c>
      <c r="M29" s="334"/>
      <c r="N29" s="334"/>
      <c r="O29" s="334"/>
      <c r="P29" s="46"/>
      <c r="Q29" s="46"/>
      <c r="R29" s="46"/>
      <c r="S29" s="46"/>
      <c r="T29" s="46"/>
      <c r="U29" s="46"/>
      <c r="V29" s="46"/>
      <c r="W29" s="335">
        <f>ROUND(BC51,2)</f>
        <v>0</v>
      </c>
      <c r="X29" s="334"/>
      <c r="Y29" s="334"/>
      <c r="Z29" s="334"/>
      <c r="AA29" s="334"/>
      <c r="AB29" s="334"/>
      <c r="AC29" s="334"/>
      <c r="AD29" s="334"/>
      <c r="AE29" s="334"/>
      <c r="AF29" s="46"/>
      <c r="AG29" s="46"/>
      <c r="AH29" s="46"/>
      <c r="AI29" s="46"/>
      <c r="AJ29" s="46"/>
      <c r="AK29" s="335">
        <v>0</v>
      </c>
      <c r="AL29" s="334"/>
      <c r="AM29" s="334"/>
      <c r="AN29" s="334"/>
      <c r="AO29" s="334"/>
      <c r="AP29" s="46"/>
      <c r="AQ29" s="48"/>
      <c r="BE29" s="341"/>
    </row>
    <row r="30" spans="2:71" s="2" customFormat="1" ht="14.4" hidden="1" customHeight="1">
      <c r="B30" s="45"/>
      <c r="C30" s="46"/>
      <c r="D30" s="46"/>
      <c r="E30" s="46"/>
      <c r="F30" s="47" t="s">
        <v>46</v>
      </c>
      <c r="G30" s="46"/>
      <c r="H30" s="46"/>
      <c r="I30" s="46"/>
      <c r="J30" s="46"/>
      <c r="K30" s="46"/>
      <c r="L30" s="333">
        <v>0</v>
      </c>
      <c r="M30" s="334"/>
      <c r="N30" s="334"/>
      <c r="O30" s="334"/>
      <c r="P30" s="46"/>
      <c r="Q30" s="46"/>
      <c r="R30" s="46"/>
      <c r="S30" s="46"/>
      <c r="T30" s="46"/>
      <c r="U30" s="46"/>
      <c r="V30" s="46"/>
      <c r="W30" s="335">
        <f>ROUND(BD51,2)</f>
        <v>0</v>
      </c>
      <c r="X30" s="334"/>
      <c r="Y30" s="334"/>
      <c r="Z30" s="334"/>
      <c r="AA30" s="334"/>
      <c r="AB30" s="334"/>
      <c r="AC30" s="334"/>
      <c r="AD30" s="334"/>
      <c r="AE30" s="334"/>
      <c r="AF30" s="46"/>
      <c r="AG30" s="46"/>
      <c r="AH30" s="46"/>
      <c r="AI30" s="46"/>
      <c r="AJ30" s="46"/>
      <c r="AK30" s="335">
        <v>0</v>
      </c>
      <c r="AL30" s="334"/>
      <c r="AM30" s="334"/>
      <c r="AN30" s="334"/>
      <c r="AO30" s="334"/>
      <c r="AP30" s="46"/>
      <c r="AQ30" s="48"/>
      <c r="BE30" s="341"/>
    </row>
    <row r="31" spans="2:71" s="1" customFormat="1" ht="6.9" customHeight="1">
      <c r="B31" s="39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3"/>
      <c r="BE31" s="341"/>
    </row>
    <row r="32" spans="2:71" s="1" customFormat="1" ht="25.95" customHeight="1">
      <c r="B32" s="39"/>
      <c r="C32" s="49"/>
      <c r="D32" s="50" t="s">
        <v>47</v>
      </c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2" t="s">
        <v>48</v>
      </c>
      <c r="U32" s="51"/>
      <c r="V32" s="51"/>
      <c r="W32" s="51"/>
      <c r="X32" s="336" t="s">
        <v>49</v>
      </c>
      <c r="Y32" s="337"/>
      <c r="Z32" s="337"/>
      <c r="AA32" s="337"/>
      <c r="AB32" s="337"/>
      <c r="AC32" s="51"/>
      <c r="AD32" s="51"/>
      <c r="AE32" s="51"/>
      <c r="AF32" s="51"/>
      <c r="AG32" s="51"/>
      <c r="AH32" s="51"/>
      <c r="AI32" s="51"/>
      <c r="AJ32" s="51"/>
      <c r="AK32" s="338">
        <f>SUM(AK23:AK30)</f>
        <v>0</v>
      </c>
      <c r="AL32" s="337"/>
      <c r="AM32" s="337"/>
      <c r="AN32" s="337"/>
      <c r="AO32" s="339"/>
      <c r="AP32" s="49"/>
      <c r="AQ32" s="53"/>
      <c r="BE32" s="341"/>
    </row>
    <row r="33" spans="2:56" s="1" customFormat="1" ht="6.9" customHeight="1">
      <c r="B33" s="39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0"/>
      <c r="AI33" s="40"/>
      <c r="AJ33" s="40"/>
      <c r="AK33" s="40"/>
      <c r="AL33" s="40"/>
      <c r="AM33" s="40"/>
      <c r="AN33" s="40"/>
      <c r="AO33" s="40"/>
      <c r="AP33" s="40"/>
      <c r="AQ33" s="43"/>
    </row>
    <row r="34" spans="2:56" s="1" customFormat="1" ht="6.9" customHeight="1">
      <c r="B34" s="54"/>
      <c r="C34" s="55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6"/>
    </row>
    <row r="38" spans="2:56" s="1" customFormat="1" ht="6.9" customHeight="1">
      <c r="B38" s="57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58"/>
      <c r="AI38" s="58"/>
      <c r="AJ38" s="58"/>
      <c r="AK38" s="58"/>
      <c r="AL38" s="58"/>
      <c r="AM38" s="58"/>
      <c r="AN38" s="58"/>
      <c r="AO38" s="58"/>
      <c r="AP38" s="58"/>
      <c r="AQ38" s="58"/>
      <c r="AR38" s="59"/>
    </row>
    <row r="39" spans="2:56" s="1" customFormat="1" ht="36.9" customHeight="1">
      <c r="B39" s="39"/>
      <c r="C39" s="60" t="s">
        <v>50</v>
      </c>
      <c r="D39" s="61"/>
      <c r="E39" s="61"/>
      <c r="F39" s="61"/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59"/>
    </row>
    <row r="40" spans="2:56" s="1" customFormat="1" ht="6.9" customHeight="1">
      <c r="B40" s="39"/>
      <c r="C40" s="61"/>
      <c r="D40" s="61"/>
      <c r="E40" s="61"/>
      <c r="F40" s="61"/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59"/>
    </row>
    <row r="41" spans="2:56" s="3" customFormat="1" ht="14.4" customHeight="1">
      <c r="B41" s="62"/>
      <c r="C41" s="63" t="s">
        <v>15</v>
      </c>
      <c r="D41" s="64"/>
      <c r="E41" s="64"/>
      <c r="F41" s="64"/>
      <c r="G41" s="64"/>
      <c r="H41" s="64"/>
      <c r="I41" s="64"/>
      <c r="J41" s="64"/>
      <c r="K41" s="64"/>
      <c r="L41" s="64" t="str">
        <f>K5</f>
        <v>20171115</v>
      </c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64"/>
      <c r="AG41" s="64"/>
      <c r="AH41" s="64"/>
      <c r="AI41" s="64"/>
      <c r="AJ41" s="64"/>
      <c r="AK41" s="64"/>
      <c r="AL41" s="64"/>
      <c r="AM41" s="64"/>
      <c r="AN41" s="64"/>
      <c r="AO41" s="64"/>
      <c r="AP41" s="64"/>
      <c r="AQ41" s="64"/>
      <c r="AR41" s="65"/>
    </row>
    <row r="42" spans="2:56" s="4" customFormat="1" ht="36.9" customHeight="1">
      <c r="B42" s="66"/>
      <c r="C42" s="67" t="s">
        <v>18</v>
      </c>
      <c r="D42" s="68"/>
      <c r="E42" s="68"/>
      <c r="F42" s="68"/>
      <c r="G42" s="68"/>
      <c r="H42" s="68"/>
      <c r="I42" s="68"/>
      <c r="J42" s="68"/>
      <c r="K42" s="68"/>
      <c r="L42" s="319" t="str">
        <f>K6</f>
        <v>Vodovodní řad Boreček</v>
      </c>
      <c r="M42" s="320"/>
      <c r="N42" s="320"/>
      <c r="O42" s="320"/>
      <c r="P42" s="320"/>
      <c r="Q42" s="320"/>
      <c r="R42" s="320"/>
      <c r="S42" s="320"/>
      <c r="T42" s="320"/>
      <c r="U42" s="320"/>
      <c r="V42" s="320"/>
      <c r="W42" s="320"/>
      <c r="X42" s="320"/>
      <c r="Y42" s="320"/>
      <c r="Z42" s="320"/>
      <c r="AA42" s="320"/>
      <c r="AB42" s="320"/>
      <c r="AC42" s="320"/>
      <c r="AD42" s="320"/>
      <c r="AE42" s="320"/>
      <c r="AF42" s="320"/>
      <c r="AG42" s="320"/>
      <c r="AH42" s="320"/>
      <c r="AI42" s="320"/>
      <c r="AJ42" s="320"/>
      <c r="AK42" s="320"/>
      <c r="AL42" s="320"/>
      <c r="AM42" s="320"/>
      <c r="AN42" s="320"/>
      <c r="AO42" s="320"/>
      <c r="AP42" s="68"/>
      <c r="AQ42" s="68"/>
      <c r="AR42" s="69"/>
    </row>
    <row r="43" spans="2:56" s="1" customFormat="1" ht="6.9" customHeight="1">
      <c r="B43" s="39"/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59"/>
    </row>
    <row r="44" spans="2:56" s="1" customFormat="1" ht="13.2">
      <c r="B44" s="39"/>
      <c r="C44" s="63" t="s">
        <v>23</v>
      </c>
      <c r="D44" s="61"/>
      <c r="E44" s="61"/>
      <c r="F44" s="61"/>
      <c r="G44" s="61"/>
      <c r="H44" s="61"/>
      <c r="I44" s="61"/>
      <c r="J44" s="61"/>
      <c r="K44" s="61"/>
      <c r="L44" s="70" t="str">
        <f>IF(K8="","",K8)</f>
        <v>Mimoň</v>
      </c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3" t="s">
        <v>25</v>
      </c>
      <c r="AJ44" s="61"/>
      <c r="AK44" s="61"/>
      <c r="AL44" s="61"/>
      <c r="AM44" s="321" t="str">
        <f>IF(AN8= "","",AN8)</f>
        <v>15. 11. 2017</v>
      </c>
      <c r="AN44" s="321"/>
      <c r="AO44" s="61"/>
      <c r="AP44" s="61"/>
      <c r="AQ44" s="61"/>
      <c r="AR44" s="59"/>
    </row>
    <row r="45" spans="2:56" s="1" customFormat="1" ht="6.9" customHeight="1">
      <c r="B45" s="39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  <c r="AR45" s="59"/>
    </row>
    <row r="46" spans="2:56" s="1" customFormat="1" ht="13.2">
      <c r="B46" s="39"/>
      <c r="C46" s="63" t="s">
        <v>27</v>
      </c>
      <c r="D46" s="61"/>
      <c r="E46" s="61"/>
      <c r="F46" s="61"/>
      <c r="G46" s="61"/>
      <c r="H46" s="61"/>
      <c r="I46" s="61"/>
      <c r="J46" s="61"/>
      <c r="K46" s="61"/>
      <c r="L46" s="64" t="str">
        <f>IF(E11= "","",E11)</f>
        <v>Město Ralsko</v>
      </c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3" t="s">
        <v>33</v>
      </c>
      <c r="AJ46" s="61"/>
      <c r="AK46" s="61"/>
      <c r="AL46" s="61"/>
      <c r="AM46" s="322" t="str">
        <f>IF(E17="","",E17)</f>
        <v>Jan Alexa</v>
      </c>
      <c r="AN46" s="322"/>
      <c r="AO46" s="322"/>
      <c r="AP46" s="322"/>
      <c r="AQ46" s="61"/>
      <c r="AR46" s="59"/>
      <c r="AS46" s="323" t="s">
        <v>51</v>
      </c>
      <c r="AT46" s="324"/>
      <c r="AU46" s="72"/>
      <c r="AV46" s="72"/>
      <c r="AW46" s="72"/>
      <c r="AX46" s="72"/>
      <c r="AY46" s="72"/>
      <c r="AZ46" s="72"/>
      <c r="BA46" s="72"/>
      <c r="BB46" s="72"/>
      <c r="BC46" s="72"/>
      <c r="BD46" s="73"/>
    </row>
    <row r="47" spans="2:56" s="1" customFormat="1" ht="13.2">
      <c r="B47" s="39"/>
      <c r="C47" s="63" t="s">
        <v>31</v>
      </c>
      <c r="D47" s="61"/>
      <c r="E47" s="61"/>
      <c r="F47" s="61"/>
      <c r="G47" s="61"/>
      <c r="H47" s="61"/>
      <c r="I47" s="61"/>
      <c r="J47" s="61"/>
      <c r="K47" s="61"/>
      <c r="L47" s="64" t="str">
        <f>IF(E14= "Vyplň údaj","",E14)</f>
        <v/>
      </c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  <c r="AR47" s="59"/>
      <c r="AS47" s="325"/>
      <c r="AT47" s="326"/>
      <c r="AU47" s="74"/>
      <c r="AV47" s="74"/>
      <c r="AW47" s="74"/>
      <c r="AX47" s="74"/>
      <c r="AY47" s="74"/>
      <c r="AZ47" s="74"/>
      <c r="BA47" s="74"/>
      <c r="BB47" s="74"/>
      <c r="BC47" s="74"/>
      <c r="BD47" s="75"/>
    </row>
    <row r="48" spans="2:56" s="1" customFormat="1" ht="10.8" customHeight="1">
      <c r="B48" s="39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  <c r="AR48" s="59"/>
      <c r="AS48" s="327"/>
      <c r="AT48" s="328"/>
      <c r="AU48" s="40"/>
      <c r="AV48" s="40"/>
      <c r="AW48" s="40"/>
      <c r="AX48" s="40"/>
      <c r="AY48" s="40"/>
      <c r="AZ48" s="40"/>
      <c r="BA48" s="40"/>
      <c r="BB48" s="40"/>
      <c r="BC48" s="40"/>
      <c r="BD48" s="76"/>
    </row>
    <row r="49" spans="1:90" s="1" customFormat="1" ht="29.25" customHeight="1">
      <c r="B49" s="39"/>
      <c r="C49" s="329" t="s">
        <v>52</v>
      </c>
      <c r="D49" s="330"/>
      <c r="E49" s="330"/>
      <c r="F49" s="330"/>
      <c r="G49" s="330"/>
      <c r="H49" s="77"/>
      <c r="I49" s="331" t="s">
        <v>53</v>
      </c>
      <c r="J49" s="330"/>
      <c r="K49" s="330"/>
      <c r="L49" s="330"/>
      <c r="M49" s="330"/>
      <c r="N49" s="330"/>
      <c r="O49" s="330"/>
      <c r="P49" s="330"/>
      <c r="Q49" s="330"/>
      <c r="R49" s="330"/>
      <c r="S49" s="330"/>
      <c r="T49" s="330"/>
      <c r="U49" s="330"/>
      <c r="V49" s="330"/>
      <c r="W49" s="330"/>
      <c r="X49" s="330"/>
      <c r="Y49" s="330"/>
      <c r="Z49" s="330"/>
      <c r="AA49" s="330"/>
      <c r="AB49" s="330"/>
      <c r="AC49" s="330"/>
      <c r="AD49" s="330"/>
      <c r="AE49" s="330"/>
      <c r="AF49" s="330"/>
      <c r="AG49" s="332" t="s">
        <v>54</v>
      </c>
      <c r="AH49" s="330"/>
      <c r="AI49" s="330"/>
      <c r="AJ49" s="330"/>
      <c r="AK49" s="330"/>
      <c r="AL49" s="330"/>
      <c r="AM49" s="330"/>
      <c r="AN49" s="331" t="s">
        <v>55</v>
      </c>
      <c r="AO49" s="330"/>
      <c r="AP49" s="330"/>
      <c r="AQ49" s="78" t="s">
        <v>56</v>
      </c>
      <c r="AR49" s="59"/>
      <c r="AS49" s="79" t="s">
        <v>57</v>
      </c>
      <c r="AT49" s="80" t="s">
        <v>58</v>
      </c>
      <c r="AU49" s="80" t="s">
        <v>59</v>
      </c>
      <c r="AV49" s="80" t="s">
        <v>60</v>
      </c>
      <c r="AW49" s="80" t="s">
        <v>61</v>
      </c>
      <c r="AX49" s="80" t="s">
        <v>62</v>
      </c>
      <c r="AY49" s="80" t="s">
        <v>63</v>
      </c>
      <c r="AZ49" s="80" t="s">
        <v>64</v>
      </c>
      <c r="BA49" s="80" t="s">
        <v>65</v>
      </c>
      <c r="BB49" s="80" t="s">
        <v>66</v>
      </c>
      <c r="BC49" s="80" t="s">
        <v>67</v>
      </c>
      <c r="BD49" s="81" t="s">
        <v>68</v>
      </c>
    </row>
    <row r="50" spans="1:90" s="1" customFormat="1" ht="10.8" customHeight="1">
      <c r="B50" s="39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  <c r="AR50" s="59"/>
      <c r="AS50" s="82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4"/>
    </row>
    <row r="51" spans="1:90" s="4" customFormat="1" ht="32.4" customHeight="1">
      <c r="B51" s="66"/>
      <c r="C51" s="85" t="s">
        <v>69</v>
      </c>
      <c r="D51" s="86"/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6"/>
      <c r="AB51" s="86"/>
      <c r="AC51" s="86"/>
      <c r="AD51" s="86"/>
      <c r="AE51" s="86"/>
      <c r="AF51" s="86"/>
      <c r="AG51" s="317">
        <f>ROUND(AG52,2)</f>
        <v>0</v>
      </c>
      <c r="AH51" s="317"/>
      <c r="AI51" s="317"/>
      <c r="AJ51" s="317"/>
      <c r="AK51" s="317"/>
      <c r="AL51" s="317"/>
      <c r="AM51" s="317"/>
      <c r="AN51" s="318">
        <f>SUM(AG51,AT51)</f>
        <v>0</v>
      </c>
      <c r="AO51" s="318"/>
      <c r="AP51" s="318"/>
      <c r="AQ51" s="87" t="s">
        <v>21</v>
      </c>
      <c r="AR51" s="69"/>
      <c r="AS51" s="88">
        <f>ROUND(AS52,2)</f>
        <v>0</v>
      </c>
      <c r="AT51" s="89">
        <f>ROUND(SUM(AV51:AW51),2)</f>
        <v>0</v>
      </c>
      <c r="AU51" s="90">
        <f>ROUND(AU52,5)</f>
        <v>0</v>
      </c>
      <c r="AV51" s="89">
        <f>ROUND(AZ51*L26,2)</f>
        <v>0</v>
      </c>
      <c r="AW51" s="89">
        <f>ROUND(BA51*L27,2)</f>
        <v>0</v>
      </c>
      <c r="AX51" s="89">
        <f>ROUND(BB51*L26,2)</f>
        <v>0</v>
      </c>
      <c r="AY51" s="89">
        <f>ROUND(BC51*L27,2)</f>
        <v>0</v>
      </c>
      <c r="AZ51" s="89">
        <f>ROUND(AZ52,2)</f>
        <v>0</v>
      </c>
      <c r="BA51" s="89">
        <f>ROUND(BA52,2)</f>
        <v>0</v>
      </c>
      <c r="BB51" s="89">
        <f>ROUND(BB52,2)</f>
        <v>0</v>
      </c>
      <c r="BC51" s="89">
        <f>ROUND(BC52,2)</f>
        <v>0</v>
      </c>
      <c r="BD51" s="91">
        <f>ROUND(BD52,2)</f>
        <v>0</v>
      </c>
      <c r="BS51" s="92" t="s">
        <v>70</v>
      </c>
      <c r="BT51" s="92" t="s">
        <v>71</v>
      </c>
      <c r="BV51" s="92" t="s">
        <v>72</v>
      </c>
      <c r="BW51" s="92" t="s">
        <v>7</v>
      </c>
      <c r="BX51" s="92" t="s">
        <v>73</v>
      </c>
      <c r="CL51" s="92" t="s">
        <v>21</v>
      </c>
    </row>
    <row r="52" spans="1:90" s="5" customFormat="1" ht="28.8" customHeight="1">
      <c r="A52" s="93" t="s">
        <v>74</v>
      </c>
      <c r="B52" s="94"/>
      <c r="C52" s="95"/>
      <c r="D52" s="316" t="s">
        <v>16</v>
      </c>
      <c r="E52" s="316"/>
      <c r="F52" s="316"/>
      <c r="G52" s="316"/>
      <c r="H52" s="316"/>
      <c r="I52" s="96"/>
      <c r="J52" s="316" t="s">
        <v>19</v>
      </c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6"/>
      <c r="AE52" s="316"/>
      <c r="AF52" s="316"/>
      <c r="AG52" s="314">
        <f>'20171115 - Vodovodní řad ...'!J25</f>
        <v>0</v>
      </c>
      <c r="AH52" s="315"/>
      <c r="AI52" s="315"/>
      <c r="AJ52" s="315"/>
      <c r="AK52" s="315"/>
      <c r="AL52" s="315"/>
      <c r="AM52" s="315"/>
      <c r="AN52" s="314">
        <f>SUM(AG52,AT52)</f>
        <v>0</v>
      </c>
      <c r="AO52" s="315"/>
      <c r="AP52" s="315"/>
      <c r="AQ52" s="97" t="s">
        <v>75</v>
      </c>
      <c r="AR52" s="98"/>
      <c r="AS52" s="99">
        <v>0</v>
      </c>
      <c r="AT52" s="100">
        <f>ROUND(SUM(AV52:AW52),2)</f>
        <v>0</v>
      </c>
      <c r="AU52" s="101">
        <f>'20171115 - Vodovodní řad ...'!P83</f>
        <v>0</v>
      </c>
      <c r="AV52" s="100">
        <f>'20171115 - Vodovodní řad ...'!J28</f>
        <v>0</v>
      </c>
      <c r="AW52" s="100">
        <f>'20171115 - Vodovodní řad ...'!J29</f>
        <v>0</v>
      </c>
      <c r="AX52" s="100">
        <f>'20171115 - Vodovodní řad ...'!J30</f>
        <v>0</v>
      </c>
      <c r="AY52" s="100">
        <f>'20171115 - Vodovodní řad ...'!J31</f>
        <v>0</v>
      </c>
      <c r="AZ52" s="100">
        <f>'20171115 - Vodovodní řad ...'!F28</f>
        <v>0</v>
      </c>
      <c r="BA52" s="100">
        <f>'20171115 - Vodovodní řad ...'!F29</f>
        <v>0</v>
      </c>
      <c r="BB52" s="100">
        <f>'20171115 - Vodovodní řad ...'!F30</f>
        <v>0</v>
      </c>
      <c r="BC52" s="100">
        <f>'20171115 - Vodovodní řad ...'!F31</f>
        <v>0</v>
      </c>
      <c r="BD52" s="102">
        <f>'20171115 - Vodovodní řad ...'!F32</f>
        <v>0</v>
      </c>
      <c r="BT52" s="103" t="s">
        <v>76</v>
      </c>
      <c r="BU52" s="103" t="s">
        <v>77</v>
      </c>
      <c r="BV52" s="103" t="s">
        <v>72</v>
      </c>
      <c r="BW52" s="103" t="s">
        <v>7</v>
      </c>
      <c r="BX52" s="103" t="s">
        <v>73</v>
      </c>
      <c r="CL52" s="103" t="s">
        <v>21</v>
      </c>
    </row>
    <row r="53" spans="1:90" s="1" customFormat="1" ht="30" customHeight="1">
      <c r="B53" s="39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  <c r="AR53" s="59"/>
    </row>
    <row r="54" spans="1:90" s="1" customFormat="1" ht="6.9" customHeight="1">
      <c r="B54" s="54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55"/>
      <c r="AN54" s="55"/>
      <c r="AO54" s="55"/>
      <c r="AP54" s="55"/>
      <c r="AQ54" s="55"/>
      <c r="AR54" s="59"/>
    </row>
  </sheetData>
  <sheetProtection algorithmName="SHA-512" hashValue="/evoWs6PshlNLsQsnHSy76NtuXoyfREPaEzEQSvgWkgog1rrvyFBbehHo6jQdDRPVaG48o62ldo+cmTmbiihYA==" saltValue="uym8UWRSmS1h0VrPF1tddHURUBq/whUX+fgVh4MUeVcRJe8JIKh7QVJeIQnHfJ64D9evT4D62h8Lyhlcv7GZbg==" spinCount="100000" sheet="1" objects="1" scenarios="1" formatColumns="0" formatRows="0"/>
  <mergeCells count="41">
    <mergeCell ref="W27:AE27"/>
    <mergeCell ref="AK27:AO27"/>
    <mergeCell ref="L28:O28"/>
    <mergeCell ref="L29:O29"/>
    <mergeCell ref="W29:AE29"/>
    <mergeCell ref="AK29:AO29"/>
    <mergeCell ref="BE5:BE32"/>
    <mergeCell ref="K5:AO5"/>
    <mergeCell ref="K6:AO6"/>
    <mergeCell ref="E14:AJ14"/>
    <mergeCell ref="E20:AN20"/>
    <mergeCell ref="AK23:AO23"/>
    <mergeCell ref="L25:O25"/>
    <mergeCell ref="W25:AE25"/>
    <mergeCell ref="AK25:AO25"/>
    <mergeCell ref="L26:O26"/>
    <mergeCell ref="W26:AE26"/>
    <mergeCell ref="AK26:AO26"/>
    <mergeCell ref="L27:O27"/>
    <mergeCell ref="W30:AE30"/>
    <mergeCell ref="AK30:AO30"/>
    <mergeCell ref="X32:AB32"/>
    <mergeCell ref="AK32:AO32"/>
    <mergeCell ref="W28:AE28"/>
    <mergeCell ref="AK28:AO28"/>
    <mergeCell ref="AR2:BE2"/>
    <mergeCell ref="AN52:AP52"/>
    <mergeCell ref="AG52:AM52"/>
    <mergeCell ref="D52:H52"/>
    <mergeCell ref="J52:AF52"/>
    <mergeCell ref="AG51:AM51"/>
    <mergeCell ref="AN51:AP51"/>
    <mergeCell ref="L42:AO42"/>
    <mergeCell ref="AM44:AN44"/>
    <mergeCell ref="AM46:AP46"/>
    <mergeCell ref="AS46:AT48"/>
    <mergeCell ref="C49:G49"/>
    <mergeCell ref="I49:AF49"/>
    <mergeCell ref="AG49:AM49"/>
    <mergeCell ref="AN49:AP49"/>
    <mergeCell ref="L30:O30"/>
  </mergeCells>
  <hyperlinks>
    <hyperlink ref="K1:S1" location="C2" display="1) Rekapitulace stavby" xr:uid="{00000000-0004-0000-0000-000000000000}"/>
    <hyperlink ref="W1:AI1" location="C51" display="2) Rekapitulace objektů stavby a soupisů prací" xr:uid="{00000000-0004-0000-0000-000001000000}"/>
    <hyperlink ref="A52" location="'20171115 - Vodovodní řad ...'!C2" display="/" xr:uid="{00000000-0004-0000-0000-000002000000}"/>
  </hyperlinks>
  <pageMargins left="0.58333330000000005" right="0.58333330000000005" top="0.58333330000000005" bottom="0.58333330000000005" header="0" footer="0"/>
  <pageSetup paperSize="9" scale="80" fitToHeight="100" orientation="portrait" blackAndWhite="1" r:id="rId1"/>
  <headerFooter>
    <oddFooter>&amp;CStrana &amp;P z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R337"/>
  <sheetViews>
    <sheetView showGridLines="0" workbookViewId="0">
      <pane ySplit="1" topLeftCell="A2" activePane="bottomLeft" state="frozen"/>
      <selection pane="bottomLeft"/>
    </sheetView>
  </sheetViews>
  <sheetFormatPr defaultRowHeight="12"/>
  <cols>
    <col min="1" max="1" width="7.140625" customWidth="1"/>
    <col min="2" max="2" width="1.42578125" customWidth="1"/>
    <col min="3" max="3" width="3.5703125" customWidth="1"/>
    <col min="4" max="4" width="3.7109375" customWidth="1"/>
    <col min="5" max="5" width="14.7109375" customWidth="1"/>
    <col min="6" max="6" width="64.28515625" customWidth="1"/>
    <col min="7" max="7" width="7.42578125" customWidth="1"/>
    <col min="8" max="8" width="9.5703125" customWidth="1"/>
    <col min="9" max="9" width="10.85546875" style="104" customWidth="1"/>
    <col min="10" max="10" width="20.140625" customWidth="1"/>
    <col min="11" max="11" width="13.28515625" customWidth="1"/>
    <col min="13" max="18" width="9.140625" hidden="1"/>
    <col min="19" max="19" width="7" hidden="1" customWidth="1"/>
    <col min="20" max="20" width="25.42578125" hidden="1" customWidth="1"/>
    <col min="21" max="21" width="14" hidden="1" customWidth="1"/>
    <col min="22" max="22" width="10.5703125" customWidth="1"/>
    <col min="23" max="23" width="14" customWidth="1"/>
    <col min="24" max="24" width="10.5703125" customWidth="1"/>
    <col min="25" max="25" width="12.85546875" customWidth="1"/>
    <col min="26" max="26" width="9.42578125" customWidth="1"/>
    <col min="27" max="27" width="12.85546875" customWidth="1"/>
    <col min="28" max="28" width="14" customWidth="1"/>
    <col min="29" max="29" width="9.42578125" customWidth="1"/>
    <col min="30" max="30" width="12.85546875" customWidth="1"/>
    <col min="31" max="31" width="14" customWidth="1"/>
    <col min="44" max="65" width="9.140625" hidden="1"/>
  </cols>
  <sheetData>
    <row r="1" spans="1:70" ht="21.75" customHeight="1">
      <c r="A1" s="19"/>
      <c r="B1" s="105"/>
      <c r="C1" s="105"/>
      <c r="D1" s="106" t="s">
        <v>1</v>
      </c>
      <c r="E1" s="105"/>
      <c r="F1" s="107" t="s">
        <v>78</v>
      </c>
      <c r="G1" s="351" t="s">
        <v>79</v>
      </c>
      <c r="H1" s="351"/>
      <c r="I1" s="108"/>
      <c r="J1" s="107" t="s">
        <v>80</v>
      </c>
      <c r="K1" s="106" t="s">
        <v>81</v>
      </c>
      <c r="L1" s="107" t="s">
        <v>82</v>
      </c>
      <c r="M1" s="107"/>
      <c r="N1" s="107"/>
      <c r="O1" s="107"/>
      <c r="P1" s="107"/>
      <c r="Q1" s="107"/>
      <c r="R1" s="107"/>
      <c r="S1" s="107"/>
      <c r="T1" s="107"/>
      <c r="U1" s="18"/>
      <c r="V1" s="18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  <c r="BP1" s="19"/>
      <c r="BQ1" s="19"/>
      <c r="BR1" s="19"/>
    </row>
    <row r="2" spans="1:70" ht="36.9" customHeight="1"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AT2" s="22" t="s">
        <v>7</v>
      </c>
    </row>
    <row r="3" spans="1:70" ht="6.9" customHeight="1">
      <c r="B3" s="23"/>
      <c r="C3" s="24"/>
      <c r="D3" s="24"/>
      <c r="E3" s="24"/>
      <c r="F3" s="24"/>
      <c r="G3" s="24"/>
      <c r="H3" s="24"/>
      <c r="I3" s="109"/>
      <c r="J3" s="24"/>
      <c r="K3" s="25"/>
      <c r="AT3" s="22" t="s">
        <v>83</v>
      </c>
    </row>
    <row r="4" spans="1:70" ht="36.9" customHeight="1">
      <c r="B4" s="26"/>
      <c r="C4" s="27"/>
      <c r="D4" s="28" t="s">
        <v>84</v>
      </c>
      <c r="E4" s="27"/>
      <c r="F4" s="27"/>
      <c r="G4" s="27"/>
      <c r="H4" s="27"/>
      <c r="I4" s="110"/>
      <c r="J4" s="27"/>
      <c r="K4" s="29"/>
      <c r="M4" s="30" t="s">
        <v>12</v>
      </c>
      <c r="AT4" s="22" t="s">
        <v>6</v>
      </c>
    </row>
    <row r="5" spans="1:70" ht="6.9" customHeight="1">
      <c r="B5" s="26"/>
      <c r="C5" s="27"/>
      <c r="D5" s="27"/>
      <c r="E5" s="27"/>
      <c r="F5" s="27"/>
      <c r="G5" s="27"/>
      <c r="H5" s="27"/>
      <c r="I5" s="110"/>
      <c r="J5" s="27"/>
      <c r="K5" s="29"/>
    </row>
    <row r="6" spans="1:70" s="1" customFormat="1" ht="13.2">
      <c r="B6" s="39"/>
      <c r="C6" s="40"/>
      <c r="D6" s="35" t="s">
        <v>18</v>
      </c>
      <c r="E6" s="40"/>
      <c r="F6" s="40"/>
      <c r="G6" s="40"/>
      <c r="H6" s="40"/>
      <c r="I6" s="111"/>
      <c r="J6" s="40"/>
      <c r="K6" s="43"/>
    </row>
    <row r="7" spans="1:70" s="1" customFormat="1" ht="36.9" customHeight="1">
      <c r="B7" s="39"/>
      <c r="C7" s="40"/>
      <c r="D7" s="40"/>
      <c r="E7" s="352" t="s">
        <v>19</v>
      </c>
      <c r="F7" s="353"/>
      <c r="G7" s="353"/>
      <c r="H7" s="353"/>
      <c r="I7" s="111"/>
      <c r="J7" s="40"/>
      <c r="K7" s="43"/>
    </row>
    <row r="8" spans="1:70" s="1" customFormat="1">
      <c r="B8" s="39"/>
      <c r="C8" s="40"/>
      <c r="D8" s="40"/>
      <c r="E8" s="40"/>
      <c r="F8" s="40"/>
      <c r="G8" s="40"/>
      <c r="H8" s="40"/>
      <c r="I8" s="111"/>
      <c r="J8" s="40"/>
      <c r="K8" s="43"/>
    </row>
    <row r="9" spans="1:70" s="1" customFormat="1" ht="14.4" customHeight="1">
      <c r="B9" s="39"/>
      <c r="C9" s="40"/>
      <c r="D9" s="35" t="s">
        <v>20</v>
      </c>
      <c r="E9" s="40"/>
      <c r="F9" s="33" t="s">
        <v>21</v>
      </c>
      <c r="G9" s="40"/>
      <c r="H9" s="40"/>
      <c r="I9" s="112" t="s">
        <v>22</v>
      </c>
      <c r="J9" s="33" t="s">
        <v>21</v>
      </c>
      <c r="K9" s="43"/>
    </row>
    <row r="10" spans="1:70" s="1" customFormat="1" ht="14.4" customHeight="1">
      <c r="B10" s="39"/>
      <c r="C10" s="40"/>
      <c r="D10" s="35" t="s">
        <v>23</v>
      </c>
      <c r="E10" s="40"/>
      <c r="F10" s="33" t="s">
        <v>24</v>
      </c>
      <c r="G10" s="40"/>
      <c r="H10" s="40"/>
      <c r="I10" s="112" t="s">
        <v>25</v>
      </c>
      <c r="J10" s="113" t="str">
        <f>'Rekapitulace stavby'!AN8</f>
        <v>15. 11. 2017</v>
      </c>
      <c r="K10" s="43"/>
    </row>
    <row r="11" spans="1:70" s="1" customFormat="1" ht="10.8" customHeight="1">
      <c r="B11" s="39"/>
      <c r="C11" s="40"/>
      <c r="D11" s="40"/>
      <c r="E11" s="40"/>
      <c r="F11" s="40"/>
      <c r="G11" s="40"/>
      <c r="H11" s="40"/>
      <c r="I11" s="111"/>
      <c r="J11" s="40"/>
      <c r="K11" s="43"/>
    </row>
    <row r="12" spans="1:70" s="1" customFormat="1" ht="14.4" customHeight="1">
      <c r="B12" s="39"/>
      <c r="C12" s="40"/>
      <c r="D12" s="35" t="s">
        <v>27</v>
      </c>
      <c r="E12" s="40"/>
      <c r="F12" s="40"/>
      <c r="G12" s="40"/>
      <c r="H12" s="40"/>
      <c r="I12" s="112" t="s">
        <v>28</v>
      </c>
      <c r="J12" s="33" t="s">
        <v>21</v>
      </c>
      <c r="K12" s="43"/>
    </row>
    <row r="13" spans="1:70" s="1" customFormat="1" ht="18" customHeight="1">
      <c r="B13" s="39"/>
      <c r="C13" s="40"/>
      <c r="D13" s="40"/>
      <c r="E13" s="33" t="s">
        <v>29</v>
      </c>
      <c r="F13" s="40"/>
      <c r="G13" s="40"/>
      <c r="H13" s="40"/>
      <c r="I13" s="112" t="s">
        <v>30</v>
      </c>
      <c r="J13" s="33" t="s">
        <v>21</v>
      </c>
      <c r="K13" s="43"/>
    </row>
    <row r="14" spans="1:70" s="1" customFormat="1" ht="6.9" customHeight="1">
      <c r="B14" s="39"/>
      <c r="C14" s="40"/>
      <c r="D14" s="40"/>
      <c r="E14" s="40"/>
      <c r="F14" s="40"/>
      <c r="G14" s="40"/>
      <c r="H14" s="40"/>
      <c r="I14" s="111"/>
      <c r="J14" s="40"/>
      <c r="K14" s="43"/>
    </row>
    <row r="15" spans="1:70" s="1" customFormat="1" ht="14.4" customHeight="1">
      <c r="B15" s="39"/>
      <c r="C15" s="40"/>
      <c r="D15" s="35" t="s">
        <v>31</v>
      </c>
      <c r="E15" s="40"/>
      <c r="F15" s="40"/>
      <c r="G15" s="40"/>
      <c r="H15" s="40"/>
      <c r="I15" s="112" t="s">
        <v>28</v>
      </c>
      <c r="J15" s="33" t="str">
        <f>IF('Rekapitulace stavby'!AN13="Vyplň údaj","",IF('Rekapitulace stavby'!AN13="","",'Rekapitulace stavby'!AN13))</f>
        <v/>
      </c>
      <c r="K15" s="43"/>
    </row>
    <row r="16" spans="1:70" s="1" customFormat="1" ht="18" customHeight="1">
      <c r="B16" s="39"/>
      <c r="C16" s="40"/>
      <c r="D16" s="40"/>
      <c r="E16" s="33" t="str">
        <f>IF('Rekapitulace stavby'!E14="Vyplň údaj","",IF('Rekapitulace stavby'!E14="","",'Rekapitulace stavby'!E14))</f>
        <v/>
      </c>
      <c r="F16" s="40"/>
      <c r="G16" s="40"/>
      <c r="H16" s="40"/>
      <c r="I16" s="112" t="s">
        <v>30</v>
      </c>
      <c r="J16" s="33" t="str">
        <f>IF('Rekapitulace stavby'!AN14="Vyplň údaj","",IF('Rekapitulace stavby'!AN14="","",'Rekapitulace stavby'!AN14))</f>
        <v/>
      </c>
      <c r="K16" s="43"/>
    </row>
    <row r="17" spans="2:11" s="1" customFormat="1" ht="6.9" customHeight="1">
      <c r="B17" s="39"/>
      <c r="C17" s="40"/>
      <c r="D17" s="40"/>
      <c r="E17" s="40"/>
      <c r="F17" s="40"/>
      <c r="G17" s="40"/>
      <c r="H17" s="40"/>
      <c r="I17" s="111"/>
      <c r="J17" s="40"/>
      <c r="K17" s="43"/>
    </row>
    <row r="18" spans="2:11" s="1" customFormat="1" ht="14.4" customHeight="1">
      <c r="B18" s="39"/>
      <c r="C18" s="40"/>
      <c r="D18" s="35" t="s">
        <v>33</v>
      </c>
      <c r="E18" s="40"/>
      <c r="F18" s="40"/>
      <c r="G18" s="40"/>
      <c r="H18" s="40"/>
      <c r="I18" s="112" t="s">
        <v>28</v>
      </c>
      <c r="J18" s="33" t="s">
        <v>21</v>
      </c>
      <c r="K18" s="43"/>
    </row>
    <row r="19" spans="2:11" s="1" customFormat="1" ht="18" customHeight="1">
      <c r="B19" s="39"/>
      <c r="C19" s="40"/>
      <c r="D19" s="40"/>
      <c r="E19" s="33" t="s">
        <v>34</v>
      </c>
      <c r="F19" s="40"/>
      <c r="G19" s="40"/>
      <c r="H19" s="40"/>
      <c r="I19" s="112" t="s">
        <v>30</v>
      </c>
      <c r="J19" s="33" t="s">
        <v>21</v>
      </c>
      <c r="K19" s="43"/>
    </row>
    <row r="20" spans="2:11" s="1" customFormat="1" ht="6.9" customHeight="1">
      <c r="B20" s="39"/>
      <c r="C20" s="40"/>
      <c r="D20" s="40"/>
      <c r="E20" s="40"/>
      <c r="F20" s="40"/>
      <c r="G20" s="40"/>
      <c r="H20" s="40"/>
      <c r="I20" s="111"/>
      <c r="J20" s="40"/>
      <c r="K20" s="43"/>
    </row>
    <row r="21" spans="2:11" s="1" customFormat="1" ht="14.4" customHeight="1">
      <c r="B21" s="39"/>
      <c r="C21" s="40"/>
      <c r="D21" s="35" t="s">
        <v>36</v>
      </c>
      <c r="E21" s="40"/>
      <c r="F21" s="40"/>
      <c r="G21" s="40"/>
      <c r="H21" s="40"/>
      <c r="I21" s="111"/>
      <c r="J21" s="40"/>
      <c r="K21" s="43"/>
    </row>
    <row r="22" spans="2:11" s="6" customFormat="1" ht="14.4" customHeight="1">
      <c r="B22" s="114"/>
      <c r="C22" s="115"/>
      <c r="D22" s="115"/>
      <c r="E22" s="347" t="s">
        <v>21</v>
      </c>
      <c r="F22" s="347"/>
      <c r="G22" s="347"/>
      <c r="H22" s="347"/>
      <c r="I22" s="116"/>
      <c r="J22" s="115"/>
      <c r="K22" s="117"/>
    </row>
    <row r="23" spans="2:11" s="1" customFormat="1" ht="6.9" customHeight="1">
      <c r="B23" s="39"/>
      <c r="C23" s="40"/>
      <c r="D23" s="40"/>
      <c r="E23" s="40"/>
      <c r="F23" s="40"/>
      <c r="G23" s="40"/>
      <c r="H23" s="40"/>
      <c r="I23" s="111"/>
      <c r="J23" s="40"/>
      <c r="K23" s="43"/>
    </row>
    <row r="24" spans="2:11" s="1" customFormat="1" ht="6.9" customHeight="1">
      <c r="B24" s="39"/>
      <c r="C24" s="40"/>
      <c r="D24" s="83"/>
      <c r="E24" s="83"/>
      <c r="F24" s="83"/>
      <c r="G24" s="83"/>
      <c r="H24" s="83"/>
      <c r="I24" s="118"/>
      <c r="J24" s="83"/>
      <c r="K24" s="119"/>
    </row>
    <row r="25" spans="2:11" s="1" customFormat="1" ht="25.35" customHeight="1">
      <c r="B25" s="39"/>
      <c r="C25" s="40"/>
      <c r="D25" s="120" t="s">
        <v>37</v>
      </c>
      <c r="E25" s="40"/>
      <c r="F25" s="40"/>
      <c r="G25" s="40"/>
      <c r="H25" s="40"/>
      <c r="I25" s="111"/>
      <c r="J25" s="121">
        <f>ROUND(J83,2)</f>
        <v>0</v>
      </c>
      <c r="K25" s="43"/>
    </row>
    <row r="26" spans="2:11" s="1" customFormat="1" ht="6.9" customHeight="1">
      <c r="B26" s="39"/>
      <c r="C26" s="40"/>
      <c r="D26" s="83"/>
      <c r="E26" s="83"/>
      <c r="F26" s="83"/>
      <c r="G26" s="83"/>
      <c r="H26" s="83"/>
      <c r="I26" s="118"/>
      <c r="J26" s="83"/>
      <c r="K26" s="119"/>
    </row>
    <row r="27" spans="2:11" s="1" customFormat="1" ht="14.4" customHeight="1">
      <c r="B27" s="39"/>
      <c r="C27" s="40"/>
      <c r="D27" s="40"/>
      <c r="E27" s="40"/>
      <c r="F27" s="44" t="s">
        <v>39</v>
      </c>
      <c r="G27" s="40"/>
      <c r="H27" s="40"/>
      <c r="I27" s="122" t="s">
        <v>38</v>
      </c>
      <c r="J27" s="44" t="s">
        <v>40</v>
      </c>
      <c r="K27" s="43"/>
    </row>
    <row r="28" spans="2:11" s="1" customFormat="1" ht="14.4" customHeight="1">
      <c r="B28" s="39"/>
      <c r="C28" s="40"/>
      <c r="D28" s="47" t="s">
        <v>41</v>
      </c>
      <c r="E28" s="47" t="s">
        <v>42</v>
      </c>
      <c r="F28" s="123">
        <f>ROUND(SUM(BE83:BE336), 2)</f>
        <v>0</v>
      </c>
      <c r="G28" s="40"/>
      <c r="H28" s="40"/>
      <c r="I28" s="124">
        <v>0.21</v>
      </c>
      <c r="J28" s="123">
        <f>ROUND(ROUND((SUM(BE83:BE336)), 2)*I28, 2)</f>
        <v>0</v>
      </c>
      <c r="K28" s="43"/>
    </row>
    <row r="29" spans="2:11" s="1" customFormat="1" ht="14.4" customHeight="1">
      <c r="B29" s="39"/>
      <c r="C29" s="40"/>
      <c r="D29" s="40"/>
      <c r="E29" s="47" t="s">
        <v>43</v>
      </c>
      <c r="F29" s="123">
        <f>ROUND(SUM(BF83:BF336), 2)</f>
        <v>0</v>
      </c>
      <c r="G29" s="40"/>
      <c r="H29" s="40"/>
      <c r="I29" s="124">
        <v>0.15</v>
      </c>
      <c r="J29" s="123">
        <f>ROUND(ROUND((SUM(BF83:BF336)), 2)*I29, 2)</f>
        <v>0</v>
      </c>
      <c r="K29" s="43"/>
    </row>
    <row r="30" spans="2:11" s="1" customFormat="1" ht="14.4" hidden="1" customHeight="1">
      <c r="B30" s="39"/>
      <c r="C30" s="40"/>
      <c r="D30" s="40"/>
      <c r="E30" s="47" t="s">
        <v>44</v>
      </c>
      <c r="F30" s="123">
        <f>ROUND(SUM(BG83:BG336), 2)</f>
        <v>0</v>
      </c>
      <c r="G30" s="40"/>
      <c r="H30" s="40"/>
      <c r="I30" s="124">
        <v>0.21</v>
      </c>
      <c r="J30" s="123">
        <v>0</v>
      </c>
      <c r="K30" s="43"/>
    </row>
    <row r="31" spans="2:11" s="1" customFormat="1" ht="14.4" hidden="1" customHeight="1">
      <c r="B31" s="39"/>
      <c r="C31" s="40"/>
      <c r="D31" s="40"/>
      <c r="E31" s="47" t="s">
        <v>45</v>
      </c>
      <c r="F31" s="123">
        <f>ROUND(SUM(BH83:BH336), 2)</f>
        <v>0</v>
      </c>
      <c r="G31" s="40"/>
      <c r="H31" s="40"/>
      <c r="I31" s="124">
        <v>0.15</v>
      </c>
      <c r="J31" s="123">
        <v>0</v>
      </c>
      <c r="K31" s="43"/>
    </row>
    <row r="32" spans="2:11" s="1" customFormat="1" ht="14.4" hidden="1" customHeight="1">
      <c r="B32" s="39"/>
      <c r="C32" s="40"/>
      <c r="D32" s="40"/>
      <c r="E32" s="47" t="s">
        <v>46</v>
      </c>
      <c r="F32" s="123">
        <f>ROUND(SUM(BI83:BI336), 2)</f>
        <v>0</v>
      </c>
      <c r="G32" s="40"/>
      <c r="H32" s="40"/>
      <c r="I32" s="124">
        <v>0</v>
      </c>
      <c r="J32" s="123">
        <v>0</v>
      </c>
      <c r="K32" s="43"/>
    </row>
    <row r="33" spans="2:11" s="1" customFormat="1" ht="6.9" customHeight="1">
      <c r="B33" s="39"/>
      <c r="C33" s="40"/>
      <c r="D33" s="40"/>
      <c r="E33" s="40"/>
      <c r="F33" s="40"/>
      <c r="G33" s="40"/>
      <c r="H33" s="40"/>
      <c r="I33" s="111"/>
      <c r="J33" s="40"/>
      <c r="K33" s="43"/>
    </row>
    <row r="34" spans="2:11" s="1" customFormat="1" ht="25.35" customHeight="1">
      <c r="B34" s="39"/>
      <c r="C34" s="125"/>
      <c r="D34" s="126" t="s">
        <v>47</v>
      </c>
      <c r="E34" s="77"/>
      <c r="F34" s="77"/>
      <c r="G34" s="127" t="s">
        <v>48</v>
      </c>
      <c r="H34" s="128" t="s">
        <v>49</v>
      </c>
      <c r="I34" s="129"/>
      <c r="J34" s="130">
        <f>SUM(J25:J32)</f>
        <v>0</v>
      </c>
      <c r="K34" s="131"/>
    </row>
    <row r="35" spans="2:11" s="1" customFormat="1" ht="14.4" customHeight="1">
      <c r="B35" s="54"/>
      <c r="C35" s="55"/>
      <c r="D35" s="55"/>
      <c r="E35" s="55"/>
      <c r="F35" s="55"/>
      <c r="G35" s="55"/>
      <c r="H35" s="55"/>
      <c r="I35" s="132"/>
      <c r="J35" s="55"/>
      <c r="K35" s="56"/>
    </row>
    <row r="39" spans="2:11" s="1" customFormat="1" ht="6.9" customHeight="1">
      <c r="B39" s="133"/>
      <c r="C39" s="134"/>
      <c r="D39" s="134"/>
      <c r="E39" s="134"/>
      <c r="F39" s="134"/>
      <c r="G39" s="134"/>
      <c r="H39" s="134"/>
      <c r="I39" s="135"/>
      <c r="J39" s="134"/>
      <c r="K39" s="136"/>
    </row>
    <row r="40" spans="2:11" s="1" customFormat="1" ht="36.9" customHeight="1">
      <c r="B40" s="39"/>
      <c r="C40" s="28" t="s">
        <v>85</v>
      </c>
      <c r="D40" s="40"/>
      <c r="E40" s="40"/>
      <c r="F40" s="40"/>
      <c r="G40" s="40"/>
      <c r="H40" s="40"/>
      <c r="I40" s="111"/>
      <c r="J40" s="40"/>
      <c r="K40" s="43"/>
    </row>
    <row r="41" spans="2:11" s="1" customFormat="1" ht="6.9" customHeight="1">
      <c r="B41" s="39"/>
      <c r="C41" s="40"/>
      <c r="D41" s="40"/>
      <c r="E41" s="40"/>
      <c r="F41" s="40"/>
      <c r="G41" s="40"/>
      <c r="H41" s="40"/>
      <c r="I41" s="111"/>
      <c r="J41" s="40"/>
      <c r="K41" s="43"/>
    </row>
    <row r="42" spans="2:11" s="1" customFormat="1" ht="14.4" customHeight="1">
      <c r="B42" s="39"/>
      <c r="C42" s="35" t="s">
        <v>18</v>
      </c>
      <c r="D42" s="40"/>
      <c r="E42" s="40"/>
      <c r="F42" s="40"/>
      <c r="G42" s="40"/>
      <c r="H42" s="40"/>
      <c r="I42" s="111"/>
      <c r="J42" s="40"/>
      <c r="K42" s="43"/>
    </row>
    <row r="43" spans="2:11" s="1" customFormat="1" ht="16.2" customHeight="1">
      <c r="B43" s="39"/>
      <c r="C43" s="40"/>
      <c r="D43" s="40"/>
      <c r="E43" s="352" t="str">
        <f>E7</f>
        <v>Vodovodní řad Boreček</v>
      </c>
      <c r="F43" s="353"/>
      <c r="G43" s="353"/>
      <c r="H43" s="353"/>
      <c r="I43" s="111"/>
      <c r="J43" s="40"/>
      <c r="K43" s="43"/>
    </row>
    <row r="44" spans="2:11" s="1" customFormat="1" ht="6.9" customHeight="1">
      <c r="B44" s="39"/>
      <c r="C44" s="40"/>
      <c r="D44" s="40"/>
      <c r="E44" s="40"/>
      <c r="F44" s="40"/>
      <c r="G44" s="40"/>
      <c r="H44" s="40"/>
      <c r="I44" s="111"/>
      <c r="J44" s="40"/>
      <c r="K44" s="43"/>
    </row>
    <row r="45" spans="2:11" s="1" customFormat="1" ht="18" customHeight="1">
      <c r="B45" s="39"/>
      <c r="C45" s="35" t="s">
        <v>23</v>
      </c>
      <c r="D45" s="40"/>
      <c r="E45" s="40"/>
      <c r="F45" s="33" t="str">
        <f>F10</f>
        <v>Mimoň</v>
      </c>
      <c r="G45" s="40"/>
      <c r="H45" s="40"/>
      <c r="I45" s="112" t="s">
        <v>25</v>
      </c>
      <c r="J45" s="113" t="str">
        <f>IF(J10="","",J10)</f>
        <v>15. 11. 2017</v>
      </c>
      <c r="K45" s="43"/>
    </row>
    <row r="46" spans="2:11" s="1" customFormat="1" ht="6.9" customHeight="1">
      <c r="B46" s="39"/>
      <c r="C46" s="40"/>
      <c r="D46" s="40"/>
      <c r="E46" s="40"/>
      <c r="F46" s="40"/>
      <c r="G46" s="40"/>
      <c r="H46" s="40"/>
      <c r="I46" s="111"/>
      <c r="J46" s="40"/>
      <c r="K46" s="43"/>
    </row>
    <row r="47" spans="2:11" s="1" customFormat="1" ht="13.2">
      <c r="B47" s="39"/>
      <c r="C47" s="35" t="s">
        <v>27</v>
      </c>
      <c r="D47" s="40"/>
      <c r="E47" s="40"/>
      <c r="F47" s="33" t="str">
        <f>E13</f>
        <v>Město Ralsko</v>
      </c>
      <c r="G47" s="40"/>
      <c r="H47" s="40"/>
      <c r="I47" s="112" t="s">
        <v>33</v>
      </c>
      <c r="J47" s="347" t="str">
        <f>E19</f>
        <v>Jan Alexa</v>
      </c>
      <c r="K47" s="43"/>
    </row>
    <row r="48" spans="2:11" s="1" customFormat="1" ht="14.4" customHeight="1">
      <c r="B48" s="39"/>
      <c r="C48" s="35" t="s">
        <v>31</v>
      </c>
      <c r="D48" s="40"/>
      <c r="E48" s="40"/>
      <c r="F48" s="33" t="str">
        <f>IF(E16="","",E16)</f>
        <v/>
      </c>
      <c r="G48" s="40"/>
      <c r="H48" s="40"/>
      <c r="I48" s="111"/>
      <c r="J48" s="354"/>
      <c r="K48" s="43"/>
    </row>
    <row r="49" spans="2:47" s="1" customFormat="1" ht="10.35" customHeight="1">
      <c r="B49" s="39"/>
      <c r="C49" s="40"/>
      <c r="D49" s="40"/>
      <c r="E49" s="40"/>
      <c r="F49" s="40"/>
      <c r="G49" s="40"/>
      <c r="H49" s="40"/>
      <c r="I49" s="111"/>
      <c r="J49" s="40"/>
      <c r="K49" s="43"/>
    </row>
    <row r="50" spans="2:47" s="1" customFormat="1" ht="29.25" customHeight="1">
      <c r="B50" s="39"/>
      <c r="C50" s="137" t="s">
        <v>86</v>
      </c>
      <c r="D50" s="125"/>
      <c r="E50" s="125"/>
      <c r="F50" s="125"/>
      <c r="G50" s="125"/>
      <c r="H50" s="125"/>
      <c r="I50" s="138"/>
      <c r="J50" s="139" t="s">
        <v>87</v>
      </c>
      <c r="K50" s="140"/>
    </row>
    <row r="51" spans="2:47" s="1" customFormat="1" ht="10.35" customHeight="1">
      <c r="B51" s="39"/>
      <c r="C51" s="40"/>
      <c r="D51" s="40"/>
      <c r="E51" s="40"/>
      <c r="F51" s="40"/>
      <c r="G51" s="40"/>
      <c r="H51" s="40"/>
      <c r="I51" s="111"/>
      <c r="J51" s="40"/>
      <c r="K51" s="43"/>
    </row>
    <row r="52" spans="2:47" s="1" customFormat="1" ht="29.25" customHeight="1">
      <c r="B52" s="39"/>
      <c r="C52" s="141" t="s">
        <v>88</v>
      </c>
      <c r="D52" s="40"/>
      <c r="E52" s="40"/>
      <c r="F52" s="40"/>
      <c r="G52" s="40"/>
      <c r="H52" s="40"/>
      <c r="I52" s="111"/>
      <c r="J52" s="121">
        <f>J83</f>
        <v>0</v>
      </c>
      <c r="K52" s="43"/>
      <c r="AU52" s="22" t="s">
        <v>89</v>
      </c>
    </row>
    <row r="53" spans="2:47" s="7" customFormat="1" ht="24.9" customHeight="1">
      <c r="B53" s="142"/>
      <c r="C53" s="143"/>
      <c r="D53" s="144" t="s">
        <v>90</v>
      </c>
      <c r="E53" s="145"/>
      <c r="F53" s="145"/>
      <c r="G53" s="145"/>
      <c r="H53" s="145"/>
      <c r="I53" s="146"/>
      <c r="J53" s="147">
        <f>J84</f>
        <v>0</v>
      </c>
      <c r="K53" s="148"/>
    </row>
    <row r="54" spans="2:47" s="8" customFormat="1" ht="19.95" customHeight="1">
      <c r="B54" s="149"/>
      <c r="C54" s="150"/>
      <c r="D54" s="151" t="s">
        <v>91</v>
      </c>
      <c r="E54" s="152"/>
      <c r="F54" s="152"/>
      <c r="G54" s="152"/>
      <c r="H54" s="152"/>
      <c r="I54" s="153"/>
      <c r="J54" s="154">
        <f>J85</f>
        <v>0</v>
      </c>
      <c r="K54" s="155"/>
    </row>
    <row r="55" spans="2:47" s="8" customFormat="1" ht="19.95" customHeight="1">
      <c r="B55" s="149"/>
      <c r="C55" s="150"/>
      <c r="D55" s="151" t="s">
        <v>92</v>
      </c>
      <c r="E55" s="152"/>
      <c r="F55" s="152"/>
      <c r="G55" s="152"/>
      <c r="H55" s="152"/>
      <c r="I55" s="153"/>
      <c r="J55" s="154">
        <f>J125</f>
        <v>0</v>
      </c>
      <c r="K55" s="155"/>
    </row>
    <row r="56" spans="2:47" s="8" customFormat="1" ht="19.95" customHeight="1">
      <c r="B56" s="149"/>
      <c r="C56" s="150"/>
      <c r="D56" s="151" t="s">
        <v>93</v>
      </c>
      <c r="E56" s="152"/>
      <c r="F56" s="152"/>
      <c r="G56" s="152"/>
      <c r="H56" s="152"/>
      <c r="I56" s="153"/>
      <c r="J56" s="154">
        <f>J132</f>
        <v>0</v>
      </c>
      <c r="K56" s="155"/>
    </row>
    <row r="57" spans="2:47" s="8" customFormat="1" ht="19.95" customHeight="1">
      <c r="B57" s="149"/>
      <c r="C57" s="150"/>
      <c r="D57" s="151" t="s">
        <v>94</v>
      </c>
      <c r="E57" s="152"/>
      <c r="F57" s="152"/>
      <c r="G57" s="152"/>
      <c r="H57" s="152"/>
      <c r="I57" s="153"/>
      <c r="J57" s="154">
        <f>J145</f>
        <v>0</v>
      </c>
      <c r="K57" s="155"/>
    </row>
    <row r="58" spans="2:47" s="8" customFormat="1" ht="19.95" customHeight="1">
      <c r="B58" s="149"/>
      <c r="C58" s="150"/>
      <c r="D58" s="151" t="s">
        <v>95</v>
      </c>
      <c r="E58" s="152"/>
      <c r="F58" s="152"/>
      <c r="G58" s="152"/>
      <c r="H58" s="152"/>
      <c r="I58" s="153"/>
      <c r="J58" s="154">
        <f>J149</f>
        <v>0</v>
      </c>
      <c r="K58" s="155"/>
    </row>
    <row r="59" spans="2:47" s="8" customFormat="1" ht="19.95" customHeight="1">
      <c r="B59" s="149"/>
      <c r="C59" s="150"/>
      <c r="D59" s="151" t="s">
        <v>96</v>
      </c>
      <c r="E59" s="152"/>
      <c r="F59" s="152"/>
      <c r="G59" s="152"/>
      <c r="H59" s="152"/>
      <c r="I59" s="153"/>
      <c r="J59" s="154">
        <f>J301</f>
        <v>0</v>
      </c>
      <c r="K59" s="155"/>
    </row>
    <row r="60" spans="2:47" s="8" customFormat="1" ht="19.95" customHeight="1">
      <c r="B60" s="149"/>
      <c r="C60" s="150"/>
      <c r="D60" s="151" t="s">
        <v>97</v>
      </c>
      <c r="E60" s="152"/>
      <c r="F60" s="152"/>
      <c r="G60" s="152"/>
      <c r="H60" s="152"/>
      <c r="I60" s="153"/>
      <c r="J60" s="154">
        <f>J306</f>
        <v>0</v>
      </c>
      <c r="K60" s="155"/>
    </row>
    <row r="61" spans="2:47" s="7" customFormat="1" ht="24.9" customHeight="1">
      <c r="B61" s="142"/>
      <c r="C61" s="143"/>
      <c r="D61" s="144" t="s">
        <v>98</v>
      </c>
      <c r="E61" s="145"/>
      <c r="F61" s="145"/>
      <c r="G61" s="145"/>
      <c r="H61" s="145"/>
      <c r="I61" s="146"/>
      <c r="J61" s="147">
        <f>J309</f>
        <v>0</v>
      </c>
      <c r="K61" s="148"/>
    </row>
    <row r="62" spans="2:47" s="8" customFormat="1" ht="19.95" customHeight="1">
      <c r="B62" s="149"/>
      <c r="C62" s="150"/>
      <c r="D62" s="151" t="s">
        <v>99</v>
      </c>
      <c r="E62" s="152"/>
      <c r="F62" s="152"/>
      <c r="G62" s="152"/>
      <c r="H62" s="152"/>
      <c r="I62" s="153"/>
      <c r="J62" s="154">
        <f>J310</f>
        <v>0</v>
      </c>
      <c r="K62" s="155"/>
    </row>
    <row r="63" spans="2:47" s="7" customFormat="1" ht="24.9" customHeight="1">
      <c r="B63" s="142"/>
      <c r="C63" s="143"/>
      <c r="D63" s="144" t="s">
        <v>100</v>
      </c>
      <c r="E63" s="145"/>
      <c r="F63" s="145"/>
      <c r="G63" s="145"/>
      <c r="H63" s="145"/>
      <c r="I63" s="146"/>
      <c r="J63" s="147">
        <f>J322</f>
        <v>0</v>
      </c>
      <c r="K63" s="148"/>
    </row>
    <row r="64" spans="2:47" s="8" customFormat="1" ht="19.95" customHeight="1">
      <c r="B64" s="149"/>
      <c r="C64" s="150"/>
      <c r="D64" s="151" t="s">
        <v>101</v>
      </c>
      <c r="E64" s="152"/>
      <c r="F64" s="152"/>
      <c r="G64" s="152"/>
      <c r="H64" s="152"/>
      <c r="I64" s="153"/>
      <c r="J64" s="154">
        <f>J323</f>
        <v>0</v>
      </c>
      <c r="K64" s="155"/>
    </row>
    <row r="65" spans="2:12" s="8" customFormat="1" ht="19.95" customHeight="1">
      <c r="B65" s="149"/>
      <c r="C65" s="150"/>
      <c r="D65" s="151" t="s">
        <v>102</v>
      </c>
      <c r="E65" s="152"/>
      <c r="F65" s="152"/>
      <c r="G65" s="152"/>
      <c r="H65" s="152"/>
      <c r="I65" s="153"/>
      <c r="J65" s="154">
        <f>J332</f>
        <v>0</v>
      </c>
      <c r="K65" s="155"/>
    </row>
    <row r="66" spans="2:12" s="1" customFormat="1" ht="21.75" customHeight="1">
      <c r="B66" s="39"/>
      <c r="C66" s="40"/>
      <c r="D66" s="40"/>
      <c r="E66" s="40"/>
      <c r="F66" s="40"/>
      <c r="G66" s="40"/>
      <c r="H66" s="40"/>
      <c r="I66" s="111"/>
      <c r="J66" s="40"/>
      <c r="K66" s="43"/>
    </row>
    <row r="67" spans="2:12" s="1" customFormat="1" ht="6.9" customHeight="1">
      <c r="B67" s="54"/>
      <c r="C67" s="55"/>
      <c r="D67" s="55"/>
      <c r="E67" s="55"/>
      <c r="F67" s="55"/>
      <c r="G67" s="55"/>
      <c r="H67" s="55"/>
      <c r="I67" s="132"/>
      <c r="J67" s="55"/>
      <c r="K67" s="56"/>
    </row>
    <row r="71" spans="2:12" s="1" customFormat="1" ht="6.9" customHeight="1">
      <c r="B71" s="57"/>
      <c r="C71" s="58"/>
      <c r="D71" s="58"/>
      <c r="E71" s="58"/>
      <c r="F71" s="58"/>
      <c r="G71" s="58"/>
      <c r="H71" s="58"/>
      <c r="I71" s="135"/>
      <c r="J71" s="58"/>
      <c r="K71" s="58"/>
      <c r="L71" s="59"/>
    </row>
    <row r="72" spans="2:12" s="1" customFormat="1" ht="36.9" customHeight="1">
      <c r="B72" s="39"/>
      <c r="C72" s="60" t="s">
        <v>103</v>
      </c>
      <c r="D72" s="61"/>
      <c r="E72" s="61"/>
      <c r="F72" s="61"/>
      <c r="G72" s="61"/>
      <c r="H72" s="61"/>
      <c r="I72" s="156"/>
      <c r="J72" s="61"/>
      <c r="K72" s="61"/>
      <c r="L72" s="59"/>
    </row>
    <row r="73" spans="2:12" s="1" customFormat="1" ht="6.9" customHeight="1">
      <c r="B73" s="39"/>
      <c r="C73" s="61"/>
      <c r="D73" s="61"/>
      <c r="E73" s="61"/>
      <c r="F73" s="61"/>
      <c r="G73" s="61"/>
      <c r="H73" s="61"/>
      <c r="I73" s="156"/>
      <c r="J73" s="61"/>
      <c r="K73" s="61"/>
      <c r="L73" s="59"/>
    </row>
    <row r="74" spans="2:12" s="1" customFormat="1" ht="14.4" customHeight="1">
      <c r="B74" s="39"/>
      <c r="C74" s="63" t="s">
        <v>18</v>
      </c>
      <c r="D74" s="61"/>
      <c r="E74" s="61"/>
      <c r="F74" s="61"/>
      <c r="G74" s="61"/>
      <c r="H74" s="61"/>
      <c r="I74" s="156"/>
      <c r="J74" s="61"/>
      <c r="K74" s="61"/>
      <c r="L74" s="59"/>
    </row>
    <row r="75" spans="2:12" s="1" customFormat="1" ht="16.2" customHeight="1">
      <c r="B75" s="39"/>
      <c r="C75" s="61"/>
      <c r="D75" s="61"/>
      <c r="E75" s="319" t="str">
        <f>E7</f>
        <v>Vodovodní řad Boreček</v>
      </c>
      <c r="F75" s="355"/>
      <c r="G75" s="355"/>
      <c r="H75" s="355"/>
      <c r="I75" s="156"/>
      <c r="J75" s="61"/>
      <c r="K75" s="61"/>
      <c r="L75" s="59"/>
    </row>
    <row r="76" spans="2:12" s="1" customFormat="1" ht="6.9" customHeight="1">
      <c r="B76" s="39"/>
      <c r="C76" s="61"/>
      <c r="D76" s="61"/>
      <c r="E76" s="61"/>
      <c r="F76" s="61"/>
      <c r="G76" s="61"/>
      <c r="H76" s="61"/>
      <c r="I76" s="156"/>
      <c r="J76" s="61"/>
      <c r="K76" s="61"/>
      <c r="L76" s="59"/>
    </row>
    <row r="77" spans="2:12" s="1" customFormat="1" ht="18" customHeight="1">
      <c r="B77" s="39"/>
      <c r="C77" s="63" t="s">
        <v>23</v>
      </c>
      <c r="D77" s="61"/>
      <c r="E77" s="61"/>
      <c r="F77" s="157" t="str">
        <f>F10</f>
        <v>Mimoň</v>
      </c>
      <c r="G77" s="61"/>
      <c r="H77" s="61"/>
      <c r="I77" s="158" t="s">
        <v>25</v>
      </c>
      <c r="J77" s="71" t="str">
        <f>IF(J10="","",J10)</f>
        <v>15. 11. 2017</v>
      </c>
      <c r="K77" s="61"/>
      <c r="L77" s="59"/>
    </row>
    <row r="78" spans="2:12" s="1" customFormat="1" ht="6.9" customHeight="1">
      <c r="B78" s="39"/>
      <c r="C78" s="61"/>
      <c r="D78" s="61"/>
      <c r="E78" s="61"/>
      <c r="F78" s="61"/>
      <c r="G78" s="61"/>
      <c r="H78" s="61"/>
      <c r="I78" s="156"/>
      <c r="J78" s="61"/>
      <c r="K78" s="61"/>
      <c r="L78" s="59"/>
    </row>
    <row r="79" spans="2:12" s="1" customFormat="1" ht="13.2">
      <c r="B79" s="39"/>
      <c r="C79" s="63" t="s">
        <v>27</v>
      </c>
      <c r="D79" s="61"/>
      <c r="E79" s="61"/>
      <c r="F79" s="157" t="str">
        <f>E13</f>
        <v>Město Ralsko</v>
      </c>
      <c r="G79" s="61"/>
      <c r="H79" s="61"/>
      <c r="I79" s="158" t="s">
        <v>33</v>
      </c>
      <c r="J79" s="157" t="str">
        <f>E19</f>
        <v>Jan Alexa</v>
      </c>
      <c r="K79" s="61"/>
      <c r="L79" s="59"/>
    </row>
    <row r="80" spans="2:12" s="1" customFormat="1" ht="14.4" customHeight="1">
      <c r="B80" s="39"/>
      <c r="C80" s="63" t="s">
        <v>31</v>
      </c>
      <c r="D80" s="61"/>
      <c r="E80" s="61"/>
      <c r="F80" s="157" t="str">
        <f>IF(E16="","",E16)</f>
        <v/>
      </c>
      <c r="G80" s="61"/>
      <c r="H80" s="61"/>
      <c r="I80" s="156"/>
      <c r="J80" s="61"/>
      <c r="K80" s="61"/>
      <c r="L80" s="59"/>
    </row>
    <row r="81" spans="2:65" s="1" customFormat="1" ht="10.35" customHeight="1">
      <c r="B81" s="39"/>
      <c r="C81" s="61"/>
      <c r="D81" s="61"/>
      <c r="E81" s="61"/>
      <c r="F81" s="61"/>
      <c r="G81" s="61"/>
      <c r="H81" s="61"/>
      <c r="I81" s="156"/>
      <c r="J81" s="61"/>
      <c r="K81" s="61"/>
      <c r="L81" s="59"/>
    </row>
    <row r="82" spans="2:65" s="9" customFormat="1" ht="29.25" customHeight="1">
      <c r="B82" s="159"/>
      <c r="C82" s="160" t="s">
        <v>104</v>
      </c>
      <c r="D82" s="161" t="s">
        <v>56</v>
      </c>
      <c r="E82" s="161" t="s">
        <v>52</v>
      </c>
      <c r="F82" s="161" t="s">
        <v>105</v>
      </c>
      <c r="G82" s="161" t="s">
        <v>106</v>
      </c>
      <c r="H82" s="161" t="s">
        <v>107</v>
      </c>
      <c r="I82" s="162" t="s">
        <v>108</v>
      </c>
      <c r="J82" s="161" t="s">
        <v>87</v>
      </c>
      <c r="K82" s="163" t="s">
        <v>109</v>
      </c>
      <c r="L82" s="164"/>
      <c r="M82" s="79" t="s">
        <v>110</v>
      </c>
      <c r="N82" s="80" t="s">
        <v>41</v>
      </c>
      <c r="O82" s="80" t="s">
        <v>111</v>
      </c>
      <c r="P82" s="80" t="s">
        <v>112</v>
      </c>
      <c r="Q82" s="80" t="s">
        <v>113</v>
      </c>
      <c r="R82" s="80" t="s">
        <v>114</v>
      </c>
      <c r="S82" s="80" t="s">
        <v>115</v>
      </c>
      <c r="T82" s="81" t="s">
        <v>116</v>
      </c>
    </row>
    <row r="83" spans="2:65" s="1" customFormat="1" ht="29.25" customHeight="1">
      <c r="B83" s="39"/>
      <c r="C83" s="85" t="s">
        <v>88</v>
      </c>
      <c r="D83" s="61"/>
      <c r="E83" s="61"/>
      <c r="F83" s="61"/>
      <c r="G83" s="61"/>
      <c r="H83" s="61"/>
      <c r="I83" s="156"/>
      <c r="J83" s="165">
        <f>BK83</f>
        <v>0</v>
      </c>
      <c r="K83" s="61"/>
      <c r="L83" s="59"/>
      <c r="M83" s="82"/>
      <c r="N83" s="83"/>
      <c r="O83" s="83"/>
      <c r="P83" s="166">
        <f>P84+P309+P322</f>
        <v>0</v>
      </c>
      <c r="Q83" s="83"/>
      <c r="R83" s="166">
        <f>R84+R309+R322</f>
        <v>33.710315274000003</v>
      </c>
      <c r="S83" s="83"/>
      <c r="T83" s="167">
        <f>T84+T309+T322</f>
        <v>0</v>
      </c>
      <c r="AT83" s="22" t="s">
        <v>70</v>
      </c>
      <c r="AU83" s="22" t="s">
        <v>89</v>
      </c>
      <c r="BK83" s="168">
        <f>BK84+BK309+BK322</f>
        <v>0</v>
      </c>
    </row>
    <row r="84" spans="2:65" s="10" customFormat="1" ht="37.35" customHeight="1">
      <c r="B84" s="169"/>
      <c r="C84" s="170"/>
      <c r="D84" s="171" t="s">
        <v>70</v>
      </c>
      <c r="E84" s="172" t="s">
        <v>117</v>
      </c>
      <c r="F84" s="172" t="s">
        <v>118</v>
      </c>
      <c r="G84" s="170"/>
      <c r="H84" s="170"/>
      <c r="I84" s="173"/>
      <c r="J84" s="174">
        <f>BK84</f>
        <v>0</v>
      </c>
      <c r="K84" s="170"/>
      <c r="L84" s="175"/>
      <c r="M84" s="176"/>
      <c r="N84" s="177"/>
      <c r="O84" s="177"/>
      <c r="P84" s="178">
        <f>P85+P125+P132+P145+P149+P301+P306</f>
        <v>0</v>
      </c>
      <c r="Q84" s="177"/>
      <c r="R84" s="178">
        <f>R85+R125+R132+R145+R149+R301+R306</f>
        <v>33.681312874</v>
      </c>
      <c r="S84" s="177"/>
      <c r="T84" s="179">
        <f>T85+T125+T132+T145+T149+T301+T306</f>
        <v>0</v>
      </c>
      <c r="AR84" s="180" t="s">
        <v>76</v>
      </c>
      <c r="AT84" s="181" t="s">
        <v>70</v>
      </c>
      <c r="AU84" s="181" t="s">
        <v>71</v>
      </c>
      <c r="AY84" s="180" t="s">
        <v>119</v>
      </c>
      <c r="BK84" s="182">
        <f>BK85+BK125+BK132+BK145+BK149+BK301+BK306</f>
        <v>0</v>
      </c>
    </row>
    <row r="85" spans="2:65" s="10" customFormat="1" ht="19.95" customHeight="1">
      <c r="B85" s="169"/>
      <c r="C85" s="170"/>
      <c r="D85" s="171" t="s">
        <v>70</v>
      </c>
      <c r="E85" s="183" t="s">
        <v>76</v>
      </c>
      <c r="F85" s="183" t="s">
        <v>120</v>
      </c>
      <c r="G85" s="170"/>
      <c r="H85" s="170"/>
      <c r="I85" s="173"/>
      <c r="J85" s="184">
        <f>BK85</f>
        <v>0</v>
      </c>
      <c r="K85" s="170"/>
      <c r="L85" s="175"/>
      <c r="M85" s="176"/>
      <c r="N85" s="177"/>
      <c r="O85" s="177"/>
      <c r="P85" s="178">
        <f>SUM(P86:P124)</f>
        <v>0</v>
      </c>
      <c r="Q85" s="177"/>
      <c r="R85" s="178">
        <f>SUM(R86:R124)</f>
        <v>8.7653926999999996</v>
      </c>
      <c r="S85" s="177"/>
      <c r="T85" s="179">
        <f>SUM(T86:T124)</f>
        <v>0</v>
      </c>
      <c r="AR85" s="180" t="s">
        <v>76</v>
      </c>
      <c r="AT85" s="181" t="s">
        <v>70</v>
      </c>
      <c r="AU85" s="181" t="s">
        <v>76</v>
      </c>
      <c r="AY85" s="180" t="s">
        <v>119</v>
      </c>
      <c r="BK85" s="182">
        <f>SUM(BK86:BK124)</f>
        <v>0</v>
      </c>
    </row>
    <row r="86" spans="2:65" s="1" customFormat="1" ht="14.4" customHeight="1">
      <c r="B86" s="39"/>
      <c r="C86" s="185" t="s">
        <v>76</v>
      </c>
      <c r="D86" s="185" t="s">
        <v>121</v>
      </c>
      <c r="E86" s="186" t="s">
        <v>122</v>
      </c>
      <c r="F86" s="187" t="s">
        <v>123</v>
      </c>
      <c r="G86" s="188" t="s">
        <v>124</v>
      </c>
      <c r="H86" s="189">
        <v>707.976</v>
      </c>
      <c r="I86" s="190"/>
      <c r="J86" s="191">
        <f>ROUND(I86*H86,2)</f>
        <v>0</v>
      </c>
      <c r="K86" s="187" t="s">
        <v>125</v>
      </c>
      <c r="L86" s="59"/>
      <c r="M86" s="192" t="s">
        <v>21</v>
      </c>
      <c r="N86" s="193" t="s">
        <v>42</v>
      </c>
      <c r="O86" s="40"/>
      <c r="P86" s="194">
        <f>O86*H86</f>
        <v>0</v>
      </c>
      <c r="Q86" s="194">
        <v>0</v>
      </c>
      <c r="R86" s="194">
        <f>Q86*H86</f>
        <v>0</v>
      </c>
      <c r="S86" s="194">
        <v>0</v>
      </c>
      <c r="T86" s="195">
        <f>S86*H86</f>
        <v>0</v>
      </c>
      <c r="AR86" s="22" t="s">
        <v>126</v>
      </c>
      <c r="AT86" s="22" t="s">
        <v>121</v>
      </c>
      <c r="AU86" s="22" t="s">
        <v>83</v>
      </c>
      <c r="AY86" s="22" t="s">
        <v>119</v>
      </c>
      <c r="BE86" s="196">
        <f>IF(N86="základní",J86,0)</f>
        <v>0</v>
      </c>
      <c r="BF86" s="196">
        <f>IF(N86="snížená",J86,0)</f>
        <v>0</v>
      </c>
      <c r="BG86" s="196">
        <f>IF(N86="zákl. přenesená",J86,0)</f>
        <v>0</v>
      </c>
      <c r="BH86" s="196">
        <f>IF(N86="sníž. přenesená",J86,0)</f>
        <v>0</v>
      </c>
      <c r="BI86" s="196">
        <f>IF(N86="nulová",J86,0)</f>
        <v>0</v>
      </c>
      <c r="BJ86" s="22" t="s">
        <v>76</v>
      </c>
      <c r="BK86" s="196">
        <f>ROUND(I86*H86,2)</f>
        <v>0</v>
      </c>
      <c r="BL86" s="22" t="s">
        <v>126</v>
      </c>
      <c r="BM86" s="22" t="s">
        <v>127</v>
      </c>
    </row>
    <row r="87" spans="2:65" s="1" customFormat="1" ht="24">
      <c r="B87" s="39"/>
      <c r="C87" s="61"/>
      <c r="D87" s="197" t="s">
        <v>128</v>
      </c>
      <c r="E87" s="61"/>
      <c r="F87" s="198" t="s">
        <v>129</v>
      </c>
      <c r="G87" s="61"/>
      <c r="H87" s="61"/>
      <c r="I87" s="156"/>
      <c r="J87" s="61"/>
      <c r="K87" s="61"/>
      <c r="L87" s="59"/>
      <c r="M87" s="199"/>
      <c r="N87" s="40"/>
      <c r="O87" s="40"/>
      <c r="P87" s="40"/>
      <c r="Q87" s="40"/>
      <c r="R87" s="40"/>
      <c r="S87" s="40"/>
      <c r="T87" s="76"/>
      <c r="AT87" s="22" t="s">
        <v>128</v>
      </c>
      <c r="AU87" s="22" t="s">
        <v>83</v>
      </c>
    </row>
    <row r="88" spans="2:65" s="11" customFormat="1">
      <c r="B88" s="200"/>
      <c r="C88" s="201"/>
      <c r="D88" s="197" t="s">
        <v>130</v>
      </c>
      <c r="E88" s="202" t="s">
        <v>21</v>
      </c>
      <c r="F88" s="203" t="s">
        <v>131</v>
      </c>
      <c r="G88" s="201"/>
      <c r="H88" s="204">
        <v>684</v>
      </c>
      <c r="I88" s="205"/>
      <c r="J88" s="201"/>
      <c r="K88" s="201"/>
      <c r="L88" s="206"/>
      <c r="M88" s="207"/>
      <c r="N88" s="208"/>
      <c r="O88" s="208"/>
      <c r="P88" s="208"/>
      <c r="Q88" s="208"/>
      <c r="R88" s="208"/>
      <c r="S88" s="208"/>
      <c r="T88" s="209"/>
      <c r="AT88" s="210" t="s">
        <v>130</v>
      </c>
      <c r="AU88" s="210" t="s">
        <v>83</v>
      </c>
      <c r="AV88" s="11" t="s">
        <v>83</v>
      </c>
      <c r="AW88" s="11" t="s">
        <v>35</v>
      </c>
      <c r="AX88" s="11" t="s">
        <v>71</v>
      </c>
      <c r="AY88" s="210" t="s">
        <v>119</v>
      </c>
    </row>
    <row r="89" spans="2:65" s="11" customFormat="1">
      <c r="B89" s="200"/>
      <c r="C89" s="201"/>
      <c r="D89" s="197" t="s">
        <v>130</v>
      </c>
      <c r="E89" s="202" t="s">
        <v>21</v>
      </c>
      <c r="F89" s="203" t="s">
        <v>132</v>
      </c>
      <c r="G89" s="201"/>
      <c r="H89" s="204">
        <v>23.975999999999999</v>
      </c>
      <c r="I89" s="205"/>
      <c r="J89" s="201"/>
      <c r="K89" s="201"/>
      <c r="L89" s="206"/>
      <c r="M89" s="207"/>
      <c r="N89" s="208"/>
      <c r="O89" s="208"/>
      <c r="P89" s="208"/>
      <c r="Q89" s="208"/>
      <c r="R89" s="208"/>
      <c r="S89" s="208"/>
      <c r="T89" s="209"/>
      <c r="AT89" s="210" t="s">
        <v>130</v>
      </c>
      <c r="AU89" s="210" t="s">
        <v>83</v>
      </c>
      <c r="AV89" s="11" t="s">
        <v>83</v>
      </c>
      <c r="AW89" s="11" t="s">
        <v>35</v>
      </c>
      <c r="AX89" s="11" t="s">
        <v>71</v>
      </c>
      <c r="AY89" s="210" t="s">
        <v>119</v>
      </c>
    </row>
    <row r="90" spans="2:65" s="12" customFormat="1">
      <c r="B90" s="211"/>
      <c r="C90" s="212"/>
      <c r="D90" s="197" t="s">
        <v>130</v>
      </c>
      <c r="E90" s="213" t="s">
        <v>21</v>
      </c>
      <c r="F90" s="214" t="s">
        <v>133</v>
      </c>
      <c r="G90" s="212"/>
      <c r="H90" s="215">
        <v>707.976</v>
      </c>
      <c r="I90" s="216"/>
      <c r="J90" s="212"/>
      <c r="K90" s="212"/>
      <c r="L90" s="217"/>
      <c r="M90" s="218"/>
      <c r="N90" s="219"/>
      <c r="O90" s="219"/>
      <c r="P90" s="219"/>
      <c r="Q90" s="219"/>
      <c r="R90" s="219"/>
      <c r="S90" s="219"/>
      <c r="T90" s="220"/>
      <c r="AT90" s="221" t="s">
        <v>130</v>
      </c>
      <c r="AU90" s="221" t="s">
        <v>83</v>
      </c>
      <c r="AV90" s="12" t="s">
        <v>126</v>
      </c>
      <c r="AW90" s="12" t="s">
        <v>35</v>
      </c>
      <c r="AX90" s="12" t="s">
        <v>76</v>
      </c>
      <c r="AY90" s="221" t="s">
        <v>119</v>
      </c>
    </row>
    <row r="91" spans="2:65" s="1" customFormat="1" ht="22.8" customHeight="1">
      <c r="B91" s="39"/>
      <c r="C91" s="185" t="s">
        <v>83</v>
      </c>
      <c r="D91" s="185" t="s">
        <v>121</v>
      </c>
      <c r="E91" s="186" t="s">
        <v>134</v>
      </c>
      <c r="F91" s="187" t="s">
        <v>135</v>
      </c>
      <c r="G91" s="188" t="s">
        <v>136</v>
      </c>
      <c r="H91" s="189">
        <v>505</v>
      </c>
      <c r="I91" s="190"/>
      <c r="J91" s="191">
        <f>ROUND(I91*H91,2)</f>
        <v>0</v>
      </c>
      <c r="K91" s="187" t="s">
        <v>125</v>
      </c>
      <c r="L91" s="59"/>
      <c r="M91" s="192" t="s">
        <v>21</v>
      </c>
      <c r="N91" s="193" t="s">
        <v>42</v>
      </c>
      <c r="O91" s="40"/>
      <c r="P91" s="194">
        <f>O91*H91</f>
        <v>0</v>
      </c>
      <c r="Q91" s="194">
        <v>0</v>
      </c>
      <c r="R91" s="194">
        <f>Q91*H91</f>
        <v>0</v>
      </c>
      <c r="S91" s="194">
        <v>0</v>
      </c>
      <c r="T91" s="195">
        <f>S91*H91</f>
        <v>0</v>
      </c>
      <c r="AR91" s="22" t="s">
        <v>126</v>
      </c>
      <c r="AT91" s="22" t="s">
        <v>121</v>
      </c>
      <c r="AU91" s="22" t="s">
        <v>83</v>
      </c>
      <c r="AY91" s="22" t="s">
        <v>119</v>
      </c>
      <c r="BE91" s="196">
        <f>IF(N91="základní",J91,0)</f>
        <v>0</v>
      </c>
      <c r="BF91" s="196">
        <f>IF(N91="snížená",J91,0)</f>
        <v>0</v>
      </c>
      <c r="BG91" s="196">
        <f>IF(N91="zákl. přenesená",J91,0)</f>
        <v>0</v>
      </c>
      <c r="BH91" s="196">
        <f>IF(N91="sníž. přenesená",J91,0)</f>
        <v>0</v>
      </c>
      <c r="BI91" s="196">
        <f>IF(N91="nulová",J91,0)</f>
        <v>0</v>
      </c>
      <c r="BJ91" s="22" t="s">
        <v>76</v>
      </c>
      <c r="BK91" s="196">
        <f>ROUND(I91*H91,2)</f>
        <v>0</v>
      </c>
      <c r="BL91" s="22" t="s">
        <v>126</v>
      </c>
      <c r="BM91" s="22" t="s">
        <v>137</v>
      </c>
    </row>
    <row r="92" spans="2:65" s="1" customFormat="1" ht="24">
      <c r="B92" s="39"/>
      <c r="C92" s="61"/>
      <c r="D92" s="197" t="s">
        <v>128</v>
      </c>
      <c r="E92" s="61"/>
      <c r="F92" s="198" t="s">
        <v>138</v>
      </c>
      <c r="G92" s="61"/>
      <c r="H92" s="61"/>
      <c r="I92" s="156"/>
      <c r="J92" s="61"/>
      <c r="K92" s="61"/>
      <c r="L92" s="59"/>
      <c r="M92" s="199"/>
      <c r="N92" s="40"/>
      <c r="O92" s="40"/>
      <c r="P92" s="40"/>
      <c r="Q92" s="40"/>
      <c r="R92" s="40"/>
      <c r="S92" s="40"/>
      <c r="T92" s="76"/>
      <c r="AT92" s="22" t="s">
        <v>128</v>
      </c>
      <c r="AU92" s="22" t="s">
        <v>83</v>
      </c>
    </row>
    <row r="93" spans="2:65" s="1" customFormat="1" ht="22.8" customHeight="1">
      <c r="B93" s="39"/>
      <c r="C93" s="222" t="s">
        <v>139</v>
      </c>
      <c r="D93" s="222" t="s">
        <v>140</v>
      </c>
      <c r="E93" s="223" t="s">
        <v>141</v>
      </c>
      <c r="F93" s="224" t="s">
        <v>142</v>
      </c>
      <c r="G93" s="225" t="s">
        <v>136</v>
      </c>
      <c r="H93" s="226">
        <v>520.15</v>
      </c>
      <c r="I93" s="227"/>
      <c r="J93" s="228">
        <f>ROUND(I93*H93,2)</f>
        <v>0</v>
      </c>
      <c r="K93" s="224" t="s">
        <v>125</v>
      </c>
      <c r="L93" s="229"/>
      <c r="M93" s="230" t="s">
        <v>21</v>
      </c>
      <c r="N93" s="231" t="s">
        <v>42</v>
      </c>
      <c r="O93" s="40"/>
      <c r="P93" s="194">
        <f>O93*H93</f>
        <v>0</v>
      </c>
      <c r="Q93" s="194">
        <v>1.06E-3</v>
      </c>
      <c r="R93" s="194">
        <f>Q93*H93</f>
        <v>0.55135899999999993</v>
      </c>
      <c r="S93" s="194">
        <v>0</v>
      </c>
      <c r="T93" s="195">
        <f>S93*H93</f>
        <v>0</v>
      </c>
      <c r="AR93" s="22" t="s">
        <v>143</v>
      </c>
      <c r="AT93" s="22" t="s">
        <v>140</v>
      </c>
      <c r="AU93" s="22" t="s">
        <v>83</v>
      </c>
      <c r="AY93" s="22" t="s">
        <v>119</v>
      </c>
      <c r="BE93" s="196">
        <f>IF(N93="základní",J93,0)</f>
        <v>0</v>
      </c>
      <c r="BF93" s="196">
        <f>IF(N93="snížená",J93,0)</f>
        <v>0</v>
      </c>
      <c r="BG93" s="196">
        <f>IF(N93="zákl. přenesená",J93,0)</f>
        <v>0</v>
      </c>
      <c r="BH93" s="196">
        <f>IF(N93="sníž. přenesená",J93,0)</f>
        <v>0</v>
      </c>
      <c r="BI93" s="196">
        <f>IF(N93="nulová",J93,0)</f>
        <v>0</v>
      </c>
      <c r="BJ93" s="22" t="s">
        <v>76</v>
      </c>
      <c r="BK93" s="196">
        <f>ROUND(I93*H93,2)</f>
        <v>0</v>
      </c>
      <c r="BL93" s="22" t="s">
        <v>126</v>
      </c>
      <c r="BM93" s="22" t="s">
        <v>144</v>
      </c>
    </row>
    <row r="94" spans="2:65" s="1" customFormat="1">
      <c r="B94" s="39"/>
      <c r="C94" s="61"/>
      <c r="D94" s="197" t="s">
        <v>128</v>
      </c>
      <c r="E94" s="61"/>
      <c r="F94" s="198" t="s">
        <v>145</v>
      </c>
      <c r="G94" s="61"/>
      <c r="H94" s="61"/>
      <c r="I94" s="156"/>
      <c r="J94" s="61"/>
      <c r="K94" s="61"/>
      <c r="L94" s="59"/>
      <c r="M94" s="199"/>
      <c r="N94" s="40"/>
      <c r="O94" s="40"/>
      <c r="P94" s="40"/>
      <c r="Q94" s="40"/>
      <c r="R94" s="40"/>
      <c r="S94" s="40"/>
      <c r="T94" s="76"/>
      <c r="AT94" s="22" t="s">
        <v>128</v>
      </c>
      <c r="AU94" s="22" t="s">
        <v>83</v>
      </c>
    </row>
    <row r="95" spans="2:65" s="11" customFormat="1">
      <c r="B95" s="200"/>
      <c r="C95" s="201"/>
      <c r="D95" s="197" t="s">
        <v>130</v>
      </c>
      <c r="E95" s="201"/>
      <c r="F95" s="203" t="s">
        <v>146</v>
      </c>
      <c r="G95" s="201"/>
      <c r="H95" s="204">
        <v>520.15</v>
      </c>
      <c r="I95" s="205"/>
      <c r="J95" s="201"/>
      <c r="K95" s="201"/>
      <c r="L95" s="206"/>
      <c r="M95" s="207"/>
      <c r="N95" s="208"/>
      <c r="O95" s="208"/>
      <c r="P95" s="208"/>
      <c r="Q95" s="208"/>
      <c r="R95" s="208"/>
      <c r="S95" s="208"/>
      <c r="T95" s="209"/>
      <c r="AT95" s="210" t="s">
        <v>130</v>
      </c>
      <c r="AU95" s="210" t="s">
        <v>83</v>
      </c>
      <c r="AV95" s="11" t="s">
        <v>83</v>
      </c>
      <c r="AW95" s="11" t="s">
        <v>6</v>
      </c>
      <c r="AX95" s="11" t="s">
        <v>76</v>
      </c>
      <c r="AY95" s="210" t="s">
        <v>119</v>
      </c>
    </row>
    <row r="96" spans="2:65" s="1" customFormat="1" ht="22.8" customHeight="1">
      <c r="B96" s="39"/>
      <c r="C96" s="185" t="s">
        <v>126</v>
      </c>
      <c r="D96" s="185" t="s">
        <v>121</v>
      </c>
      <c r="E96" s="186" t="s">
        <v>147</v>
      </c>
      <c r="F96" s="187" t="s">
        <v>148</v>
      </c>
      <c r="G96" s="188" t="s">
        <v>136</v>
      </c>
      <c r="H96" s="189">
        <v>972</v>
      </c>
      <c r="I96" s="190"/>
      <c r="J96" s="191">
        <f>ROUND(I96*H96,2)</f>
        <v>0</v>
      </c>
      <c r="K96" s="187" t="s">
        <v>125</v>
      </c>
      <c r="L96" s="59"/>
      <c r="M96" s="192" t="s">
        <v>21</v>
      </c>
      <c r="N96" s="193" t="s">
        <v>42</v>
      </c>
      <c r="O96" s="40"/>
      <c r="P96" s="194">
        <f>O96*H96</f>
        <v>0</v>
      </c>
      <c r="Q96" s="194">
        <v>0</v>
      </c>
      <c r="R96" s="194">
        <f>Q96*H96</f>
        <v>0</v>
      </c>
      <c r="S96" s="194">
        <v>0</v>
      </c>
      <c r="T96" s="195">
        <f>S96*H96</f>
        <v>0</v>
      </c>
      <c r="AR96" s="22" t="s">
        <v>126</v>
      </c>
      <c r="AT96" s="22" t="s">
        <v>121</v>
      </c>
      <c r="AU96" s="22" t="s">
        <v>83</v>
      </c>
      <c r="AY96" s="22" t="s">
        <v>119</v>
      </c>
      <c r="BE96" s="196">
        <f>IF(N96="základní",J96,0)</f>
        <v>0</v>
      </c>
      <c r="BF96" s="196">
        <f>IF(N96="snížená",J96,0)</f>
        <v>0</v>
      </c>
      <c r="BG96" s="196">
        <f>IF(N96="zákl. přenesená",J96,0)</f>
        <v>0</v>
      </c>
      <c r="BH96" s="196">
        <f>IF(N96="sníž. přenesená",J96,0)</f>
        <v>0</v>
      </c>
      <c r="BI96" s="196">
        <f>IF(N96="nulová",J96,0)</f>
        <v>0</v>
      </c>
      <c r="BJ96" s="22" t="s">
        <v>76</v>
      </c>
      <c r="BK96" s="196">
        <f>ROUND(I96*H96,2)</f>
        <v>0</v>
      </c>
      <c r="BL96" s="22" t="s">
        <v>126</v>
      </c>
      <c r="BM96" s="22" t="s">
        <v>149</v>
      </c>
    </row>
    <row r="97" spans="2:65" s="1" customFormat="1" ht="24">
      <c r="B97" s="39"/>
      <c r="C97" s="61"/>
      <c r="D97" s="197" t="s">
        <v>128</v>
      </c>
      <c r="E97" s="61"/>
      <c r="F97" s="198" t="s">
        <v>150</v>
      </c>
      <c r="G97" s="61"/>
      <c r="H97" s="61"/>
      <c r="I97" s="156"/>
      <c r="J97" s="61"/>
      <c r="K97" s="61"/>
      <c r="L97" s="59"/>
      <c r="M97" s="199"/>
      <c r="N97" s="40"/>
      <c r="O97" s="40"/>
      <c r="P97" s="40"/>
      <c r="Q97" s="40"/>
      <c r="R97" s="40"/>
      <c r="S97" s="40"/>
      <c r="T97" s="76"/>
      <c r="AT97" s="22" t="s">
        <v>128</v>
      </c>
      <c r="AU97" s="22" t="s">
        <v>83</v>
      </c>
    </row>
    <row r="98" spans="2:65" s="1" customFormat="1" ht="22.8" customHeight="1">
      <c r="B98" s="39"/>
      <c r="C98" s="222" t="s">
        <v>151</v>
      </c>
      <c r="D98" s="222" t="s">
        <v>140</v>
      </c>
      <c r="E98" s="223" t="s">
        <v>152</v>
      </c>
      <c r="F98" s="224" t="s">
        <v>153</v>
      </c>
      <c r="G98" s="225" t="s">
        <v>136</v>
      </c>
      <c r="H98" s="226">
        <v>1001.16</v>
      </c>
      <c r="I98" s="227"/>
      <c r="J98" s="228">
        <f>ROUND(I98*H98,2)</f>
        <v>0</v>
      </c>
      <c r="K98" s="224" t="s">
        <v>125</v>
      </c>
      <c r="L98" s="229"/>
      <c r="M98" s="230" t="s">
        <v>21</v>
      </c>
      <c r="N98" s="231" t="s">
        <v>42</v>
      </c>
      <c r="O98" s="40"/>
      <c r="P98" s="194">
        <f>O98*H98</f>
        <v>0</v>
      </c>
      <c r="Q98" s="194">
        <v>3.1800000000000001E-3</v>
      </c>
      <c r="R98" s="194">
        <f>Q98*H98</f>
        <v>3.1836888000000001</v>
      </c>
      <c r="S98" s="194">
        <v>0</v>
      </c>
      <c r="T98" s="195">
        <f>S98*H98</f>
        <v>0</v>
      </c>
      <c r="AR98" s="22" t="s">
        <v>143</v>
      </c>
      <c r="AT98" s="22" t="s">
        <v>140</v>
      </c>
      <c r="AU98" s="22" t="s">
        <v>83</v>
      </c>
      <c r="AY98" s="22" t="s">
        <v>119</v>
      </c>
      <c r="BE98" s="196">
        <f>IF(N98="základní",J98,0)</f>
        <v>0</v>
      </c>
      <c r="BF98" s="196">
        <f>IF(N98="snížená",J98,0)</f>
        <v>0</v>
      </c>
      <c r="BG98" s="196">
        <f>IF(N98="zákl. přenesená",J98,0)</f>
        <v>0</v>
      </c>
      <c r="BH98" s="196">
        <f>IF(N98="sníž. přenesená",J98,0)</f>
        <v>0</v>
      </c>
      <c r="BI98" s="196">
        <f>IF(N98="nulová",J98,0)</f>
        <v>0</v>
      </c>
      <c r="BJ98" s="22" t="s">
        <v>76</v>
      </c>
      <c r="BK98" s="196">
        <f>ROUND(I98*H98,2)</f>
        <v>0</v>
      </c>
      <c r="BL98" s="22" t="s">
        <v>126</v>
      </c>
      <c r="BM98" s="22" t="s">
        <v>154</v>
      </c>
    </row>
    <row r="99" spans="2:65" s="1" customFormat="1">
      <c r="B99" s="39"/>
      <c r="C99" s="61"/>
      <c r="D99" s="197" t="s">
        <v>128</v>
      </c>
      <c r="E99" s="61"/>
      <c r="F99" s="198" t="s">
        <v>155</v>
      </c>
      <c r="G99" s="61"/>
      <c r="H99" s="61"/>
      <c r="I99" s="156"/>
      <c r="J99" s="61"/>
      <c r="K99" s="61"/>
      <c r="L99" s="59"/>
      <c r="M99" s="199"/>
      <c r="N99" s="40"/>
      <c r="O99" s="40"/>
      <c r="P99" s="40"/>
      <c r="Q99" s="40"/>
      <c r="R99" s="40"/>
      <c r="S99" s="40"/>
      <c r="T99" s="76"/>
      <c r="AT99" s="22" t="s">
        <v>128</v>
      </c>
      <c r="AU99" s="22" t="s">
        <v>83</v>
      </c>
    </row>
    <row r="100" spans="2:65" s="11" customFormat="1">
      <c r="B100" s="200"/>
      <c r="C100" s="201"/>
      <c r="D100" s="197" t="s">
        <v>130</v>
      </c>
      <c r="E100" s="201"/>
      <c r="F100" s="203" t="s">
        <v>156</v>
      </c>
      <c r="G100" s="201"/>
      <c r="H100" s="204">
        <v>1001.16</v>
      </c>
      <c r="I100" s="205"/>
      <c r="J100" s="201"/>
      <c r="K100" s="201"/>
      <c r="L100" s="206"/>
      <c r="M100" s="207"/>
      <c r="N100" s="208"/>
      <c r="O100" s="208"/>
      <c r="P100" s="208"/>
      <c r="Q100" s="208"/>
      <c r="R100" s="208"/>
      <c r="S100" s="208"/>
      <c r="T100" s="209"/>
      <c r="AT100" s="210" t="s">
        <v>130</v>
      </c>
      <c r="AU100" s="210" t="s">
        <v>83</v>
      </c>
      <c r="AV100" s="11" t="s">
        <v>83</v>
      </c>
      <c r="AW100" s="11" t="s">
        <v>6</v>
      </c>
      <c r="AX100" s="11" t="s">
        <v>76</v>
      </c>
      <c r="AY100" s="210" t="s">
        <v>119</v>
      </c>
    </row>
    <row r="101" spans="2:65" s="1" customFormat="1" ht="22.8" customHeight="1">
      <c r="B101" s="39"/>
      <c r="C101" s="185" t="s">
        <v>157</v>
      </c>
      <c r="D101" s="185" t="s">
        <v>121</v>
      </c>
      <c r="E101" s="186" t="s">
        <v>158</v>
      </c>
      <c r="F101" s="187" t="s">
        <v>159</v>
      </c>
      <c r="G101" s="188" t="s">
        <v>136</v>
      </c>
      <c r="H101" s="189">
        <v>1262</v>
      </c>
      <c r="I101" s="190"/>
      <c r="J101" s="191">
        <f>ROUND(I101*H101,2)</f>
        <v>0</v>
      </c>
      <c r="K101" s="187" t="s">
        <v>125</v>
      </c>
      <c r="L101" s="59"/>
      <c r="M101" s="192" t="s">
        <v>21</v>
      </c>
      <c r="N101" s="193" t="s">
        <v>42</v>
      </c>
      <c r="O101" s="40"/>
      <c r="P101" s="194">
        <f>O101*H101</f>
        <v>0</v>
      </c>
      <c r="Q101" s="194">
        <v>0</v>
      </c>
      <c r="R101" s="194">
        <f>Q101*H101</f>
        <v>0</v>
      </c>
      <c r="S101" s="194">
        <v>0</v>
      </c>
      <c r="T101" s="195">
        <f>S101*H101</f>
        <v>0</v>
      </c>
      <c r="AR101" s="22" t="s">
        <v>126</v>
      </c>
      <c r="AT101" s="22" t="s">
        <v>121</v>
      </c>
      <c r="AU101" s="22" t="s">
        <v>83</v>
      </c>
      <c r="AY101" s="22" t="s">
        <v>119</v>
      </c>
      <c r="BE101" s="196">
        <f>IF(N101="základní",J101,0)</f>
        <v>0</v>
      </c>
      <c r="BF101" s="196">
        <f>IF(N101="snížená",J101,0)</f>
        <v>0</v>
      </c>
      <c r="BG101" s="196">
        <f>IF(N101="zákl. přenesená",J101,0)</f>
        <v>0</v>
      </c>
      <c r="BH101" s="196">
        <f>IF(N101="sníž. přenesená",J101,0)</f>
        <v>0</v>
      </c>
      <c r="BI101" s="196">
        <f>IF(N101="nulová",J101,0)</f>
        <v>0</v>
      </c>
      <c r="BJ101" s="22" t="s">
        <v>76</v>
      </c>
      <c r="BK101" s="196">
        <f>ROUND(I101*H101,2)</f>
        <v>0</v>
      </c>
      <c r="BL101" s="22" t="s">
        <v>126</v>
      </c>
      <c r="BM101" s="22" t="s">
        <v>160</v>
      </c>
    </row>
    <row r="102" spans="2:65" s="1" customFormat="1" ht="24">
      <c r="B102" s="39"/>
      <c r="C102" s="61"/>
      <c r="D102" s="197" t="s">
        <v>128</v>
      </c>
      <c r="E102" s="61"/>
      <c r="F102" s="198" t="s">
        <v>161</v>
      </c>
      <c r="G102" s="61"/>
      <c r="H102" s="61"/>
      <c r="I102" s="156"/>
      <c r="J102" s="61"/>
      <c r="K102" s="61"/>
      <c r="L102" s="59"/>
      <c r="M102" s="199"/>
      <c r="N102" s="40"/>
      <c r="O102" s="40"/>
      <c r="P102" s="40"/>
      <c r="Q102" s="40"/>
      <c r="R102" s="40"/>
      <c r="S102" s="40"/>
      <c r="T102" s="76"/>
      <c r="AT102" s="22" t="s">
        <v>128</v>
      </c>
      <c r="AU102" s="22" t="s">
        <v>83</v>
      </c>
    </row>
    <row r="103" spans="2:65" s="11" customFormat="1">
      <c r="B103" s="200"/>
      <c r="C103" s="201"/>
      <c r="D103" s="197" t="s">
        <v>130</v>
      </c>
      <c r="E103" s="202" t="s">
        <v>21</v>
      </c>
      <c r="F103" s="203" t="s">
        <v>162</v>
      </c>
      <c r="G103" s="201"/>
      <c r="H103" s="204">
        <v>1262</v>
      </c>
      <c r="I103" s="205"/>
      <c r="J103" s="201"/>
      <c r="K103" s="201"/>
      <c r="L103" s="206"/>
      <c r="M103" s="207"/>
      <c r="N103" s="208"/>
      <c r="O103" s="208"/>
      <c r="P103" s="208"/>
      <c r="Q103" s="208"/>
      <c r="R103" s="208"/>
      <c r="S103" s="208"/>
      <c r="T103" s="209"/>
      <c r="AT103" s="210" t="s">
        <v>130</v>
      </c>
      <c r="AU103" s="210" t="s">
        <v>83</v>
      </c>
      <c r="AV103" s="11" t="s">
        <v>83</v>
      </c>
      <c r="AW103" s="11" t="s">
        <v>35</v>
      </c>
      <c r="AX103" s="11" t="s">
        <v>76</v>
      </c>
      <c r="AY103" s="210" t="s">
        <v>119</v>
      </c>
    </row>
    <row r="104" spans="2:65" s="1" customFormat="1" ht="22.8" customHeight="1">
      <c r="B104" s="39"/>
      <c r="C104" s="222" t="s">
        <v>163</v>
      </c>
      <c r="D104" s="222" t="s">
        <v>140</v>
      </c>
      <c r="E104" s="223" t="s">
        <v>164</v>
      </c>
      <c r="F104" s="224" t="s">
        <v>165</v>
      </c>
      <c r="G104" s="225" t="s">
        <v>136</v>
      </c>
      <c r="H104" s="226">
        <v>1299.8599999999999</v>
      </c>
      <c r="I104" s="227"/>
      <c r="J104" s="228">
        <f>ROUND(I104*H104,2)</f>
        <v>0</v>
      </c>
      <c r="K104" s="224" t="s">
        <v>125</v>
      </c>
      <c r="L104" s="229"/>
      <c r="M104" s="230" t="s">
        <v>21</v>
      </c>
      <c r="N104" s="231" t="s">
        <v>42</v>
      </c>
      <c r="O104" s="40"/>
      <c r="P104" s="194">
        <f>O104*H104</f>
        <v>0</v>
      </c>
      <c r="Q104" s="194">
        <v>3.1800000000000001E-3</v>
      </c>
      <c r="R104" s="194">
        <f>Q104*H104</f>
        <v>4.1335547999999998</v>
      </c>
      <c r="S104" s="194">
        <v>0</v>
      </c>
      <c r="T104" s="195">
        <f>S104*H104</f>
        <v>0</v>
      </c>
      <c r="AR104" s="22" t="s">
        <v>143</v>
      </c>
      <c r="AT104" s="22" t="s">
        <v>140</v>
      </c>
      <c r="AU104" s="22" t="s">
        <v>83</v>
      </c>
      <c r="AY104" s="22" t="s">
        <v>119</v>
      </c>
      <c r="BE104" s="196">
        <f>IF(N104="základní",J104,0)</f>
        <v>0</v>
      </c>
      <c r="BF104" s="196">
        <f>IF(N104="snížená",J104,0)</f>
        <v>0</v>
      </c>
      <c r="BG104" s="196">
        <f>IF(N104="zákl. přenesená",J104,0)</f>
        <v>0</v>
      </c>
      <c r="BH104" s="196">
        <f>IF(N104="sníž. přenesená",J104,0)</f>
        <v>0</v>
      </c>
      <c r="BI104" s="196">
        <f>IF(N104="nulová",J104,0)</f>
        <v>0</v>
      </c>
      <c r="BJ104" s="22" t="s">
        <v>76</v>
      </c>
      <c r="BK104" s="196">
        <f>ROUND(I104*H104,2)</f>
        <v>0</v>
      </c>
      <c r="BL104" s="22" t="s">
        <v>126</v>
      </c>
      <c r="BM104" s="22" t="s">
        <v>166</v>
      </c>
    </row>
    <row r="105" spans="2:65" s="1" customFormat="1">
      <c r="B105" s="39"/>
      <c r="C105" s="61"/>
      <c r="D105" s="197" t="s">
        <v>128</v>
      </c>
      <c r="E105" s="61"/>
      <c r="F105" s="198" t="s">
        <v>167</v>
      </c>
      <c r="G105" s="61"/>
      <c r="H105" s="61"/>
      <c r="I105" s="156"/>
      <c r="J105" s="61"/>
      <c r="K105" s="61"/>
      <c r="L105" s="59"/>
      <c r="M105" s="199"/>
      <c r="N105" s="40"/>
      <c r="O105" s="40"/>
      <c r="P105" s="40"/>
      <c r="Q105" s="40"/>
      <c r="R105" s="40"/>
      <c r="S105" s="40"/>
      <c r="T105" s="76"/>
      <c r="AT105" s="22" t="s">
        <v>128</v>
      </c>
      <c r="AU105" s="22" t="s">
        <v>83</v>
      </c>
    </row>
    <row r="106" spans="2:65" s="11" customFormat="1">
      <c r="B106" s="200"/>
      <c r="C106" s="201"/>
      <c r="D106" s="197" t="s">
        <v>130</v>
      </c>
      <c r="E106" s="201"/>
      <c r="F106" s="203" t="s">
        <v>168</v>
      </c>
      <c r="G106" s="201"/>
      <c r="H106" s="204">
        <v>1299.8599999999999</v>
      </c>
      <c r="I106" s="205"/>
      <c r="J106" s="201"/>
      <c r="K106" s="201"/>
      <c r="L106" s="206"/>
      <c r="M106" s="207"/>
      <c r="N106" s="208"/>
      <c r="O106" s="208"/>
      <c r="P106" s="208"/>
      <c r="Q106" s="208"/>
      <c r="R106" s="208"/>
      <c r="S106" s="208"/>
      <c r="T106" s="209"/>
      <c r="AT106" s="210" t="s">
        <v>130</v>
      </c>
      <c r="AU106" s="210" t="s">
        <v>83</v>
      </c>
      <c r="AV106" s="11" t="s">
        <v>83</v>
      </c>
      <c r="AW106" s="11" t="s">
        <v>6</v>
      </c>
      <c r="AX106" s="11" t="s">
        <v>76</v>
      </c>
      <c r="AY106" s="210" t="s">
        <v>119</v>
      </c>
    </row>
    <row r="107" spans="2:65" s="1" customFormat="1" ht="22.8" customHeight="1">
      <c r="B107" s="39"/>
      <c r="C107" s="185" t="s">
        <v>143</v>
      </c>
      <c r="D107" s="185" t="s">
        <v>121</v>
      </c>
      <c r="E107" s="186" t="s">
        <v>169</v>
      </c>
      <c r="F107" s="187" t="s">
        <v>170</v>
      </c>
      <c r="G107" s="188" t="s">
        <v>136</v>
      </c>
      <c r="H107" s="189">
        <v>83</v>
      </c>
      <c r="I107" s="190"/>
      <c r="J107" s="191">
        <f>ROUND(I107*H107,2)</f>
        <v>0</v>
      </c>
      <c r="K107" s="187" t="s">
        <v>125</v>
      </c>
      <c r="L107" s="59"/>
      <c r="M107" s="192" t="s">
        <v>21</v>
      </c>
      <c r="N107" s="193" t="s">
        <v>42</v>
      </c>
      <c r="O107" s="40"/>
      <c r="P107" s="194">
        <f>O107*H107</f>
        <v>0</v>
      </c>
      <c r="Q107" s="194">
        <v>0</v>
      </c>
      <c r="R107" s="194">
        <f>Q107*H107</f>
        <v>0</v>
      </c>
      <c r="S107" s="194">
        <v>0</v>
      </c>
      <c r="T107" s="195">
        <f>S107*H107</f>
        <v>0</v>
      </c>
      <c r="AR107" s="22" t="s">
        <v>126</v>
      </c>
      <c r="AT107" s="22" t="s">
        <v>121</v>
      </c>
      <c r="AU107" s="22" t="s">
        <v>83</v>
      </c>
      <c r="AY107" s="22" t="s">
        <v>119</v>
      </c>
      <c r="BE107" s="196">
        <f>IF(N107="základní",J107,0)</f>
        <v>0</v>
      </c>
      <c r="BF107" s="196">
        <f>IF(N107="snížená",J107,0)</f>
        <v>0</v>
      </c>
      <c r="BG107" s="196">
        <f>IF(N107="zákl. přenesená",J107,0)</f>
        <v>0</v>
      </c>
      <c r="BH107" s="196">
        <f>IF(N107="sníž. přenesená",J107,0)</f>
        <v>0</v>
      </c>
      <c r="BI107" s="196">
        <f>IF(N107="nulová",J107,0)</f>
        <v>0</v>
      </c>
      <c r="BJ107" s="22" t="s">
        <v>76</v>
      </c>
      <c r="BK107" s="196">
        <f>ROUND(I107*H107,2)</f>
        <v>0</v>
      </c>
      <c r="BL107" s="22" t="s">
        <v>126</v>
      </c>
      <c r="BM107" s="22" t="s">
        <v>171</v>
      </c>
    </row>
    <row r="108" spans="2:65" s="1" customFormat="1" ht="24">
      <c r="B108" s="39"/>
      <c r="C108" s="61"/>
      <c r="D108" s="197" t="s">
        <v>128</v>
      </c>
      <c r="E108" s="61"/>
      <c r="F108" s="198" t="s">
        <v>172</v>
      </c>
      <c r="G108" s="61"/>
      <c r="H108" s="61"/>
      <c r="I108" s="156"/>
      <c r="J108" s="61"/>
      <c r="K108" s="61"/>
      <c r="L108" s="59"/>
      <c r="M108" s="199"/>
      <c r="N108" s="40"/>
      <c r="O108" s="40"/>
      <c r="P108" s="40"/>
      <c r="Q108" s="40"/>
      <c r="R108" s="40"/>
      <c r="S108" s="40"/>
      <c r="T108" s="76"/>
      <c r="AT108" s="22" t="s">
        <v>128</v>
      </c>
      <c r="AU108" s="22" t="s">
        <v>83</v>
      </c>
    </row>
    <row r="109" spans="2:65" s="1" customFormat="1" ht="22.8" customHeight="1">
      <c r="B109" s="39"/>
      <c r="C109" s="222" t="s">
        <v>173</v>
      </c>
      <c r="D109" s="222" t="s">
        <v>140</v>
      </c>
      <c r="E109" s="223" t="s">
        <v>174</v>
      </c>
      <c r="F109" s="224" t="s">
        <v>175</v>
      </c>
      <c r="G109" s="225" t="s">
        <v>136</v>
      </c>
      <c r="H109" s="226">
        <v>85.49</v>
      </c>
      <c r="I109" s="227"/>
      <c r="J109" s="228">
        <f>ROUND(I109*H109,2)</f>
        <v>0</v>
      </c>
      <c r="K109" s="224" t="s">
        <v>125</v>
      </c>
      <c r="L109" s="229"/>
      <c r="M109" s="230" t="s">
        <v>21</v>
      </c>
      <c r="N109" s="231" t="s">
        <v>42</v>
      </c>
      <c r="O109" s="40"/>
      <c r="P109" s="194">
        <f>O109*H109</f>
        <v>0</v>
      </c>
      <c r="Q109" s="194">
        <v>1.0489999999999999E-2</v>
      </c>
      <c r="R109" s="194">
        <f>Q109*H109</f>
        <v>0.89679009999999992</v>
      </c>
      <c r="S109" s="194">
        <v>0</v>
      </c>
      <c r="T109" s="195">
        <f>S109*H109</f>
        <v>0</v>
      </c>
      <c r="AR109" s="22" t="s">
        <v>143</v>
      </c>
      <c r="AT109" s="22" t="s">
        <v>140</v>
      </c>
      <c r="AU109" s="22" t="s">
        <v>83</v>
      </c>
      <c r="AY109" s="22" t="s">
        <v>119</v>
      </c>
      <c r="BE109" s="196">
        <f>IF(N109="základní",J109,0)</f>
        <v>0</v>
      </c>
      <c r="BF109" s="196">
        <f>IF(N109="snížená",J109,0)</f>
        <v>0</v>
      </c>
      <c r="BG109" s="196">
        <f>IF(N109="zákl. přenesená",J109,0)</f>
        <v>0</v>
      </c>
      <c r="BH109" s="196">
        <f>IF(N109="sníž. přenesená",J109,0)</f>
        <v>0</v>
      </c>
      <c r="BI109" s="196">
        <f>IF(N109="nulová",J109,0)</f>
        <v>0</v>
      </c>
      <c r="BJ109" s="22" t="s">
        <v>76</v>
      </c>
      <c r="BK109" s="196">
        <f>ROUND(I109*H109,2)</f>
        <v>0</v>
      </c>
      <c r="BL109" s="22" t="s">
        <v>126</v>
      </c>
      <c r="BM109" s="22" t="s">
        <v>176</v>
      </c>
    </row>
    <row r="110" spans="2:65" s="1" customFormat="1">
      <c r="B110" s="39"/>
      <c r="C110" s="61"/>
      <c r="D110" s="197" t="s">
        <v>128</v>
      </c>
      <c r="E110" s="61"/>
      <c r="F110" s="198" t="s">
        <v>177</v>
      </c>
      <c r="G110" s="61"/>
      <c r="H110" s="61"/>
      <c r="I110" s="156"/>
      <c r="J110" s="61"/>
      <c r="K110" s="61"/>
      <c r="L110" s="59"/>
      <c r="M110" s="199"/>
      <c r="N110" s="40"/>
      <c r="O110" s="40"/>
      <c r="P110" s="40"/>
      <c r="Q110" s="40"/>
      <c r="R110" s="40"/>
      <c r="S110" s="40"/>
      <c r="T110" s="76"/>
      <c r="AT110" s="22" t="s">
        <v>128</v>
      </c>
      <c r="AU110" s="22" t="s">
        <v>83</v>
      </c>
    </row>
    <row r="111" spans="2:65" s="11" customFormat="1">
      <c r="B111" s="200"/>
      <c r="C111" s="201"/>
      <c r="D111" s="197" t="s">
        <v>130</v>
      </c>
      <c r="E111" s="201"/>
      <c r="F111" s="203" t="s">
        <v>178</v>
      </c>
      <c r="G111" s="201"/>
      <c r="H111" s="204">
        <v>85.49</v>
      </c>
      <c r="I111" s="205"/>
      <c r="J111" s="201"/>
      <c r="K111" s="201"/>
      <c r="L111" s="206"/>
      <c r="M111" s="207"/>
      <c r="N111" s="208"/>
      <c r="O111" s="208"/>
      <c r="P111" s="208"/>
      <c r="Q111" s="208"/>
      <c r="R111" s="208"/>
      <c r="S111" s="208"/>
      <c r="T111" s="209"/>
      <c r="AT111" s="210" t="s">
        <v>130</v>
      </c>
      <c r="AU111" s="210" t="s">
        <v>83</v>
      </c>
      <c r="AV111" s="11" t="s">
        <v>83</v>
      </c>
      <c r="AW111" s="11" t="s">
        <v>6</v>
      </c>
      <c r="AX111" s="11" t="s">
        <v>76</v>
      </c>
      <c r="AY111" s="210" t="s">
        <v>119</v>
      </c>
    </row>
    <row r="112" spans="2:65" s="1" customFormat="1" ht="22.8" customHeight="1">
      <c r="B112" s="39"/>
      <c r="C112" s="185" t="s">
        <v>179</v>
      </c>
      <c r="D112" s="185" t="s">
        <v>121</v>
      </c>
      <c r="E112" s="186" t="s">
        <v>180</v>
      </c>
      <c r="F112" s="187" t="s">
        <v>181</v>
      </c>
      <c r="G112" s="188" t="s">
        <v>124</v>
      </c>
      <c r="H112" s="189">
        <v>5.4</v>
      </c>
      <c r="I112" s="190"/>
      <c r="J112" s="191">
        <f>ROUND(I112*H112,2)</f>
        <v>0</v>
      </c>
      <c r="K112" s="187" t="s">
        <v>125</v>
      </c>
      <c r="L112" s="59"/>
      <c r="M112" s="192" t="s">
        <v>21</v>
      </c>
      <c r="N112" s="193" t="s">
        <v>42</v>
      </c>
      <c r="O112" s="40"/>
      <c r="P112" s="194">
        <f>O112*H112</f>
        <v>0</v>
      </c>
      <c r="Q112" s="194">
        <v>0</v>
      </c>
      <c r="R112" s="194">
        <f>Q112*H112</f>
        <v>0</v>
      </c>
      <c r="S112" s="194">
        <v>0</v>
      </c>
      <c r="T112" s="195">
        <f>S112*H112</f>
        <v>0</v>
      </c>
      <c r="AR112" s="22" t="s">
        <v>126</v>
      </c>
      <c r="AT112" s="22" t="s">
        <v>121</v>
      </c>
      <c r="AU112" s="22" t="s">
        <v>83</v>
      </c>
      <c r="AY112" s="22" t="s">
        <v>119</v>
      </c>
      <c r="BE112" s="196">
        <f>IF(N112="základní",J112,0)</f>
        <v>0</v>
      </c>
      <c r="BF112" s="196">
        <f>IF(N112="snížená",J112,0)</f>
        <v>0</v>
      </c>
      <c r="BG112" s="196">
        <f>IF(N112="zákl. přenesená",J112,0)</f>
        <v>0</v>
      </c>
      <c r="BH112" s="196">
        <f>IF(N112="sníž. přenesená",J112,0)</f>
        <v>0</v>
      </c>
      <c r="BI112" s="196">
        <f>IF(N112="nulová",J112,0)</f>
        <v>0</v>
      </c>
      <c r="BJ112" s="22" t="s">
        <v>76</v>
      </c>
      <c r="BK112" s="196">
        <f>ROUND(I112*H112,2)</f>
        <v>0</v>
      </c>
      <c r="BL112" s="22" t="s">
        <v>126</v>
      </c>
      <c r="BM112" s="22" t="s">
        <v>182</v>
      </c>
    </row>
    <row r="113" spans="2:65" s="1" customFormat="1" ht="36">
      <c r="B113" s="39"/>
      <c r="C113" s="61"/>
      <c r="D113" s="197" t="s">
        <v>128</v>
      </c>
      <c r="E113" s="61"/>
      <c r="F113" s="198" t="s">
        <v>183</v>
      </c>
      <c r="G113" s="61"/>
      <c r="H113" s="61"/>
      <c r="I113" s="156"/>
      <c r="J113" s="61"/>
      <c r="K113" s="61"/>
      <c r="L113" s="59"/>
      <c r="M113" s="199"/>
      <c r="N113" s="40"/>
      <c r="O113" s="40"/>
      <c r="P113" s="40"/>
      <c r="Q113" s="40"/>
      <c r="R113" s="40"/>
      <c r="S113" s="40"/>
      <c r="T113" s="76"/>
      <c r="AT113" s="22" t="s">
        <v>128</v>
      </c>
      <c r="AU113" s="22" t="s">
        <v>83</v>
      </c>
    </row>
    <row r="114" spans="2:65" s="1" customFormat="1" ht="14.4" customHeight="1">
      <c r="B114" s="39"/>
      <c r="C114" s="185" t="s">
        <v>184</v>
      </c>
      <c r="D114" s="185" t="s">
        <v>121</v>
      </c>
      <c r="E114" s="186" t="s">
        <v>185</v>
      </c>
      <c r="F114" s="187" t="s">
        <v>186</v>
      </c>
      <c r="G114" s="188" t="s">
        <v>124</v>
      </c>
      <c r="H114" s="189">
        <v>5.4</v>
      </c>
      <c r="I114" s="190"/>
      <c r="J114" s="191">
        <f>ROUND(I114*H114,2)</f>
        <v>0</v>
      </c>
      <c r="K114" s="187" t="s">
        <v>125</v>
      </c>
      <c r="L114" s="59"/>
      <c r="M114" s="192" t="s">
        <v>21</v>
      </c>
      <c r="N114" s="193" t="s">
        <v>42</v>
      </c>
      <c r="O114" s="40"/>
      <c r="P114" s="194">
        <f>O114*H114</f>
        <v>0</v>
      </c>
      <c r="Q114" s="194">
        <v>0</v>
      </c>
      <c r="R114" s="194">
        <f>Q114*H114</f>
        <v>0</v>
      </c>
      <c r="S114" s="194">
        <v>0</v>
      </c>
      <c r="T114" s="195">
        <f>S114*H114</f>
        <v>0</v>
      </c>
      <c r="AR114" s="22" t="s">
        <v>126</v>
      </c>
      <c r="AT114" s="22" t="s">
        <v>121</v>
      </c>
      <c r="AU114" s="22" t="s">
        <v>83</v>
      </c>
      <c r="AY114" s="22" t="s">
        <v>119</v>
      </c>
      <c r="BE114" s="196">
        <f>IF(N114="základní",J114,0)</f>
        <v>0</v>
      </c>
      <c r="BF114" s="196">
        <f>IF(N114="snížená",J114,0)</f>
        <v>0</v>
      </c>
      <c r="BG114" s="196">
        <f>IF(N114="zákl. přenesená",J114,0)</f>
        <v>0</v>
      </c>
      <c r="BH114" s="196">
        <f>IF(N114="sníž. přenesená",J114,0)</f>
        <v>0</v>
      </c>
      <c r="BI114" s="196">
        <f>IF(N114="nulová",J114,0)</f>
        <v>0</v>
      </c>
      <c r="BJ114" s="22" t="s">
        <v>76</v>
      </c>
      <c r="BK114" s="196">
        <f>ROUND(I114*H114,2)</f>
        <v>0</v>
      </c>
      <c r="BL114" s="22" t="s">
        <v>126</v>
      </c>
      <c r="BM114" s="22" t="s">
        <v>187</v>
      </c>
    </row>
    <row r="115" spans="2:65" s="1" customFormat="1">
      <c r="B115" s="39"/>
      <c r="C115" s="61"/>
      <c r="D115" s="197" t="s">
        <v>128</v>
      </c>
      <c r="E115" s="61"/>
      <c r="F115" s="198" t="s">
        <v>186</v>
      </c>
      <c r="G115" s="61"/>
      <c r="H115" s="61"/>
      <c r="I115" s="156"/>
      <c r="J115" s="61"/>
      <c r="K115" s="61"/>
      <c r="L115" s="59"/>
      <c r="M115" s="199"/>
      <c r="N115" s="40"/>
      <c r="O115" s="40"/>
      <c r="P115" s="40"/>
      <c r="Q115" s="40"/>
      <c r="R115" s="40"/>
      <c r="S115" s="40"/>
      <c r="T115" s="76"/>
      <c r="AT115" s="22" t="s">
        <v>128</v>
      </c>
      <c r="AU115" s="22" t="s">
        <v>83</v>
      </c>
    </row>
    <row r="116" spans="2:65" s="11" customFormat="1">
      <c r="B116" s="200"/>
      <c r="C116" s="201"/>
      <c r="D116" s="197" t="s">
        <v>130</v>
      </c>
      <c r="E116" s="202" t="s">
        <v>21</v>
      </c>
      <c r="F116" s="203" t="s">
        <v>188</v>
      </c>
      <c r="G116" s="201"/>
      <c r="H116" s="204">
        <v>5.4</v>
      </c>
      <c r="I116" s="205"/>
      <c r="J116" s="201"/>
      <c r="K116" s="201"/>
      <c r="L116" s="206"/>
      <c r="M116" s="207"/>
      <c r="N116" s="208"/>
      <c r="O116" s="208"/>
      <c r="P116" s="208"/>
      <c r="Q116" s="208"/>
      <c r="R116" s="208"/>
      <c r="S116" s="208"/>
      <c r="T116" s="209"/>
      <c r="AT116" s="210" t="s">
        <v>130</v>
      </c>
      <c r="AU116" s="210" t="s">
        <v>83</v>
      </c>
      <c r="AV116" s="11" t="s">
        <v>83</v>
      </c>
      <c r="AW116" s="11" t="s">
        <v>35</v>
      </c>
      <c r="AX116" s="11" t="s">
        <v>76</v>
      </c>
      <c r="AY116" s="210" t="s">
        <v>119</v>
      </c>
    </row>
    <row r="117" spans="2:65" s="1" customFormat="1" ht="14.4" customHeight="1">
      <c r="B117" s="39"/>
      <c r="C117" s="185" t="s">
        <v>189</v>
      </c>
      <c r="D117" s="185" t="s">
        <v>121</v>
      </c>
      <c r="E117" s="186" t="s">
        <v>190</v>
      </c>
      <c r="F117" s="187" t="s">
        <v>191</v>
      </c>
      <c r="G117" s="188" t="s">
        <v>192</v>
      </c>
      <c r="H117" s="189">
        <v>9.7200000000000006</v>
      </c>
      <c r="I117" s="190"/>
      <c r="J117" s="191">
        <f>ROUND(I117*H117,2)</f>
        <v>0</v>
      </c>
      <c r="K117" s="187" t="s">
        <v>125</v>
      </c>
      <c r="L117" s="59"/>
      <c r="M117" s="192" t="s">
        <v>21</v>
      </c>
      <c r="N117" s="193" t="s">
        <v>42</v>
      </c>
      <c r="O117" s="40"/>
      <c r="P117" s="194">
        <f>O117*H117</f>
        <v>0</v>
      </c>
      <c r="Q117" s="194">
        <v>0</v>
      </c>
      <c r="R117" s="194">
        <f>Q117*H117</f>
        <v>0</v>
      </c>
      <c r="S117" s="194">
        <v>0</v>
      </c>
      <c r="T117" s="195">
        <f>S117*H117</f>
        <v>0</v>
      </c>
      <c r="AR117" s="22" t="s">
        <v>126</v>
      </c>
      <c r="AT117" s="22" t="s">
        <v>121</v>
      </c>
      <c r="AU117" s="22" t="s">
        <v>83</v>
      </c>
      <c r="AY117" s="22" t="s">
        <v>119</v>
      </c>
      <c r="BE117" s="196">
        <f>IF(N117="základní",J117,0)</f>
        <v>0</v>
      </c>
      <c r="BF117" s="196">
        <f>IF(N117="snížená",J117,0)</f>
        <v>0</v>
      </c>
      <c r="BG117" s="196">
        <f>IF(N117="zákl. přenesená",J117,0)</f>
        <v>0</v>
      </c>
      <c r="BH117" s="196">
        <f>IF(N117="sníž. přenesená",J117,0)</f>
        <v>0</v>
      </c>
      <c r="BI117" s="196">
        <f>IF(N117="nulová",J117,0)</f>
        <v>0</v>
      </c>
      <c r="BJ117" s="22" t="s">
        <v>76</v>
      </c>
      <c r="BK117" s="196">
        <f>ROUND(I117*H117,2)</f>
        <v>0</v>
      </c>
      <c r="BL117" s="22" t="s">
        <v>126</v>
      </c>
      <c r="BM117" s="22" t="s">
        <v>193</v>
      </c>
    </row>
    <row r="118" spans="2:65" s="1" customFormat="1">
      <c r="B118" s="39"/>
      <c r="C118" s="61"/>
      <c r="D118" s="197" t="s">
        <v>128</v>
      </c>
      <c r="E118" s="61"/>
      <c r="F118" s="198" t="s">
        <v>194</v>
      </c>
      <c r="G118" s="61"/>
      <c r="H118" s="61"/>
      <c r="I118" s="156"/>
      <c r="J118" s="61"/>
      <c r="K118" s="61"/>
      <c r="L118" s="59"/>
      <c r="M118" s="199"/>
      <c r="N118" s="40"/>
      <c r="O118" s="40"/>
      <c r="P118" s="40"/>
      <c r="Q118" s="40"/>
      <c r="R118" s="40"/>
      <c r="S118" s="40"/>
      <c r="T118" s="76"/>
      <c r="AT118" s="22" t="s">
        <v>128</v>
      </c>
      <c r="AU118" s="22" t="s">
        <v>83</v>
      </c>
    </row>
    <row r="119" spans="2:65" s="11" customFormat="1">
      <c r="B119" s="200"/>
      <c r="C119" s="201"/>
      <c r="D119" s="197" t="s">
        <v>130</v>
      </c>
      <c r="E119" s="201"/>
      <c r="F119" s="203" t="s">
        <v>195</v>
      </c>
      <c r="G119" s="201"/>
      <c r="H119" s="204">
        <v>9.7200000000000006</v>
      </c>
      <c r="I119" s="205"/>
      <c r="J119" s="201"/>
      <c r="K119" s="201"/>
      <c r="L119" s="206"/>
      <c r="M119" s="207"/>
      <c r="N119" s="208"/>
      <c r="O119" s="208"/>
      <c r="P119" s="208"/>
      <c r="Q119" s="208"/>
      <c r="R119" s="208"/>
      <c r="S119" s="208"/>
      <c r="T119" s="209"/>
      <c r="AT119" s="210" t="s">
        <v>130</v>
      </c>
      <c r="AU119" s="210" t="s">
        <v>83</v>
      </c>
      <c r="AV119" s="11" t="s">
        <v>83</v>
      </c>
      <c r="AW119" s="11" t="s">
        <v>6</v>
      </c>
      <c r="AX119" s="11" t="s">
        <v>76</v>
      </c>
      <c r="AY119" s="210" t="s">
        <v>119</v>
      </c>
    </row>
    <row r="120" spans="2:65" s="1" customFormat="1" ht="22.8" customHeight="1">
      <c r="B120" s="39"/>
      <c r="C120" s="185" t="s">
        <v>196</v>
      </c>
      <c r="D120" s="185" t="s">
        <v>121</v>
      </c>
      <c r="E120" s="186" t="s">
        <v>197</v>
      </c>
      <c r="F120" s="187" t="s">
        <v>198</v>
      </c>
      <c r="G120" s="188" t="s">
        <v>124</v>
      </c>
      <c r="H120" s="189">
        <v>702.57600000000002</v>
      </c>
      <c r="I120" s="190"/>
      <c r="J120" s="191">
        <f>ROUND(I120*H120,2)</f>
        <v>0</v>
      </c>
      <c r="K120" s="187" t="s">
        <v>125</v>
      </c>
      <c r="L120" s="59"/>
      <c r="M120" s="192" t="s">
        <v>21</v>
      </c>
      <c r="N120" s="193" t="s">
        <v>42</v>
      </c>
      <c r="O120" s="40"/>
      <c r="P120" s="194">
        <f>O120*H120</f>
        <v>0</v>
      </c>
      <c r="Q120" s="194">
        <v>0</v>
      </c>
      <c r="R120" s="194">
        <f>Q120*H120</f>
        <v>0</v>
      </c>
      <c r="S120" s="194">
        <v>0</v>
      </c>
      <c r="T120" s="195">
        <f>S120*H120</f>
        <v>0</v>
      </c>
      <c r="AR120" s="22" t="s">
        <v>126</v>
      </c>
      <c r="AT120" s="22" t="s">
        <v>121</v>
      </c>
      <c r="AU120" s="22" t="s">
        <v>83</v>
      </c>
      <c r="AY120" s="22" t="s">
        <v>119</v>
      </c>
      <c r="BE120" s="196">
        <f>IF(N120="základní",J120,0)</f>
        <v>0</v>
      </c>
      <c r="BF120" s="196">
        <f>IF(N120="snížená",J120,0)</f>
        <v>0</v>
      </c>
      <c r="BG120" s="196">
        <f>IF(N120="zákl. přenesená",J120,0)</f>
        <v>0</v>
      </c>
      <c r="BH120" s="196">
        <f>IF(N120="sníž. přenesená",J120,0)</f>
        <v>0</v>
      </c>
      <c r="BI120" s="196">
        <f>IF(N120="nulová",J120,0)</f>
        <v>0</v>
      </c>
      <c r="BJ120" s="22" t="s">
        <v>76</v>
      </c>
      <c r="BK120" s="196">
        <f>ROUND(I120*H120,2)</f>
        <v>0</v>
      </c>
      <c r="BL120" s="22" t="s">
        <v>126</v>
      </c>
      <c r="BM120" s="22" t="s">
        <v>199</v>
      </c>
    </row>
    <row r="121" spans="2:65" s="1" customFormat="1" ht="24">
      <c r="B121" s="39"/>
      <c r="C121" s="61"/>
      <c r="D121" s="197" t="s">
        <v>128</v>
      </c>
      <c r="E121" s="61"/>
      <c r="F121" s="198" t="s">
        <v>200</v>
      </c>
      <c r="G121" s="61"/>
      <c r="H121" s="61"/>
      <c r="I121" s="156"/>
      <c r="J121" s="61"/>
      <c r="K121" s="61"/>
      <c r="L121" s="59"/>
      <c r="M121" s="199"/>
      <c r="N121" s="40"/>
      <c r="O121" s="40"/>
      <c r="P121" s="40"/>
      <c r="Q121" s="40"/>
      <c r="R121" s="40"/>
      <c r="S121" s="40"/>
      <c r="T121" s="76"/>
      <c r="AT121" s="22" t="s">
        <v>128</v>
      </c>
      <c r="AU121" s="22" t="s">
        <v>83</v>
      </c>
    </row>
    <row r="122" spans="2:65" s="11" customFormat="1">
      <c r="B122" s="200"/>
      <c r="C122" s="201"/>
      <c r="D122" s="197" t="s">
        <v>130</v>
      </c>
      <c r="E122" s="202" t="s">
        <v>21</v>
      </c>
      <c r="F122" s="203" t="s">
        <v>131</v>
      </c>
      <c r="G122" s="201"/>
      <c r="H122" s="204">
        <v>684</v>
      </c>
      <c r="I122" s="205"/>
      <c r="J122" s="201"/>
      <c r="K122" s="201"/>
      <c r="L122" s="206"/>
      <c r="M122" s="207"/>
      <c r="N122" s="208"/>
      <c r="O122" s="208"/>
      <c r="P122" s="208"/>
      <c r="Q122" s="208"/>
      <c r="R122" s="208"/>
      <c r="S122" s="208"/>
      <c r="T122" s="209"/>
      <c r="AT122" s="210" t="s">
        <v>130</v>
      </c>
      <c r="AU122" s="210" t="s">
        <v>83</v>
      </c>
      <c r="AV122" s="11" t="s">
        <v>83</v>
      </c>
      <c r="AW122" s="11" t="s">
        <v>35</v>
      </c>
      <c r="AX122" s="11" t="s">
        <v>71</v>
      </c>
      <c r="AY122" s="210" t="s">
        <v>119</v>
      </c>
    </row>
    <row r="123" spans="2:65" s="11" customFormat="1">
      <c r="B123" s="200"/>
      <c r="C123" s="201"/>
      <c r="D123" s="197" t="s">
        <v>130</v>
      </c>
      <c r="E123" s="202" t="s">
        <v>21</v>
      </c>
      <c r="F123" s="203" t="s">
        <v>201</v>
      </c>
      <c r="G123" s="201"/>
      <c r="H123" s="204">
        <v>18.576000000000001</v>
      </c>
      <c r="I123" s="205"/>
      <c r="J123" s="201"/>
      <c r="K123" s="201"/>
      <c r="L123" s="206"/>
      <c r="M123" s="207"/>
      <c r="N123" s="208"/>
      <c r="O123" s="208"/>
      <c r="P123" s="208"/>
      <c r="Q123" s="208"/>
      <c r="R123" s="208"/>
      <c r="S123" s="208"/>
      <c r="T123" s="209"/>
      <c r="AT123" s="210" t="s">
        <v>130</v>
      </c>
      <c r="AU123" s="210" t="s">
        <v>83</v>
      </c>
      <c r="AV123" s="11" t="s">
        <v>83</v>
      </c>
      <c r="AW123" s="11" t="s">
        <v>35</v>
      </c>
      <c r="AX123" s="11" t="s">
        <v>71</v>
      </c>
      <c r="AY123" s="210" t="s">
        <v>119</v>
      </c>
    </row>
    <row r="124" spans="2:65" s="12" customFormat="1">
      <c r="B124" s="211"/>
      <c r="C124" s="212"/>
      <c r="D124" s="197" t="s">
        <v>130</v>
      </c>
      <c r="E124" s="213" t="s">
        <v>21</v>
      </c>
      <c r="F124" s="214" t="s">
        <v>133</v>
      </c>
      <c r="G124" s="212"/>
      <c r="H124" s="215">
        <v>702.57600000000002</v>
      </c>
      <c r="I124" s="216"/>
      <c r="J124" s="212"/>
      <c r="K124" s="212"/>
      <c r="L124" s="217"/>
      <c r="M124" s="218"/>
      <c r="N124" s="219"/>
      <c r="O124" s="219"/>
      <c r="P124" s="219"/>
      <c r="Q124" s="219"/>
      <c r="R124" s="219"/>
      <c r="S124" s="219"/>
      <c r="T124" s="220"/>
      <c r="AT124" s="221" t="s">
        <v>130</v>
      </c>
      <c r="AU124" s="221" t="s">
        <v>83</v>
      </c>
      <c r="AV124" s="12" t="s">
        <v>126</v>
      </c>
      <c r="AW124" s="12" t="s">
        <v>35</v>
      </c>
      <c r="AX124" s="12" t="s">
        <v>76</v>
      </c>
      <c r="AY124" s="221" t="s">
        <v>119</v>
      </c>
    </row>
    <row r="125" spans="2:65" s="10" customFormat="1" ht="29.85" customHeight="1">
      <c r="B125" s="169"/>
      <c r="C125" s="170"/>
      <c r="D125" s="171" t="s">
        <v>70</v>
      </c>
      <c r="E125" s="183" t="s">
        <v>83</v>
      </c>
      <c r="F125" s="183" t="s">
        <v>202</v>
      </c>
      <c r="G125" s="170"/>
      <c r="H125" s="170"/>
      <c r="I125" s="173"/>
      <c r="J125" s="184">
        <f>BK125</f>
        <v>0</v>
      </c>
      <c r="K125" s="170"/>
      <c r="L125" s="175"/>
      <c r="M125" s="176"/>
      <c r="N125" s="177"/>
      <c r="O125" s="177"/>
      <c r="P125" s="178">
        <f>SUM(P126:P131)</f>
        <v>0</v>
      </c>
      <c r="Q125" s="177"/>
      <c r="R125" s="178">
        <f>SUM(R126:R131)</f>
        <v>2.4654721300000002</v>
      </c>
      <c r="S125" s="177"/>
      <c r="T125" s="179">
        <f>SUM(T126:T131)</f>
        <v>0</v>
      </c>
      <c r="AR125" s="180" t="s">
        <v>76</v>
      </c>
      <c r="AT125" s="181" t="s">
        <v>70</v>
      </c>
      <c r="AU125" s="181" t="s">
        <v>76</v>
      </c>
      <c r="AY125" s="180" t="s">
        <v>119</v>
      </c>
      <c r="BK125" s="182">
        <f>SUM(BK126:BK131)</f>
        <v>0</v>
      </c>
    </row>
    <row r="126" spans="2:65" s="1" customFormat="1" ht="22.8" customHeight="1">
      <c r="B126" s="39"/>
      <c r="C126" s="185" t="s">
        <v>203</v>
      </c>
      <c r="D126" s="185" t="s">
        <v>121</v>
      </c>
      <c r="E126" s="186" t="s">
        <v>204</v>
      </c>
      <c r="F126" s="187" t="s">
        <v>205</v>
      </c>
      <c r="G126" s="188" t="s">
        <v>124</v>
      </c>
      <c r="H126" s="189">
        <v>0.92800000000000005</v>
      </c>
      <c r="I126" s="190"/>
      <c r="J126" s="191">
        <f>ROUND(I126*H126,2)</f>
        <v>0</v>
      </c>
      <c r="K126" s="187" t="s">
        <v>125</v>
      </c>
      <c r="L126" s="59"/>
      <c r="M126" s="192" t="s">
        <v>21</v>
      </c>
      <c r="N126" s="193" t="s">
        <v>42</v>
      </c>
      <c r="O126" s="40"/>
      <c r="P126" s="194">
        <f>O126*H126</f>
        <v>0</v>
      </c>
      <c r="Q126" s="194">
        <v>2.5517799999999999</v>
      </c>
      <c r="R126" s="194">
        <f>Q126*H126</f>
        <v>2.3680518400000001</v>
      </c>
      <c r="S126" s="194">
        <v>0</v>
      </c>
      <c r="T126" s="195">
        <f>S126*H126</f>
        <v>0</v>
      </c>
      <c r="AR126" s="22" t="s">
        <v>126</v>
      </c>
      <c r="AT126" s="22" t="s">
        <v>121</v>
      </c>
      <c r="AU126" s="22" t="s">
        <v>83</v>
      </c>
      <c r="AY126" s="22" t="s">
        <v>119</v>
      </c>
      <c r="BE126" s="196">
        <f>IF(N126="základní",J126,0)</f>
        <v>0</v>
      </c>
      <c r="BF126" s="196">
        <f>IF(N126="snížená",J126,0)</f>
        <v>0</v>
      </c>
      <c r="BG126" s="196">
        <f>IF(N126="zákl. přenesená",J126,0)</f>
        <v>0</v>
      </c>
      <c r="BH126" s="196">
        <f>IF(N126="sníž. přenesená",J126,0)</f>
        <v>0</v>
      </c>
      <c r="BI126" s="196">
        <f>IF(N126="nulová",J126,0)</f>
        <v>0</v>
      </c>
      <c r="BJ126" s="22" t="s">
        <v>76</v>
      </c>
      <c r="BK126" s="196">
        <f>ROUND(I126*H126,2)</f>
        <v>0</v>
      </c>
      <c r="BL126" s="22" t="s">
        <v>126</v>
      </c>
      <c r="BM126" s="22" t="s">
        <v>206</v>
      </c>
    </row>
    <row r="127" spans="2:65" s="1" customFormat="1" ht="24">
      <c r="B127" s="39"/>
      <c r="C127" s="61"/>
      <c r="D127" s="197" t="s">
        <v>128</v>
      </c>
      <c r="E127" s="61"/>
      <c r="F127" s="198" t="s">
        <v>207</v>
      </c>
      <c r="G127" s="61"/>
      <c r="H127" s="61"/>
      <c r="I127" s="156"/>
      <c r="J127" s="61"/>
      <c r="K127" s="61"/>
      <c r="L127" s="59"/>
      <c r="M127" s="199"/>
      <c r="N127" s="40"/>
      <c r="O127" s="40"/>
      <c r="P127" s="40"/>
      <c r="Q127" s="40"/>
      <c r="R127" s="40"/>
      <c r="S127" s="40"/>
      <c r="T127" s="76"/>
      <c r="AT127" s="22" t="s">
        <v>128</v>
      </c>
      <c r="AU127" s="22" t="s">
        <v>83</v>
      </c>
    </row>
    <row r="128" spans="2:65" s="11" customFormat="1">
      <c r="B128" s="200"/>
      <c r="C128" s="201"/>
      <c r="D128" s="197" t="s">
        <v>130</v>
      </c>
      <c r="E128" s="202" t="s">
        <v>21</v>
      </c>
      <c r="F128" s="203" t="s">
        <v>208</v>
      </c>
      <c r="G128" s="201"/>
      <c r="H128" s="204">
        <v>0.92800000000000005</v>
      </c>
      <c r="I128" s="205"/>
      <c r="J128" s="201"/>
      <c r="K128" s="201"/>
      <c r="L128" s="206"/>
      <c r="M128" s="207"/>
      <c r="N128" s="208"/>
      <c r="O128" s="208"/>
      <c r="P128" s="208"/>
      <c r="Q128" s="208"/>
      <c r="R128" s="208"/>
      <c r="S128" s="208"/>
      <c r="T128" s="209"/>
      <c r="AT128" s="210" t="s">
        <v>130</v>
      </c>
      <c r="AU128" s="210" t="s">
        <v>83</v>
      </c>
      <c r="AV128" s="11" t="s">
        <v>83</v>
      </c>
      <c r="AW128" s="11" t="s">
        <v>35</v>
      </c>
      <c r="AX128" s="11" t="s">
        <v>76</v>
      </c>
      <c r="AY128" s="210" t="s">
        <v>119</v>
      </c>
    </row>
    <row r="129" spans="2:65" s="1" customFormat="1" ht="14.4" customHeight="1">
      <c r="B129" s="39"/>
      <c r="C129" s="185" t="s">
        <v>10</v>
      </c>
      <c r="D129" s="185" t="s">
        <v>121</v>
      </c>
      <c r="E129" s="186" t="s">
        <v>209</v>
      </c>
      <c r="F129" s="187" t="s">
        <v>210</v>
      </c>
      <c r="G129" s="188" t="s">
        <v>192</v>
      </c>
      <c r="H129" s="189">
        <v>9.2999999999999999E-2</v>
      </c>
      <c r="I129" s="190"/>
      <c r="J129" s="191">
        <f>ROUND(I129*H129,2)</f>
        <v>0</v>
      </c>
      <c r="K129" s="187" t="s">
        <v>125</v>
      </c>
      <c r="L129" s="59"/>
      <c r="M129" s="192" t="s">
        <v>21</v>
      </c>
      <c r="N129" s="193" t="s">
        <v>42</v>
      </c>
      <c r="O129" s="40"/>
      <c r="P129" s="194">
        <f>O129*H129</f>
        <v>0</v>
      </c>
      <c r="Q129" s="194">
        <v>1.0475300000000001</v>
      </c>
      <c r="R129" s="194">
        <f>Q129*H129</f>
        <v>9.7420290000000007E-2</v>
      </c>
      <c r="S129" s="194">
        <v>0</v>
      </c>
      <c r="T129" s="195">
        <f>S129*H129</f>
        <v>0</v>
      </c>
      <c r="AR129" s="22" t="s">
        <v>126</v>
      </c>
      <c r="AT129" s="22" t="s">
        <v>121</v>
      </c>
      <c r="AU129" s="22" t="s">
        <v>83</v>
      </c>
      <c r="AY129" s="22" t="s">
        <v>119</v>
      </c>
      <c r="BE129" s="196">
        <f>IF(N129="základní",J129,0)</f>
        <v>0</v>
      </c>
      <c r="BF129" s="196">
        <f>IF(N129="snížená",J129,0)</f>
        <v>0</v>
      </c>
      <c r="BG129" s="196">
        <f>IF(N129="zákl. přenesená",J129,0)</f>
        <v>0</v>
      </c>
      <c r="BH129" s="196">
        <f>IF(N129="sníž. přenesená",J129,0)</f>
        <v>0</v>
      </c>
      <c r="BI129" s="196">
        <f>IF(N129="nulová",J129,0)</f>
        <v>0</v>
      </c>
      <c r="BJ129" s="22" t="s">
        <v>76</v>
      </c>
      <c r="BK129" s="196">
        <f>ROUND(I129*H129,2)</f>
        <v>0</v>
      </c>
      <c r="BL129" s="22" t="s">
        <v>126</v>
      </c>
      <c r="BM129" s="22" t="s">
        <v>211</v>
      </c>
    </row>
    <row r="130" spans="2:65" s="1" customFormat="1">
      <c r="B130" s="39"/>
      <c r="C130" s="61"/>
      <c r="D130" s="197" t="s">
        <v>128</v>
      </c>
      <c r="E130" s="61"/>
      <c r="F130" s="198" t="s">
        <v>212</v>
      </c>
      <c r="G130" s="61"/>
      <c r="H130" s="61"/>
      <c r="I130" s="156"/>
      <c r="J130" s="61"/>
      <c r="K130" s="61"/>
      <c r="L130" s="59"/>
      <c r="M130" s="199"/>
      <c r="N130" s="40"/>
      <c r="O130" s="40"/>
      <c r="P130" s="40"/>
      <c r="Q130" s="40"/>
      <c r="R130" s="40"/>
      <c r="S130" s="40"/>
      <c r="T130" s="76"/>
      <c r="AT130" s="22" t="s">
        <v>128</v>
      </c>
      <c r="AU130" s="22" t="s">
        <v>83</v>
      </c>
    </row>
    <row r="131" spans="2:65" s="11" customFormat="1">
      <c r="B131" s="200"/>
      <c r="C131" s="201"/>
      <c r="D131" s="197" t="s">
        <v>130</v>
      </c>
      <c r="E131" s="202" t="s">
        <v>21</v>
      </c>
      <c r="F131" s="203" t="s">
        <v>213</v>
      </c>
      <c r="G131" s="201"/>
      <c r="H131" s="204">
        <v>9.2999999999999999E-2</v>
      </c>
      <c r="I131" s="205"/>
      <c r="J131" s="201"/>
      <c r="K131" s="201"/>
      <c r="L131" s="206"/>
      <c r="M131" s="207"/>
      <c r="N131" s="208"/>
      <c r="O131" s="208"/>
      <c r="P131" s="208"/>
      <c r="Q131" s="208"/>
      <c r="R131" s="208"/>
      <c r="S131" s="208"/>
      <c r="T131" s="209"/>
      <c r="AT131" s="210" t="s">
        <v>130</v>
      </c>
      <c r="AU131" s="210" t="s">
        <v>83</v>
      </c>
      <c r="AV131" s="11" t="s">
        <v>83</v>
      </c>
      <c r="AW131" s="11" t="s">
        <v>35</v>
      </c>
      <c r="AX131" s="11" t="s">
        <v>76</v>
      </c>
      <c r="AY131" s="210" t="s">
        <v>119</v>
      </c>
    </row>
    <row r="132" spans="2:65" s="10" customFormat="1" ht="29.85" customHeight="1">
      <c r="B132" s="169"/>
      <c r="C132" s="170"/>
      <c r="D132" s="171" t="s">
        <v>70</v>
      </c>
      <c r="E132" s="183" t="s">
        <v>139</v>
      </c>
      <c r="F132" s="183" t="s">
        <v>214</v>
      </c>
      <c r="G132" s="170"/>
      <c r="H132" s="170"/>
      <c r="I132" s="173"/>
      <c r="J132" s="184">
        <f>BK132</f>
        <v>0</v>
      </c>
      <c r="K132" s="170"/>
      <c r="L132" s="175"/>
      <c r="M132" s="176"/>
      <c r="N132" s="177"/>
      <c r="O132" s="177"/>
      <c r="P132" s="178">
        <f>SUM(P133:P144)</f>
        <v>0</v>
      </c>
      <c r="Q132" s="177"/>
      <c r="R132" s="178">
        <f>SUM(R133:R144)</f>
        <v>8.7623621700000012</v>
      </c>
      <c r="S132" s="177"/>
      <c r="T132" s="179">
        <f>SUM(T133:T144)</f>
        <v>0</v>
      </c>
      <c r="AR132" s="180" t="s">
        <v>76</v>
      </c>
      <c r="AT132" s="181" t="s">
        <v>70</v>
      </c>
      <c r="AU132" s="181" t="s">
        <v>76</v>
      </c>
      <c r="AY132" s="180" t="s">
        <v>119</v>
      </c>
      <c r="BK132" s="182">
        <f>SUM(BK133:BK144)</f>
        <v>0</v>
      </c>
    </row>
    <row r="133" spans="2:65" s="1" customFormat="1" ht="22.8" customHeight="1">
      <c r="B133" s="39"/>
      <c r="C133" s="185" t="s">
        <v>215</v>
      </c>
      <c r="D133" s="185" t="s">
        <v>121</v>
      </c>
      <c r="E133" s="186" t="s">
        <v>216</v>
      </c>
      <c r="F133" s="187" t="s">
        <v>217</v>
      </c>
      <c r="G133" s="188" t="s">
        <v>124</v>
      </c>
      <c r="H133" s="189">
        <v>2.952</v>
      </c>
      <c r="I133" s="190"/>
      <c r="J133" s="191">
        <f>ROUND(I133*H133,2)</f>
        <v>0</v>
      </c>
      <c r="K133" s="187" t="s">
        <v>125</v>
      </c>
      <c r="L133" s="59"/>
      <c r="M133" s="192" t="s">
        <v>21</v>
      </c>
      <c r="N133" s="193" t="s">
        <v>42</v>
      </c>
      <c r="O133" s="40"/>
      <c r="P133" s="194">
        <f>O133*H133</f>
        <v>0</v>
      </c>
      <c r="Q133" s="194">
        <v>2.5143</v>
      </c>
      <c r="R133" s="194">
        <f>Q133*H133</f>
        <v>7.4222136000000001</v>
      </c>
      <c r="S133" s="194">
        <v>0</v>
      </c>
      <c r="T133" s="195">
        <f>S133*H133</f>
        <v>0</v>
      </c>
      <c r="AR133" s="22" t="s">
        <v>126</v>
      </c>
      <c r="AT133" s="22" t="s">
        <v>121</v>
      </c>
      <c r="AU133" s="22" t="s">
        <v>83</v>
      </c>
      <c r="AY133" s="22" t="s">
        <v>119</v>
      </c>
      <c r="BE133" s="196">
        <f>IF(N133="základní",J133,0)</f>
        <v>0</v>
      </c>
      <c r="BF133" s="196">
        <f>IF(N133="snížená",J133,0)</f>
        <v>0</v>
      </c>
      <c r="BG133" s="196">
        <f>IF(N133="zákl. přenesená",J133,0)</f>
        <v>0</v>
      </c>
      <c r="BH133" s="196">
        <f>IF(N133="sníž. přenesená",J133,0)</f>
        <v>0</v>
      </c>
      <c r="BI133" s="196">
        <f>IF(N133="nulová",J133,0)</f>
        <v>0</v>
      </c>
      <c r="BJ133" s="22" t="s">
        <v>76</v>
      </c>
      <c r="BK133" s="196">
        <f>ROUND(I133*H133,2)</f>
        <v>0</v>
      </c>
      <c r="BL133" s="22" t="s">
        <v>126</v>
      </c>
      <c r="BM133" s="22" t="s">
        <v>218</v>
      </c>
    </row>
    <row r="134" spans="2:65" s="1" customFormat="1" ht="48">
      <c r="B134" s="39"/>
      <c r="C134" s="61"/>
      <c r="D134" s="197" t="s">
        <v>128</v>
      </c>
      <c r="E134" s="61"/>
      <c r="F134" s="198" t="s">
        <v>219</v>
      </c>
      <c r="G134" s="61"/>
      <c r="H134" s="61"/>
      <c r="I134" s="156"/>
      <c r="J134" s="61"/>
      <c r="K134" s="61"/>
      <c r="L134" s="59"/>
      <c r="M134" s="199"/>
      <c r="N134" s="40"/>
      <c r="O134" s="40"/>
      <c r="P134" s="40"/>
      <c r="Q134" s="40"/>
      <c r="R134" s="40"/>
      <c r="S134" s="40"/>
      <c r="T134" s="76"/>
      <c r="AT134" s="22" t="s">
        <v>128</v>
      </c>
      <c r="AU134" s="22" t="s">
        <v>83</v>
      </c>
    </row>
    <row r="135" spans="2:65" s="11" customFormat="1">
      <c r="B135" s="200"/>
      <c r="C135" s="201"/>
      <c r="D135" s="197" t="s">
        <v>130</v>
      </c>
      <c r="E135" s="202" t="s">
        <v>21</v>
      </c>
      <c r="F135" s="203" t="s">
        <v>220</v>
      </c>
      <c r="G135" s="201"/>
      <c r="H135" s="204">
        <v>2.952</v>
      </c>
      <c r="I135" s="205"/>
      <c r="J135" s="201"/>
      <c r="K135" s="201"/>
      <c r="L135" s="206"/>
      <c r="M135" s="207"/>
      <c r="N135" s="208"/>
      <c r="O135" s="208"/>
      <c r="P135" s="208"/>
      <c r="Q135" s="208"/>
      <c r="R135" s="208"/>
      <c r="S135" s="208"/>
      <c r="T135" s="209"/>
      <c r="AT135" s="210" t="s">
        <v>130</v>
      </c>
      <c r="AU135" s="210" t="s">
        <v>83</v>
      </c>
      <c r="AV135" s="11" t="s">
        <v>83</v>
      </c>
      <c r="AW135" s="11" t="s">
        <v>35</v>
      </c>
      <c r="AX135" s="11" t="s">
        <v>76</v>
      </c>
      <c r="AY135" s="210" t="s">
        <v>119</v>
      </c>
    </row>
    <row r="136" spans="2:65" s="1" customFormat="1" ht="22.8" customHeight="1">
      <c r="B136" s="39"/>
      <c r="C136" s="185" t="s">
        <v>221</v>
      </c>
      <c r="D136" s="185" t="s">
        <v>121</v>
      </c>
      <c r="E136" s="186" t="s">
        <v>222</v>
      </c>
      <c r="F136" s="187" t="s">
        <v>223</v>
      </c>
      <c r="G136" s="188" t="s">
        <v>192</v>
      </c>
      <c r="H136" s="189">
        <v>0.20699999999999999</v>
      </c>
      <c r="I136" s="190"/>
      <c r="J136" s="191">
        <f>ROUND(I136*H136,2)</f>
        <v>0</v>
      </c>
      <c r="K136" s="187" t="s">
        <v>125</v>
      </c>
      <c r="L136" s="59"/>
      <c r="M136" s="192" t="s">
        <v>21</v>
      </c>
      <c r="N136" s="193" t="s">
        <v>42</v>
      </c>
      <c r="O136" s="40"/>
      <c r="P136" s="194">
        <f>O136*H136</f>
        <v>0</v>
      </c>
      <c r="Q136" s="194">
        <v>1.10951</v>
      </c>
      <c r="R136" s="194">
        <f>Q136*H136</f>
        <v>0.22966856999999999</v>
      </c>
      <c r="S136" s="194">
        <v>0</v>
      </c>
      <c r="T136" s="195">
        <f>S136*H136</f>
        <v>0</v>
      </c>
      <c r="AR136" s="22" t="s">
        <v>126</v>
      </c>
      <c r="AT136" s="22" t="s">
        <v>121</v>
      </c>
      <c r="AU136" s="22" t="s">
        <v>83</v>
      </c>
      <c r="AY136" s="22" t="s">
        <v>119</v>
      </c>
      <c r="BE136" s="196">
        <f>IF(N136="základní",J136,0)</f>
        <v>0</v>
      </c>
      <c r="BF136" s="196">
        <f>IF(N136="snížená",J136,0)</f>
        <v>0</v>
      </c>
      <c r="BG136" s="196">
        <f>IF(N136="zákl. přenesená",J136,0)</f>
        <v>0</v>
      </c>
      <c r="BH136" s="196">
        <f>IF(N136="sníž. přenesená",J136,0)</f>
        <v>0</v>
      </c>
      <c r="BI136" s="196">
        <f>IF(N136="nulová",J136,0)</f>
        <v>0</v>
      </c>
      <c r="BJ136" s="22" t="s">
        <v>76</v>
      </c>
      <c r="BK136" s="196">
        <f>ROUND(I136*H136,2)</f>
        <v>0</v>
      </c>
      <c r="BL136" s="22" t="s">
        <v>126</v>
      </c>
      <c r="BM136" s="22" t="s">
        <v>224</v>
      </c>
    </row>
    <row r="137" spans="2:65" s="1" customFormat="1" ht="24">
      <c r="B137" s="39"/>
      <c r="C137" s="61"/>
      <c r="D137" s="197" t="s">
        <v>128</v>
      </c>
      <c r="E137" s="61"/>
      <c r="F137" s="198" t="s">
        <v>225</v>
      </c>
      <c r="G137" s="61"/>
      <c r="H137" s="61"/>
      <c r="I137" s="156"/>
      <c r="J137" s="61"/>
      <c r="K137" s="61"/>
      <c r="L137" s="59"/>
      <c r="M137" s="199"/>
      <c r="N137" s="40"/>
      <c r="O137" s="40"/>
      <c r="P137" s="40"/>
      <c r="Q137" s="40"/>
      <c r="R137" s="40"/>
      <c r="S137" s="40"/>
      <c r="T137" s="76"/>
      <c r="AT137" s="22" t="s">
        <v>128</v>
      </c>
      <c r="AU137" s="22" t="s">
        <v>83</v>
      </c>
    </row>
    <row r="138" spans="2:65" s="11" customFormat="1">
      <c r="B138" s="200"/>
      <c r="C138" s="201"/>
      <c r="D138" s="197" t="s">
        <v>130</v>
      </c>
      <c r="E138" s="202" t="s">
        <v>21</v>
      </c>
      <c r="F138" s="203" t="s">
        <v>226</v>
      </c>
      <c r="G138" s="201"/>
      <c r="H138" s="204">
        <v>0.20699999999999999</v>
      </c>
      <c r="I138" s="205"/>
      <c r="J138" s="201"/>
      <c r="K138" s="201"/>
      <c r="L138" s="206"/>
      <c r="M138" s="207"/>
      <c r="N138" s="208"/>
      <c r="O138" s="208"/>
      <c r="P138" s="208"/>
      <c r="Q138" s="208"/>
      <c r="R138" s="208"/>
      <c r="S138" s="208"/>
      <c r="T138" s="209"/>
      <c r="AT138" s="210" t="s">
        <v>130</v>
      </c>
      <c r="AU138" s="210" t="s">
        <v>83</v>
      </c>
      <c r="AV138" s="11" t="s">
        <v>83</v>
      </c>
      <c r="AW138" s="11" t="s">
        <v>35</v>
      </c>
      <c r="AX138" s="11" t="s">
        <v>76</v>
      </c>
      <c r="AY138" s="210" t="s">
        <v>119</v>
      </c>
    </row>
    <row r="139" spans="2:65" s="1" customFormat="1" ht="22.8" customHeight="1">
      <c r="B139" s="39"/>
      <c r="C139" s="185" t="s">
        <v>227</v>
      </c>
      <c r="D139" s="185" t="s">
        <v>121</v>
      </c>
      <c r="E139" s="186" t="s">
        <v>228</v>
      </c>
      <c r="F139" s="187" t="s">
        <v>229</v>
      </c>
      <c r="G139" s="188" t="s">
        <v>230</v>
      </c>
      <c r="H139" s="189">
        <v>9</v>
      </c>
      <c r="I139" s="190"/>
      <c r="J139" s="191">
        <f>ROUND(I139*H139,2)</f>
        <v>0</v>
      </c>
      <c r="K139" s="187" t="s">
        <v>125</v>
      </c>
      <c r="L139" s="59"/>
      <c r="M139" s="192" t="s">
        <v>21</v>
      </c>
      <c r="N139" s="193" t="s">
        <v>42</v>
      </c>
      <c r="O139" s="40"/>
      <c r="P139" s="194">
        <f>O139*H139</f>
        <v>0</v>
      </c>
      <c r="Q139" s="194">
        <v>4.8719999999999999E-2</v>
      </c>
      <c r="R139" s="194">
        <f>Q139*H139</f>
        <v>0.43847999999999998</v>
      </c>
      <c r="S139" s="194">
        <v>0</v>
      </c>
      <c r="T139" s="195">
        <f>S139*H139</f>
        <v>0</v>
      </c>
      <c r="AR139" s="22" t="s">
        <v>126</v>
      </c>
      <c r="AT139" s="22" t="s">
        <v>121</v>
      </c>
      <c r="AU139" s="22" t="s">
        <v>83</v>
      </c>
      <c r="AY139" s="22" t="s">
        <v>119</v>
      </c>
      <c r="BE139" s="196">
        <f>IF(N139="základní",J139,0)</f>
        <v>0</v>
      </c>
      <c r="BF139" s="196">
        <f>IF(N139="snížená",J139,0)</f>
        <v>0</v>
      </c>
      <c r="BG139" s="196">
        <f>IF(N139="zákl. přenesená",J139,0)</f>
        <v>0</v>
      </c>
      <c r="BH139" s="196">
        <f>IF(N139="sníž. přenesená",J139,0)</f>
        <v>0</v>
      </c>
      <c r="BI139" s="196">
        <f>IF(N139="nulová",J139,0)</f>
        <v>0</v>
      </c>
      <c r="BJ139" s="22" t="s">
        <v>76</v>
      </c>
      <c r="BK139" s="196">
        <f>ROUND(I139*H139,2)</f>
        <v>0</v>
      </c>
      <c r="BL139" s="22" t="s">
        <v>126</v>
      </c>
      <c r="BM139" s="22" t="s">
        <v>231</v>
      </c>
    </row>
    <row r="140" spans="2:65" s="1" customFormat="1" ht="24">
      <c r="B140" s="39"/>
      <c r="C140" s="61"/>
      <c r="D140" s="197" t="s">
        <v>128</v>
      </c>
      <c r="E140" s="61"/>
      <c r="F140" s="198" t="s">
        <v>232</v>
      </c>
      <c r="G140" s="61"/>
      <c r="H140" s="61"/>
      <c r="I140" s="156"/>
      <c r="J140" s="61"/>
      <c r="K140" s="61"/>
      <c r="L140" s="59"/>
      <c r="M140" s="199"/>
      <c r="N140" s="40"/>
      <c r="O140" s="40"/>
      <c r="P140" s="40"/>
      <c r="Q140" s="40"/>
      <c r="R140" s="40"/>
      <c r="S140" s="40"/>
      <c r="T140" s="76"/>
      <c r="AT140" s="22" t="s">
        <v>128</v>
      </c>
      <c r="AU140" s="22" t="s">
        <v>83</v>
      </c>
    </row>
    <row r="141" spans="2:65" s="1" customFormat="1" ht="14.4" customHeight="1">
      <c r="B141" s="39"/>
      <c r="C141" s="222" t="s">
        <v>233</v>
      </c>
      <c r="D141" s="222" t="s">
        <v>140</v>
      </c>
      <c r="E141" s="223" t="s">
        <v>234</v>
      </c>
      <c r="F141" s="224" t="s">
        <v>235</v>
      </c>
      <c r="G141" s="225" t="s">
        <v>230</v>
      </c>
      <c r="H141" s="226">
        <v>6</v>
      </c>
      <c r="I141" s="227"/>
      <c r="J141" s="228">
        <f>ROUND(I141*H141,2)</f>
        <v>0</v>
      </c>
      <c r="K141" s="224" t="s">
        <v>125</v>
      </c>
      <c r="L141" s="229"/>
      <c r="M141" s="230" t="s">
        <v>21</v>
      </c>
      <c r="N141" s="231" t="s">
        <v>42</v>
      </c>
      <c r="O141" s="40"/>
      <c r="P141" s="194">
        <f>O141*H141</f>
        <v>0</v>
      </c>
      <c r="Q141" s="194">
        <v>0.09</v>
      </c>
      <c r="R141" s="194">
        <f>Q141*H141</f>
        <v>0.54</v>
      </c>
      <c r="S141" s="194">
        <v>0</v>
      </c>
      <c r="T141" s="195">
        <f>S141*H141</f>
        <v>0</v>
      </c>
      <c r="AR141" s="22" t="s">
        <v>143</v>
      </c>
      <c r="AT141" s="22" t="s">
        <v>140</v>
      </c>
      <c r="AU141" s="22" t="s">
        <v>83</v>
      </c>
      <c r="AY141" s="22" t="s">
        <v>119</v>
      </c>
      <c r="BE141" s="196">
        <f>IF(N141="základní",J141,0)</f>
        <v>0</v>
      </c>
      <c r="BF141" s="196">
        <f>IF(N141="snížená",J141,0)</f>
        <v>0</v>
      </c>
      <c r="BG141" s="196">
        <f>IF(N141="zákl. přenesená",J141,0)</f>
        <v>0</v>
      </c>
      <c r="BH141" s="196">
        <f>IF(N141="sníž. přenesená",J141,0)</f>
        <v>0</v>
      </c>
      <c r="BI141" s="196">
        <f>IF(N141="nulová",J141,0)</f>
        <v>0</v>
      </c>
      <c r="BJ141" s="22" t="s">
        <v>76</v>
      </c>
      <c r="BK141" s="196">
        <f>ROUND(I141*H141,2)</f>
        <v>0</v>
      </c>
      <c r="BL141" s="22" t="s">
        <v>126</v>
      </c>
      <c r="BM141" s="22" t="s">
        <v>236</v>
      </c>
    </row>
    <row r="142" spans="2:65" s="1" customFormat="1">
      <c r="B142" s="39"/>
      <c r="C142" s="61"/>
      <c r="D142" s="197" t="s">
        <v>128</v>
      </c>
      <c r="E142" s="61"/>
      <c r="F142" s="198" t="s">
        <v>235</v>
      </c>
      <c r="G142" s="61"/>
      <c r="H142" s="61"/>
      <c r="I142" s="156"/>
      <c r="J142" s="61"/>
      <c r="K142" s="61"/>
      <c r="L142" s="59"/>
      <c r="M142" s="199"/>
      <c r="N142" s="40"/>
      <c r="O142" s="40"/>
      <c r="P142" s="40"/>
      <c r="Q142" s="40"/>
      <c r="R142" s="40"/>
      <c r="S142" s="40"/>
      <c r="T142" s="76"/>
      <c r="AT142" s="22" t="s">
        <v>128</v>
      </c>
      <c r="AU142" s="22" t="s">
        <v>83</v>
      </c>
    </row>
    <row r="143" spans="2:65" s="1" customFormat="1" ht="14.4" customHeight="1">
      <c r="B143" s="39"/>
      <c r="C143" s="222" t="s">
        <v>237</v>
      </c>
      <c r="D143" s="222" t="s">
        <v>140</v>
      </c>
      <c r="E143" s="223" t="s">
        <v>238</v>
      </c>
      <c r="F143" s="224" t="s">
        <v>239</v>
      </c>
      <c r="G143" s="225" t="s">
        <v>230</v>
      </c>
      <c r="H143" s="226">
        <v>3</v>
      </c>
      <c r="I143" s="227"/>
      <c r="J143" s="228">
        <f>ROUND(I143*H143,2)</f>
        <v>0</v>
      </c>
      <c r="K143" s="224" t="s">
        <v>125</v>
      </c>
      <c r="L143" s="229"/>
      <c r="M143" s="230" t="s">
        <v>21</v>
      </c>
      <c r="N143" s="231" t="s">
        <v>42</v>
      </c>
      <c r="O143" s="40"/>
      <c r="P143" s="194">
        <f>O143*H143</f>
        <v>0</v>
      </c>
      <c r="Q143" s="194">
        <v>4.3999999999999997E-2</v>
      </c>
      <c r="R143" s="194">
        <f>Q143*H143</f>
        <v>0.13200000000000001</v>
      </c>
      <c r="S143" s="194">
        <v>0</v>
      </c>
      <c r="T143" s="195">
        <f>S143*H143</f>
        <v>0</v>
      </c>
      <c r="AR143" s="22" t="s">
        <v>143</v>
      </c>
      <c r="AT143" s="22" t="s">
        <v>140</v>
      </c>
      <c r="AU143" s="22" t="s">
        <v>83</v>
      </c>
      <c r="AY143" s="22" t="s">
        <v>119</v>
      </c>
      <c r="BE143" s="196">
        <f>IF(N143="základní",J143,0)</f>
        <v>0</v>
      </c>
      <c r="BF143" s="196">
        <f>IF(N143="snížená",J143,0)</f>
        <v>0</v>
      </c>
      <c r="BG143" s="196">
        <f>IF(N143="zákl. přenesená",J143,0)</f>
        <v>0</v>
      </c>
      <c r="BH143" s="196">
        <f>IF(N143="sníž. přenesená",J143,0)</f>
        <v>0</v>
      </c>
      <c r="BI143" s="196">
        <f>IF(N143="nulová",J143,0)</f>
        <v>0</v>
      </c>
      <c r="BJ143" s="22" t="s">
        <v>76</v>
      </c>
      <c r="BK143" s="196">
        <f>ROUND(I143*H143,2)</f>
        <v>0</v>
      </c>
      <c r="BL143" s="22" t="s">
        <v>126</v>
      </c>
      <c r="BM143" s="22" t="s">
        <v>240</v>
      </c>
    </row>
    <row r="144" spans="2:65" s="1" customFormat="1">
      <c r="B144" s="39"/>
      <c r="C144" s="61"/>
      <c r="D144" s="197" t="s">
        <v>128</v>
      </c>
      <c r="E144" s="61"/>
      <c r="F144" s="198" t="s">
        <v>241</v>
      </c>
      <c r="G144" s="61"/>
      <c r="H144" s="61"/>
      <c r="I144" s="156"/>
      <c r="J144" s="61"/>
      <c r="K144" s="61"/>
      <c r="L144" s="59"/>
      <c r="M144" s="199"/>
      <c r="N144" s="40"/>
      <c r="O144" s="40"/>
      <c r="P144" s="40"/>
      <c r="Q144" s="40"/>
      <c r="R144" s="40"/>
      <c r="S144" s="40"/>
      <c r="T144" s="76"/>
      <c r="AT144" s="22" t="s">
        <v>128</v>
      </c>
      <c r="AU144" s="22" t="s">
        <v>83</v>
      </c>
    </row>
    <row r="145" spans="2:65" s="10" customFormat="1" ht="29.85" customHeight="1">
      <c r="B145" s="169"/>
      <c r="C145" s="170"/>
      <c r="D145" s="171" t="s">
        <v>70</v>
      </c>
      <c r="E145" s="183" t="s">
        <v>157</v>
      </c>
      <c r="F145" s="183" t="s">
        <v>242</v>
      </c>
      <c r="G145" s="170"/>
      <c r="H145" s="170"/>
      <c r="I145" s="173"/>
      <c r="J145" s="184">
        <f>BK145</f>
        <v>0</v>
      </c>
      <c r="K145" s="170"/>
      <c r="L145" s="175"/>
      <c r="M145" s="176"/>
      <c r="N145" s="177"/>
      <c r="O145" s="177"/>
      <c r="P145" s="178">
        <f>SUM(P146:P148)</f>
        <v>0</v>
      </c>
      <c r="Q145" s="177"/>
      <c r="R145" s="178">
        <f>SUM(R146:R148)</f>
        <v>0.91017059</v>
      </c>
      <c r="S145" s="177"/>
      <c r="T145" s="179">
        <f>SUM(T146:T148)</f>
        <v>0</v>
      </c>
      <c r="AR145" s="180" t="s">
        <v>76</v>
      </c>
      <c r="AT145" s="181" t="s">
        <v>70</v>
      </c>
      <c r="AU145" s="181" t="s">
        <v>76</v>
      </c>
      <c r="AY145" s="180" t="s">
        <v>119</v>
      </c>
      <c r="BK145" s="182">
        <f>SUM(BK146:BK148)</f>
        <v>0</v>
      </c>
    </row>
    <row r="146" spans="2:65" s="1" customFormat="1" ht="22.8" customHeight="1">
      <c r="B146" s="39"/>
      <c r="C146" s="185" t="s">
        <v>9</v>
      </c>
      <c r="D146" s="185" t="s">
        <v>121</v>
      </c>
      <c r="E146" s="186" t="s">
        <v>243</v>
      </c>
      <c r="F146" s="187" t="s">
        <v>244</v>
      </c>
      <c r="G146" s="188" t="s">
        <v>124</v>
      </c>
      <c r="H146" s="189">
        <v>0.371</v>
      </c>
      <c r="I146" s="190"/>
      <c r="J146" s="191">
        <f>ROUND(I146*H146,2)</f>
        <v>0</v>
      </c>
      <c r="K146" s="187" t="s">
        <v>125</v>
      </c>
      <c r="L146" s="59"/>
      <c r="M146" s="192" t="s">
        <v>21</v>
      </c>
      <c r="N146" s="193" t="s">
        <v>42</v>
      </c>
      <c r="O146" s="40"/>
      <c r="P146" s="194">
        <f>O146*H146</f>
        <v>0</v>
      </c>
      <c r="Q146" s="194">
        <v>2.45329</v>
      </c>
      <c r="R146" s="194">
        <f>Q146*H146</f>
        <v>0.91017059</v>
      </c>
      <c r="S146" s="194">
        <v>0</v>
      </c>
      <c r="T146" s="195">
        <f>S146*H146</f>
        <v>0</v>
      </c>
      <c r="AR146" s="22" t="s">
        <v>126</v>
      </c>
      <c r="AT146" s="22" t="s">
        <v>121</v>
      </c>
      <c r="AU146" s="22" t="s">
        <v>83</v>
      </c>
      <c r="AY146" s="22" t="s">
        <v>119</v>
      </c>
      <c r="BE146" s="196">
        <f>IF(N146="základní",J146,0)</f>
        <v>0</v>
      </c>
      <c r="BF146" s="196">
        <f>IF(N146="snížená",J146,0)</f>
        <v>0</v>
      </c>
      <c r="BG146" s="196">
        <f>IF(N146="zákl. přenesená",J146,0)</f>
        <v>0</v>
      </c>
      <c r="BH146" s="196">
        <f>IF(N146="sníž. přenesená",J146,0)</f>
        <v>0</v>
      </c>
      <c r="BI146" s="196">
        <f>IF(N146="nulová",J146,0)</f>
        <v>0</v>
      </c>
      <c r="BJ146" s="22" t="s">
        <v>76</v>
      </c>
      <c r="BK146" s="196">
        <f>ROUND(I146*H146,2)</f>
        <v>0</v>
      </c>
      <c r="BL146" s="22" t="s">
        <v>126</v>
      </c>
      <c r="BM146" s="22" t="s">
        <v>245</v>
      </c>
    </row>
    <row r="147" spans="2:65" s="1" customFormat="1" ht="24">
      <c r="B147" s="39"/>
      <c r="C147" s="61"/>
      <c r="D147" s="197" t="s">
        <v>128</v>
      </c>
      <c r="E147" s="61"/>
      <c r="F147" s="198" t="s">
        <v>246</v>
      </c>
      <c r="G147" s="61"/>
      <c r="H147" s="61"/>
      <c r="I147" s="156"/>
      <c r="J147" s="61"/>
      <c r="K147" s="61"/>
      <c r="L147" s="59"/>
      <c r="M147" s="199"/>
      <c r="N147" s="40"/>
      <c r="O147" s="40"/>
      <c r="P147" s="40"/>
      <c r="Q147" s="40"/>
      <c r="R147" s="40"/>
      <c r="S147" s="40"/>
      <c r="T147" s="76"/>
      <c r="AT147" s="22" t="s">
        <v>128</v>
      </c>
      <c r="AU147" s="22" t="s">
        <v>83</v>
      </c>
    </row>
    <row r="148" spans="2:65" s="11" customFormat="1">
      <c r="B148" s="200"/>
      <c r="C148" s="201"/>
      <c r="D148" s="197" t="s">
        <v>130</v>
      </c>
      <c r="E148" s="202" t="s">
        <v>21</v>
      </c>
      <c r="F148" s="203" t="s">
        <v>247</v>
      </c>
      <c r="G148" s="201"/>
      <c r="H148" s="204">
        <v>0.371</v>
      </c>
      <c r="I148" s="205"/>
      <c r="J148" s="201"/>
      <c r="K148" s="201"/>
      <c r="L148" s="206"/>
      <c r="M148" s="207"/>
      <c r="N148" s="208"/>
      <c r="O148" s="208"/>
      <c r="P148" s="208"/>
      <c r="Q148" s="208"/>
      <c r="R148" s="208"/>
      <c r="S148" s="208"/>
      <c r="T148" s="209"/>
      <c r="AT148" s="210" t="s">
        <v>130</v>
      </c>
      <c r="AU148" s="210" t="s">
        <v>83</v>
      </c>
      <c r="AV148" s="11" t="s">
        <v>83</v>
      </c>
      <c r="AW148" s="11" t="s">
        <v>35</v>
      </c>
      <c r="AX148" s="11" t="s">
        <v>76</v>
      </c>
      <c r="AY148" s="210" t="s">
        <v>119</v>
      </c>
    </row>
    <row r="149" spans="2:65" s="10" customFormat="1" ht="29.85" customHeight="1">
      <c r="B149" s="169"/>
      <c r="C149" s="170"/>
      <c r="D149" s="171" t="s">
        <v>70</v>
      </c>
      <c r="E149" s="183" t="s">
        <v>143</v>
      </c>
      <c r="F149" s="183" t="s">
        <v>248</v>
      </c>
      <c r="G149" s="170"/>
      <c r="H149" s="170"/>
      <c r="I149" s="173"/>
      <c r="J149" s="184">
        <f>BK149</f>
        <v>0</v>
      </c>
      <c r="K149" s="170"/>
      <c r="L149" s="175"/>
      <c r="M149" s="176"/>
      <c r="N149" s="177"/>
      <c r="O149" s="177"/>
      <c r="P149" s="178">
        <f>SUM(P150:P300)</f>
        <v>0</v>
      </c>
      <c r="Q149" s="177"/>
      <c r="R149" s="178">
        <f>SUM(R150:R300)</f>
        <v>12.546895284</v>
      </c>
      <c r="S149" s="177"/>
      <c r="T149" s="179">
        <f>SUM(T150:T300)</f>
        <v>0</v>
      </c>
      <c r="AR149" s="180" t="s">
        <v>76</v>
      </c>
      <c r="AT149" s="181" t="s">
        <v>70</v>
      </c>
      <c r="AU149" s="181" t="s">
        <v>76</v>
      </c>
      <c r="AY149" s="180" t="s">
        <v>119</v>
      </c>
      <c r="BK149" s="182">
        <f>SUM(BK150:BK300)</f>
        <v>0</v>
      </c>
    </row>
    <row r="150" spans="2:65" s="1" customFormat="1" ht="22.8" customHeight="1">
      <c r="B150" s="39"/>
      <c r="C150" s="185" t="s">
        <v>249</v>
      </c>
      <c r="D150" s="185" t="s">
        <v>121</v>
      </c>
      <c r="E150" s="186" t="s">
        <v>250</v>
      </c>
      <c r="F150" s="187" t="s">
        <v>251</v>
      </c>
      <c r="G150" s="188" t="s">
        <v>230</v>
      </c>
      <c r="H150" s="189">
        <v>8</v>
      </c>
      <c r="I150" s="190"/>
      <c r="J150" s="191">
        <f>ROUND(I150*H150,2)</f>
        <v>0</v>
      </c>
      <c r="K150" s="187" t="s">
        <v>125</v>
      </c>
      <c r="L150" s="59"/>
      <c r="M150" s="192" t="s">
        <v>21</v>
      </c>
      <c r="N150" s="193" t="s">
        <v>42</v>
      </c>
      <c r="O150" s="40"/>
      <c r="P150" s="194">
        <f>O150*H150</f>
        <v>0</v>
      </c>
      <c r="Q150" s="194">
        <v>1.67E-3</v>
      </c>
      <c r="R150" s="194">
        <f>Q150*H150</f>
        <v>1.336E-2</v>
      </c>
      <c r="S150" s="194">
        <v>0</v>
      </c>
      <c r="T150" s="195">
        <f>S150*H150</f>
        <v>0</v>
      </c>
      <c r="AR150" s="22" t="s">
        <v>126</v>
      </c>
      <c r="AT150" s="22" t="s">
        <v>121</v>
      </c>
      <c r="AU150" s="22" t="s">
        <v>83</v>
      </c>
      <c r="AY150" s="22" t="s">
        <v>119</v>
      </c>
      <c r="BE150" s="196">
        <f>IF(N150="základní",J150,0)</f>
        <v>0</v>
      </c>
      <c r="BF150" s="196">
        <f>IF(N150="snížená",J150,0)</f>
        <v>0</v>
      </c>
      <c r="BG150" s="196">
        <f>IF(N150="zákl. přenesená",J150,0)</f>
        <v>0</v>
      </c>
      <c r="BH150" s="196">
        <f>IF(N150="sníž. přenesená",J150,0)</f>
        <v>0</v>
      </c>
      <c r="BI150" s="196">
        <f>IF(N150="nulová",J150,0)</f>
        <v>0</v>
      </c>
      <c r="BJ150" s="22" t="s">
        <v>76</v>
      </c>
      <c r="BK150" s="196">
        <f>ROUND(I150*H150,2)</f>
        <v>0</v>
      </c>
      <c r="BL150" s="22" t="s">
        <v>126</v>
      </c>
      <c r="BM150" s="22" t="s">
        <v>252</v>
      </c>
    </row>
    <row r="151" spans="2:65" s="1" customFormat="1" ht="24">
      <c r="B151" s="39"/>
      <c r="C151" s="61"/>
      <c r="D151" s="197" t="s">
        <v>128</v>
      </c>
      <c r="E151" s="61"/>
      <c r="F151" s="198" t="s">
        <v>253</v>
      </c>
      <c r="G151" s="61"/>
      <c r="H151" s="61"/>
      <c r="I151" s="156"/>
      <c r="J151" s="61"/>
      <c r="K151" s="61"/>
      <c r="L151" s="59"/>
      <c r="M151" s="199"/>
      <c r="N151" s="40"/>
      <c r="O151" s="40"/>
      <c r="P151" s="40"/>
      <c r="Q151" s="40"/>
      <c r="R151" s="40"/>
      <c r="S151" s="40"/>
      <c r="T151" s="76"/>
      <c r="AT151" s="22" t="s">
        <v>128</v>
      </c>
      <c r="AU151" s="22" t="s">
        <v>83</v>
      </c>
    </row>
    <row r="152" spans="2:65" s="1" customFormat="1" ht="14.4" customHeight="1">
      <c r="B152" s="39"/>
      <c r="C152" s="222" t="s">
        <v>254</v>
      </c>
      <c r="D152" s="222" t="s">
        <v>140</v>
      </c>
      <c r="E152" s="223" t="s">
        <v>255</v>
      </c>
      <c r="F152" s="224" t="s">
        <v>256</v>
      </c>
      <c r="G152" s="225" t="s">
        <v>230</v>
      </c>
      <c r="H152" s="226">
        <v>2</v>
      </c>
      <c r="I152" s="227"/>
      <c r="J152" s="228">
        <f>ROUND(I152*H152,2)</f>
        <v>0</v>
      </c>
      <c r="K152" s="224" t="s">
        <v>125</v>
      </c>
      <c r="L152" s="229"/>
      <c r="M152" s="230" t="s">
        <v>21</v>
      </c>
      <c r="N152" s="231" t="s">
        <v>42</v>
      </c>
      <c r="O152" s="40"/>
      <c r="P152" s="194">
        <f>O152*H152</f>
        <v>0</v>
      </c>
      <c r="Q152" s="194">
        <v>1.0699999999999999E-2</v>
      </c>
      <c r="R152" s="194">
        <f>Q152*H152</f>
        <v>2.1399999999999999E-2</v>
      </c>
      <c r="S152" s="194">
        <v>0</v>
      </c>
      <c r="T152" s="195">
        <f>S152*H152</f>
        <v>0</v>
      </c>
      <c r="AR152" s="22" t="s">
        <v>143</v>
      </c>
      <c r="AT152" s="22" t="s">
        <v>140</v>
      </c>
      <c r="AU152" s="22" t="s">
        <v>83</v>
      </c>
      <c r="AY152" s="22" t="s">
        <v>119</v>
      </c>
      <c r="BE152" s="196">
        <f>IF(N152="základní",J152,0)</f>
        <v>0</v>
      </c>
      <c r="BF152" s="196">
        <f>IF(N152="snížená",J152,0)</f>
        <v>0</v>
      </c>
      <c r="BG152" s="196">
        <f>IF(N152="zákl. přenesená",J152,0)</f>
        <v>0</v>
      </c>
      <c r="BH152" s="196">
        <f>IF(N152="sníž. přenesená",J152,0)</f>
        <v>0</v>
      </c>
      <c r="BI152" s="196">
        <f>IF(N152="nulová",J152,0)</f>
        <v>0</v>
      </c>
      <c r="BJ152" s="22" t="s">
        <v>76</v>
      </c>
      <c r="BK152" s="196">
        <f>ROUND(I152*H152,2)</f>
        <v>0</v>
      </c>
      <c r="BL152" s="22" t="s">
        <v>126</v>
      </c>
      <c r="BM152" s="22" t="s">
        <v>257</v>
      </c>
    </row>
    <row r="153" spans="2:65" s="1" customFormat="1">
      <c r="B153" s="39"/>
      <c r="C153" s="61"/>
      <c r="D153" s="197" t="s">
        <v>128</v>
      </c>
      <c r="E153" s="61"/>
      <c r="F153" s="198" t="s">
        <v>258</v>
      </c>
      <c r="G153" s="61"/>
      <c r="H153" s="61"/>
      <c r="I153" s="156"/>
      <c r="J153" s="61"/>
      <c r="K153" s="61"/>
      <c r="L153" s="59"/>
      <c r="M153" s="199"/>
      <c r="N153" s="40"/>
      <c r="O153" s="40"/>
      <c r="P153" s="40"/>
      <c r="Q153" s="40"/>
      <c r="R153" s="40"/>
      <c r="S153" s="40"/>
      <c r="T153" s="76"/>
      <c r="AT153" s="22" t="s">
        <v>128</v>
      </c>
      <c r="AU153" s="22" t="s">
        <v>83</v>
      </c>
    </row>
    <row r="154" spans="2:65" s="1" customFormat="1" ht="22.8" customHeight="1">
      <c r="B154" s="39"/>
      <c r="C154" s="222" t="s">
        <v>259</v>
      </c>
      <c r="D154" s="222" t="s">
        <v>140</v>
      </c>
      <c r="E154" s="223" t="s">
        <v>260</v>
      </c>
      <c r="F154" s="224" t="s">
        <v>261</v>
      </c>
      <c r="G154" s="225" t="s">
        <v>230</v>
      </c>
      <c r="H154" s="226">
        <v>5</v>
      </c>
      <c r="I154" s="227"/>
      <c r="J154" s="228">
        <f>ROUND(I154*H154,2)</f>
        <v>0</v>
      </c>
      <c r="K154" s="224" t="s">
        <v>125</v>
      </c>
      <c r="L154" s="229"/>
      <c r="M154" s="230" t="s">
        <v>21</v>
      </c>
      <c r="N154" s="231" t="s">
        <v>42</v>
      </c>
      <c r="O154" s="40"/>
      <c r="P154" s="194">
        <f>O154*H154</f>
        <v>0</v>
      </c>
      <c r="Q154" s="194">
        <v>1.6E-2</v>
      </c>
      <c r="R154" s="194">
        <f>Q154*H154</f>
        <v>0.08</v>
      </c>
      <c r="S154" s="194">
        <v>0</v>
      </c>
      <c r="T154" s="195">
        <f>S154*H154</f>
        <v>0</v>
      </c>
      <c r="AR154" s="22" t="s">
        <v>143</v>
      </c>
      <c r="AT154" s="22" t="s">
        <v>140</v>
      </c>
      <c r="AU154" s="22" t="s">
        <v>83</v>
      </c>
      <c r="AY154" s="22" t="s">
        <v>119</v>
      </c>
      <c r="BE154" s="196">
        <f>IF(N154="základní",J154,0)</f>
        <v>0</v>
      </c>
      <c r="BF154" s="196">
        <f>IF(N154="snížená",J154,0)</f>
        <v>0</v>
      </c>
      <c r="BG154" s="196">
        <f>IF(N154="zákl. přenesená",J154,0)</f>
        <v>0</v>
      </c>
      <c r="BH154" s="196">
        <f>IF(N154="sníž. přenesená",J154,0)</f>
        <v>0</v>
      </c>
      <c r="BI154" s="196">
        <f>IF(N154="nulová",J154,0)</f>
        <v>0</v>
      </c>
      <c r="BJ154" s="22" t="s">
        <v>76</v>
      </c>
      <c r="BK154" s="196">
        <f>ROUND(I154*H154,2)</f>
        <v>0</v>
      </c>
      <c r="BL154" s="22" t="s">
        <v>126</v>
      </c>
      <c r="BM154" s="22" t="s">
        <v>262</v>
      </c>
    </row>
    <row r="155" spans="2:65" s="1" customFormat="1">
      <c r="B155" s="39"/>
      <c r="C155" s="61"/>
      <c r="D155" s="197" t="s">
        <v>128</v>
      </c>
      <c r="E155" s="61"/>
      <c r="F155" s="198" t="s">
        <v>261</v>
      </c>
      <c r="G155" s="61"/>
      <c r="H155" s="61"/>
      <c r="I155" s="156"/>
      <c r="J155" s="61"/>
      <c r="K155" s="61"/>
      <c r="L155" s="59"/>
      <c r="M155" s="199"/>
      <c r="N155" s="40"/>
      <c r="O155" s="40"/>
      <c r="P155" s="40"/>
      <c r="Q155" s="40"/>
      <c r="R155" s="40"/>
      <c r="S155" s="40"/>
      <c r="T155" s="76"/>
      <c r="AT155" s="22" t="s">
        <v>128</v>
      </c>
      <c r="AU155" s="22" t="s">
        <v>83</v>
      </c>
    </row>
    <row r="156" spans="2:65" s="1" customFormat="1" ht="22.8" customHeight="1">
      <c r="B156" s="39"/>
      <c r="C156" s="222" t="s">
        <v>263</v>
      </c>
      <c r="D156" s="222" t="s">
        <v>140</v>
      </c>
      <c r="E156" s="223" t="s">
        <v>264</v>
      </c>
      <c r="F156" s="224" t="s">
        <v>265</v>
      </c>
      <c r="G156" s="225" t="s">
        <v>136</v>
      </c>
      <c r="H156" s="226">
        <v>0.5</v>
      </c>
      <c r="I156" s="227"/>
      <c r="J156" s="228">
        <f>ROUND(I156*H156,2)</f>
        <v>0</v>
      </c>
      <c r="K156" s="224" t="s">
        <v>125</v>
      </c>
      <c r="L156" s="229"/>
      <c r="M156" s="230" t="s">
        <v>21</v>
      </c>
      <c r="N156" s="231" t="s">
        <v>42</v>
      </c>
      <c r="O156" s="40"/>
      <c r="P156" s="194">
        <f>O156*H156</f>
        <v>0</v>
      </c>
      <c r="Q156" s="194">
        <v>2.8000000000000001E-2</v>
      </c>
      <c r="R156" s="194">
        <f>Q156*H156</f>
        <v>1.4E-2</v>
      </c>
      <c r="S156" s="194">
        <v>0</v>
      </c>
      <c r="T156" s="195">
        <f>S156*H156</f>
        <v>0</v>
      </c>
      <c r="AR156" s="22" t="s">
        <v>143</v>
      </c>
      <c r="AT156" s="22" t="s">
        <v>140</v>
      </c>
      <c r="AU156" s="22" t="s">
        <v>83</v>
      </c>
      <c r="AY156" s="22" t="s">
        <v>119</v>
      </c>
      <c r="BE156" s="196">
        <f>IF(N156="základní",J156,0)</f>
        <v>0</v>
      </c>
      <c r="BF156" s="196">
        <f>IF(N156="snížená",J156,0)</f>
        <v>0</v>
      </c>
      <c r="BG156" s="196">
        <f>IF(N156="zákl. přenesená",J156,0)</f>
        <v>0</v>
      </c>
      <c r="BH156" s="196">
        <f>IF(N156="sníž. přenesená",J156,0)</f>
        <v>0</v>
      </c>
      <c r="BI156" s="196">
        <f>IF(N156="nulová",J156,0)</f>
        <v>0</v>
      </c>
      <c r="BJ156" s="22" t="s">
        <v>76</v>
      </c>
      <c r="BK156" s="196">
        <f>ROUND(I156*H156,2)</f>
        <v>0</v>
      </c>
      <c r="BL156" s="22" t="s">
        <v>126</v>
      </c>
      <c r="BM156" s="22" t="s">
        <v>266</v>
      </c>
    </row>
    <row r="157" spans="2:65" s="1" customFormat="1">
      <c r="B157" s="39"/>
      <c r="C157" s="61"/>
      <c r="D157" s="197" t="s">
        <v>128</v>
      </c>
      <c r="E157" s="61"/>
      <c r="F157" s="198" t="s">
        <v>265</v>
      </c>
      <c r="G157" s="61"/>
      <c r="H157" s="61"/>
      <c r="I157" s="156"/>
      <c r="J157" s="61"/>
      <c r="K157" s="61"/>
      <c r="L157" s="59"/>
      <c r="M157" s="199"/>
      <c r="N157" s="40"/>
      <c r="O157" s="40"/>
      <c r="P157" s="40"/>
      <c r="Q157" s="40"/>
      <c r="R157" s="40"/>
      <c r="S157" s="40"/>
      <c r="T157" s="76"/>
      <c r="AT157" s="22" t="s">
        <v>128</v>
      </c>
      <c r="AU157" s="22" t="s">
        <v>83</v>
      </c>
    </row>
    <row r="158" spans="2:65" s="1" customFormat="1" ht="22.8" customHeight="1">
      <c r="B158" s="39"/>
      <c r="C158" s="185" t="s">
        <v>267</v>
      </c>
      <c r="D158" s="185" t="s">
        <v>121</v>
      </c>
      <c r="E158" s="186" t="s">
        <v>268</v>
      </c>
      <c r="F158" s="187" t="s">
        <v>269</v>
      </c>
      <c r="G158" s="188" t="s">
        <v>230</v>
      </c>
      <c r="H158" s="189">
        <v>5</v>
      </c>
      <c r="I158" s="190"/>
      <c r="J158" s="191">
        <f>ROUND(I158*H158,2)</f>
        <v>0</v>
      </c>
      <c r="K158" s="187" t="s">
        <v>125</v>
      </c>
      <c r="L158" s="59"/>
      <c r="M158" s="192" t="s">
        <v>21</v>
      </c>
      <c r="N158" s="193" t="s">
        <v>42</v>
      </c>
      <c r="O158" s="40"/>
      <c r="P158" s="194">
        <f>O158*H158</f>
        <v>0</v>
      </c>
      <c r="Q158" s="194">
        <v>1.67E-3</v>
      </c>
      <c r="R158" s="194">
        <f>Q158*H158</f>
        <v>8.3499999999999998E-3</v>
      </c>
      <c r="S158" s="194">
        <v>0</v>
      </c>
      <c r="T158" s="195">
        <f>S158*H158</f>
        <v>0</v>
      </c>
      <c r="AR158" s="22" t="s">
        <v>126</v>
      </c>
      <c r="AT158" s="22" t="s">
        <v>121</v>
      </c>
      <c r="AU158" s="22" t="s">
        <v>83</v>
      </c>
      <c r="AY158" s="22" t="s">
        <v>119</v>
      </c>
      <c r="BE158" s="196">
        <f>IF(N158="základní",J158,0)</f>
        <v>0</v>
      </c>
      <c r="BF158" s="196">
        <f>IF(N158="snížená",J158,0)</f>
        <v>0</v>
      </c>
      <c r="BG158" s="196">
        <f>IF(N158="zákl. přenesená",J158,0)</f>
        <v>0</v>
      </c>
      <c r="BH158" s="196">
        <f>IF(N158="sníž. přenesená",J158,0)</f>
        <v>0</v>
      </c>
      <c r="BI158" s="196">
        <f>IF(N158="nulová",J158,0)</f>
        <v>0</v>
      </c>
      <c r="BJ158" s="22" t="s">
        <v>76</v>
      </c>
      <c r="BK158" s="196">
        <f>ROUND(I158*H158,2)</f>
        <v>0</v>
      </c>
      <c r="BL158" s="22" t="s">
        <v>126</v>
      </c>
      <c r="BM158" s="22" t="s">
        <v>270</v>
      </c>
    </row>
    <row r="159" spans="2:65" s="1" customFormat="1" ht="24">
      <c r="B159" s="39"/>
      <c r="C159" s="61"/>
      <c r="D159" s="197" t="s">
        <v>128</v>
      </c>
      <c r="E159" s="61"/>
      <c r="F159" s="198" t="s">
        <v>271</v>
      </c>
      <c r="G159" s="61"/>
      <c r="H159" s="61"/>
      <c r="I159" s="156"/>
      <c r="J159" s="61"/>
      <c r="K159" s="61"/>
      <c r="L159" s="59"/>
      <c r="M159" s="199"/>
      <c r="N159" s="40"/>
      <c r="O159" s="40"/>
      <c r="P159" s="40"/>
      <c r="Q159" s="40"/>
      <c r="R159" s="40"/>
      <c r="S159" s="40"/>
      <c r="T159" s="76"/>
      <c r="AT159" s="22" t="s">
        <v>128</v>
      </c>
      <c r="AU159" s="22" t="s">
        <v>83</v>
      </c>
    </row>
    <row r="160" spans="2:65" s="1" customFormat="1" ht="14.4" customHeight="1">
      <c r="B160" s="39"/>
      <c r="C160" s="222" t="s">
        <v>272</v>
      </c>
      <c r="D160" s="222" t="s">
        <v>140</v>
      </c>
      <c r="E160" s="223" t="s">
        <v>273</v>
      </c>
      <c r="F160" s="224" t="s">
        <v>274</v>
      </c>
      <c r="G160" s="225" t="s">
        <v>136</v>
      </c>
      <c r="H160" s="226">
        <v>1</v>
      </c>
      <c r="I160" s="227"/>
      <c r="J160" s="228">
        <f>ROUND(I160*H160,2)</f>
        <v>0</v>
      </c>
      <c r="K160" s="224" t="s">
        <v>125</v>
      </c>
      <c r="L160" s="229"/>
      <c r="M160" s="230" t="s">
        <v>21</v>
      </c>
      <c r="N160" s="231" t="s">
        <v>42</v>
      </c>
      <c r="O160" s="40"/>
      <c r="P160" s="194">
        <f>O160*H160</f>
        <v>0</v>
      </c>
      <c r="Q160" s="194">
        <v>2.3800000000000002E-2</v>
      </c>
      <c r="R160" s="194">
        <f>Q160*H160</f>
        <v>2.3800000000000002E-2</v>
      </c>
      <c r="S160" s="194">
        <v>0</v>
      </c>
      <c r="T160" s="195">
        <f>S160*H160</f>
        <v>0</v>
      </c>
      <c r="AR160" s="22" t="s">
        <v>143</v>
      </c>
      <c r="AT160" s="22" t="s">
        <v>140</v>
      </c>
      <c r="AU160" s="22" t="s">
        <v>83</v>
      </c>
      <c r="AY160" s="22" t="s">
        <v>119</v>
      </c>
      <c r="BE160" s="196">
        <f>IF(N160="základní",J160,0)</f>
        <v>0</v>
      </c>
      <c r="BF160" s="196">
        <f>IF(N160="snížená",J160,0)</f>
        <v>0</v>
      </c>
      <c r="BG160" s="196">
        <f>IF(N160="zákl. přenesená",J160,0)</f>
        <v>0</v>
      </c>
      <c r="BH160" s="196">
        <f>IF(N160="sníž. přenesená",J160,0)</f>
        <v>0</v>
      </c>
      <c r="BI160" s="196">
        <f>IF(N160="nulová",J160,0)</f>
        <v>0</v>
      </c>
      <c r="BJ160" s="22" t="s">
        <v>76</v>
      </c>
      <c r="BK160" s="196">
        <f>ROUND(I160*H160,2)</f>
        <v>0</v>
      </c>
      <c r="BL160" s="22" t="s">
        <v>126</v>
      </c>
      <c r="BM160" s="22" t="s">
        <v>275</v>
      </c>
    </row>
    <row r="161" spans="2:65" s="1" customFormat="1">
      <c r="B161" s="39"/>
      <c r="C161" s="61"/>
      <c r="D161" s="197" t="s">
        <v>128</v>
      </c>
      <c r="E161" s="61"/>
      <c r="F161" s="198" t="s">
        <v>274</v>
      </c>
      <c r="G161" s="61"/>
      <c r="H161" s="61"/>
      <c r="I161" s="156"/>
      <c r="J161" s="61"/>
      <c r="K161" s="61"/>
      <c r="L161" s="59"/>
      <c r="M161" s="199"/>
      <c r="N161" s="40"/>
      <c r="O161" s="40"/>
      <c r="P161" s="40"/>
      <c r="Q161" s="40"/>
      <c r="R161" s="40"/>
      <c r="S161" s="40"/>
      <c r="T161" s="76"/>
      <c r="AT161" s="22" t="s">
        <v>128</v>
      </c>
      <c r="AU161" s="22" t="s">
        <v>83</v>
      </c>
    </row>
    <row r="162" spans="2:65" s="1" customFormat="1" ht="14.4" customHeight="1">
      <c r="B162" s="39"/>
      <c r="C162" s="222" t="s">
        <v>276</v>
      </c>
      <c r="D162" s="222" t="s">
        <v>140</v>
      </c>
      <c r="E162" s="223" t="s">
        <v>277</v>
      </c>
      <c r="F162" s="224" t="s">
        <v>278</v>
      </c>
      <c r="G162" s="225" t="s">
        <v>136</v>
      </c>
      <c r="H162" s="226">
        <v>0.7</v>
      </c>
      <c r="I162" s="227"/>
      <c r="J162" s="228">
        <f>ROUND(I162*H162,2)</f>
        <v>0</v>
      </c>
      <c r="K162" s="224" t="s">
        <v>125</v>
      </c>
      <c r="L162" s="229"/>
      <c r="M162" s="230" t="s">
        <v>21</v>
      </c>
      <c r="N162" s="231" t="s">
        <v>42</v>
      </c>
      <c r="O162" s="40"/>
      <c r="P162" s="194">
        <f>O162*H162</f>
        <v>0</v>
      </c>
      <c r="Q162" s="194">
        <v>2.4279999999999999E-2</v>
      </c>
      <c r="R162" s="194">
        <f>Q162*H162</f>
        <v>1.6995999999999997E-2</v>
      </c>
      <c r="S162" s="194">
        <v>0</v>
      </c>
      <c r="T162" s="195">
        <f>S162*H162</f>
        <v>0</v>
      </c>
      <c r="AR162" s="22" t="s">
        <v>143</v>
      </c>
      <c r="AT162" s="22" t="s">
        <v>140</v>
      </c>
      <c r="AU162" s="22" t="s">
        <v>83</v>
      </c>
      <c r="AY162" s="22" t="s">
        <v>119</v>
      </c>
      <c r="BE162" s="196">
        <f>IF(N162="základní",J162,0)</f>
        <v>0</v>
      </c>
      <c r="BF162" s="196">
        <f>IF(N162="snížená",J162,0)</f>
        <v>0</v>
      </c>
      <c r="BG162" s="196">
        <f>IF(N162="zákl. přenesená",J162,0)</f>
        <v>0</v>
      </c>
      <c r="BH162" s="196">
        <f>IF(N162="sníž. přenesená",J162,0)</f>
        <v>0</v>
      </c>
      <c r="BI162" s="196">
        <f>IF(N162="nulová",J162,0)</f>
        <v>0</v>
      </c>
      <c r="BJ162" s="22" t="s">
        <v>76</v>
      </c>
      <c r="BK162" s="196">
        <f>ROUND(I162*H162,2)</f>
        <v>0</v>
      </c>
      <c r="BL162" s="22" t="s">
        <v>126</v>
      </c>
      <c r="BM162" s="22" t="s">
        <v>279</v>
      </c>
    </row>
    <row r="163" spans="2:65" s="1" customFormat="1">
      <c r="B163" s="39"/>
      <c r="C163" s="61"/>
      <c r="D163" s="197" t="s">
        <v>128</v>
      </c>
      <c r="E163" s="61"/>
      <c r="F163" s="198" t="s">
        <v>278</v>
      </c>
      <c r="G163" s="61"/>
      <c r="H163" s="61"/>
      <c r="I163" s="156"/>
      <c r="J163" s="61"/>
      <c r="K163" s="61"/>
      <c r="L163" s="59"/>
      <c r="M163" s="199"/>
      <c r="N163" s="40"/>
      <c r="O163" s="40"/>
      <c r="P163" s="40"/>
      <c r="Q163" s="40"/>
      <c r="R163" s="40"/>
      <c r="S163" s="40"/>
      <c r="T163" s="76"/>
      <c r="AT163" s="22" t="s">
        <v>128</v>
      </c>
      <c r="AU163" s="22" t="s">
        <v>83</v>
      </c>
    </row>
    <row r="164" spans="2:65" s="1" customFormat="1" ht="14.4" customHeight="1">
      <c r="B164" s="39"/>
      <c r="C164" s="222" t="s">
        <v>280</v>
      </c>
      <c r="D164" s="222" t="s">
        <v>140</v>
      </c>
      <c r="E164" s="223" t="s">
        <v>281</v>
      </c>
      <c r="F164" s="224" t="s">
        <v>282</v>
      </c>
      <c r="G164" s="225" t="s">
        <v>230</v>
      </c>
      <c r="H164" s="226">
        <v>2</v>
      </c>
      <c r="I164" s="227"/>
      <c r="J164" s="228">
        <f>ROUND(I164*H164,2)</f>
        <v>0</v>
      </c>
      <c r="K164" s="224" t="s">
        <v>125</v>
      </c>
      <c r="L164" s="229"/>
      <c r="M164" s="230" t="s">
        <v>21</v>
      </c>
      <c r="N164" s="231" t="s">
        <v>42</v>
      </c>
      <c r="O164" s="40"/>
      <c r="P164" s="194">
        <f>O164*H164</f>
        <v>0</v>
      </c>
      <c r="Q164" s="194">
        <v>1.7000000000000001E-2</v>
      </c>
      <c r="R164" s="194">
        <f>Q164*H164</f>
        <v>3.4000000000000002E-2</v>
      </c>
      <c r="S164" s="194">
        <v>0</v>
      </c>
      <c r="T164" s="195">
        <f>S164*H164</f>
        <v>0</v>
      </c>
      <c r="AR164" s="22" t="s">
        <v>143</v>
      </c>
      <c r="AT164" s="22" t="s">
        <v>140</v>
      </c>
      <c r="AU164" s="22" t="s">
        <v>83</v>
      </c>
      <c r="AY164" s="22" t="s">
        <v>119</v>
      </c>
      <c r="BE164" s="196">
        <f>IF(N164="základní",J164,0)</f>
        <v>0</v>
      </c>
      <c r="BF164" s="196">
        <f>IF(N164="snížená",J164,0)</f>
        <v>0</v>
      </c>
      <c r="BG164" s="196">
        <f>IF(N164="zákl. přenesená",J164,0)</f>
        <v>0</v>
      </c>
      <c r="BH164" s="196">
        <f>IF(N164="sníž. přenesená",J164,0)</f>
        <v>0</v>
      </c>
      <c r="BI164" s="196">
        <f>IF(N164="nulová",J164,0)</f>
        <v>0</v>
      </c>
      <c r="BJ164" s="22" t="s">
        <v>76</v>
      </c>
      <c r="BK164" s="196">
        <f>ROUND(I164*H164,2)</f>
        <v>0</v>
      </c>
      <c r="BL164" s="22" t="s">
        <v>126</v>
      </c>
      <c r="BM164" s="22" t="s">
        <v>283</v>
      </c>
    </row>
    <row r="165" spans="2:65" s="1" customFormat="1">
      <c r="B165" s="39"/>
      <c r="C165" s="61"/>
      <c r="D165" s="197" t="s">
        <v>128</v>
      </c>
      <c r="E165" s="61"/>
      <c r="F165" s="198" t="s">
        <v>282</v>
      </c>
      <c r="G165" s="61"/>
      <c r="H165" s="61"/>
      <c r="I165" s="156"/>
      <c r="J165" s="61"/>
      <c r="K165" s="61"/>
      <c r="L165" s="59"/>
      <c r="M165" s="199"/>
      <c r="N165" s="40"/>
      <c r="O165" s="40"/>
      <c r="P165" s="40"/>
      <c r="Q165" s="40"/>
      <c r="R165" s="40"/>
      <c r="S165" s="40"/>
      <c r="T165" s="76"/>
      <c r="AT165" s="22" t="s">
        <v>128</v>
      </c>
      <c r="AU165" s="22" t="s">
        <v>83</v>
      </c>
    </row>
    <row r="166" spans="2:65" s="1" customFormat="1" ht="22.8" customHeight="1">
      <c r="B166" s="39"/>
      <c r="C166" s="222" t="s">
        <v>284</v>
      </c>
      <c r="D166" s="222" t="s">
        <v>140</v>
      </c>
      <c r="E166" s="223" t="s">
        <v>285</v>
      </c>
      <c r="F166" s="224" t="s">
        <v>286</v>
      </c>
      <c r="G166" s="225" t="s">
        <v>230</v>
      </c>
      <c r="H166" s="226">
        <v>1</v>
      </c>
      <c r="I166" s="227"/>
      <c r="J166" s="228">
        <f>ROUND(I166*H166,2)</f>
        <v>0</v>
      </c>
      <c r="K166" s="224" t="s">
        <v>125</v>
      </c>
      <c r="L166" s="229"/>
      <c r="M166" s="230" t="s">
        <v>21</v>
      </c>
      <c r="N166" s="231" t="s">
        <v>42</v>
      </c>
      <c r="O166" s="40"/>
      <c r="P166" s="194">
        <f>O166*H166</f>
        <v>0</v>
      </c>
      <c r="Q166" s="194">
        <v>3.5000000000000003E-2</v>
      </c>
      <c r="R166" s="194">
        <f>Q166*H166</f>
        <v>3.5000000000000003E-2</v>
      </c>
      <c r="S166" s="194">
        <v>0</v>
      </c>
      <c r="T166" s="195">
        <f>S166*H166</f>
        <v>0</v>
      </c>
      <c r="AR166" s="22" t="s">
        <v>143</v>
      </c>
      <c r="AT166" s="22" t="s">
        <v>140</v>
      </c>
      <c r="AU166" s="22" t="s">
        <v>83</v>
      </c>
      <c r="AY166" s="22" t="s">
        <v>119</v>
      </c>
      <c r="BE166" s="196">
        <f>IF(N166="základní",J166,0)</f>
        <v>0</v>
      </c>
      <c r="BF166" s="196">
        <f>IF(N166="snížená",J166,0)</f>
        <v>0</v>
      </c>
      <c r="BG166" s="196">
        <f>IF(N166="zákl. přenesená",J166,0)</f>
        <v>0</v>
      </c>
      <c r="BH166" s="196">
        <f>IF(N166="sníž. přenesená",J166,0)</f>
        <v>0</v>
      </c>
      <c r="BI166" s="196">
        <f>IF(N166="nulová",J166,0)</f>
        <v>0</v>
      </c>
      <c r="BJ166" s="22" t="s">
        <v>76</v>
      </c>
      <c r="BK166" s="196">
        <f>ROUND(I166*H166,2)</f>
        <v>0</v>
      </c>
      <c r="BL166" s="22" t="s">
        <v>126</v>
      </c>
      <c r="BM166" s="22" t="s">
        <v>287</v>
      </c>
    </row>
    <row r="167" spans="2:65" s="1" customFormat="1">
      <c r="B167" s="39"/>
      <c r="C167" s="61"/>
      <c r="D167" s="197" t="s">
        <v>128</v>
      </c>
      <c r="E167" s="61"/>
      <c r="F167" s="198" t="s">
        <v>286</v>
      </c>
      <c r="G167" s="61"/>
      <c r="H167" s="61"/>
      <c r="I167" s="156"/>
      <c r="J167" s="61"/>
      <c r="K167" s="61"/>
      <c r="L167" s="59"/>
      <c r="M167" s="199"/>
      <c r="N167" s="40"/>
      <c r="O167" s="40"/>
      <c r="P167" s="40"/>
      <c r="Q167" s="40"/>
      <c r="R167" s="40"/>
      <c r="S167" s="40"/>
      <c r="T167" s="76"/>
      <c r="AT167" s="22" t="s">
        <v>128</v>
      </c>
      <c r="AU167" s="22" t="s">
        <v>83</v>
      </c>
    </row>
    <row r="168" spans="2:65" s="1" customFormat="1" ht="14.4" customHeight="1">
      <c r="B168" s="39"/>
      <c r="C168" s="222" t="s">
        <v>288</v>
      </c>
      <c r="D168" s="222" t="s">
        <v>140</v>
      </c>
      <c r="E168" s="223" t="s">
        <v>289</v>
      </c>
      <c r="F168" s="224" t="s">
        <v>290</v>
      </c>
      <c r="G168" s="225" t="s">
        <v>230</v>
      </c>
      <c r="H168" s="226">
        <v>40</v>
      </c>
      <c r="I168" s="227"/>
      <c r="J168" s="228">
        <f>ROUND(I168*H168,2)</f>
        <v>0</v>
      </c>
      <c r="K168" s="224" t="s">
        <v>21</v>
      </c>
      <c r="L168" s="229"/>
      <c r="M168" s="230" t="s">
        <v>21</v>
      </c>
      <c r="N168" s="231" t="s">
        <v>42</v>
      </c>
      <c r="O168" s="40"/>
      <c r="P168" s="194">
        <f>O168*H168</f>
        <v>0</v>
      </c>
      <c r="Q168" s="194">
        <v>2.0000000000000001E-4</v>
      </c>
      <c r="R168" s="194">
        <f>Q168*H168</f>
        <v>8.0000000000000002E-3</v>
      </c>
      <c r="S168" s="194">
        <v>0</v>
      </c>
      <c r="T168" s="195">
        <f>S168*H168</f>
        <v>0</v>
      </c>
      <c r="AR168" s="22" t="s">
        <v>143</v>
      </c>
      <c r="AT168" s="22" t="s">
        <v>140</v>
      </c>
      <c r="AU168" s="22" t="s">
        <v>83</v>
      </c>
      <c r="AY168" s="22" t="s">
        <v>119</v>
      </c>
      <c r="BE168" s="196">
        <f>IF(N168="základní",J168,0)</f>
        <v>0</v>
      </c>
      <c r="BF168" s="196">
        <f>IF(N168="snížená",J168,0)</f>
        <v>0</v>
      </c>
      <c r="BG168" s="196">
        <f>IF(N168="zákl. přenesená",J168,0)</f>
        <v>0</v>
      </c>
      <c r="BH168" s="196">
        <f>IF(N168="sníž. přenesená",J168,0)</f>
        <v>0</v>
      </c>
      <c r="BI168" s="196">
        <f>IF(N168="nulová",J168,0)</f>
        <v>0</v>
      </c>
      <c r="BJ168" s="22" t="s">
        <v>76</v>
      </c>
      <c r="BK168" s="196">
        <f>ROUND(I168*H168,2)</f>
        <v>0</v>
      </c>
      <c r="BL168" s="22" t="s">
        <v>126</v>
      </c>
      <c r="BM168" s="22" t="s">
        <v>291</v>
      </c>
    </row>
    <row r="169" spans="2:65" s="1" customFormat="1">
      <c r="B169" s="39"/>
      <c r="C169" s="61"/>
      <c r="D169" s="197" t="s">
        <v>128</v>
      </c>
      <c r="E169" s="61"/>
      <c r="F169" s="198" t="s">
        <v>292</v>
      </c>
      <c r="G169" s="61"/>
      <c r="H169" s="61"/>
      <c r="I169" s="156"/>
      <c r="J169" s="61"/>
      <c r="K169" s="61"/>
      <c r="L169" s="59"/>
      <c r="M169" s="199"/>
      <c r="N169" s="40"/>
      <c r="O169" s="40"/>
      <c r="P169" s="40"/>
      <c r="Q169" s="40"/>
      <c r="R169" s="40"/>
      <c r="S169" s="40"/>
      <c r="T169" s="76"/>
      <c r="AT169" s="22" t="s">
        <v>128</v>
      </c>
      <c r="AU169" s="22" t="s">
        <v>83</v>
      </c>
    </row>
    <row r="170" spans="2:65" s="1" customFormat="1" ht="22.8" customHeight="1">
      <c r="B170" s="39"/>
      <c r="C170" s="185" t="s">
        <v>293</v>
      </c>
      <c r="D170" s="185" t="s">
        <v>121</v>
      </c>
      <c r="E170" s="186" t="s">
        <v>294</v>
      </c>
      <c r="F170" s="187" t="s">
        <v>295</v>
      </c>
      <c r="G170" s="188" t="s">
        <v>230</v>
      </c>
      <c r="H170" s="189">
        <v>1</v>
      </c>
      <c r="I170" s="190"/>
      <c r="J170" s="191">
        <f>ROUND(I170*H170,2)</f>
        <v>0</v>
      </c>
      <c r="K170" s="187" t="s">
        <v>125</v>
      </c>
      <c r="L170" s="59"/>
      <c r="M170" s="192" t="s">
        <v>21</v>
      </c>
      <c r="N170" s="193" t="s">
        <v>42</v>
      </c>
      <c r="O170" s="40"/>
      <c r="P170" s="194">
        <f>O170*H170</f>
        <v>0</v>
      </c>
      <c r="Q170" s="194">
        <v>1.7099999999999999E-3</v>
      </c>
      <c r="R170" s="194">
        <f>Q170*H170</f>
        <v>1.7099999999999999E-3</v>
      </c>
      <c r="S170" s="194">
        <v>0</v>
      </c>
      <c r="T170" s="195">
        <f>S170*H170</f>
        <v>0</v>
      </c>
      <c r="AR170" s="22" t="s">
        <v>126</v>
      </c>
      <c r="AT170" s="22" t="s">
        <v>121</v>
      </c>
      <c r="AU170" s="22" t="s">
        <v>83</v>
      </c>
      <c r="AY170" s="22" t="s">
        <v>119</v>
      </c>
      <c r="BE170" s="196">
        <f>IF(N170="základní",J170,0)</f>
        <v>0</v>
      </c>
      <c r="BF170" s="196">
        <f>IF(N170="snížená",J170,0)</f>
        <v>0</v>
      </c>
      <c r="BG170" s="196">
        <f>IF(N170="zákl. přenesená",J170,0)</f>
        <v>0</v>
      </c>
      <c r="BH170" s="196">
        <f>IF(N170="sníž. přenesená",J170,0)</f>
        <v>0</v>
      </c>
      <c r="BI170" s="196">
        <f>IF(N170="nulová",J170,0)</f>
        <v>0</v>
      </c>
      <c r="BJ170" s="22" t="s">
        <v>76</v>
      </c>
      <c r="BK170" s="196">
        <f>ROUND(I170*H170,2)</f>
        <v>0</v>
      </c>
      <c r="BL170" s="22" t="s">
        <v>126</v>
      </c>
      <c r="BM170" s="22" t="s">
        <v>296</v>
      </c>
    </row>
    <row r="171" spans="2:65" s="1" customFormat="1" ht="24">
      <c r="B171" s="39"/>
      <c r="C171" s="61"/>
      <c r="D171" s="197" t="s">
        <v>128</v>
      </c>
      <c r="E171" s="61"/>
      <c r="F171" s="198" t="s">
        <v>297</v>
      </c>
      <c r="G171" s="61"/>
      <c r="H171" s="61"/>
      <c r="I171" s="156"/>
      <c r="J171" s="61"/>
      <c r="K171" s="61"/>
      <c r="L171" s="59"/>
      <c r="M171" s="199"/>
      <c r="N171" s="40"/>
      <c r="O171" s="40"/>
      <c r="P171" s="40"/>
      <c r="Q171" s="40"/>
      <c r="R171" s="40"/>
      <c r="S171" s="40"/>
      <c r="T171" s="76"/>
      <c r="AT171" s="22" t="s">
        <v>128</v>
      </c>
      <c r="AU171" s="22" t="s">
        <v>83</v>
      </c>
    </row>
    <row r="172" spans="2:65" s="1" customFormat="1" ht="14.4" customHeight="1">
      <c r="B172" s="39"/>
      <c r="C172" s="222" t="s">
        <v>298</v>
      </c>
      <c r="D172" s="222" t="s">
        <v>140</v>
      </c>
      <c r="E172" s="223" t="s">
        <v>299</v>
      </c>
      <c r="F172" s="224" t="s">
        <v>300</v>
      </c>
      <c r="G172" s="225" t="s">
        <v>230</v>
      </c>
      <c r="H172" s="226">
        <v>1</v>
      </c>
      <c r="I172" s="227"/>
      <c r="J172" s="228">
        <f>ROUND(I172*H172,2)</f>
        <v>0</v>
      </c>
      <c r="K172" s="224" t="s">
        <v>125</v>
      </c>
      <c r="L172" s="229"/>
      <c r="M172" s="230" t="s">
        <v>21</v>
      </c>
      <c r="N172" s="231" t="s">
        <v>42</v>
      </c>
      <c r="O172" s="40"/>
      <c r="P172" s="194">
        <f>O172*H172</f>
        <v>0</v>
      </c>
      <c r="Q172" s="194">
        <v>2.7E-2</v>
      </c>
      <c r="R172" s="194">
        <f>Q172*H172</f>
        <v>2.7E-2</v>
      </c>
      <c r="S172" s="194">
        <v>0</v>
      </c>
      <c r="T172" s="195">
        <f>S172*H172</f>
        <v>0</v>
      </c>
      <c r="AR172" s="22" t="s">
        <v>143</v>
      </c>
      <c r="AT172" s="22" t="s">
        <v>140</v>
      </c>
      <c r="AU172" s="22" t="s">
        <v>83</v>
      </c>
      <c r="AY172" s="22" t="s">
        <v>119</v>
      </c>
      <c r="BE172" s="196">
        <f>IF(N172="základní",J172,0)</f>
        <v>0</v>
      </c>
      <c r="BF172" s="196">
        <f>IF(N172="snížená",J172,0)</f>
        <v>0</v>
      </c>
      <c r="BG172" s="196">
        <f>IF(N172="zákl. přenesená",J172,0)</f>
        <v>0</v>
      </c>
      <c r="BH172" s="196">
        <f>IF(N172="sníž. přenesená",J172,0)</f>
        <v>0</v>
      </c>
      <c r="BI172" s="196">
        <f>IF(N172="nulová",J172,0)</f>
        <v>0</v>
      </c>
      <c r="BJ172" s="22" t="s">
        <v>76</v>
      </c>
      <c r="BK172" s="196">
        <f>ROUND(I172*H172,2)</f>
        <v>0</v>
      </c>
      <c r="BL172" s="22" t="s">
        <v>126</v>
      </c>
      <c r="BM172" s="22" t="s">
        <v>301</v>
      </c>
    </row>
    <row r="173" spans="2:65" s="1" customFormat="1">
      <c r="B173" s="39"/>
      <c r="C173" s="61"/>
      <c r="D173" s="197" t="s">
        <v>128</v>
      </c>
      <c r="E173" s="61"/>
      <c r="F173" s="198" t="s">
        <v>302</v>
      </c>
      <c r="G173" s="61"/>
      <c r="H173" s="61"/>
      <c r="I173" s="156"/>
      <c r="J173" s="61"/>
      <c r="K173" s="61"/>
      <c r="L173" s="59"/>
      <c r="M173" s="199"/>
      <c r="N173" s="40"/>
      <c r="O173" s="40"/>
      <c r="P173" s="40"/>
      <c r="Q173" s="40"/>
      <c r="R173" s="40"/>
      <c r="S173" s="40"/>
      <c r="T173" s="76"/>
      <c r="AT173" s="22" t="s">
        <v>128</v>
      </c>
      <c r="AU173" s="22" t="s">
        <v>83</v>
      </c>
    </row>
    <row r="174" spans="2:65" s="1" customFormat="1" ht="22.8" customHeight="1">
      <c r="B174" s="39"/>
      <c r="C174" s="185" t="s">
        <v>303</v>
      </c>
      <c r="D174" s="185" t="s">
        <v>121</v>
      </c>
      <c r="E174" s="186" t="s">
        <v>304</v>
      </c>
      <c r="F174" s="187" t="s">
        <v>305</v>
      </c>
      <c r="G174" s="188" t="s">
        <v>230</v>
      </c>
      <c r="H174" s="189">
        <v>1</v>
      </c>
      <c r="I174" s="190"/>
      <c r="J174" s="191">
        <f>ROUND(I174*H174,2)</f>
        <v>0</v>
      </c>
      <c r="K174" s="187" t="s">
        <v>125</v>
      </c>
      <c r="L174" s="59"/>
      <c r="M174" s="192" t="s">
        <v>21</v>
      </c>
      <c r="N174" s="193" t="s">
        <v>42</v>
      </c>
      <c r="O174" s="40"/>
      <c r="P174" s="194">
        <f>O174*H174</f>
        <v>0</v>
      </c>
      <c r="Q174" s="194">
        <v>3.8E-3</v>
      </c>
      <c r="R174" s="194">
        <f>Q174*H174</f>
        <v>3.8E-3</v>
      </c>
      <c r="S174" s="194">
        <v>0</v>
      </c>
      <c r="T174" s="195">
        <f>S174*H174</f>
        <v>0</v>
      </c>
      <c r="AR174" s="22" t="s">
        <v>126</v>
      </c>
      <c r="AT174" s="22" t="s">
        <v>121</v>
      </c>
      <c r="AU174" s="22" t="s">
        <v>83</v>
      </c>
      <c r="AY174" s="22" t="s">
        <v>119</v>
      </c>
      <c r="BE174" s="196">
        <f>IF(N174="základní",J174,0)</f>
        <v>0</v>
      </c>
      <c r="BF174" s="196">
        <f>IF(N174="snížená",J174,0)</f>
        <v>0</v>
      </c>
      <c r="BG174" s="196">
        <f>IF(N174="zákl. přenesená",J174,0)</f>
        <v>0</v>
      </c>
      <c r="BH174" s="196">
        <f>IF(N174="sníž. přenesená",J174,0)</f>
        <v>0</v>
      </c>
      <c r="BI174" s="196">
        <f>IF(N174="nulová",J174,0)</f>
        <v>0</v>
      </c>
      <c r="BJ174" s="22" t="s">
        <v>76</v>
      </c>
      <c r="BK174" s="196">
        <f>ROUND(I174*H174,2)</f>
        <v>0</v>
      </c>
      <c r="BL174" s="22" t="s">
        <v>126</v>
      </c>
      <c r="BM174" s="22" t="s">
        <v>306</v>
      </c>
    </row>
    <row r="175" spans="2:65" s="1" customFormat="1" ht="24">
      <c r="B175" s="39"/>
      <c r="C175" s="61"/>
      <c r="D175" s="197" t="s">
        <v>128</v>
      </c>
      <c r="E175" s="61"/>
      <c r="F175" s="198" t="s">
        <v>307</v>
      </c>
      <c r="G175" s="61"/>
      <c r="H175" s="61"/>
      <c r="I175" s="156"/>
      <c r="J175" s="61"/>
      <c r="K175" s="61"/>
      <c r="L175" s="59"/>
      <c r="M175" s="199"/>
      <c r="N175" s="40"/>
      <c r="O175" s="40"/>
      <c r="P175" s="40"/>
      <c r="Q175" s="40"/>
      <c r="R175" s="40"/>
      <c r="S175" s="40"/>
      <c r="T175" s="76"/>
      <c r="AT175" s="22" t="s">
        <v>128</v>
      </c>
      <c r="AU175" s="22" t="s">
        <v>83</v>
      </c>
    </row>
    <row r="176" spans="2:65" s="1" customFormat="1" ht="14.4" customHeight="1">
      <c r="B176" s="39"/>
      <c r="C176" s="222" t="s">
        <v>308</v>
      </c>
      <c r="D176" s="222" t="s">
        <v>140</v>
      </c>
      <c r="E176" s="223" t="s">
        <v>309</v>
      </c>
      <c r="F176" s="224" t="s">
        <v>310</v>
      </c>
      <c r="G176" s="225" t="s">
        <v>311</v>
      </c>
      <c r="H176" s="226">
        <v>2</v>
      </c>
      <c r="I176" s="227"/>
      <c r="J176" s="228">
        <f>ROUND(I176*H176,2)</f>
        <v>0</v>
      </c>
      <c r="K176" s="224" t="s">
        <v>21</v>
      </c>
      <c r="L176" s="229"/>
      <c r="M176" s="230" t="s">
        <v>21</v>
      </c>
      <c r="N176" s="231" t="s">
        <v>42</v>
      </c>
      <c r="O176" s="40"/>
      <c r="P176" s="194">
        <f>O176*H176</f>
        <v>0</v>
      </c>
      <c r="Q176" s="194">
        <v>1.6639999999999999E-2</v>
      </c>
      <c r="R176" s="194">
        <f>Q176*H176</f>
        <v>3.3279999999999997E-2</v>
      </c>
      <c r="S176" s="194">
        <v>0</v>
      </c>
      <c r="T176" s="195">
        <f>S176*H176</f>
        <v>0</v>
      </c>
      <c r="AR176" s="22" t="s">
        <v>143</v>
      </c>
      <c r="AT176" s="22" t="s">
        <v>140</v>
      </c>
      <c r="AU176" s="22" t="s">
        <v>83</v>
      </c>
      <c r="AY176" s="22" t="s">
        <v>119</v>
      </c>
      <c r="BE176" s="196">
        <f>IF(N176="základní",J176,0)</f>
        <v>0</v>
      </c>
      <c r="BF176" s="196">
        <f>IF(N176="snížená",J176,0)</f>
        <v>0</v>
      </c>
      <c r="BG176" s="196">
        <f>IF(N176="zákl. přenesená",J176,0)</f>
        <v>0</v>
      </c>
      <c r="BH176" s="196">
        <f>IF(N176="sníž. přenesená",J176,0)</f>
        <v>0</v>
      </c>
      <c r="BI176" s="196">
        <f>IF(N176="nulová",J176,0)</f>
        <v>0</v>
      </c>
      <c r="BJ176" s="22" t="s">
        <v>76</v>
      </c>
      <c r="BK176" s="196">
        <f>ROUND(I176*H176,2)</f>
        <v>0</v>
      </c>
      <c r="BL176" s="22" t="s">
        <v>126</v>
      </c>
      <c r="BM176" s="22" t="s">
        <v>312</v>
      </c>
    </row>
    <row r="177" spans="2:65" s="1" customFormat="1" ht="24">
      <c r="B177" s="39"/>
      <c r="C177" s="61"/>
      <c r="D177" s="197" t="s">
        <v>128</v>
      </c>
      <c r="E177" s="61"/>
      <c r="F177" s="198" t="s">
        <v>313</v>
      </c>
      <c r="G177" s="61"/>
      <c r="H177" s="61"/>
      <c r="I177" s="156"/>
      <c r="J177" s="61"/>
      <c r="K177" s="61"/>
      <c r="L177" s="59"/>
      <c r="M177" s="199"/>
      <c r="N177" s="40"/>
      <c r="O177" s="40"/>
      <c r="P177" s="40"/>
      <c r="Q177" s="40"/>
      <c r="R177" s="40"/>
      <c r="S177" s="40"/>
      <c r="T177" s="76"/>
      <c r="AT177" s="22" t="s">
        <v>128</v>
      </c>
      <c r="AU177" s="22" t="s">
        <v>83</v>
      </c>
    </row>
    <row r="178" spans="2:65" s="1" customFormat="1" ht="14.4" customHeight="1">
      <c r="B178" s="39"/>
      <c r="C178" s="222" t="s">
        <v>314</v>
      </c>
      <c r="D178" s="222" t="s">
        <v>140</v>
      </c>
      <c r="E178" s="223" t="s">
        <v>315</v>
      </c>
      <c r="F178" s="224" t="s">
        <v>316</v>
      </c>
      <c r="G178" s="225" t="s">
        <v>311</v>
      </c>
      <c r="H178" s="226">
        <v>1</v>
      </c>
      <c r="I178" s="227"/>
      <c r="J178" s="228">
        <f>ROUND(I178*H178,2)</f>
        <v>0</v>
      </c>
      <c r="K178" s="224" t="s">
        <v>21</v>
      </c>
      <c r="L178" s="229"/>
      <c r="M178" s="230" t="s">
        <v>21</v>
      </c>
      <c r="N178" s="231" t="s">
        <v>42</v>
      </c>
      <c r="O178" s="40"/>
      <c r="P178" s="194">
        <f>O178*H178</f>
        <v>0</v>
      </c>
      <c r="Q178" s="194">
        <v>2.9499999999999998E-2</v>
      </c>
      <c r="R178" s="194">
        <f>Q178*H178</f>
        <v>2.9499999999999998E-2</v>
      </c>
      <c r="S178" s="194">
        <v>0</v>
      </c>
      <c r="T178" s="195">
        <f>S178*H178</f>
        <v>0</v>
      </c>
      <c r="AR178" s="22" t="s">
        <v>143</v>
      </c>
      <c r="AT178" s="22" t="s">
        <v>140</v>
      </c>
      <c r="AU178" s="22" t="s">
        <v>83</v>
      </c>
      <c r="AY178" s="22" t="s">
        <v>119</v>
      </c>
      <c r="BE178" s="196">
        <f>IF(N178="základní",J178,0)</f>
        <v>0</v>
      </c>
      <c r="BF178" s="196">
        <f>IF(N178="snížená",J178,0)</f>
        <v>0</v>
      </c>
      <c r="BG178" s="196">
        <f>IF(N178="zákl. přenesená",J178,0)</f>
        <v>0</v>
      </c>
      <c r="BH178" s="196">
        <f>IF(N178="sníž. přenesená",J178,0)</f>
        <v>0</v>
      </c>
      <c r="BI178" s="196">
        <f>IF(N178="nulová",J178,0)</f>
        <v>0</v>
      </c>
      <c r="BJ178" s="22" t="s">
        <v>76</v>
      </c>
      <c r="BK178" s="196">
        <f>ROUND(I178*H178,2)</f>
        <v>0</v>
      </c>
      <c r="BL178" s="22" t="s">
        <v>126</v>
      </c>
      <c r="BM178" s="22" t="s">
        <v>317</v>
      </c>
    </row>
    <row r="179" spans="2:65" s="1" customFormat="1">
      <c r="B179" s="39"/>
      <c r="C179" s="61"/>
      <c r="D179" s="197" t="s">
        <v>128</v>
      </c>
      <c r="E179" s="61"/>
      <c r="F179" s="198" t="s">
        <v>318</v>
      </c>
      <c r="G179" s="61"/>
      <c r="H179" s="61"/>
      <c r="I179" s="156"/>
      <c r="J179" s="61"/>
      <c r="K179" s="61"/>
      <c r="L179" s="59"/>
      <c r="M179" s="199"/>
      <c r="N179" s="40"/>
      <c r="O179" s="40"/>
      <c r="P179" s="40"/>
      <c r="Q179" s="40"/>
      <c r="R179" s="40"/>
      <c r="S179" s="40"/>
      <c r="T179" s="76"/>
      <c r="AT179" s="22" t="s">
        <v>128</v>
      </c>
      <c r="AU179" s="22" t="s">
        <v>83</v>
      </c>
    </row>
    <row r="180" spans="2:65" s="1" customFormat="1" ht="14.4" customHeight="1">
      <c r="B180" s="39"/>
      <c r="C180" s="185" t="s">
        <v>319</v>
      </c>
      <c r="D180" s="185" t="s">
        <v>121</v>
      </c>
      <c r="E180" s="186" t="s">
        <v>320</v>
      </c>
      <c r="F180" s="187" t="s">
        <v>321</v>
      </c>
      <c r="G180" s="188" t="s">
        <v>230</v>
      </c>
      <c r="H180" s="189">
        <v>8</v>
      </c>
      <c r="I180" s="190"/>
      <c r="J180" s="191">
        <f>ROUND(I180*H180,2)</f>
        <v>0</v>
      </c>
      <c r="K180" s="187" t="s">
        <v>125</v>
      </c>
      <c r="L180" s="59"/>
      <c r="M180" s="192" t="s">
        <v>21</v>
      </c>
      <c r="N180" s="193" t="s">
        <v>42</v>
      </c>
      <c r="O180" s="40"/>
      <c r="P180" s="194">
        <f>O180*H180</f>
        <v>0</v>
      </c>
      <c r="Q180" s="194">
        <v>0</v>
      </c>
      <c r="R180" s="194">
        <f>Q180*H180</f>
        <v>0</v>
      </c>
      <c r="S180" s="194">
        <v>0</v>
      </c>
      <c r="T180" s="195">
        <f>S180*H180</f>
        <v>0</v>
      </c>
      <c r="AR180" s="22" t="s">
        <v>126</v>
      </c>
      <c r="AT180" s="22" t="s">
        <v>121</v>
      </c>
      <c r="AU180" s="22" t="s">
        <v>83</v>
      </c>
      <c r="AY180" s="22" t="s">
        <v>119</v>
      </c>
      <c r="BE180" s="196">
        <f>IF(N180="základní",J180,0)</f>
        <v>0</v>
      </c>
      <c r="BF180" s="196">
        <f>IF(N180="snížená",J180,0)</f>
        <v>0</v>
      </c>
      <c r="BG180" s="196">
        <f>IF(N180="zákl. přenesená",J180,0)</f>
        <v>0</v>
      </c>
      <c r="BH180" s="196">
        <f>IF(N180="sníž. přenesená",J180,0)</f>
        <v>0</v>
      </c>
      <c r="BI180" s="196">
        <f>IF(N180="nulová",J180,0)</f>
        <v>0</v>
      </c>
      <c r="BJ180" s="22" t="s">
        <v>76</v>
      </c>
      <c r="BK180" s="196">
        <f>ROUND(I180*H180,2)</f>
        <v>0</v>
      </c>
      <c r="BL180" s="22" t="s">
        <v>126</v>
      </c>
      <c r="BM180" s="22" t="s">
        <v>322</v>
      </c>
    </row>
    <row r="181" spans="2:65" s="1" customFormat="1" ht="24">
      <c r="B181" s="39"/>
      <c r="C181" s="61"/>
      <c r="D181" s="197" t="s">
        <v>128</v>
      </c>
      <c r="E181" s="61"/>
      <c r="F181" s="198" t="s">
        <v>323</v>
      </c>
      <c r="G181" s="61"/>
      <c r="H181" s="61"/>
      <c r="I181" s="156"/>
      <c r="J181" s="61"/>
      <c r="K181" s="61"/>
      <c r="L181" s="59"/>
      <c r="M181" s="199"/>
      <c r="N181" s="40"/>
      <c r="O181" s="40"/>
      <c r="P181" s="40"/>
      <c r="Q181" s="40"/>
      <c r="R181" s="40"/>
      <c r="S181" s="40"/>
      <c r="T181" s="76"/>
      <c r="AT181" s="22" t="s">
        <v>128</v>
      </c>
      <c r="AU181" s="22" t="s">
        <v>83</v>
      </c>
    </row>
    <row r="182" spans="2:65" s="1" customFormat="1" ht="14.4" customHeight="1">
      <c r="B182" s="39"/>
      <c r="C182" s="222" t="s">
        <v>324</v>
      </c>
      <c r="D182" s="222" t="s">
        <v>140</v>
      </c>
      <c r="E182" s="223" t="s">
        <v>325</v>
      </c>
      <c r="F182" s="224" t="s">
        <v>326</v>
      </c>
      <c r="G182" s="225" t="s">
        <v>230</v>
      </c>
      <c r="H182" s="226">
        <v>6</v>
      </c>
      <c r="I182" s="227"/>
      <c r="J182" s="228">
        <f>ROUND(I182*H182,2)</f>
        <v>0</v>
      </c>
      <c r="K182" s="224" t="s">
        <v>125</v>
      </c>
      <c r="L182" s="229"/>
      <c r="M182" s="230" t="s">
        <v>21</v>
      </c>
      <c r="N182" s="231" t="s">
        <v>42</v>
      </c>
      <c r="O182" s="40"/>
      <c r="P182" s="194">
        <f>O182*H182</f>
        <v>0</v>
      </c>
      <c r="Q182" s="194">
        <v>1.7000000000000001E-4</v>
      </c>
      <c r="R182" s="194">
        <f>Q182*H182</f>
        <v>1.0200000000000001E-3</v>
      </c>
      <c r="S182" s="194">
        <v>0</v>
      </c>
      <c r="T182" s="195">
        <f>S182*H182</f>
        <v>0</v>
      </c>
      <c r="AR182" s="22" t="s">
        <v>143</v>
      </c>
      <c r="AT182" s="22" t="s">
        <v>140</v>
      </c>
      <c r="AU182" s="22" t="s">
        <v>83</v>
      </c>
      <c r="AY182" s="22" t="s">
        <v>119</v>
      </c>
      <c r="BE182" s="196">
        <f>IF(N182="základní",J182,0)</f>
        <v>0</v>
      </c>
      <c r="BF182" s="196">
        <f>IF(N182="snížená",J182,0)</f>
        <v>0</v>
      </c>
      <c r="BG182" s="196">
        <f>IF(N182="zákl. přenesená",J182,0)</f>
        <v>0</v>
      </c>
      <c r="BH182" s="196">
        <f>IF(N182="sníž. přenesená",J182,0)</f>
        <v>0</v>
      </c>
      <c r="BI182" s="196">
        <f>IF(N182="nulová",J182,0)</f>
        <v>0</v>
      </c>
      <c r="BJ182" s="22" t="s">
        <v>76</v>
      </c>
      <c r="BK182" s="196">
        <f>ROUND(I182*H182,2)</f>
        <v>0</v>
      </c>
      <c r="BL182" s="22" t="s">
        <v>126</v>
      </c>
      <c r="BM182" s="22" t="s">
        <v>327</v>
      </c>
    </row>
    <row r="183" spans="2:65" s="1" customFormat="1">
      <c r="B183" s="39"/>
      <c r="C183" s="61"/>
      <c r="D183" s="197" t="s">
        <v>128</v>
      </c>
      <c r="E183" s="61"/>
      <c r="F183" s="198" t="s">
        <v>326</v>
      </c>
      <c r="G183" s="61"/>
      <c r="H183" s="61"/>
      <c r="I183" s="156"/>
      <c r="J183" s="61"/>
      <c r="K183" s="61"/>
      <c r="L183" s="59"/>
      <c r="M183" s="199"/>
      <c r="N183" s="40"/>
      <c r="O183" s="40"/>
      <c r="P183" s="40"/>
      <c r="Q183" s="40"/>
      <c r="R183" s="40"/>
      <c r="S183" s="40"/>
      <c r="T183" s="76"/>
      <c r="AT183" s="22" t="s">
        <v>128</v>
      </c>
      <c r="AU183" s="22" t="s">
        <v>83</v>
      </c>
    </row>
    <row r="184" spans="2:65" s="1" customFormat="1" ht="14.4" customHeight="1">
      <c r="B184" s="39"/>
      <c r="C184" s="222" t="s">
        <v>328</v>
      </c>
      <c r="D184" s="222" t="s">
        <v>140</v>
      </c>
      <c r="E184" s="223" t="s">
        <v>329</v>
      </c>
      <c r="F184" s="224" t="s">
        <v>330</v>
      </c>
      <c r="G184" s="225" t="s">
        <v>230</v>
      </c>
      <c r="H184" s="226">
        <v>2</v>
      </c>
      <c r="I184" s="227"/>
      <c r="J184" s="228">
        <f>ROUND(I184*H184,2)</f>
        <v>0</v>
      </c>
      <c r="K184" s="224" t="s">
        <v>125</v>
      </c>
      <c r="L184" s="229"/>
      <c r="M184" s="230" t="s">
        <v>21</v>
      </c>
      <c r="N184" s="231" t="s">
        <v>42</v>
      </c>
      <c r="O184" s="40"/>
      <c r="P184" s="194">
        <f>O184*H184</f>
        <v>0</v>
      </c>
      <c r="Q184" s="194">
        <v>3.2000000000000003E-4</v>
      </c>
      <c r="R184" s="194">
        <f>Q184*H184</f>
        <v>6.4000000000000005E-4</v>
      </c>
      <c r="S184" s="194">
        <v>0</v>
      </c>
      <c r="T184" s="195">
        <f>S184*H184</f>
        <v>0</v>
      </c>
      <c r="AR184" s="22" t="s">
        <v>143</v>
      </c>
      <c r="AT184" s="22" t="s">
        <v>140</v>
      </c>
      <c r="AU184" s="22" t="s">
        <v>83</v>
      </c>
      <c r="AY184" s="22" t="s">
        <v>119</v>
      </c>
      <c r="BE184" s="196">
        <f>IF(N184="základní",J184,0)</f>
        <v>0</v>
      </c>
      <c r="BF184" s="196">
        <f>IF(N184="snížená",J184,0)</f>
        <v>0</v>
      </c>
      <c r="BG184" s="196">
        <f>IF(N184="zákl. přenesená",J184,0)</f>
        <v>0</v>
      </c>
      <c r="BH184" s="196">
        <f>IF(N184="sníž. přenesená",J184,0)</f>
        <v>0</v>
      </c>
      <c r="BI184" s="196">
        <f>IF(N184="nulová",J184,0)</f>
        <v>0</v>
      </c>
      <c r="BJ184" s="22" t="s">
        <v>76</v>
      </c>
      <c r="BK184" s="196">
        <f>ROUND(I184*H184,2)</f>
        <v>0</v>
      </c>
      <c r="BL184" s="22" t="s">
        <v>126</v>
      </c>
      <c r="BM184" s="22" t="s">
        <v>331</v>
      </c>
    </row>
    <row r="185" spans="2:65" s="1" customFormat="1">
      <c r="B185" s="39"/>
      <c r="C185" s="61"/>
      <c r="D185" s="197" t="s">
        <v>128</v>
      </c>
      <c r="E185" s="61"/>
      <c r="F185" s="198" t="s">
        <v>330</v>
      </c>
      <c r="G185" s="61"/>
      <c r="H185" s="61"/>
      <c r="I185" s="156"/>
      <c r="J185" s="61"/>
      <c r="K185" s="61"/>
      <c r="L185" s="59"/>
      <c r="M185" s="199"/>
      <c r="N185" s="40"/>
      <c r="O185" s="40"/>
      <c r="P185" s="40"/>
      <c r="Q185" s="40"/>
      <c r="R185" s="40"/>
      <c r="S185" s="40"/>
      <c r="T185" s="76"/>
      <c r="AT185" s="22" t="s">
        <v>128</v>
      </c>
      <c r="AU185" s="22" t="s">
        <v>83</v>
      </c>
    </row>
    <row r="186" spans="2:65" s="1" customFormat="1" ht="14.4" customHeight="1">
      <c r="B186" s="39"/>
      <c r="C186" s="185" t="s">
        <v>332</v>
      </c>
      <c r="D186" s="185" t="s">
        <v>121</v>
      </c>
      <c r="E186" s="186" t="s">
        <v>333</v>
      </c>
      <c r="F186" s="187" t="s">
        <v>334</v>
      </c>
      <c r="G186" s="188" t="s">
        <v>230</v>
      </c>
      <c r="H186" s="189">
        <v>52</v>
      </c>
      <c r="I186" s="190"/>
      <c r="J186" s="191">
        <f>ROUND(I186*H186,2)</f>
        <v>0</v>
      </c>
      <c r="K186" s="187" t="s">
        <v>125</v>
      </c>
      <c r="L186" s="59"/>
      <c r="M186" s="192" t="s">
        <v>21</v>
      </c>
      <c r="N186" s="193" t="s">
        <v>42</v>
      </c>
      <c r="O186" s="40"/>
      <c r="P186" s="194">
        <f>O186*H186</f>
        <v>0</v>
      </c>
      <c r="Q186" s="194">
        <v>0</v>
      </c>
      <c r="R186" s="194">
        <f>Q186*H186</f>
        <v>0</v>
      </c>
      <c r="S186" s="194">
        <v>0</v>
      </c>
      <c r="T186" s="195">
        <f>S186*H186</f>
        <v>0</v>
      </c>
      <c r="AR186" s="22" t="s">
        <v>126</v>
      </c>
      <c r="AT186" s="22" t="s">
        <v>121</v>
      </c>
      <c r="AU186" s="22" t="s">
        <v>83</v>
      </c>
      <c r="AY186" s="22" t="s">
        <v>119</v>
      </c>
      <c r="BE186" s="196">
        <f>IF(N186="základní",J186,0)</f>
        <v>0</v>
      </c>
      <c r="BF186" s="196">
        <f>IF(N186="snížená",J186,0)</f>
        <v>0</v>
      </c>
      <c r="BG186" s="196">
        <f>IF(N186="zákl. přenesená",J186,0)</f>
        <v>0</v>
      </c>
      <c r="BH186" s="196">
        <f>IF(N186="sníž. přenesená",J186,0)</f>
        <v>0</v>
      </c>
      <c r="BI186" s="196">
        <f>IF(N186="nulová",J186,0)</f>
        <v>0</v>
      </c>
      <c r="BJ186" s="22" t="s">
        <v>76</v>
      </c>
      <c r="BK186" s="196">
        <f>ROUND(I186*H186,2)</f>
        <v>0</v>
      </c>
      <c r="BL186" s="22" t="s">
        <v>126</v>
      </c>
      <c r="BM186" s="22" t="s">
        <v>335</v>
      </c>
    </row>
    <row r="187" spans="2:65" s="1" customFormat="1" ht="24">
      <c r="B187" s="39"/>
      <c r="C187" s="61"/>
      <c r="D187" s="197" t="s">
        <v>128</v>
      </c>
      <c r="E187" s="61"/>
      <c r="F187" s="198" t="s">
        <v>336</v>
      </c>
      <c r="G187" s="61"/>
      <c r="H187" s="61"/>
      <c r="I187" s="156"/>
      <c r="J187" s="61"/>
      <c r="K187" s="61"/>
      <c r="L187" s="59"/>
      <c r="M187" s="199"/>
      <c r="N187" s="40"/>
      <c r="O187" s="40"/>
      <c r="P187" s="40"/>
      <c r="Q187" s="40"/>
      <c r="R187" s="40"/>
      <c r="S187" s="40"/>
      <c r="T187" s="76"/>
      <c r="AT187" s="22" t="s">
        <v>128</v>
      </c>
      <c r="AU187" s="22" t="s">
        <v>83</v>
      </c>
    </row>
    <row r="188" spans="2:65" s="1" customFormat="1" ht="14.4" customHeight="1">
      <c r="B188" s="39"/>
      <c r="C188" s="222" t="s">
        <v>337</v>
      </c>
      <c r="D188" s="222" t="s">
        <v>140</v>
      </c>
      <c r="E188" s="223" t="s">
        <v>338</v>
      </c>
      <c r="F188" s="224" t="s">
        <v>339</v>
      </c>
      <c r="G188" s="225" t="s">
        <v>230</v>
      </c>
      <c r="H188" s="226">
        <v>30</v>
      </c>
      <c r="I188" s="227"/>
      <c r="J188" s="228">
        <f>ROUND(I188*H188,2)</f>
        <v>0</v>
      </c>
      <c r="K188" s="224" t="s">
        <v>125</v>
      </c>
      <c r="L188" s="229"/>
      <c r="M188" s="230" t="s">
        <v>21</v>
      </c>
      <c r="N188" s="231" t="s">
        <v>42</v>
      </c>
      <c r="O188" s="40"/>
      <c r="P188" s="194">
        <f>O188*H188</f>
        <v>0</v>
      </c>
      <c r="Q188" s="194">
        <v>3.8999999999999999E-4</v>
      </c>
      <c r="R188" s="194">
        <f>Q188*H188</f>
        <v>1.17E-2</v>
      </c>
      <c r="S188" s="194">
        <v>0</v>
      </c>
      <c r="T188" s="195">
        <f>S188*H188</f>
        <v>0</v>
      </c>
      <c r="AR188" s="22" t="s">
        <v>143</v>
      </c>
      <c r="AT188" s="22" t="s">
        <v>140</v>
      </c>
      <c r="AU188" s="22" t="s">
        <v>83</v>
      </c>
      <c r="AY188" s="22" t="s">
        <v>119</v>
      </c>
      <c r="BE188" s="196">
        <f>IF(N188="základní",J188,0)</f>
        <v>0</v>
      </c>
      <c r="BF188" s="196">
        <f>IF(N188="snížená",J188,0)</f>
        <v>0</v>
      </c>
      <c r="BG188" s="196">
        <f>IF(N188="zákl. přenesená",J188,0)</f>
        <v>0</v>
      </c>
      <c r="BH188" s="196">
        <f>IF(N188="sníž. přenesená",J188,0)</f>
        <v>0</v>
      </c>
      <c r="BI188" s="196">
        <f>IF(N188="nulová",J188,0)</f>
        <v>0</v>
      </c>
      <c r="BJ188" s="22" t="s">
        <v>76</v>
      </c>
      <c r="BK188" s="196">
        <f>ROUND(I188*H188,2)</f>
        <v>0</v>
      </c>
      <c r="BL188" s="22" t="s">
        <v>126</v>
      </c>
      <c r="BM188" s="22" t="s">
        <v>340</v>
      </c>
    </row>
    <row r="189" spans="2:65" s="1" customFormat="1">
      <c r="B189" s="39"/>
      <c r="C189" s="61"/>
      <c r="D189" s="197" t="s">
        <v>128</v>
      </c>
      <c r="E189" s="61"/>
      <c r="F189" s="198" t="s">
        <v>339</v>
      </c>
      <c r="G189" s="61"/>
      <c r="H189" s="61"/>
      <c r="I189" s="156"/>
      <c r="J189" s="61"/>
      <c r="K189" s="61"/>
      <c r="L189" s="59"/>
      <c r="M189" s="199"/>
      <c r="N189" s="40"/>
      <c r="O189" s="40"/>
      <c r="P189" s="40"/>
      <c r="Q189" s="40"/>
      <c r="R189" s="40"/>
      <c r="S189" s="40"/>
      <c r="T189" s="76"/>
      <c r="AT189" s="22" t="s">
        <v>128</v>
      </c>
      <c r="AU189" s="22" t="s">
        <v>83</v>
      </c>
    </row>
    <row r="190" spans="2:65" s="1" customFormat="1" ht="14.4" customHeight="1">
      <c r="B190" s="39"/>
      <c r="C190" s="222" t="s">
        <v>341</v>
      </c>
      <c r="D190" s="222" t="s">
        <v>140</v>
      </c>
      <c r="E190" s="223" t="s">
        <v>342</v>
      </c>
      <c r="F190" s="224" t="s">
        <v>343</v>
      </c>
      <c r="G190" s="225" t="s">
        <v>230</v>
      </c>
      <c r="H190" s="226">
        <v>6</v>
      </c>
      <c r="I190" s="227"/>
      <c r="J190" s="228">
        <f>ROUND(I190*H190,2)</f>
        <v>0</v>
      </c>
      <c r="K190" s="224" t="s">
        <v>125</v>
      </c>
      <c r="L190" s="229"/>
      <c r="M190" s="230" t="s">
        <v>21</v>
      </c>
      <c r="N190" s="231" t="s">
        <v>42</v>
      </c>
      <c r="O190" s="40"/>
      <c r="P190" s="194">
        <f>O190*H190</f>
        <v>0</v>
      </c>
      <c r="Q190" s="194">
        <v>6.8000000000000005E-4</v>
      </c>
      <c r="R190" s="194">
        <f>Q190*H190</f>
        <v>4.0800000000000003E-3</v>
      </c>
      <c r="S190" s="194">
        <v>0</v>
      </c>
      <c r="T190" s="195">
        <f>S190*H190</f>
        <v>0</v>
      </c>
      <c r="AR190" s="22" t="s">
        <v>143</v>
      </c>
      <c r="AT190" s="22" t="s">
        <v>140</v>
      </c>
      <c r="AU190" s="22" t="s">
        <v>83</v>
      </c>
      <c r="AY190" s="22" t="s">
        <v>119</v>
      </c>
      <c r="BE190" s="196">
        <f>IF(N190="základní",J190,0)</f>
        <v>0</v>
      </c>
      <c r="BF190" s="196">
        <f>IF(N190="snížená",J190,0)</f>
        <v>0</v>
      </c>
      <c r="BG190" s="196">
        <f>IF(N190="zákl. přenesená",J190,0)</f>
        <v>0</v>
      </c>
      <c r="BH190" s="196">
        <f>IF(N190="sníž. přenesená",J190,0)</f>
        <v>0</v>
      </c>
      <c r="BI190" s="196">
        <f>IF(N190="nulová",J190,0)</f>
        <v>0</v>
      </c>
      <c r="BJ190" s="22" t="s">
        <v>76</v>
      </c>
      <c r="BK190" s="196">
        <f>ROUND(I190*H190,2)</f>
        <v>0</v>
      </c>
      <c r="BL190" s="22" t="s">
        <v>126</v>
      </c>
      <c r="BM190" s="22" t="s">
        <v>344</v>
      </c>
    </row>
    <row r="191" spans="2:65" s="1" customFormat="1">
      <c r="B191" s="39"/>
      <c r="C191" s="61"/>
      <c r="D191" s="197" t="s">
        <v>128</v>
      </c>
      <c r="E191" s="61"/>
      <c r="F191" s="198" t="s">
        <v>343</v>
      </c>
      <c r="G191" s="61"/>
      <c r="H191" s="61"/>
      <c r="I191" s="156"/>
      <c r="J191" s="61"/>
      <c r="K191" s="61"/>
      <c r="L191" s="59"/>
      <c r="M191" s="199"/>
      <c r="N191" s="40"/>
      <c r="O191" s="40"/>
      <c r="P191" s="40"/>
      <c r="Q191" s="40"/>
      <c r="R191" s="40"/>
      <c r="S191" s="40"/>
      <c r="T191" s="76"/>
      <c r="AT191" s="22" t="s">
        <v>128</v>
      </c>
      <c r="AU191" s="22" t="s">
        <v>83</v>
      </c>
    </row>
    <row r="192" spans="2:65" s="1" customFormat="1" ht="14.4" customHeight="1">
      <c r="B192" s="39"/>
      <c r="C192" s="222" t="s">
        <v>345</v>
      </c>
      <c r="D192" s="222" t="s">
        <v>140</v>
      </c>
      <c r="E192" s="223" t="s">
        <v>346</v>
      </c>
      <c r="F192" s="224" t="s">
        <v>347</v>
      </c>
      <c r="G192" s="225" t="s">
        <v>230</v>
      </c>
      <c r="H192" s="226">
        <v>6</v>
      </c>
      <c r="I192" s="227"/>
      <c r="J192" s="228">
        <f>ROUND(I192*H192,2)</f>
        <v>0</v>
      </c>
      <c r="K192" s="224" t="s">
        <v>125</v>
      </c>
      <c r="L192" s="229"/>
      <c r="M192" s="230" t="s">
        <v>21</v>
      </c>
      <c r="N192" s="231" t="s">
        <v>42</v>
      </c>
      <c r="O192" s="40"/>
      <c r="P192" s="194">
        <f>O192*H192</f>
        <v>0</v>
      </c>
      <c r="Q192" s="194">
        <v>5.5999999999999995E-4</v>
      </c>
      <c r="R192" s="194">
        <f>Q192*H192</f>
        <v>3.3599999999999997E-3</v>
      </c>
      <c r="S192" s="194">
        <v>0</v>
      </c>
      <c r="T192" s="195">
        <f>S192*H192</f>
        <v>0</v>
      </c>
      <c r="AR192" s="22" t="s">
        <v>143</v>
      </c>
      <c r="AT192" s="22" t="s">
        <v>140</v>
      </c>
      <c r="AU192" s="22" t="s">
        <v>83</v>
      </c>
      <c r="AY192" s="22" t="s">
        <v>119</v>
      </c>
      <c r="BE192" s="196">
        <f>IF(N192="základní",J192,0)</f>
        <v>0</v>
      </c>
      <c r="BF192" s="196">
        <f>IF(N192="snížená",J192,0)</f>
        <v>0</v>
      </c>
      <c r="BG192" s="196">
        <f>IF(N192="zákl. přenesená",J192,0)</f>
        <v>0</v>
      </c>
      <c r="BH192" s="196">
        <f>IF(N192="sníž. přenesená",J192,0)</f>
        <v>0</v>
      </c>
      <c r="BI192" s="196">
        <f>IF(N192="nulová",J192,0)</f>
        <v>0</v>
      </c>
      <c r="BJ192" s="22" t="s">
        <v>76</v>
      </c>
      <c r="BK192" s="196">
        <f>ROUND(I192*H192,2)</f>
        <v>0</v>
      </c>
      <c r="BL192" s="22" t="s">
        <v>126</v>
      </c>
      <c r="BM192" s="22" t="s">
        <v>348</v>
      </c>
    </row>
    <row r="193" spans="2:65" s="1" customFormat="1">
      <c r="B193" s="39"/>
      <c r="C193" s="61"/>
      <c r="D193" s="197" t="s">
        <v>128</v>
      </c>
      <c r="E193" s="61"/>
      <c r="F193" s="198" t="s">
        <v>347</v>
      </c>
      <c r="G193" s="61"/>
      <c r="H193" s="61"/>
      <c r="I193" s="156"/>
      <c r="J193" s="61"/>
      <c r="K193" s="61"/>
      <c r="L193" s="59"/>
      <c r="M193" s="199"/>
      <c r="N193" s="40"/>
      <c r="O193" s="40"/>
      <c r="P193" s="40"/>
      <c r="Q193" s="40"/>
      <c r="R193" s="40"/>
      <c r="S193" s="40"/>
      <c r="T193" s="76"/>
      <c r="AT193" s="22" t="s">
        <v>128</v>
      </c>
      <c r="AU193" s="22" t="s">
        <v>83</v>
      </c>
    </row>
    <row r="194" spans="2:65" s="1" customFormat="1" ht="14.4" customHeight="1">
      <c r="B194" s="39"/>
      <c r="C194" s="222" t="s">
        <v>349</v>
      </c>
      <c r="D194" s="222" t="s">
        <v>140</v>
      </c>
      <c r="E194" s="223" t="s">
        <v>350</v>
      </c>
      <c r="F194" s="224" t="s">
        <v>351</v>
      </c>
      <c r="G194" s="225" t="s">
        <v>230</v>
      </c>
      <c r="H194" s="226">
        <v>6</v>
      </c>
      <c r="I194" s="227"/>
      <c r="J194" s="228">
        <f>ROUND(I194*H194,2)</f>
        <v>0</v>
      </c>
      <c r="K194" s="224" t="s">
        <v>21</v>
      </c>
      <c r="L194" s="229"/>
      <c r="M194" s="230" t="s">
        <v>21</v>
      </c>
      <c r="N194" s="231" t="s">
        <v>42</v>
      </c>
      <c r="O194" s="40"/>
      <c r="P194" s="194">
        <f>O194*H194</f>
        <v>0</v>
      </c>
      <c r="Q194" s="194">
        <v>5.5999999999999995E-4</v>
      </c>
      <c r="R194" s="194">
        <f>Q194*H194</f>
        <v>3.3599999999999997E-3</v>
      </c>
      <c r="S194" s="194">
        <v>0</v>
      </c>
      <c r="T194" s="195">
        <f>S194*H194</f>
        <v>0</v>
      </c>
      <c r="AR194" s="22" t="s">
        <v>143</v>
      </c>
      <c r="AT194" s="22" t="s">
        <v>140</v>
      </c>
      <c r="AU194" s="22" t="s">
        <v>83</v>
      </c>
      <c r="AY194" s="22" t="s">
        <v>119</v>
      </c>
      <c r="BE194" s="196">
        <f>IF(N194="základní",J194,0)</f>
        <v>0</v>
      </c>
      <c r="BF194" s="196">
        <f>IF(N194="snížená",J194,0)</f>
        <v>0</v>
      </c>
      <c r="BG194" s="196">
        <f>IF(N194="zákl. přenesená",J194,0)</f>
        <v>0</v>
      </c>
      <c r="BH194" s="196">
        <f>IF(N194="sníž. přenesená",J194,0)</f>
        <v>0</v>
      </c>
      <c r="BI194" s="196">
        <f>IF(N194="nulová",J194,0)</f>
        <v>0</v>
      </c>
      <c r="BJ194" s="22" t="s">
        <v>76</v>
      </c>
      <c r="BK194" s="196">
        <f>ROUND(I194*H194,2)</f>
        <v>0</v>
      </c>
      <c r="BL194" s="22" t="s">
        <v>126</v>
      </c>
      <c r="BM194" s="22" t="s">
        <v>352</v>
      </c>
    </row>
    <row r="195" spans="2:65" s="1" customFormat="1">
      <c r="B195" s="39"/>
      <c r="C195" s="61"/>
      <c r="D195" s="197" t="s">
        <v>128</v>
      </c>
      <c r="E195" s="61"/>
      <c r="F195" s="198" t="s">
        <v>351</v>
      </c>
      <c r="G195" s="61"/>
      <c r="H195" s="61"/>
      <c r="I195" s="156"/>
      <c r="J195" s="61"/>
      <c r="K195" s="61"/>
      <c r="L195" s="59"/>
      <c r="M195" s="199"/>
      <c r="N195" s="40"/>
      <c r="O195" s="40"/>
      <c r="P195" s="40"/>
      <c r="Q195" s="40"/>
      <c r="R195" s="40"/>
      <c r="S195" s="40"/>
      <c r="T195" s="76"/>
      <c r="AT195" s="22" t="s">
        <v>128</v>
      </c>
      <c r="AU195" s="22" t="s">
        <v>83</v>
      </c>
    </row>
    <row r="196" spans="2:65" s="1" customFormat="1" ht="14.4" customHeight="1">
      <c r="B196" s="39"/>
      <c r="C196" s="222" t="s">
        <v>353</v>
      </c>
      <c r="D196" s="222" t="s">
        <v>140</v>
      </c>
      <c r="E196" s="223" t="s">
        <v>354</v>
      </c>
      <c r="F196" s="224" t="s">
        <v>355</v>
      </c>
      <c r="G196" s="225" t="s">
        <v>230</v>
      </c>
      <c r="H196" s="226">
        <v>2</v>
      </c>
      <c r="I196" s="227"/>
      <c r="J196" s="228">
        <f>ROUND(I196*H196,2)</f>
        <v>0</v>
      </c>
      <c r="K196" s="224" t="s">
        <v>21</v>
      </c>
      <c r="L196" s="229"/>
      <c r="M196" s="230" t="s">
        <v>21</v>
      </c>
      <c r="N196" s="231" t="s">
        <v>42</v>
      </c>
      <c r="O196" s="40"/>
      <c r="P196" s="194">
        <f>O196*H196</f>
        <v>0</v>
      </c>
      <c r="Q196" s="194">
        <v>5.5999999999999995E-4</v>
      </c>
      <c r="R196" s="194">
        <f>Q196*H196</f>
        <v>1.1199999999999999E-3</v>
      </c>
      <c r="S196" s="194">
        <v>0</v>
      </c>
      <c r="T196" s="195">
        <f>S196*H196</f>
        <v>0</v>
      </c>
      <c r="AR196" s="22" t="s">
        <v>143</v>
      </c>
      <c r="AT196" s="22" t="s">
        <v>140</v>
      </c>
      <c r="AU196" s="22" t="s">
        <v>83</v>
      </c>
      <c r="AY196" s="22" t="s">
        <v>119</v>
      </c>
      <c r="BE196" s="196">
        <f>IF(N196="základní",J196,0)</f>
        <v>0</v>
      </c>
      <c r="BF196" s="196">
        <f>IF(N196="snížená",J196,0)</f>
        <v>0</v>
      </c>
      <c r="BG196" s="196">
        <f>IF(N196="zákl. přenesená",J196,0)</f>
        <v>0</v>
      </c>
      <c r="BH196" s="196">
        <f>IF(N196="sníž. přenesená",J196,0)</f>
        <v>0</v>
      </c>
      <c r="BI196" s="196">
        <f>IF(N196="nulová",J196,0)</f>
        <v>0</v>
      </c>
      <c r="BJ196" s="22" t="s">
        <v>76</v>
      </c>
      <c r="BK196" s="196">
        <f>ROUND(I196*H196,2)</f>
        <v>0</v>
      </c>
      <c r="BL196" s="22" t="s">
        <v>126</v>
      </c>
      <c r="BM196" s="22" t="s">
        <v>356</v>
      </c>
    </row>
    <row r="197" spans="2:65" s="1" customFormat="1">
      <c r="B197" s="39"/>
      <c r="C197" s="61"/>
      <c r="D197" s="197" t="s">
        <v>128</v>
      </c>
      <c r="E197" s="61"/>
      <c r="F197" s="198" t="s">
        <v>355</v>
      </c>
      <c r="G197" s="61"/>
      <c r="H197" s="61"/>
      <c r="I197" s="156"/>
      <c r="J197" s="61"/>
      <c r="K197" s="61"/>
      <c r="L197" s="59"/>
      <c r="M197" s="199"/>
      <c r="N197" s="40"/>
      <c r="O197" s="40"/>
      <c r="P197" s="40"/>
      <c r="Q197" s="40"/>
      <c r="R197" s="40"/>
      <c r="S197" s="40"/>
      <c r="T197" s="76"/>
      <c r="AT197" s="22" t="s">
        <v>128</v>
      </c>
      <c r="AU197" s="22" t="s">
        <v>83</v>
      </c>
    </row>
    <row r="198" spans="2:65" s="1" customFormat="1" ht="14.4" customHeight="1">
      <c r="B198" s="39"/>
      <c r="C198" s="222" t="s">
        <v>357</v>
      </c>
      <c r="D198" s="222" t="s">
        <v>140</v>
      </c>
      <c r="E198" s="223" t="s">
        <v>358</v>
      </c>
      <c r="F198" s="224" t="s">
        <v>359</v>
      </c>
      <c r="G198" s="225" t="s">
        <v>230</v>
      </c>
      <c r="H198" s="226">
        <v>3</v>
      </c>
      <c r="I198" s="227"/>
      <c r="J198" s="228">
        <f>ROUND(I198*H198,2)</f>
        <v>0</v>
      </c>
      <c r="K198" s="224" t="s">
        <v>125</v>
      </c>
      <c r="L198" s="229"/>
      <c r="M198" s="230" t="s">
        <v>21</v>
      </c>
      <c r="N198" s="231" t="s">
        <v>42</v>
      </c>
      <c r="O198" s="40"/>
      <c r="P198" s="194">
        <f>O198*H198</f>
        <v>0</v>
      </c>
      <c r="Q198" s="194">
        <v>9.6000000000000002E-4</v>
      </c>
      <c r="R198" s="194">
        <f>Q198*H198</f>
        <v>2.8800000000000002E-3</v>
      </c>
      <c r="S198" s="194">
        <v>0</v>
      </c>
      <c r="T198" s="195">
        <f>S198*H198</f>
        <v>0</v>
      </c>
      <c r="AR198" s="22" t="s">
        <v>143</v>
      </c>
      <c r="AT198" s="22" t="s">
        <v>140</v>
      </c>
      <c r="AU198" s="22" t="s">
        <v>83</v>
      </c>
      <c r="AY198" s="22" t="s">
        <v>119</v>
      </c>
      <c r="BE198" s="196">
        <f>IF(N198="základní",J198,0)</f>
        <v>0</v>
      </c>
      <c r="BF198" s="196">
        <f>IF(N198="snížená",J198,0)</f>
        <v>0</v>
      </c>
      <c r="BG198" s="196">
        <f>IF(N198="zákl. přenesená",J198,0)</f>
        <v>0</v>
      </c>
      <c r="BH198" s="196">
        <f>IF(N198="sníž. přenesená",J198,0)</f>
        <v>0</v>
      </c>
      <c r="BI198" s="196">
        <f>IF(N198="nulová",J198,0)</f>
        <v>0</v>
      </c>
      <c r="BJ198" s="22" t="s">
        <v>76</v>
      </c>
      <c r="BK198" s="196">
        <f>ROUND(I198*H198,2)</f>
        <v>0</v>
      </c>
      <c r="BL198" s="22" t="s">
        <v>126</v>
      </c>
      <c r="BM198" s="22" t="s">
        <v>360</v>
      </c>
    </row>
    <row r="199" spans="2:65" s="1" customFormat="1">
      <c r="B199" s="39"/>
      <c r="C199" s="61"/>
      <c r="D199" s="197" t="s">
        <v>128</v>
      </c>
      <c r="E199" s="61"/>
      <c r="F199" s="198" t="s">
        <v>361</v>
      </c>
      <c r="G199" s="61"/>
      <c r="H199" s="61"/>
      <c r="I199" s="156"/>
      <c r="J199" s="61"/>
      <c r="K199" s="61"/>
      <c r="L199" s="59"/>
      <c r="M199" s="199"/>
      <c r="N199" s="40"/>
      <c r="O199" s="40"/>
      <c r="P199" s="40"/>
      <c r="Q199" s="40"/>
      <c r="R199" s="40"/>
      <c r="S199" s="40"/>
      <c r="T199" s="76"/>
      <c r="AT199" s="22" t="s">
        <v>128</v>
      </c>
      <c r="AU199" s="22" t="s">
        <v>83</v>
      </c>
    </row>
    <row r="200" spans="2:65" s="1" customFormat="1" ht="14.4" customHeight="1">
      <c r="B200" s="39"/>
      <c r="C200" s="222" t="s">
        <v>362</v>
      </c>
      <c r="D200" s="222" t="s">
        <v>140</v>
      </c>
      <c r="E200" s="223" t="s">
        <v>363</v>
      </c>
      <c r="F200" s="224" t="s">
        <v>364</v>
      </c>
      <c r="G200" s="225" t="s">
        <v>230</v>
      </c>
      <c r="H200" s="226">
        <v>2</v>
      </c>
      <c r="I200" s="227"/>
      <c r="J200" s="228">
        <f>ROUND(I200*H200,2)</f>
        <v>0</v>
      </c>
      <c r="K200" s="224" t="s">
        <v>125</v>
      </c>
      <c r="L200" s="229"/>
      <c r="M200" s="230" t="s">
        <v>21</v>
      </c>
      <c r="N200" s="231" t="s">
        <v>42</v>
      </c>
      <c r="O200" s="40"/>
      <c r="P200" s="194">
        <f>O200*H200</f>
        <v>0</v>
      </c>
      <c r="Q200" s="194">
        <v>3.6000000000000002E-4</v>
      </c>
      <c r="R200" s="194">
        <f>Q200*H200</f>
        <v>7.2000000000000005E-4</v>
      </c>
      <c r="S200" s="194">
        <v>0</v>
      </c>
      <c r="T200" s="195">
        <f>S200*H200</f>
        <v>0</v>
      </c>
      <c r="AR200" s="22" t="s">
        <v>143</v>
      </c>
      <c r="AT200" s="22" t="s">
        <v>140</v>
      </c>
      <c r="AU200" s="22" t="s">
        <v>83</v>
      </c>
      <c r="AY200" s="22" t="s">
        <v>119</v>
      </c>
      <c r="BE200" s="196">
        <f>IF(N200="základní",J200,0)</f>
        <v>0</v>
      </c>
      <c r="BF200" s="196">
        <f>IF(N200="snížená",J200,0)</f>
        <v>0</v>
      </c>
      <c r="BG200" s="196">
        <f>IF(N200="zákl. přenesená",J200,0)</f>
        <v>0</v>
      </c>
      <c r="BH200" s="196">
        <f>IF(N200="sníž. přenesená",J200,0)</f>
        <v>0</v>
      </c>
      <c r="BI200" s="196">
        <f>IF(N200="nulová",J200,0)</f>
        <v>0</v>
      </c>
      <c r="BJ200" s="22" t="s">
        <v>76</v>
      </c>
      <c r="BK200" s="196">
        <f>ROUND(I200*H200,2)</f>
        <v>0</v>
      </c>
      <c r="BL200" s="22" t="s">
        <v>126</v>
      </c>
      <c r="BM200" s="22" t="s">
        <v>365</v>
      </c>
    </row>
    <row r="201" spans="2:65" s="1" customFormat="1">
      <c r="B201" s="39"/>
      <c r="C201" s="61"/>
      <c r="D201" s="197" t="s">
        <v>128</v>
      </c>
      <c r="E201" s="61"/>
      <c r="F201" s="198" t="s">
        <v>364</v>
      </c>
      <c r="G201" s="61"/>
      <c r="H201" s="61"/>
      <c r="I201" s="156"/>
      <c r="J201" s="61"/>
      <c r="K201" s="61"/>
      <c r="L201" s="59"/>
      <c r="M201" s="199"/>
      <c r="N201" s="40"/>
      <c r="O201" s="40"/>
      <c r="P201" s="40"/>
      <c r="Q201" s="40"/>
      <c r="R201" s="40"/>
      <c r="S201" s="40"/>
      <c r="T201" s="76"/>
      <c r="AT201" s="22" t="s">
        <v>128</v>
      </c>
      <c r="AU201" s="22" t="s">
        <v>83</v>
      </c>
    </row>
    <row r="202" spans="2:65" s="1" customFormat="1" ht="14.4" customHeight="1">
      <c r="B202" s="39"/>
      <c r="C202" s="185" t="s">
        <v>366</v>
      </c>
      <c r="D202" s="185" t="s">
        <v>121</v>
      </c>
      <c r="E202" s="186" t="s">
        <v>367</v>
      </c>
      <c r="F202" s="187" t="s">
        <v>368</v>
      </c>
      <c r="G202" s="188" t="s">
        <v>230</v>
      </c>
      <c r="H202" s="189">
        <v>61</v>
      </c>
      <c r="I202" s="190"/>
      <c r="J202" s="191">
        <f>ROUND(I202*H202,2)</f>
        <v>0</v>
      </c>
      <c r="K202" s="187" t="s">
        <v>125</v>
      </c>
      <c r="L202" s="59"/>
      <c r="M202" s="192" t="s">
        <v>21</v>
      </c>
      <c r="N202" s="193" t="s">
        <v>42</v>
      </c>
      <c r="O202" s="40"/>
      <c r="P202" s="194">
        <f>O202*H202</f>
        <v>0</v>
      </c>
      <c r="Q202" s="194">
        <v>0</v>
      </c>
      <c r="R202" s="194">
        <f>Q202*H202</f>
        <v>0</v>
      </c>
      <c r="S202" s="194">
        <v>0</v>
      </c>
      <c r="T202" s="195">
        <f>S202*H202</f>
        <v>0</v>
      </c>
      <c r="AR202" s="22" t="s">
        <v>126</v>
      </c>
      <c r="AT202" s="22" t="s">
        <v>121</v>
      </c>
      <c r="AU202" s="22" t="s">
        <v>83</v>
      </c>
      <c r="AY202" s="22" t="s">
        <v>119</v>
      </c>
      <c r="BE202" s="196">
        <f>IF(N202="základní",J202,0)</f>
        <v>0</v>
      </c>
      <c r="BF202" s="196">
        <f>IF(N202="snížená",J202,0)</f>
        <v>0</v>
      </c>
      <c r="BG202" s="196">
        <f>IF(N202="zákl. přenesená",J202,0)</f>
        <v>0</v>
      </c>
      <c r="BH202" s="196">
        <f>IF(N202="sníž. přenesená",J202,0)</f>
        <v>0</v>
      </c>
      <c r="BI202" s="196">
        <f>IF(N202="nulová",J202,0)</f>
        <v>0</v>
      </c>
      <c r="BJ202" s="22" t="s">
        <v>76</v>
      </c>
      <c r="BK202" s="196">
        <f>ROUND(I202*H202,2)</f>
        <v>0</v>
      </c>
      <c r="BL202" s="22" t="s">
        <v>126</v>
      </c>
      <c r="BM202" s="22" t="s">
        <v>369</v>
      </c>
    </row>
    <row r="203" spans="2:65" s="1" customFormat="1" ht="24">
      <c r="B203" s="39"/>
      <c r="C203" s="61"/>
      <c r="D203" s="197" t="s">
        <v>128</v>
      </c>
      <c r="E203" s="61"/>
      <c r="F203" s="198" t="s">
        <v>370</v>
      </c>
      <c r="G203" s="61"/>
      <c r="H203" s="61"/>
      <c r="I203" s="156"/>
      <c r="J203" s="61"/>
      <c r="K203" s="61"/>
      <c r="L203" s="59"/>
      <c r="M203" s="199"/>
      <c r="N203" s="40"/>
      <c r="O203" s="40"/>
      <c r="P203" s="40"/>
      <c r="Q203" s="40"/>
      <c r="R203" s="40"/>
      <c r="S203" s="40"/>
      <c r="T203" s="76"/>
      <c r="AT203" s="22" t="s">
        <v>128</v>
      </c>
      <c r="AU203" s="22" t="s">
        <v>83</v>
      </c>
    </row>
    <row r="204" spans="2:65" s="1" customFormat="1" ht="14.4" customHeight="1">
      <c r="B204" s="39"/>
      <c r="C204" s="222" t="s">
        <v>371</v>
      </c>
      <c r="D204" s="222" t="s">
        <v>140</v>
      </c>
      <c r="E204" s="223" t="s">
        <v>372</v>
      </c>
      <c r="F204" s="224" t="s">
        <v>373</v>
      </c>
      <c r="G204" s="225" t="s">
        <v>230</v>
      </c>
      <c r="H204" s="226">
        <v>4</v>
      </c>
      <c r="I204" s="227"/>
      <c r="J204" s="228">
        <f>ROUND(I204*H204,2)</f>
        <v>0</v>
      </c>
      <c r="K204" s="224" t="s">
        <v>21</v>
      </c>
      <c r="L204" s="229"/>
      <c r="M204" s="230" t="s">
        <v>21</v>
      </c>
      <c r="N204" s="231" t="s">
        <v>42</v>
      </c>
      <c r="O204" s="40"/>
      <c r="P204" s="194">
        <f>O204*H204</f>
        <v>0</v>
      </c>
      <c r="Q204" s="194">
        <v>6.4000000000000005E-4</v>
      </c>
      <c r="R204" s="194">
        <f>Q204*H204</f>
        <v>2.5600000000000002E-3</v>
      </c>
      <c r="S204" s="194">
        <v>0</v>
      </c>
      <c r="T204" s="195">
        <f>S204*H204</f>
        <v>0</v>
      </c>
      <c r="AR204" s="22" t="s">
        <v>143</v>
      </c>
      <c r="AT204" s="22" t="s">
        <v>140</v>
      </c>
      <c r="AU204" s="22" t="s">
        <v>83</v>
      </c>
      <c r="AY204" s="22" t="s">
        <v>119</v>
      </c>
      <c r="BE204" s="196">
        <f>IF(N204="základní",J204,0)</f>
        <v>0</v>
      </c>
      <c r="BF204" s="196">
        <f>IF(N204="snížená",J204,0)</f>
        <v>0</v>
      </c>
      <c r="BG204" s="196">
        <f>IF(N204="zákl. přenesená",J204,0)</f>
        <v>0</v>
      </c>
      <c r="BH204" s="196">
        <f>IF(N204="sníž. přenesená",J204,0)</f>
        <v>0</v>
      </c>
      <c r="BI204" s="196">
        <f>IF(N204="nulová",J204,0)</f>
        <v>0</v>
      </c>
      <c r="BJ204" s="22" t="s">
        <v>76</v>
      </c>
      <c r="BK204" s="196">
        <f>ROUND(I204*H204,2)</f>
        <v>0</v>
      </c>
      <c r="BL204" s="22" t="s">
        <v>126</v>
      </c>
      <c r="BM204" s="22" t="s">
        <v>374</v>
      </c>
    </row>
    <row r="205" spans="2:65" s="1" customFormat="1">
      <c r="B205" s="39"/>
      <c r="C205" s="61"/>
      <c r="D205" s="197" t="s">
        <v>128</v>
      </c>
      <c r="E205" s="61"/>
      <c r="F205" s="198" t="s">
        <v>373</v>
      </c>
      <c r="G205" s="61"/>
      <c r="H205" s="61"/>
      <c r="I205" s="156"/>
      <c r="J205" s="61"/>
      <c r="K205" s="61"/>
      <c r="L205" s="59"/>
      <c r="M205" s="199"/>
      <c r="N205" s="40"/>
      <c r="O205" s="40"/>
      <c r="P205" s="40"/>
      <c r="Q205" s="40"/>
      <c r="R205" s="40"/>
      <c r="S205" s="40"/>
      <c r="T205" s="76"/>
      <c r="AT205" s="22" t="s">
        <v>128</v>
      </c>
      <c r="AU205" s="22" t="s">
        <v>83</v>
      </c>
    </row>
    <row r="206" spans="2:65" s="1" customFormat="1" ht="14.4" customHeight="1">
      <c r="B206" s="39"/>
      <c r="C206" s="222" t="s">
        <v>375</v>
      </c>
      <c r="D206" s="222" t="s">
        <v>140</v>
      </c>
      <c r="E206" s="223" t="s">
        <v>376</v>
      </c>
      <c r="F206" s="224" t="s">
        <v>377</v>
      </c>
      <c r="G206" s="225" t="s">
        <v>230</v>
      </c>
      <c r="H206" s="226">
        <v>40</v>
      </c>
      <c r="I206" s="227"/>
      <c r="J206" s="228">
        <f>ROUND(I206*H206,2)</f>
        <v>0</v>
      </c>
      <c r="K206" s="224" t="s">
        <v>125</v>
      </c>
      <c r="L206" s="229"/>
      <c r="M206" s="230" t="s">
        <v>21</v>
      </c>
      <c r="N206" s="231" t="s">
        <v>42</v>
      </c>
      <c r="O206" s="40"/>
      <c r="P206" s="194">
        <f>O206*H206</f>
        <v>0</v>
      </c>
      <c r="Q206" s="194">
        <v>5.1999999999999995E-4</v>
      </c>
      <c r="R206" s="194">
        <f>Q206*H206</f>
        <v>2.0799999999999999E-2</v>
      </c>
      <c r="S206" s="194">
        <v>0</v>
      </c>
      <c r="T206" s="195">
        <f>S206*H206</f>
        <v>0</v>
      </c>
      <c r="AR206" s="22" t="s">
        <v>143</v>
      </c>
      <c r="AT206" s="22" t="s">
        <v>140</v>
      </c>
      <c r="AU206" s="22" t="s">
        <v>83</v>
      </c>
      <c r="AY206" s="22" t="s">
        <v>119</v>
      </c>
      <c r="BE206" s="196">
        <f>IF(N206="základní",J206,0)</f>
        <v>0</v>
      </c>
      <c r="BF206" s="196">
        <f>IF(N206="snížená",J206,0)</f>
        <v>0</v>
      </c>
      <c r="BG206" s="196">
        <f>IF(N206="zákl. přenesená",J206,0)</f>
        <v>0</v>
      </c>
      <c r="BH206" s="196">
        <f>IF(N206="sníž. přenesená",J206,0)</f>
        <v>0</v>
      </c>
      <c r="BI206" s="196">
        <f>IF(N206="nulová",J206,0)</f>
        <v>0</v>
      </c>
      <c r="BJ206" s="22" t="s">
        <v>76</v>
      </c>
      <c r="BK206" s="196">
        <f>ROUND(I206*H206,2)</f>
        <v>0</v>
      </c>
      <c r="BL206" s="22" t="s">
        <v>126</v>
      </c>
      <c r="BM206" s="22" t="s">
        <v>378</v>
      </c>
    </row>
    <row r="207" spans="2:65" s="1" customFormat="1" ht="36">
      <c r="B207" s="39"/>
      <c r="C207" s="61"/>
      <c r="D207" s="197" t="s">
        <v>128</v>
      </c>
      <c r="E207" s="61"/>
      <c r="F207" s="198" t="s">
        <v>379</v>
      </c>
      <c r="G207" s="61"/>
      <c r="H207" s="61"/>
      <c r="I207" s="156"/>
      <c r="J207" s="61"/>
      <c r="K207" s="61"/>
      <c r="L207" s="59"/>
      <c r="M207" s="199"/>
      <c r="N207" s="40"/>
      <c r="O207" s="40"/>
      <c r="P207" s="40"/>
      <c r="Q207" s="40"/>
      <c r="R207" s="40"/>
      <c r="S207" s="40"/>
      <c r="T207" s="76"/>
      <c r="AT207" s="22" t="s">
        <v>128</v>
      </c>
      <c r="AU207" s="22" t="s">
        <v>83</v>
      </c>
    </row>
    <row r="208" spans="2:65" s="1" customFormat="1" ht="14.4" customHeight="1">
      <c r="B208" s="39"/>
      <c r="C208" s="222" t="s">
        <v>380</v>
      </c>
      <c r="D208" s="222" t="s">
        <v>140</v>
      </c>
      <c r="E208" s="223" t="s">
        <v>381</v>
      </c>
      <c r="F208" s="224" t="s">
        <v>382</v>
      </c>
      <c r="G208" s="225" t="s">
        <v>230</v>
      </c>
      <c r="H208" s="226">
        <v>3</v>
      </c>
      <c r="I208" s="227"/>
      <c r="J208" s="228">
        <f>ROUND(I208*H208,2)</f>
        <v>0</v>
      </c>
      <c r="K208" s="224" t="s">
        <v>21</v>
      </c>
      <c r="L208" s="229"/>
      <c r="M208" s="230" t="s">
        <v>21</v>
      </c>
      <c r="N208" s="231" t="s">
        <v>42</v>
      </c>
      <c r="O208" s="40"/>
      <c r="P208" s="194">
        <f>O208*H208</f>
        <v>0</v>
      </c>
      <c r="Q208" s="194">
        <v>6.9999999999999994E-5</v>
      </c>
      <c r="R208" s="194">
        <f>Q208*H208</f>
        <v>2.0999999999999998E-4</v>
      </c>
      <c r="S208" s="194">
        <v>0</v>
      </c>
      <c r="T208" s="195">
        <f>S208*H208</f>
        <v>0</v>
      </c>
      <c r="AR208" s="22" t="s">
        <v>143</v>
      </c>
      <c r="AT208" s="22" t="s">
        <v>140</v>
      </c>
      <c r="AU208" s="22" t="s">
        <v>83</v>
      </c>
      <c r="AY208" s="22" t="s">
        <v>119</v>
      </c>
      <c r="BE208" s="196">
        <f>IF(N208="základní",J208,0)</f>
        <v>0</v>
      </c>
      <c r="BF208" s="196">
        <f>IF(N208="snížená",J208,0)</f>
        <v>0</v>
      </c>
      <c r="BG208" s="196">
        <f>IF(N208="zákl. přenesená",J208,0)</f>
        <v>0</v>
      </c>
      <c r="BH208" s="196">
        <f>IF(N208="sníž. přenesená",J208,0)</f>
        <v>0</v>
      </c>
      <c r="BI208" s="196">
        <f>IF(N208="nulová",J208,0)</f>
        <v>0</v>
      </c>
      <c r="BJ208" s="22" t="s">
        <v>76</v>
      </c>
      <c r="BK208" s="196">
        <f>ROUND(I208*H208,2)</f>
        <v>0</v>
      </c>
      <c r="BL208" s="22" t="s">
        <v>126</v>
      </c>
      <c r="BM208" s="22" t="s">
        <v>383</v>
      </c>
    </row>
    <row r="209" spans="2:65" s="1" customFormat="1">
      <c r="B209" s="39"/>
      <c r="C209" s="61"/>
      <c r="D209" s="197" t="s">
        <v>128</v>
      </c>
      <c r="E209" s="61"/>
      <c r="F209" s="198" t="s">
        <v>382</v>
      </c>
      <c r="G209" s="61"/>
      <c r="H209" s="61"/>
      <c r="I209" s="156"/>
      <c r="J209" s="61"/>
      <c r="K209" s="61"/>
      <c r="L209" s="59"/>
      <c r="M209" s="199"/>
      <c r="N209" s="40"/>
      <c r="O209" s="40"/>
      <c r="P209" s="40"/>
      <c r="Q209" s="40"/>
      <c r="R209" s="40"/>
      <c r="S209" s="40"/>
      <c r="T209" s="76"/>
      <c r="AT209" s="22" t="s">
        <v>128</v>
      </c>
      <c r="AU209" s="22" t="s">
        <v>83</v>
      </c>
    </row>
    <row r="210" spans="2:65" s="1" customFormat="1" ht="14.4" customHeight="1">
      <c r="B210" s="39"/>
      <c r="C210" s="222" t="s">
        <v>384</v>
      </c>
      <c r="D210" s="222" t="s">
        <v>140</v>
      </c>
      <c r="E210" s="223" t="s">
        <v>385</v>
      </c>
      <c r="F210" s="224" t="s">
        <v>386</v>
      </c>
      <c r="G210" s="225" t="s">
        <v>230</v>
      </c>
      <c r="H210" s="226">
        <v>10</v>
      </c>
      <c r="I210" s="227"/>
      <c r="J210" s="228">
        <f>ROUND(I210*H210,2)</f>
        <v>0</v>
      </c>
      <c r="K210" s="224" t="s">
        <v>21</v>
      </c>
      <c r="L210" s="229"/>
      <c r="M210" s="230" t="s">
        <v>21</v>
      </c>
      <c r="N210" s="231" t="s">
        <v>42</v>
      </c>
      <c r="O210" s="40"/>
      <c r="P210" s="194">
        <f>O210*H210</f>
        <v>0</v>
      </c>
      <c r="Q210" s="194">
        <v>2.0200000000000001E-3</v>
      </c>
      <c r="R210" s="194">
        <f>Q210*H210</f>
        <v>2.0200000000000003E-2</v>
      </c>
      <c r="S210" s="194">
        <v>0</v>
      </c>
      <c r="T210" s="195">
        <f>S210*H210</f>
        <v>0</v>
      </c>
      <c r="AR210" s="22" t="s">
        <v>143</v>
      </c>
      <c r="AT210" s="22" t="s">
        <v>140</v>
      </c>
      <c r="AU210" s="22" t="s">
        <v>83</v>
      </c>
      <c r="AY210" s="22" t="s">
        <v>119</v>
      </c>
      <c r="BE210" s="196">
        <f>IF(N210="základní",J210,0)</f>
        <v>0</v>
      </c>
      <c r="BF210" s="196">
        <f>IF(N210="snížená",J210,0)</f>
        <v>0</v>
      </c>
      <c r="BG210" s="196">
        <f>IF(N210="zákl. přenesená",J210,0)</f>
        <v>0</v>
      </c>
      <c r="BH210" s="196">
        <f>IF(N210="sníž. přenesená",J210,0)</f>
        <v>0</v>
      </c>
      <c r="BI210" s="196">
        <f>IF(N210="nulová",J210,0)</f>
        <v>0</v>
      </c>
      <c r="BJ210" s="22" t="s">
        <v>76</v>
      </c>
      <c r="BK210" s="196">
        <f>ROUND(I210*H210,2)</f>
        <v>0</v>
      </c>
      <c r="BL210" s="22" t="s">
        <v>126</v>
      </c>
      <c r="BM210" s="22" t="s">
        <v>387</v>
      </c>
    </row>
    <row r="211" spans="2:65" s="1" customFormat="1" ht="24">
      <c r="B211" s="39"/>
      <c r="C211" s="61"/>
      <c r="D211" s="197" t="s">
        <v>128</v>
      </c>
      <c r="E211" s="61"/>
      <c r="F211" s="198" t="s">
        <v>388</v>
      </c>
      <c r="G211" s="61"/>
      <c r="H211" s="61"/>
      <c r="I211" s="156"/>
      <c r="J211" s="61"/>
      <c r="K211" s="61"/>
      <c r="L211" s="59"/>
      <c r="M211" s="199"/>
      <c r="N211" s="40"/>
      <c r="O211" s="40"/>
      <c r="P211" s="40"/>
      <c r="Q211" s="40"/>
      <c r="R211" s="40"/>
      <c r="S211" s="40"/>
      <c r="T211" s="76"/>
      <c r="AT211" s="22" t="s">
        <v>128</v>
      </c>
      <c r="AU211" s="22" t="s">
        <v>83</v>
      </c>
    </row>
    <row r="212" spans="2:65" s="1" customFormat="1" ht="14.4" customHeight="1">
      <c r="B212" s="39"/>
      <c r="C212" s="222" t="s">
        <v>389</v>
      </c>
      <c r="D212" s="222" t="s">
        <v>140</v>
      </c>
      <c r="E212" s="223" t="s">
        <v>390</v>
      </c>
      <c r="F212" s="224" t="s">
        <v>391</v>
      </c>
      <c r="G212" s="225" t="s">
        <v>230</v>
      </c>
      <c r="H212" s="226">
        <v>4</v>
      </c>
      <c r="I212" s="227"/>
      <c r="J212" s="228">
        <f>ROUND(I212*H212,2)</f>
        <v>0</v>
      </c>
      <c r="K212" s="224" t="s">
        <v>21</v>
      </c>
      <c r="L212" s="229"/>
      <c r="M212" s="230" t="s">
        <v>21</v>
      </c>
      <c r="N212" s="231" t="s">
        <v>42</v>
      </c>
      <c r="O212" s="40"/>
      <c r="P212" s="194">
        <f>O212*H212</f>
        <v>0</v>
      </c>
      <c r="Q212" s="194">
        <v>2.0200000000000001E-3</v>
      </c>
      <c r="R212" s="194">
        <f>Q212*H212</f>
        <v>8.0800000000000004E-3</v>
      </c>
      <c r="S212" s="194">
        <v>0</v>
      </c>
      <c r="T212" s="195">
        <f>S212*H212</f>
        <v>0</v>
      </c>
      <c r="AR212" s="22" t="s">
        <v>143</v>
      </c>
      <c r="AT212" s="22" t="s">
        <v>140</v>
      </c>
      <c r="AU212" s="22" t="s">
        <v>83</v>
      </c>
      <c r="AY212" s="22" t="s">
        <v>119</v>
      </c>
      <c r="BE212" s="196">
        <f>IF(N212="základní",J212,0)</f>
        <v>0</v>
      </c>
      <c r="BF212" s="196">
        <f>IF(N212="snížená",J212,0)</f>
        <v>0</v>
      </c>
      <c r="BG212" s="196">
        <f>IF(N212="zákl. přenesená",J212,0)</f>
        <v>0</v>
      </c>
      <c r="BH212" s="196">
        <f>IF(N212="sníž. přenesená",J212,0)</f>
        <v>0</v>
      </c>
      <c r="BI212" s="196">
        <f>IF(N212="nulová",J212,0)</f>
        <v>0</v>
      </c>
      <c r="BJ212" s="22" t="s">
        <v>76</v>
      </c>
      <c r="BK212" s="196">
        <f>ROUND(I212*H212,2)</f>
        <v>0</v>
      </c>
      <c r="BL212" s="22" t="s">
        <v>126</v>
      </c>
      <c r="BM212" s="22" t="s">
        <v>392</v>
      </c>
    </row>
    <row r="213" spans="2:65" s="1" customFormat="1">
      <c r="B213" s="39"/>
      <c r="C213" s="61"/>
      <c r="D213" s="197" t="s">
        <v>128</v>
      </c>
      <c r="E213" s="61"/>
      <c r="F213" s="198" t="s">
        <v>391</v>
      </c>
      <c r="G213" s="61"/>
      <c r="H213" s="61"/>
      <c r="I213" s="156"/>
      <c r="J213" s="61"/>
      <c r="K213" s="61"/>
      <c r="L213" s="59"/>
      <c r="M213" s="199"/>
      <c r="N213" s="40"/>
      <c r="O213" s="40"/>
      <c r="P213" s="40"/>
      <c r="Q213" s="40"/>
      <c r="R213" s="40"/>
      <c r="S213" s="40"/>
      <c r="T213" s="76"/>
      <c r="AT213" s="22" t="s">
        <v>128</v>
      </c>
      <c r="AU213" s="22" t="s">
        <v>83</v>
      </c>
    </row>
    <row r="214" spans="2:65" s="1" customFormat="1" ht="14.4" customHeight="1">
      <c r="B214" s="39"/>
      <c r="C214" s="185" t="s">
        <v>393</v>
      </c>
      <c r="D214" s="185" t="s">
        <v>121</v>
      </c>
      <c r="E214" s="186" t="s">
        <v>394</v>
      </c>
      <c r="F214" s="187" t="s">
        <v>395</v>
      </c>
      <c r="G214" s="188" t="s">
        <v>230</v>
      </c>
      <c r="H214" s="189">
        <v>2</v>
      </c>
      <c r="I214" s="190"/>
      <c r="J214" s="191">
        <f>ROUND(I214*H214,2)</f>
        <v>0</v>
      </c>
      <c r="K214" s="187" t="s">
        <v>125</v>
      </c>
      <c r="L214" s="59"/>
      <c r="M214" s="192" t="s">
        <v>21</v>
      </c>
      <c r="N214" s="193" t="s">
        <v>42</v>
      </c>
      <c r="O214" s="40"/>
      <c r="P214" s="194">
        <f>O214*H214</f>
        <v>0</v>
      </c>
      <c r="Q214" s="194">
        <v>7.2000000000000005E-4</v>
      </c>
      <c r="R214" s="194">
        <f>Q214*H214</f>
        <v>1.4400000000000001E-3</v>
      </c>
      <c r="S214" s="194">
        <v>0</v>
      </c>
      <c r="T214" s="195">
        <f>S214*H214</f>
        <v>0</v>
      </c>
      <c r="AR214" s="22" t="s">
        <v>126</v>
      </c>
      <c r="AT214" s="22" t="s">
        <v>121</v>
      </c>
      <c r="AU214" s="22" t="s">
        <v>83</v>
      </c>
      <c r="AY214" s="22" t="s">
        <v>119</v>
      </c>
      <c r="BE214" s="196">
        <f>IF(N214="základní",J214,0)</f>
        <v>0</v>
      </c>
      <c r="BF214" s="196">
        <f>IF(N214="snížená",J214,0)</f>
        <v>0</v>
      </c>
      <c r="BG214" s="196">
        <f>IF(N214="zákl. přenesená",J214,0)</f>
        <v>0</v>
      </c>
      <c r="BH214" s="196">
        <f>IF(N214="sníž. přenesená",J214,0)</f>
        <v>0</v>
      </c>
      <c r="BI214" s="196">
        <f>IF(N214="nulová",J214,0)</f>
        <v>0</v>
      </c>
      <c r="BJ214" s="22" t="s">
        <v>76</v>
      </c>
      <c r="BK214" s="196">
        <f>ROUND(I214*H214,2)</f>
        <v>0</v>
      </c>
      <c r="BL214" s="22" t="s">
        <v>126</v>
      </c>
      <c r="BM214" s="22" t="s">
        <v>396</v>
      </c>
    </row>
    <row r="215" spans="2:65" s="1" customFormat="1" ht="36">
      <c r="B215" s="39"/>
      <c r="C215" s="61"/>
      <c r="D215" s="197" t="s">
        <v>128</v>
      </c>
      <c r="E215" s="61"/>
      <c r="F215" s="198" t="s">
        <v>397</v>
      </c>
      <c r="G215" s="61"/>
      <c r="H215" s="61"/>
      <c r="I215" s="156"/>
      <c r="J215" s="61"/>
      <c r="K215" s="61"/>
      <c r="L215" s="59"/>
      <c r="M215" s="199"/>
      <c r="N215" s="40"/>
      <c r="O215" s="40"/>
      <c r="P215" s="40"/>
      <c r="Q215" s="40"/>
      <c r="R215" s="40"/>
      <c r="S215" s="40"/>
      <c r="T215" s="76"/>
      <c r="AT215" s="22" t="s">
        <v>128</v>
      </c>
      <c r="AU215" s="22" t="s">
        <v>83</v>
      </c>
    </row>
    <row r="216" spans="2:65" s="1" customFormat="1" ht="14.4" customHeight="1">
      <c r="B216" s="39"/>
      <c r="C216" s="222" t="s">
        <v>398</v>
      </c>
      <c r="D216" s="222" t="s">
        <v>140</v>
      </c>
      <c r="E216" s="223" t="s">
        <v>399</v>
      </c>
      <c r="F216" s="224" t="s">
        <v>400</v>
      </c>
      <c r="G216" s="225" t="s">
        <v>311</v>
      </c>
      <c r="H216" s="226">
        <v>2</v>
      </c>
      <c r="I216" s="227"/>
      <c r="J216" s="228">
        <f>ROUND(I216*H216,2)</f>
        <v>0</v>
      </c>
      <c r="K216" s="224" t="s">
        <v>21</v>
      </c>
      <c r="L216" s="229"/>
      <c r="M216" s="230" t="s">
        <v>21</v>
      </c>
      <c r="N216" s="231" t="s">
        <v>42</v>
      </c>
      <c r="O216" s="40"/>
      <c r="P216" s="194">
        <f>O216*H216</f>
        <v>0</v>
      </c>
      <c r="Q216" s="194">
        <v>0.01</v>
      </c>
      <c r="R216" s="194">
        <f>Q216*H216</f>
        <v>0.02</v>
      </c>
      <c r="S216" s="194">
        <v>0</v>
      </c>
      <c r="T216" s="195">
        <f>S216*H216</f>
        <v>0</v>
      </c>
      <c r="AR216" s="22" t="s">
        <v>143</v>
      </c>
      <c r="AT216" s="22" t="s">
        <v>140</v>
      </c>
      <c r="AU216" s="22" t="s">
        <v>83</v>
      </c>
      <c r="AY216" s="22" t="s">
        <v>119</v>
      </c>
      <c r="BE216" s="196">
        <f>IF(N216="základní",J216,0)</f>
        <v>0</v>
      </c>
      <c r="BF216" s="196">
        <f>IF(N216="snížená",J216,0)</f>
        <v>0</v>
      </c>
      <c r="BG216" s="196">
        <f>IF(N216="zákl. přenesená",J216,0)</f>
        <v>0</v>
      </c>
      <c r="BH216" s="196">
        <f>IF(N216="sníž. přenesená",J216,0)</f>
        <v>0</v>
      </c>
      <c r="BI216" s="196">
        <f>IF(N216="nulová",J216,0)</f>
        <v>0</v>
      </c>
      <c r="BJ216" s="22" t="s">
        <v>76</v>
      </c>
      <c r="BK216" s="196">
        <f>ROUND(I216*H216,2)</f>
        <v>0</v>
      </c>
      <c r="BL216" s="22" t="s">
        <v>126</v>
      </c>
      <c r="BM216" s="22" t="s">
        <v>401</v>
      </c>
    </row>
    <row r="217" spans="2:65" s="1" customFormat="1">
      <c r="B217" s="39"/>
      <c r="C217" s="61"/>
      <c r="D217" s="197" t="s">
        <v>128</v>
      </c>
      <c r="E217" s="61"/>
      <c r="F217" s="198" t="s">
        <v>402</v>
      </c>
      <c r="G217" s="61"/>
      <c r="H217" s="61"/>
      <c r="I217" s="156"/>
      <c r="J217" s="61"/>
      <c r="K217" s="61"/>
      <c r="L217" s="59"/>
      <c r="M217" s="199"/>
      <c r="N217" s="40"/>
      <c r="O217" s="40"/>
      <c r="P217" s="40"/>
      <c r="Q217" s="40"/>
      <c r="R217" s="40"/>
      <c r="S217" s="40"/>
      <c r="T217" s="76"/>
      <c r="AT217" s="22" t="s">
        <v>128</v>
      </c>
      <c r="AU217" s="22" t="s">
        <v>83</v>
      </c>
    </row>
    <row r="218" spans="2:65" s="1" customFormat="1" ht="14.4" customHeight="1">
      <c r="B218" s="39"/>
      <c r="C218" s="222" t="s">
        <v>403</v>
      </c>
      <c r="D218" s="222" t="s">
        <v>140</v>
      </c>
      <c r="E218" s="223" t="s">
        <v>404</v>
      </c>
      <c r="F218" s="224" t="s">
        <v>405</v>
      </c>
      <c r="G218" s="225" t="s">
        <v>230</v>
      </c>
      <c r="H218" s="226">
        <v>2</v>
      </c>
      <c r="I218" s="227"/>
      <c r="J218" s="228">
        <f>ROUND(I218*H218,2)</f>
        <v>0</v>
      </c>
      <c r="K218" s="224" t="s">
        <v>21</v>
      </c>
      <c r="L218" s="229"/>
      <c r="M218" s="230" t="s">
        <v>21</v>
      </c>
      <c r="N218" s="231" t="s">
        <v>42</v>
      </c>
      <c r="O218" s="40"/>
      <c r="P218" s="194">
        <f>O218*H218</f>
        <v>0</v>
      </c>
      <c r="Q218" s="194">
        <v>7.3000000000000001E-3</v>
      </c>
      <c r="R218" s="194">
        <f>Q218*H218</f>
        <v>1.46E-2</v>
      </c>
      <c r="S218" s="194">
        <v>0</v>
      </c>
      <c r="T218" s="195">
        <f>S218*H218</f>
        <v>0</v>
      </c>
      <c r="AR218" s="22" t="s">
        <v>143</v>
      </c>
      <c r="AT218" s="22" t="s">
        <v>140</v>
      </c>
      <c r="AU218" s="22" t="s">
        <v>83</v>
      </c>
      <c r="AY218" s="22" t="s">
        <v>119</v>
      </c>
      <c r="BE218" s="196">
        <f>IF(N218="základní",J218,0)</f>
        <v>0</v>
      </c>
      <c r="BF218" s="196">
        <f>IF(N218="snížená",J218,0)</f>
        <v>0</v>
      </c>
      <c r="BG218" s="196">
        <f>IF(N218="zákl. přenesená",J218,0)</f>
        <v>0</v>
      </c>
      <c r="BH218" s="196">
        <f>IF(N218="sníž. přenesená",J218,0)</f>
        <v>0</v>
      </c>
      <c r="BI218" s="196">
        <f>IF(N218="nulová",J218,0)</f>
        <v>0</v>
      </c>
      <c r="BJ218" s="22" t="s">
        <v>76</v>
      </c>
      <c r="BK218" s="196">
        <f>ROUND(I218*H218,2)</f>
        <v>0</v>
      </c>
      <c r="BL218" s="22" t="s">
        <v>126</v>
      </c>
      <c r="BM218" s="22" t="s">
        <v>406</v>
      </c>
    </row>
    <row r="219" spans="2:65" s="1" customFormat="1">
      <c r="B219" s="39"/>
      <c r="C219" s="61"/>
      <c r="D219" s="197" t="s">
        <v>128</v>
      </c>
      <c r="E219" s="61"/>
      <c r="F219" s="198" t="s">
        <v>407</v>
      </c>
      <c r="G219" s="61"/>
      <c r="H219" s="61"/>
      <c r="I219" s="156"/>
      <c r="J219" s="61"/>
      <c r="K219" s="61"/>
      <c r="L219" s="59"/>
      <c r="M219" s="199"/>
      <c r="N219" s="40"/>
      <c r="O219" s="40"/>
      <c r="P219" s="40"/>
      <c r="Q219" s="40"/>
      <c r="R219" s="40"/>
      <c r="S219" s="40"/>
      <c r="T219" s="76"/>
      <c r="AT219" s="22" t="s">
        <v>128</v>
      </c>
      <c r="AU219" s="22" t="s">
        <v>83</v>
      </c>
    </row>
    <row r="220" spans="2:65" s="1" customFormat="1" ht="14.4" customHeight="1">
      <c r="B220" s="39"/>
      <c r="C220" s="222" t="s">
        <v>408</v>
      </c>
      <c r="D220" s="222" t="s">
        <v>140</v>
      </c>
      <c r="E220" s="223" t="s">
        <v>409</v>
      </c>
      <c r="F220" s="224" t="s">
        <v>410</v>
      </c>
      <c r="G220" s="225" t="s">
        <v>230</v>
      </c>
      <c r="H220" s="226">
        <v>2</v>
      </c>
      <c r="I220" s="227"/>
      <c r="J220" s="228">
        <f>ROUND(I220*H220,2)</f>
        <v>0</v>
      </c>
      <c r="K220" s="224" t="s">
        <v>21</v>
      </c>
      <c r="L220" s="229"/>
      <c r="M220" s="230" t="s">
        <v>21</v>
      </c>
      <c r="N220" s="231" t="s">
        <v>42</v>
      </c>
      <c r="O220" s="40"/>
      <c r="P220" s="194">
        <f>O220*H220</f>
        <v>0</v>
      </c>
      <c r="Q220" s="194">
        <v>6.4999999999999997E-4</v>
      </c>
      <c r="R220" s="194">
        <f>Q220*H220</f>
        <v>1.2999999999999999E-3</v>
      </c>
      <c r="S220" s="194">
        <v>0</v>
      </c>
      <c r="T220" s="195">
        <f>S220*H220</f>
        <v>0</v>
      </c>
      <c r="AR220" s="22" t="s">
        <v>143</v>
      </c>
      <c r="AT220" s="22" t="s">
        <v>140</v>
      </c>
      <c r="AU220" s="22" t="s">
        <v>83</v>
      </c>
      <c r="AY220" s="22" t="s">
        <v>119</v>
      </c>
      <c r="BE220" s="196">
        <f>IF(N220="základní",J220,0)</f>
        <v>0</v>
      </c>
      <c r="BF220" s="196">
        <f>IF(N220="snížená",J220,0)</f>
        <v>0</v>
      </c>
      <c r="BG220" s="196">
        <f>IF(N220="zákl. přenesená",J220,0)</f>
        <v>0</v>
      </c>
      <c r="BH220" s="196">
        <f>IF(N220="sníž. přenesená",J220,0)</f>
        <v>0</v>
      </c>
      <c r="BI220" s="196">
        <f>IF(N220="nulová",J220,0)</f>
        <v>0</v>
      </c>
      <c r="BJ220" s="22" t="s">
        <v>76</v>
      </c>
      <c r="BK220" s="196">
        <f>ROUND(I220*H220,2)</f>
        <v>0</v>
      </c>
      <c r="BL220" s="22" t="s">
        <v>126</v>
      </c>
      <c r="BM220" s="22" t="s">
        <v>411</v>
      </c>
    </row>
    <row r="221" spans="2:65" s="1" customFormat="1">
      <c r="B221" s="39"/>
      <c r="C221" s="61"/>
      <c r="D221" s="197" t="s">
        <v>128</v>
      </c>
      <c r="E221" s="61"/>
      <c r="F221" s="198" t="s">
        <v>412</v>
      </c>
      <c r="G221" s="61"/>
      <c r="H221" s="61"/>
      <c r="I221" s="156"/>
      <c r="J221" s="61"/>
      <c r="K221" s="61"/>
      <c r="L221" s="59"/>
      <c r="M221" s="199"/>
      <c r="N221" s="40"/>
      <c r="O221" s="40"/>
      <c r="P221" s="40"/>
      <c r="Q221" s="40"/>
      <c r="R221" s="40"/>
      <c r="S221" s="40"/>
      <c r="T221" s="76"/>
      <c r="AT221" s="22" t="s">
        <v>128</v>
      </c>
      <c r="AU221" s="22" t="s">
        <v>83</v>
      </c>
    </row>
    <row r="222" spans="2:65" s="1" customFormat="1" ht="14.4" customHeight="1">
      <c r="B222" s="39"/>
      <c r="C222" s="185" t="s">
        <v>413</v>
      </c>
      <c r="D222" s="185" t="s">
        <v>121</v>
      </c>
      <c r="E222" s="186" t="s">
        <v>414</v>
      </c>
      <c r="F222" s="187" t="s">
        <v>415</v>
      </c>
      <c r="G222" s="188" t="s">
        <v>230</v>
      </c>
      <c r="H222" s="189">
        <v>8</v>
      </c>
      <c r="I222" s="190"/>
      <c r="J222" s="191">
        <f>ROUND(I222*H222,2)</f>
        <v>0</v>
      </c>
      <c r="K222" s="187" t="s">
        <v>125</v>
      </c>
      <c r="L222" s="59"/>
      <c r="M222" s="192" t="s">
        <v>21</v>
      </c>
      <c r="N222" s="193" t="s">
        <v>42</v>
      </c>
      <c r="O222" s="40"/>
      <c r="P222" s="194">
        <f>O222*H222</f>
        <v>0</v>
      </c>
      <c r="Q222" s="194">
        <v>8.5999999999999998E-4</v>
      </c>
      <c r="R222" s="194">
        <f>Q222*H222</f>
        <v>6.8799999999999998E-3</v>
      </c>
      <c r="S222" s="194">
        <v>0</v>
      </c>
      <c r="T222" s="195">
        <f>S222*H222</f>
        <v>0</v>
      </c>
      <c r="AR222" s="22" t="s">
        <v>126</v>
      </c>
      <c r="AT222" s="22" t="s">
        <v>121</v>
      </c>
      <c r="AU222" s="22" t="s">
        <v>83</v>
      </c>
      <c r="AY222" s="22" t="s">
        <v>119</v>
      </c>
      <c r="BE222" s="196">
        <f>IF(N222="základní",J222,0)</f>
        <v>0</v>
      </c>
      <c r="BF222" s="196">
        <f>IF(N222="snížená",J222,0)</f>
        <v>0</v>
      </c>
      <c r="BG222" s="196">
        <f>IF(N222="zákl. přenesená",J222,0)</f>
        <v>0</v>
      </c>
      <c r="BH222" s="196">
        <f>IF(N222="sníž. přenesená",J222,0)</f>
        <v>0</v>
      </c>
      <c r="BI222" s="196">
        <f>IF(N222="nulová",J222,0)</f>
        <v>0</v>
      </c>
      <c r="BJ222" s="22" t="s">
        <v>76</v>
      </c>
      <c r="BK222" s="196">
        <f>ROUND(I222*H222,2)</f>
        <v>0</v>
      </c>
      <c r="BL222" s="22" t="s">
        <v>126</v>
      </c>
      <c r="BM222" s="22" t="s">
        <v>416</v>
      </c>
    </row>
    <row r="223" spans="2:65" s="1" customFormat="1" ht="36">
      <c r="B223" s="39"/>
      <c r="C223" s="61"/>
      <c r="D223" s="197" t="s">
        <v>128</v>
      </c>
      <c r="E223" s="61"/>
      <c r="F223" s="198" t="s">
        <v>417</v>
      </c>
      <c r="G223" s="61"/>
      <c r="H223" s="61"/>
      <c r="I223" s="156"/>
      <c r="J223" s="61"/>
      <c r="K223" s="61"/>
      <c r="L223" s="59"/>
      <c r="M223" s="199"/>
      <c r="N223" s="40"/>
      <c r="O223" s="40"/>
      <c r="P223" s="40"/>
      <c r="Q223" s="40"/>
      <c r="R223" s="40"/>
      <c r="S223" s="40"/>
      <c r="T223" s="76"/>
      <c r="AT223" s="22" t="s">
        <v>128</v>
      </c>
      <c r="AU223" s="22" t="s">
        <v>83</v>
      </c>
    </row>
    <row r="224" spans="2:65" s="1" customFormat="1" ht="14.4" customHeight="1">
      <c r="B224" s="39"/>
      <c r="C224" s="222" t="s">
        <v>418</v>
      </c>
      <c r="D224" s="222" t="s">
        <v>140</v>
      </c>
      <c r="E224" s="223" t="s">
        <v>419</v>
      </c>
      <c r="F224" s="224" t="s">
        <v>420</v>
      </c>
      <c r="G224" s="225" t="s">
        <v>311</v>
      </c>
      <c r="H224" s="226">
        <v>3</v>
      </c>
      <c r="I224" s="227"/>
      <c r="J224" s="228">
        <f>ROUND(I224*H224,2)</f>
        <v>0</v>
      </c>
      <c r="K224" s="224" t="s">
        <v>21</v>
      </c>
      <c r="L224" s="229"/>
      <c r="M224" s="230" t="s">
        <v>21</v>
      </c>
      <c r="N224" s="231" t="s">
        <v>42</v>
      </c>
      <c r="O224" s="40"/>
      <c r="P224" s="194">
        <f>O224*H224</f>
        <v>0</v>
      </c>
      <c r="Q224" s="194">
        <v>2.0049999999999998E-2</v>
      </c>
      <c r="R224" s="194">
        <f>Q224*H224</f>
        <v>6.0149999999999995E-2</v>
      </c>
      <c r="S224" s="194">
        <v>0</v>
      </c>
      <c r="T224" s="195">
        <f>S224*H224</f>
        <v>0</v>
      </c>
      <c r="AR224" s="22" t="s">
        <v>143</v>
      </c>
      <c r="AT224" s="22" t="s">
        <v>140</v>
      </c>
      <c r="AU224" s="22" t="s">
        <v>83</v>
      </c>
      <c r="AY224" s="22" t="s">
        <v>119</v>
      </c>
      <c r="BE224" s="196">
        <f>IF(N224="základní",J224,0)</f>
        <v>0</v>
      </c>
      <c r="BF224" s="196">
        <f>IF(N224="snížená",J224,0)</f>
        <v>0</v>
      </c>
      <c r="BG224" s="196">
        <f>IF(N224="zákl. přenesená",J224,0)</f>
        <v>0</v>
      </c>
      <c r="BH224" s="196">
        <f>IF(N224="sníž. přenesená",J224,0)</f>
        <v>0</v>
      </c>
      <c r="BI224" s="196">
        <f>IF(N224="nulová",J224,0)</f>
        <v>0</v>
      </c>
      <c r="BJ224" s="22" t="s">
        <v>76</v>
      </c>
      <c r="BK224" s="196">
        <f>ROUND(I224*H224,2)</f>
        <v>0</v>
      </c>
      <c r="BL224" s="22" t="s">
        <v>126</v>
      </c>
      <c r="BM224" s="22" t="s">
        <v>421</v>
      </c>
    </row>
    <row r="225" spans="2:65" s="1" customFormat="1">
      <c r="B225" s="39"/>
      <c r="C225" s="61"/>
      <c r="D225" s="197" t="s">
        <v>128</v>
      </c>
      <c r="E225" s="61"/>
      <c r="F225" s="198" t="s">
        <v>422</v>
      </c>
      <c r="G225" s="61"/>
      <c r="H225" s="61"/>
      <c r="I225" s="156"/>
      <c r="J225" s="61"/>
      <c r="K225" s="61"/>
      <c r="L225" s="59"/>
      <c r="M225" s="199"/>
      <c r="N225" s="40"/>
      <c r="O225" s="40"/>
      <c r="P225" s="40"/>
      <c r="Q225" s="40"/>
      <c r="R225" s="40"/>
      <c r="S225" s="40"/>
      <c r="T225" s="76"/>
      <c r="AT225" s="22" t="s">
        <v>128</v>
      </c>
      <c r="AU225" s="22" t="s">
        <v>83</v>
      </c>
    </row>
    <row r="226" spans="2:65" s="1" customFormat="1" ht="14.4" customHeight="1">
      <c r="B226" s="39"/>
      <c r="C226" s="222" t="s">
        <v>423</v>
      </c>
      <c r="D226" s="222" t="s">
        <v>140</v>
      </c>
      <c r="E226" s="223" t="s">
        <v>424</v>
      </c>
      <c r="F226" s="224" t="s">
        <v>425</v>
      </c>
      <c r="G226" s="225" t="s">
        <v>311</v>
      </c>
      <c r="H226" s="226">
        <v>5</v>
      </c>
      <c r="I226" s="227"/>
      <c r="J226" s="228">
        <f>ROUND(I226*H226,2)</f>
        <v>0</v>
      </c>
      <c r="K226" s="224" t="s">
        <v>21</v>
      </c>
      <c r="L226" s="229"/>
      <c r="M226" s="230" t="s">
        <v>21</v>
      </c>
      <c r="N226" s="231" t="s">
        <v>42</v>
      </c>
      <c r="O226" s="40"/>
      <c r="P226" s="194">
        <f>O226*H226</f>
        <v>0</v>
      </c>
      <c r="Q226" s="194">
        <v>1.8499999999999999E-2</v>
      </c>
      <c r="R226" s="194">
        <f>Q226*H226</f>
        <v>9.2499999999999999E-2</v>
      </c>
      <c r="S226" s="194">
        <v>0</v>
      </c>
      <c r="T226" s="195">
        <f>S226*H226</f>
        <v>0</v>
      </c>
      <c r="AR226" s="22" t="s">
        <v>143</v>
      </c>
      <c r="AT226" s="22" t="s">
        <v>140</v>
      </c>
      <c r="AU226" s="22" t="s">
        <v>83</v>
      </c>
      <c r="AY226" s="22" t="s">
        <v>119</v>
      </c>
      <c r="BE226" s="196">
        <f>IF(N226="základní",J226,0)</f>
        <v>0</v>
      </c>
      <c r="BF226" s="196">
        <f>IF(N226="snížená",J226,0)</f>
        <v>0</v>
      </c>
      <c r="BG226" s="196">
        <f>IF(N226="zákl. přenesená",J226,0)</f>
        <v>0</v>
      </c>
      <c r="BH226" s="196">
        <f>IF(N226="sníž. přenesená",J226,0)</f>
        <v>0</v>
      </c>
      <c r="BI226" s="196">
        <f>IF(N226="nulová",J226,0)</f>
        <v>0</v>
      </c>
      <c r="BJ226" s="22" t="s">
        <v>76</v>
      </c>
      <c r="BK226" s="196">
        <f>ROUND(I226*H226,2)</f>
        <v>0</v>
      </c>
      <c r="BL226" s="22" t="s">
        <v>126</v>
      </c>
      <c r="BM226" s="22" t="s">
        <v>426</v>
      </c>
    </row>
    <row r="227" spans="2:65" s="1" customFormat="1" ht="24">
      <c r="B227" s="39"/>
      <c r="C227" s="61"/>
      <c r="D227" s="197" t="s">
        <v>128</v>
      </c>
      <c r="E227" s="61"/>
      <c r="F227" s="198" t="s">
        <v>427</v>
      </c>
      <c r="G227" s="61"/>
      <c r="H227" s="61"/>
      <c r="I227" s="156"/>
      <c r="J227" s="61"/>
      <c r="K227" s="61"/>
      <c r="L227" s="59"/>
      <c r="M227" s="199"/>
      <c r="N227" s="40"/>
      <c r="O227" s="40"/>
      <c r="P227" s="40"/>
      <c r="Q227" s="40"/>
      <c r="R227" s="40"/>
      <c r="S227" s="40"/>
      <c r="T227" s="76"/>
      <c r="AT227" s="22" t="s">
        <v>128</v>
      </c>
      <c r="AU227" s="22" t="s">
        <v>83</v>
      </c>
    </row>
    <row r="228" spans="2:65" s="1" customFormat="1" ht="14.4" customHeight="1">
      <c r="B228" s="39"/>
      <c r="C228" s="222" t="s">
        <v>428</v>
      </c>
      <c r="D228" s="222" t="s">
        <v>140</v>
      </c>
      <c r="E228" s="223" t="s">
        <v>409</v>
      </c>
      <c r="F228" s="224" t="s">
        <v>410</v>
      </c>
      <c r="G228" s="225" t="s">
        <v>230</v>
      </c>
      <c r="H228" s="226">
        <v>8</v>
      </c>
      <c r="I228" s="227"/>
      <c r="J228" s="228">
        <f>ROUND(I228*H228,2)</f>
        <v>0</v>
      </c>
      <c r="K228" s="224" t="s">
        <v>21</v>
      </c>
      <c r="L228" s="229"/>
      <c r="M228" s="230" t="s">
        <v>21</v>
      </c>
      <c r="N228" s="231" t="s">
        <v>42</v>
      </c>
      <c r="O228" s="40"/>
      <c r="P228" s="194">
        <f>O228*H228</f>
        <v>0</v>
      </c>
      <c r="Q228" s="194">
        <v>6.4999999999999997E-4</v>
      </c>
      <c r="R228" s="194">
        <f>Q228*H228</f>
        <v>5.1999999999999998E-3</v>
      </c>
      <c r="S228" s="194">
        <v>0</v>
      </c>
      <c r="T228" s="195">
        <f>S228*H228</f>
        <v>0</v>
      </c>
      <c r="AR228" s="22" t="s">
        <v>143</v>
      </c>
      <c r="AT228" s="22" t="s">
        <v>140</v>
      </c>
      <c r="AU228" s="22" t="s">
        <v>83</v>
      </c>
      <c r="AY228" s="22" t="s">
        <v>119</v>
      </c>
      <c r="BE228" s="196">
        <f>IF(N228="základní",J228,0)</f>
        <v>0</v>
      </c>
      <c r="BF228" s="196">
        <f>IF(N228="snížená",J228,0)</f>
        <v>0</v>
      </c>
      <c r="BG228" s="196">
        <f>IF(N228="zákl. přenesená",J228,0)</f>
        <v>0</v>
      </c>
      <c r="BH228" s="196">
        <f>IF(N228="sníž. přenesená",J228,0)</f>
        <v>0</v>
      </c>
      <c r="BI228" s="196">
        <f>IF(N228="nulová",J228,0)</f>
        <v>0</v>
      </c>
      <c r="BJ228" s="22" t="s">
        <v>76</v>
      </c>
      <c r="BK228" s="196">
        <f>ROUND(I228*H228,2)</f>
        <v>0</v>
      </c>
      <c r="BL228" s="22" t="s">
        <v>126</v>
      </c>
      <c r="BM228" s="22" t="s">
        <v>429</v>
      </c>
    </row>
    <row r="229" spans="2:65" s="1" customFormat="1">
      <c r="B229" s="39"/>
      <c r="C229" s="61"/>
      <c r="D229" s="197" t="s">
        <v>128</v>
      </c>
      <c r="E229" s="61"/>
      <c r="F229" s="198" t="s">
        <v>412</v>
      </c>
      <c r="G229" s="61"/>
      <c r="H229" s="61"/>
      <c r="I229" s="156"/>
      <c r="J229" s="61"/>
      <c r="K229" s="61"/>
      <c r="L229" s="59"/>
      <c r="M229" s="199"/>
      <c r="N229" s="40"/>
      <c r="O229" s="40"/>
      <c r="P229" s="40"/>
      <c r="Q229" s="40"/>
      <c r="R229" s="40"/>
      <c r="S229" s="40"/>
      <c r="T229" s="76"/>
      <c r="AT229" s="22" t="s">
        <v>128</v>
      </c>
      <c r="AU229" s="22" t="s">
        <v>83</v>
      </c>
    </row>
    <row r="230" spans="2:65" s="1" customFormat="1" ht="14.4" customHeight="1">
      <c r="B230" s="39"/>
      <c r="C230" s="222" t="s">
        <v>430</v>
      </c>
      <c r="D230" s="222" t="s">
        <v>140</v>
      </c>
      <c r="E230" s="223" t="s">
        <v>404</v>
      </c>
      <c r="F230" s="224" t="s">
        <v>405</v>
      </c>
      <c r="G230" s="225" t="s">
        <v>230</v>
      </c>
      <c r="H230" s="226">
        <v>8</v>
      </c>
      <c r="I230" s="227"/>
      <c r="J230" s="228">
        <f>ROUND(I230*H230,2)</f>
        <v>0</v>
      </c>
      <c r="K230" s="224" t="s">
        <v>21</v>
      </c>
      <c r="L230" s="229"/>
      <c r="M230" s="230" t="s">
        <v>21</v>
      </c>
      <c r="N230" s="231" t="s">
        <v>42</v>
      </c>
      <c r="O230" s="40"/>
      <c r="P230" s="194">
        <f>O230*H230</f>
        <v>0</v>
      </c>
      <c r="Q230" s="194">
        <v>7.3000000000000001E-3</v>
      </c>
      <c r="R230" s="194">
        <f>Q230*H230</f>
        <v>5.8400000000000001E-2</v>
      </c>
      <c r="S230" s="194">
        <v>0</v>
      </c>
      <c r="T230" s="195">
        <f>S230*H230</f>
        <v>0</v>
      </c>
      <c r="AR230" s="22" t="s">
        <v>143</v>
      </c>
      <c r="AT230" s="22" t="s">
        <v>140</v>
      </c>
      <c r="AU230" s="22" t="s">
        <v>83</v>
      </c>
      <c r="AY230" s="22" t="s">
        <v>119</v>
      </c>
      <c r="BE230" s="196">
        <f>IF(N230="základní",J230,0)</f>
        <v>0</v>
      </c>
      <c r="BF230" s="196">
        <f>IF(N230="snížená",J230,0)</f>
        <v>0</v>
      </c>
      <c r="BG230" s="196">
        <f>IF(N230="zákl. přenesená",J230,0)</f>
        <v>0</v>
      </c>
      <c r="BH230" s="196">
        <f>IF(N230="sníž. přenesená",J230,0)</f>
        <v>0</v>
      </c>
      <c r="BI230" s="196">
        <f>IF(N230="nulová",J230,0)</f>
        <v>0</v>
      </c>
      <c r="BJ230" s="22" t="s">
        <v>76</v>
      </c>
      <c r="BK230" s="196">
        <f>ROUND(I230*H230,2)</f>
        <v>0</v>
      </c>
      <c r="BL230" s="22" t="s">
        <v>126</v>
      </c>
      <c r="BM230" s="22" t="s">
        <v>431</v>
      </c>
    </row>
    <row r="231" spans="2:65" s="1" customFormat="1">
      <c r="B231" s="39"/>
      <c r="C231" s="61"/>
      <c r="D231" s="197" t="s">
        <v>128</v>
      </c>
      <c r="E231" s="61"/>
      <c r="F231" s="198" t="s">
        <v>407</v>
      </c>
      <c r="G231" s="61"/>
      <c r="H231" s="61"/>
      <c r="I231" s="156"/>
      <c r="J231" s="61"/>
      <c r="K231" s="61"/>
      <c r="L231" s="59"/>
      <c r="M231" s="199"/>
      <c r="N231" s="40"/>
      <c r="O231" s="40"/>
      <c r="P231" s="40"/>
      <c r="Q231" s="40"/>
      <c r="R231" s="40"/>
      <c r="S231" s="40"/>
      <c r="T231" s="76"/>
      <c r="AT231" s="22" t="s">
        <v>128</v>
      </c>
      <c r="AU231" s="22" t="s">
        <v>83</v>
      </c>
    </row>
    <row r="232" spans="2:65" s="1" customFormat="1" ht="14.4" customHeight="1">
      <c r="B232" s="39"/>
      <c r="C232" s="185" t="s">
        <v>432</v>
      </c>
      <c r="D232" s="185" t="s">
        <v>121</v>
      </c>
      <c r="E232" s="186" t="s">
        <v>433</v>
      </c>
      <c r="F232" s="187" t="s">
        <v>434</v>
      </c>
      <c r="G232" s="188" t="s">
        <v>230</v>
      </c>
      <c r="H232" s="189">
        <v>1</v>
      </c>
      <c r="I232" s="190"/>
      <c r="J232" s="191">
        <f>ROUND(I232*H232,2)</f>
        <v>0</v>
      </c>
      <c r="K232" s="187" t="s">
        <v>125</v>
      </c>
      <c r="L232" s="59"/>
      <c r="M232" s="192" t="s">
        <v>21</v>
      </c>
      <c r="N232" s="193" t="s">
        <v>42</v>
      </c>
      <c r="O232" s="40"/>
      <c r="P232" s="194">
        <f>O232*H232</f>
        <v>0</v>
      </c>
      <c r="Q232" s="194">
        <v>3.5699999999999998E-3</v>
      </c>
      <c r="R232" s="194">
        <f>Q232*H232</f>
        <v>3.5699999999999998E-3</v>
      </c>
      <c r="S232" s="194">
        <v>0</v>
      </c>
      <c r="T232" s="195">
        <f>S232*H232</f>
        <v>0</v>
      </c>
      <c r="AR232" s="22" t="s">
        <v>126</v>
      </c>
      <c r="AT232" s="22" t="s">
        <v>121</v>
      </c>
      <c r="AU232" s="22" t="s">
        <v>83</v>
      </c>
      <c r="AY232" s="22" t="s">
        <v>119</v>
      </c>
      <c r="BE232" s="196">
        <f>IF(N232="základní",J232,0)</f>
        <v>0</v>
      </c>
      <c r="BF232" s="196">
        <f>IF(N232="snížená",J232,0)</f>
        <v>0</v>
      </c>
      <c r="BG232" s="196">
        <f>IF(N232="zákl. přenesená",J232,0)</f>
        <v>0</v>
      </c>
      <c r="BH232" s="196">
        <f>IF(N232="sníž. přenesená",J232,0)</f>
        <v>0</v>
      </c>
      <c r="BI232" s="196">
        <f>IF(N232="nulová",J232,0)</f>
        <v>0</v>
      </c>
      <c r="BJ232" s="22" t="s">
        <v>76</v>
      </c>
      <c r="BK232" s="196">
        <f>ROUND(I232*H232,2)</f>
        <v>0</v>
      </c>
      <c r="BL232" s="22" t="s">
        <v>126</v>
      </c>
      <c r="BM232" s="22" t="s">
        <v>435</v>
      </c>
    </row>
    <row r="233" spans="2:65" s="1" customFormat="1" ht="24">
      <c r="B233" s="39"/>
      <c r="C233" s="61"/>
      <c r="D233" s="197" t="s">
        <v>128</v>
      </c>
      <c r="E233" s="61"/>
      <c r="F233" s="198" t="s">
        <v>436</v>
      </c>
      <c r="G233" s="61"/>
      <c r="H233" s="61"/>
      <c r="I233" s="156"/>
      <c r="J233" s="61"/>
      <c r="K233" s="61"/>
      <c r="L233" s="59"/>
      <c r="M233" s="199"/>
      <c r="N233" s="40"/>
      <c r="O233" s="40"/>
      <c r="P233" s="40"/>
      <c r="Q233" s="40"/>
      <c r="R233" s="40"/>
      <c r="S233" s="40"/>
      <c r="T233" s="76"/>
      <c r="AT233" s="22" t="s">
        <v>128</v>
      </c>
      <c r="AU233" s="22" t="s">
        <v>83</v>
      </c>
    </row>
    <row r="234" spans="2:65" s="1" customFormat="1" ht="14.4" customHeight="1">
      <c r="B234" s="39"/>
      <c r="C234" s="222" t="s">
        <v>437</v>
      </c>
      <c r="D234" s="222" t="s">
        <v>140</v>
      </c>
      <c r="E234" s="223" t="s">
        <v>438</v>
      </c>
      <c r="F234" s="224" t="s">
        <v>439</v>
      </c>
      <c r="G234" s="225" t="s">
        <v>230</v>
      </c>
      <c r="H234" s="226">
        <v>1</v>
      </c>
      <c r="I234" s="227"/>
      <c r="J234" s="228">
        <f>ROUND(I234*H234,2)</f>
        <v>0</v>
      </c>
      <c r="K234" s="224" t="s">
        <v>125</v>
      </c>
      <c r="L234" s="229"/>
      <c r="M234" s="230" t="s">
        <v>21</v>
      </c>
      <c r="N234" s="231" t="s">
        <v>42</v>
      </c>
      <c r="O234" s="40"/>
      <c r="P234" s="194">
        <f>O234*H234</f>
        <v>0</v>
      </c>
      <c r="Q234" s="194">
        <v>1.7999999999999999E-2</v>
      </c>
      <c r="R234" s="194">
        <f>Q234*H234</f>
        <v>1.7999999999999999E-2</v>
      </c>
      <c r="S234" s="194">
        <v>0</v>
      </c>
      <c r="T234" s="195">
        <f>S234*H234</f>
        <v>0</v>
      </c>
      <c r="AR234" s="22" t="s">
        <v>143</v>
      </c>
      <c r="AT234" s="22" t="s">
        <v>140</v>
      </c>
      <c r="AU234" s="22" t="s">
        <v>83</v>
      </c>
      <c r="AY234" s="22" t="s">
        <v>119</v>
      </c>
      <c r="BE234" s="196">
        <f>IF(N234="základní",J234,0)</f>
        <v>0</v>
      </c>
      <c r="BF234" s="196">
        <f>IF(N234="snížená",J234,0)</f>
        <v>0</v>
      </c>
      <c r="BG234" s="196">
        <f>IF(N234="zákl. přenesená",J234,0)</f>
        <v>0</v>
      </c>
      <c r="BH234" s="196">
        <f>IF(N234="sníž. přenesená",J234,0)</f>
        <v>0</v>
      </c>
      <c r="BI234" s="196">
        <f>IF(N234="nulová",J234,0)</f>
        <v>0</v>
      </c>
      <c r="BJ234" s="22" t="s">
        <v>76</v>
      </c>
      <c r="BK234" s="196">
        <f>ROUND(I234*H234,2)</f>
        <v>0</v>
      </c>
      <c r="BL234" s="22" t="s">
        <v>126</v>
      </c>
      <c r="BM234" s="22" t="s">
        <v>440</v>
      </c>
    </row>
    <row r="235" spans="2:65" s="1" customFormat="1">
      <c r="B235" s="39"/>
      <c r="C235" s="61"/>
      <c r="D235" s="197" t="s">
        <v>128</v>
      </c>
      <c r="E235" s="61"/>
      <c r="F235" s="198" t="s">
        <v>441</v>
      </c>
      <c r="G235" s="61"/>
      <c r="H235" s="61"/>
      <c r="I235" s="156"/>
      <c r="J235" s="61"/>
      <c r="K235" s="61"/>
      <c r="L235" s="59"/>
      <c r="M235" s="199"/>
      <c r="N235" s="40"/>
      <c r="O235" s="40"/>
      <c r="P235" s="40"/>
      <c r="Q235" s="40"/>
      <c r="R235" s="40"/>
      <c r="S235" s="40"/>
      <c r="T235" s="76"/>
      <c r="AT235" s="22" t="s">
        <v>128</v>
      </c>
      <c r="AU235" s="22" t="s">
        <v>83</v>
      </c>
    </row>
    <row r="236" spans="2:65" s="1" customFormat="1" ht="14.4" customHeight="1">
      <c r="B236" s="39"/>
      <c r="C236" s="185" t="s">
        <v>442</v>
      </c>
      <c r="D236" s="185" t="s">
        <v>121</v>
      </c>
      <c r="E236" s="186" t="s">
        <v>443</v>
      </c>
      <c r="F236" s="187" t="s">
        <v>444</v>
      </c>
      <c r="G236" s="188" t="s">
        <v>230</v>
      </c>
      <c r="H236" s="189">
        <v>5</v>
      </c>
      <c r="I236" s="190"/>
      <c r="J236" s="191">
        <f>ROUND(I236*H236,2)</f>
        <v>0</v>
      </c>
      <c r="K236" s="187" t="s">
        <v>125</v>
      </c>
      <c r="L236" s="59"/>
      <c r="M236" s="192" t="s">
        <v>21</v>
      </c>
      <c r="N236" s="193" t="s">
        <v>42</v>
      </c>
      <c r="O236" s="40"/>
      <c r="P236" s="194">
        <f>O236*H236</f>
        <v>0</v>
      </c>
      <c r="Q236" s="194">
        <v>3.4000000000000002E-4</v>
      </c>
      <c r="R236" s="194">
        <f>Q236*H236</f>
        <v>1.7000000000000001E-3</v>
      </c>
      <c r="S236" s="194">
        <v>0</v>
      </c>
      <c r="T236" s="195">
        <f>S236*H236</f>
        <v>0</v>
      </c>
      <c r="AR236" s="22" t="s">
        <v>126</v>
      </c>
      <c r="AT236" s="22" t="s">
        <v>121</v>
      </c>
      <c r="AU236" s="22" t="s">
        <v>83</v>
      </c>
      <c r="AY236" s="22" t="s">
        <v>119</v>
      </c>
      <c r="BE236" s="196">
        <f>IF(N236="základní",J236,0)</f>
        <v>0</v>
      </c>
      <c r="BF236" s="196">
        <f>IF(N236="snížená",J236,0)</f>
        <v>0</v>
      </c>
      <c r="BG236" s="196">
        <f>IF(N236="zákl. přenesená",J236,0)</f>
        <v>0</v>
      </c>
      <c r="BH236" s="196">
        <f>IF(N236="sníž. přenesená",J236,0)</f>
        <v>0</v>
      </c>
      <c r="BI236" s="196">
        <f>IF(N236="nulová",J236,0)</f>
        <v>0</v>
      </c>
      <c r="BJ236" s="22" t="s">
        <v>76</v>
      </c>
      <c r="BK236" s="196">
        <f>ROUND(I236*H236,2)</f>
        <v>0</v>
      </c>
      <c r="BL236" s="22" t="s">
        <v>126</v>
      </c>
      <c r="BM236" s="22" t="s">
        <v>445</v>
      </c>
    </row>
    <row r="237" spans="2:65" s="1" customFormat="1" ht="24">
      <c r="B237" s="39"/>
      <c r="C237" s="61"/>
      <c r="D237" s="197" t="s">
        <v>128</v>
      </c>
      <c r="E237" s="61"/>
      <c r="F237" s="198" t="s">
        <v>446</v>
      </c>
      <c r="G237" s="61"/>
      <c r="H237" s="61"/>
      <c r="I237" s="156"/>
      <c r="J237" s="61"/>
      <c r="K237" s="61"/>
      <c r="L237" s="59"/>
      <c r="M237" s="199"/>
      <c r="N237" s="40"/>
      <c r="O237" s="40"/>
      <c r="P237" s="40"/>
      <c r="Q237" s="40"/>
      <c r="R237" s="40"/>
      <c r="S237" s="40"/>
      <c r="T237" s="76"/>
      <c r="AT237" s="22" t="s">
        <v>128</v>
      </c>
      <c r="AU237" s="22" t="s">
        <v>83</v>
      </c>
    </row>
    <row r="238" spans="2:65" s="1" customFormat="1" ht="22.8" customHeight="1">
      <c r="B238" s="39"/>
      <c r="C238" s="222" t="s">
        <v>447</v>
      </c>
      <c r="D238" s="222" t="s">
        <v>140</v>
      </c>
      <c r="E238" s="223" t="s">
        <v>448</v>
      </c>
      <c r="F238" s="224" t="s">
        <v>449</v>
      </c>
      <c r="G238" s="225" t="s">
        <v>230</v>
      </c>
      <c r="H238" s="226">
        <v>4</v>
      </c>
      <c r="I238" s="227"/>
      <c r="J238" s="228">
        <f>ROUND(I238*H238,2)</f>
        <v>0</v>
      </c>
      <c r="K238" s="224" t="s">
        <v>125</v>
      </c>
      <c r="L238" s="229"/>
      <c r="M238" s="230" t="s">
        <v>21</v>
      </c>
      <c r="N238" s="231" t="s">
        <v>42</v>
      </c>
      <c r="O238" s="40"/>
      <c r="P238" s="194">
        <f>O238*H238</f>
        <v>0</v>
      </c>
      <c r="Q238" s="194">
        <v>3.7499999999999999E-2</v>
      </c>
      <c r="R238" s="194">
        <f>Q238*H238</f>
        <v>0.15</v>
      </c>
      <c r="S238" s="194">
        <v>0</v>
      </c>
      <c r="T238" s="195">
        <f>S238*H238</f>
        <v>0</v>
      </c>
      <c r="AR238" s="22" t="s">
        <v>143</v>
      </c>
      <c r="AT238" s="22" t="s">
        <v>140</v>
      </c>
      <c r="AU238" s="22" t="s">
        <v>83</v>
      </c>
      <c r="AY238" s="22" t="s">
        <v>119</v>
      </c>
      <c r="BE238" s="196">
        <f>IF(N238="základní",J238,0)</f>
        <v>0</v>
      </c>
      <c r="BF238" s="196">
        <f>IF(N238="snížená",J238,0)</f>
        <v>0</v>
      </c>
      <c r="BG238" s="196">
        <f>IF(N238="zákl. přenesená",J238,0)</f>
        <v>0</v>
      </c>
      <c r="BH238" s="196">
        <f>IF(N238="sníž. přenesená",J238,0)</f>
        <v>0</v>
      </c>
      <c r="BI238" s="196">
        <f>IF(N238="nulová",J238,0)</f>
        <v>0</v>
      </c>
      <c r="BJ238" s="22" t="s">
        <v>76</v>
      </c>
      <c r="BK238" s="196">
        <f>ROUND(I238*H238,2)</f>
        <v>0</v>
      </c>
      <c r="BL238" s="22" t="s">
        <v>126</v>
      </c>
      <c r="BM238" s="22" t="s">
        <v>450</v>
      </c>
    </row>
    <row r="239" spans="2:65" s="1" customFormat="1">
      <c r="B239" s="39"/>
      <c r="C239" s="61"/>
      <c r="D239" s="197" t="s">
        <v>128</v>
      </c>
      <c r="E239" s="61"/>
      <c r="F239" s="198" t="s">
        <v>451</v>
      </c>
      <c r="G239" s="61"/>
      <c r="H239" s="61"/>
      <c r="I239" s="156"/>
      <c r="J239" s="61"/>
      <c r="K239" s="61"/>
      <c r="L239" s="59"/>
      <c r="M239" s="199"/>
      <c r="N239" s="40"/>
      <c r="O239" s="40"/>
      <c r="P239" s="40"/>
      <c r="Q239" s="40"/>
      <c r="R239" s="40"/>
      <c r="S239" s="40"/>
      <c r="T239" s="76"/>
      <c r="AT239" s="22" t="s">
        <v>128</v>
      </c>
      <c r="AU239" s="22" t="s">
        <v>83</v>
      </c>
    </row>
    <row r="240" spans="2:65" s="1" customFormat="1" ht="14.4" customHeight="1">
      <c r="B240" s="39"/>
      <c r="C240" s="222" t="s">
        <v>452</v>
      </c>
      <c r="D240" s="222" t="s">
        <v>140</v>
      </c>
      <c r="E240" s="223" t="s">
        <v>453</v>
      </c>
      <c r="F240" s="224" t="s">
        <v>454</v>
      </c>
      <c r="G240" s="225" t="s">
        <v>230</v>
      </c>
      <c r="H240" s="226">
        <v>1</v>
      </c>
      <c r="I240" s="227"/>
      <c r="J240" s="228">
        <f>ROUND(I240*H240,2)</f>
        <v>0</v>
      </c>
      <c r="K240" s="224" t="s">
        <v>21</v>
      </c>
      <c r="L240" s="229"/>
      <c r="M240" s="230" t="s">
        <v>21</v>
      </c>
      <c r="N240" s="231" t="s">
        <v>42</v>
      </c>
      <c r="O240" s="40"/>
      <c r="P240" s="194">
        <f>O240*H240</f>
        <v>0</v>
      </c>
      <c r="Q240" s="194">
        <v>6.0000000000000002E-5</v>
      </c>
      <c r="R240" s="194">
        <f>Q240*H240</f>
        <v>6.0000000000000002E-5</v>
      </c>
      <c r="S240" s="194">
        <v>0</v>
      </c>
      <c r="T240" s="195">
        <f>S240*H240</f>
        <v>0</v>
      </c>
      <c r="AR240" s="22" t="s">
        <v>143</v>
      </c>
      <c r="AT240" s="22" t="s">
        <v>140</v>
      </c>
      <c r="AU240" s="22" t="s">
        <v>83</v>
      </c>
      <c r="AY240" s="22" t="s">
        <v>119</v>
      </c>
      <c r="BE240" s="196">
        <f>IF(N240="základní",J240,0)</f>
        <v>0</v>
      </c>
      <c r="BF240" s="196">
        <f>IF(N240="snížená",J240,0)</f>
        <v>0</v>
      </c>
      <c r="BG240" s="196">
        <f>IF(N240="zákl. přenesená",J240,0)</f>
        <v>0</v>
      </c>
      <c r="BH240" s="196">
        <f>IF(N240="sníž. přenesená",J240,0)</f>
        <v>0</v>
      </c>
      <c r="BI240" s="196">
        <f>IF(N240="nulová",J240,0)</f>
        <v>0</v>
      </c>
      <c r="BJ240" s="22" t="s">
        <v>76</v>
      </c>
      <c r="BK240" s="196">
        <f>ROUND(I240*H240,2)</f>
        <v>0</v>
      </c>
      <c r="BL240" s="22" t="s">
        <v>126</v>
      </c>
      <c r="BM240" s="22" t="s">
        <v>455</v>
      </c>
    </row>
    <row r="241" spans="2:65" s="1" customFormat="1">
      <c r="B241" s="39"/>
      <c r="C241" s="61"/>
      <c r="D241" s="197" t="s">
        <v>128</v>
      </c>
      <c r="E241" s="61"/>
      <c r="F241" s="198" t="s">
        <v>454</v>
      </c>
      <c r="G241" s="61"/>
      <c r="H241" s="61"/>
      <c r="I241" s="156"/>
      <c r="J241" s="61"/>
      <c r="K241" s="61"/>
      <c r="L241" s="59"/>
      <c r="M241" s="199"/>
      <c r="N241" s="40"/>
      <c r="O241" s="40"/>
      <c r="P241" s="40"/>
      <c r="Q241" s="40"/>
      <c r="R241" s="40"/>
      <c r="S241" s="40"/>
      <c r="T241" s="76"/>
      <c r="AT241" s="22" t="s">
        <v>128</v>
      </c>
      <c r="AU241" s="22" t="s">
        <v>83</v>
      </c>
    </row>
    <row r="242" spans="2:65" s="1" customFormat="1" ht="14.4" customHeight="1">
      <c r="B242" s="39"/>
      <c r="C242" s="185" t="s">
        <v>456</v>
      </c>
      <c r="D242" s="185" t="s">
        <v>121</v>
      </c>
      <c r="E242" s="186" t="s">
        <v>457</v>
      </c>
      <c r="F242" s="187" t="s">
        <v>458</v>
      </c>
      <c r="G242" s="188" t="s">
        <v>230</v>
      </c>
      <c r="H242" s="189">
        <v>1</v>
      </c>
      <c r="I242" s="190"/>
      <c r="J242" s="191">
        <f>ROUND(I242*H242,2)</f>
        <v>0</v>
      </c>
      <c r="K242" s="187" t="s">
        <v>125</v>
      </c>
      <c r="L242" s="59"/>
      <c r="M242" s="192" t="s">
        <v>21</v>
      </c>
      <c r="N242" s="193" t="s">
        <v>42</v>
      </c>
      <c r="O242" s="40"/>
      <c r="P242" s="194">
        <f>O242*H242</f>
        <v>0</v>
      </c>
      <c r="Q242" s="194">
        <v>3.4000000000000002E-4</v>
      </c>
      <c r="R242" s="194">
        <f>Q242*H242</f>
        <v>3.4000000000000002E-4</v>
      </c>
      <c r="S242" s="194">
        <v>0</v>
      </c>
      <c r="T242" s="195">
        <f>S242*H242</f>
        <v>0</v>
      </c>
      <c r="AR242" s="22" t="s">
        <v>126</v>
      </c>
      <c r="AT242" s="22" t="s">
        <v>121</v>
      </c>
      <c r="AU242" s="22" t="s">
        <v>83</v>
      </c>
      <c r="AY242" s="22" t="s">
        <v>119</v>
      </c>
      <c r="BE242" s="196">
        <f>IF(N242="základní",J242,0)</f>
        <v>0</v>
      </c>
      <c r="BF242" s="196">
        <f>IF(N242="snížená",J242,0)</f>
        <v>0</v>
      </c>
      <c r="BG242" s="196">
        <f>IF(N242="zákl. přenesená",J242,0)</f>
        <v>0</v>
      </c>
      <c r="BH242" s="196">
        <f>IF(N242="sníž. přenesená",J242,0)</f>
        <v>0</v>
      </c>
      <c r="BI242" s="196">
        <f>IF(N242="nulová",J242,0)</f>
        <v>0</v>
      </c>
      <c r="BJ242" s="22" t="s">
        <v>76</v>
      </c>
      <c r="BK242" s="196">
        <f>ROUND(I242*H242,2)</f>
        <v>0</v>
      </c>
      <c r="BL242" s="22" t="s">
        <v>126</v>
      </c>
      <c r="BM242" s="22" t="s">
        <v>459</v>
      </c>
    </row>
    <row r="243" spans="2:65" s="1" customFormat="1">
      <c r="B243" s="39"/>
      <c r="C243" s="61"/>
      <c r="D243" s="197" t="s">
        <v>128</v>
      </c>
      <c r="E243" s="61"/>
      <c r="F243" s="198" t="s">
        <v>460</v>
      </c>
      <c r="G243" s="61"/>
      <c r="H243" s="61"/>
      <c r="I243" s="156"/>
      <c r="J243" s="61"/>
      <c r="K243" s="61"/>
      <c r="L243" s="59"/>
      <c r="M243" s="199"/>
      <c r="N243" s="40"/>
      <c r="O243" s="40"/>
      <c r="P243" s="40"/>
      <c r="Q243" s="40"/>
      <c r="R243" s="40"/>
      <c r="S243" s="40"/>
      <c r="T243" s="76"/>
      <c r="AT243" s="22" t="s">
        <v>128</v>
      </c>
      <c r="AU243" s="22" t="s">
        <v>83</v>
      </c>
    </row>
    <row r="244" spans="2:65" s="1" customFormat="1" ht="14.4" customHeight="1">
      <c r="B244" s="39"/>
      <c r="C244" s="222" t="s">
        <v>461</v>
      </c>
      <c r="D244" s="222" t="s">
        <v>140</v>
      </c>
      <c r="E244" s="223" t="s">
        <v>462</v>
      </c>
      <c r="F244" s="224" t="s">
        <v>463</v>
      </c>
      <c r="G244" s="225" t="s">
        <v>311</v>
      </c>
      <c r="H244" s="226">
        <v>1</v>
      </c>
      <c r="I244" s="227"/>
      <c r="J244" s="228">
        <f>ROUND(I244*H244,2)</f>
        <v>0</v>
      </c>
      <c r="K244" s="224" t="s">
        <v>21</v>
      </c>
      <c r="L244" s="229"/>
      <c r="M244" s="230" t="s">
        <v>21</v>
      </c>
      <c r="N244" s="231" t="s">
        <v>42</v>
      </c>
      <c r="O244" s="40"/>
      <c r="P244" s="194">
        <f>O244*H244</f>
        <v>0</v>
      </c>
      <c r="Q244" s="194">
        <v>4.1000000000000002E-2</v>
      </c>
      <c r="R244" s="194">
        <f>Q244*H244</f>
        <v>4.1000000000000002E-2</v>
      </c>
      <c r="S244" s="194">
        <v>0</v>
      </c>
      <c r="T244" s="195">
        <f>S244*H244</f>
        <v>0</v>
      </c>
      <c r="AR244" s="22" t="s">
        <v>143</v>
      </c>
      <c r="AT244" s="22" t="s">
        <v>140</v>
      </c>
      <c r="AU244" s="22" t="s">
        <v>83</v>
      </c>
      <c r="AY244" s="22" t="s">
        <v>119</v>
      </c>
      <c r="BE244" s="196">
        <f>IF(N244="základní",J244,0)</f>
        <v>0</v>
      </c>
      <c r="BF244" s="196">
        <f>IF(N244="snížená",J244,0)</f>
        <v>0</v>
      </c>
      <c r="BG244" s="196">
        <f>IF(N244="zákl. přenesená",J244,0)</f>
        <v>0</v>
      </c>
      <c r="BH244" s="196">
        <f>IF(N244="sníž. přenesená",J244,0)</f>
        <v>0</v>
      </c>
      <c r="BI244" s="196">
        <f>IF(N244="nulová",J244,0)</f>
        <v>0</v>
      </c>
      <c r="BJ244" s="22" t="s">
        <v>76</v>
      </c>
      <c r="BK244" s="196">
        <f>ROUND(I244*H244,2)</f>
        <v>0</v>
      </c>
      <c r="BL244" s="22" t="s">
        <v>126</v>
      </c>
      <c r="BM244" s="22" t="s">
        <v>464</v>
      </c>
    </row>
    <row r="245" spans="2:65" s="1" customFormat="1">
      <c r="B245" s="39"/>
      <c r="C245" s="61"/>
      <c r="D245" s="197" t="s">
        <v>128</v>
      </c>
      <c r="E245" s="61"/>
      <c r="F245" s="198" t="s">
        <v>465</v>
      </c>
      <c r="G245" s="61"/>
      <c r="H245" s="61"/>
      <c r="I245" s="156"/>
      <c r="J245" s="61"/>
      <c r="K245" s="61"/>
      <c r="L245" s="59"/>
      <c r="M245" s="199"/>
      <c r="N245" s="40"/>
      <c r="O245" s="40"/>
      <c r="P245" s="40"/>
      <c r="Q245" s="40"/>
      <c r="R245" s="40"/>
      <c r="S245" s="40"/>
      <c r="T245" s="76"/>
      <c r="AT245" s="22" t="s">
        <v>128</v>
      </c>
      <c r="AU245" s="22" t="s">
        <v>83</v>
      </c>
    </row>
    <row r="246" spans="2:65" s="1" customFormat="1" ht="14.4" customHeight="1">
      <c r="B246" s="39"/>
      <c r="C246" s="185" t="s">
        <v>466</v>
      </c>
      <c r="D246" s="185" t="s">
        <v>121</v>
      </c>
      <c r="E246" s="186" t="s">
        <v>467</v>
      </c>
      <c r="F246" s="187" t="s">
        <v>468</v>
      </c>
      <c r="G246" s="188" t="s">
        <v>230</v>
      </c>
      <c r="H246" s="189">
        <v>2</v>
      </c>
      <c r="I246" s="190"/>
      <c r="J246" s="191">
        <f>ROUND(I246*H246,2)</f>
        <v>0</v>
      </c>
      <c r="K246" s="187" t="s">
        <v>125</v>
      </c>
      <c r="L246" s="59"/>
      <c r="M246" s="192" t="s">
        <v>21</v>
      </c>
      <c r="N246" s="193" t="s">
        <v>42</v>
      </c>
      <c r="O246" s="40"/>
      <c r="P246" s="194">
        <f>O246*H246</f>
        <v>0</v>
      </c>
      <c r="Q246" s="194">
        <v>1.65E-3</v>
      </c>
      <c r="R246" s="194">
        <f>Q246*H246</f>
        <v>3.3E-3</v>
      </c>
      <c r="S246" s="194">
        <v>0</v>
      </c>
      <c r="T246" s="195">
        <f>S246*H246</f>
        <v>0</v>
      </c>
      <c r="AR246" s="22" t="s">
        <v>126</v>
      </c>
      <c r="AT246" s="22" t="s">
        <v>121</v>
      </c>
      <c r="AU246" s="22" t="s">
        <v>83</v>
      </c>
      <c r="AY246" s="22" t="s">
        <v>119</v>
      </c>
      <c r="BE246" s="196">
        <f>IF(N246="základní",J246,0)</f>
        <v>0</v>
      </c>
      <c r="BF246" s="196">
        <f>IF(N246="snížená",J246,0)</f>
        <v>0</v>
      </c>
      <c r="BG246" s="196">
        <f>IF(N246="zákl. přenesená",J246,0)</f>
        <v>0</v>
      </c>
      <c r="BH246" s="196">
        <f>IF(N246="sníž. přenesená",J246,0)</f>
        <v>0</v>
      </c>
      <c r="BI246" s="196">
        <f>IF(N246="nulová",J246,0)</f>
        <v>0</v>
      </c>
      <c r="BJ246" s="22" t="s">
        <v>76</v>
      </c>
      <c r="BK246" s="196">
        <f>ROUND(I246*H246,2)</f>
        <v>0</v>
      </c>
      <c r="BL246" s="22" t="s">
        <v>126</v>
      </c>
      <c r="BM246" s="22" t="s">
        <v>469</v>
      </c>
    </row>
    <row r="247" spans="2:65" s="1" customFormat="1" ht="36">
      <c r="B247" s="39"/>
      <c r="C247" s="61"/>
      <c r="D247" s="197" t="s">
        <v>128</v>
      </c>
      <c r="E247" s="61"/>
      <c r="F247" s="198" t="s">
        <v>470</v>
      </c>
      <c r="G247" s="61"/>
      <c r="H247" s="61"/>
      <c r="I247" s="156"/>
      <c r="J247" s="61"/>
      <c r="K247" s="61"/>
      <c r="L247" s="59"/>
      <c r="M247" s="199"/>
      <c r="N247" s="40"/>
      <c r="O247" s="40"/>
      <c r="P247" s="40"/>
      <c r="Q247" s="40"/>
      <c r="R247" s="40"/>
      <c r="S247" s="40"/>
      <c r="T247" s="76"/>
      <c r="AT247" s="22" t="s">
        <v>128</v>
      </c>
      <c r="AU247" s="22" t="s">
        <v>83</v>
      </c>
    </row>
    <row r="248" spans="2:65" s="1" customFormat="1" ht="14.4" customHeight="1">
      <c r="B248" s="39"/>
      <c r="C248" s="222" t="s">
        <v>471</v>
      </c>
      <c r="D248" s="222" t="s">
        <v>140</v>
      </c>
      <c r="E248" s="223" t="s">
        <v>472</v>
      </c>
      <c r="F248" s="224" t="s">
        <v>473</v>
      </c>
      <c r="G248" s="225" t="s">
        <v>311</v>
      </c>
      <c r="H248" s="226">
        <v>1</v>
      </c>
      <c r="I248" s="227"/>
      <c r="J248" s="228">
        <f>ROUND(I248*H248,2)</f>
        <v>0</v>
      </c>
      <c r="K248" s="224" t="s">
        <v>21</v>
      </c>
      <c r="L248" s="229"/>
      <c r="M248" s="230" t="s">
        <v>21</v>
      </c>
      <c r="N248" s="231" t="s">
        <v>42</v>
      </c>
      <c r="O248" s="40"/>
      <c r="P248" s="194">
        <f>O248*H248</f>
        <v>0</v>
      </c>
      <c r="Q248" s="194">
        <v>2.7050000000000001E-2</v>
      </c>
      <c r="R248" s="194">
        <f>Q248*H248</f>
        <v>2.7050000000000001E-2</v>
      </c>
      <c r="S248" s="194">
        <v>0</v>
      </c>
      <c r="T248" s="195">
        <f>S248*H248</f>
        <v>0</v>
      </c>
      <c r="AR248" s="22" t="s">
        <v>143</v>
      </c>
      <c r="AT248" s="22" t="s">
        <v>140</v>
      </c>
      <c r="AU248" s="22" t="s">
        <v>83</v>
      </c>
      <c r="AY248" s="22" t="s">
        <v>119</v>
      </c>
      <c r="BE248" s="196">
        <f>IF(N248="základní",J248,0)</f>
        <v>0</v>
      </c>
      <c r="BF248" s="196">
        <f>IF(N248="snížená",J248,0)</f>
        <v>0</v>
      </c>
      <c r="BG248" s="196">
        <f>IF(N248="zákl. přenesená",J248,0)</f>
        <v>0</v>
      </c>
      <c r="BH248" s="196">
        <f>IF(N248="sníž. přenesená",J248,0)</f>
        <v>0</v>
      </c>
      <c r="BI248" s="196">
        <f>IF(N248="nulová",J248,0)</f>
        <v>0</v>
      </c>
      <c r="BJ248" s="22" t="s">
        <v>76</v>
      </c>
      <c r="BK248" s="196">
        <f>ROUND(I248*H248,2)</f>
        <v>0</v>
      </c>
      <c r="BL248" s="22" t="s">
        <v>126</v>
      </c>
      <c r="BM248" s="22" t="s">
        <v>474</v>
      </c>
    </row>
    <row r="249" spans="2:65" s="1" customFormat="1">
      <c r="B249" s="39"/>
      <c r="C249" s="61"/>
      <c r="D249" s="197" t="s">
        <v>128</v>
      </c>
      <c r="E249" s="61"/>
      <c r="F249" s="198" t="s">
        <v>475</v>
      </c>
      <c r="G249" s="61"/>
      <c r="H249" s="61"/>
      <c r="I249" s="156"/>
      <c r="J249" s="61"/>
      <c r="K249" s="61"/>
      <c r="L249" s="59"/>
      <c r="M249" s="199"/>
      <c r="N249" s="40"/>
      <c r="O249" s="40"/>
      <c r="P249" s="40"/>
      <c r="Q249" s="40"/>
      <c r="R249" s="40"/>
      <c r="S249" s="40"/>
      <c r="T249" s="76"/>
      <c r="AT249" s="22" t="s">
        <v>128</v>
      </c>
      <c r="AU249" s="22" t="s">
        <v>83</v>
      </c>
    </row>
    <row r="250" spans="2:65" s="1" customFormat="1" ht="14.4" customHeight="1">
      <c r="B250" s="39"/>
      <c r="C250" s="222" t="s">
        <v>476</v>
      </c>
      <c r="D250" s="222" t="s">
        <v>140</v>
      </c>
      <c r="E250" s="223" t="s">
        <v>477</v>
      </c>
      <c r="F250" s="224" t="s">
        <v>478</v>
      </c>
      <c r="G250" s="225" t="s">
        <v>311</v>
      </c>
      <c r="H250" s="226">
        <v>1</v>
      </c>
      <c r="I250" s="227"/>
      <c r="J250" s="228">
        <f>ROUND(I250*H250,2)</f>
        <v>0</v>
      </c>
      <c r="K250" s="224" t="s">
        <v>21</v>
      </c>
      <c r="L250" s="229"/>
      <c r="M250" s="230" t="s">
        <v>21</v>
      </c>
      <c r="N250" s="231" t="s">
        <v>42</v>
      </c>
      <c r="O250" s="40"/>
      <c r="P250" s="194">
        <f>O250*H250</f>
        <v>0</v>
      </c>
      <c r="Q250" s="194">
        <v>2.5999999999999999E-2</v>
      </c>
      <c r="R250" s="194">
        <f>Q250*H250</f>
        <v>2.5999999999999999E-2</v>
      </c>
      <c r="S250" s="194">
        <v>0</v>
      </c>
      <c r="T250" s="195">
        <f>S250*H250</f>
        <v>0</v>
      </c>
      <c r="AR250" s="22" t="s">
        <v>143</v>
      </c>
      <c r="AT250" s="22" t="s">
        <v>140</v>
      </c>
      <c r="AU250" s="22" t="s">
        <v>83</v>
      </c>
      <c r="AY250" s="22" t="s">
        <v>119</v>
      </c>
      <c r="BE250" s="196">
        <f>IF(N250="základní",J250,0)</f>
        <v>0</v>
      </c>
      <c r="BF250" s="196">
        <f>IF(N250="snížená",J250,0)</f>
        <v>0</v>
      </c>
      <c r="BG250" s="196">
        <f>IF(N250="zákl. přenesená",J250,0)</f>
        <v>0</v>
      </c>
      <c r="BH250" s="196">
        <f>IF(N250="sníž. přenesená",J250,0)</f>
        <v>0</v>
      </c>
      <c r="BI250" s="196">
        <f>IF(N250="nulová",J250,0)</f>
        <v>0</v>
      </c>
      <c r="BJ250" s="22" t="s">
        <v>76</v>
      </c>
      <c r="BK250" s="196">
        <f>ROUND(I250*H250,2)</f>
        <v>0</v>
      </c>
      <c r="BL250" s="22" t="s">
        <v>126</v>
      </c>
      <c r="BM250" s="22" t="s">
        <v>479</v>
      </c>
    </row>
    <row r="251" spans="2:65" s="1" customFormat="1" ht="24">
      <c r="B251" s="39"/>
      <c r="C251" s="61"/>
      <c r="D251" s="197" t="s">
        <v>128</v>
      </c>
      <c r="E251" s="61"/>
      <c r="F251" s="198" t="s">
        <v>480</v>
      </c>
      <c r="G251" s="61"/>
      <c r="H251" s="61"/>
      <c r="I251" s="156"/>
      <c r="J251" s="61"/>
      <c r="K251" s="61"/>
      <c r="L251" s="59"/>
      <c r="M251" s="199"/>
      <c r="N251" s="40"/>
      <c r="O251" s="40"/>
      <c r="P251" s="40"/>
      <c r="Q251" s="40"/>
      <c r="R251" s="40"/>
      <c r="S251" s="40"/>
      <c r="T251" s="76"/>
      <c r="AT251" s="22" t="s">
        <v>128</v>
      </c>
      <c r="AU251" s="22" t="s">
        <v>83</v>
      </c>
    </row>
    <row r="252" spans="2:65" s="1" customFormat="1" ht="14.4" customHeight="1">
      <c r="B252" s="39"/>
      <c r="C252" s="222" t="s">
        <v>481</v>
      </c>
      <c r="D252" s="222" t="s">
        <v>140</v>
      </c>
      <c r="E252" s="223" t="s">
        <v>482</v>
      </c>
      <c r="F252" s="224" t="s">
        <v>405</v>
      </c>
      <c r="G252" s="225" t="s">
        <v>230</v>
      </c>
      <c r="H252" s="226">
        <v>2</v>
      </c>
      <c r="I252" s="227"/>
      <c r="J252" s="228">
        <f>ROUND(I252*H252,2)</f>
        <v>0</v>
      </c>
      <c r="K252" s="224" t="s">
        <v>21</v>
      </c>
      <c r="L252" s="229"/>
      <c r="M252" s="230" t="s">
        <v>21</v>
      </c>
      <c r="N252" s="231" t="s">
        <v>42</v>
      </c>
      <c r="O252" s="40"/>
      <c r="P252" s="194">
        <f>O252*H252</f>
        <v>0</v>
      </c>
      <c r="Q252" s="194">
        <v>7.3000000000000001E-3</v>
      </c>
      <c r="R252" s="194">
        <f>Q252*H252</f>
        <v>1.46E-2</v>
      </c>
      <c r="S252" s="194">
        <v>0</v>
      </c>
      <c r="T252" s="195">
        <f>S252*H252</f>
        <v>0</v>
      </c>
      <c r="AR252" s="22" t="s">
        <v>143</v>
      </c>
      <c r="AT252" s="22" t="s">
        <v>140</v>
      </c>
      <c r="AU252" s="22" t="s">
        <v>83</v>
      </c>
      <c r="AY252" s="22" t="s">
        <v>119</v>
      </c>
      <c r="BE252" s="196">
        <f>IF(N252="základní",J252,0)</f>
        <v>0</v>
      </c>
      <c r="BF252" s="196">
        <f>IF(N252="snížená",J252,0)</f>
        <v>0</v>
      </c>
      <c r="BG252" s="196">
        <f>IF(N252="zákl. přenesená",J252,0)</f>
        <v>0</v>
      </c>
      <c r="BH252" s="196">
        <f>IF(N252="sníž. přenesená",J252,0)</f>
        <v>0</v>
      </c>
      <c r="BI252" s="196">
        <f>IF(N252="nulová",J252,0)</f>
        <v>0</v>
      </c>
      <c r="BJ252" s="22" t="s">
        <v>76</v>
      </c>
      <c r="BK252" s="196">
        <f>ROUND(I252*H252,2)</f>
        <v>0</v>
      </c>
      <c r="BL252" s="22" t="s">
        <v>126</v>
      </c>
      <c r="BM252" s="22" t="s">
        <v>483</v>
      </c>
    </row>
    <row r="253" spans="2:65" s="1" customFormat="1">
      <c r="B253" s="39"/>
      <c r="C253" s="61"/>
      <c r="D253" s="197" t="s">
        <v>128</v>
      </c>
      <c r="E253" s="61"/>
      <c r="F253" s="198" t="s">
        <v>484</v>
      </c>
      <c r="G253" s="61"/>
      <c r="H253" s="61"/>
      <c r="I253" s="156"/>
      <c r="J253" s="61"/>
      <c r="K253" s="61"/>
      <c r="L253" s="59"/>
      <c r="M253" s="199"/>
      <c r="N253" s="40"/>
      <c r="O253" s="40"/>
      <c r="P253" s="40"/>
      <c r="Q253" s="40"/>
      <c r="R253" s="40"/>
      <c r="S253" s="40"/>
      <c r="T253" s="76"/>
      <c r="AT253" s="22" t="s">
        <v>128</v>
      </c>
      <c r="AU253" s="22" t="s">
        <v>83</v>
      </c>
    </row>
    <row r="254" spans="2:65" s="1" customFormat="1" ht="14.4" customHeight="1">
      <c r="B254" s="39"/>
      <c r="C254" s="222" t="s">
        <v>485</v>
      </c>
      <c r="D254" s="222" t="s">
        <v>140</v>
      </c>
      <c r="E254" s="223" t="s">
        <v>409</v>
      </c>
      <c r="F254" s="224" t="s">
        <v>410</v>
      </c>
      <c r="G254" s="225" t="s">
        <v>230</v>
      </c>
      <c r="H254" s="226">
        <v>2</v>
      </c>
      <c r="I254" s="227"/>
      <c r="J254" s="228">
        <f>ROUND(I254*H254,2)</f>
        <v>0</v>
      </c>
      <c r="K254" s="224" t="s">
        <v>21</v>
      </c>
      <c r="L254" s="229"/>
      <c r="M254" s="230" t="s">
        <v>21</v>
      </c>
      <c r="N254" s="231" t="s">
        <v>42</v>
      </c>
      <c r="O254" s="40"/>
      <c r="P254" s="194">
        <f>O254*H254</f>
        <v>0</v>
      </c>
      <c r="Q254" s="194">
        <v>6.4999999999999997E-4</v>
      </c>
      <c r="R254" s="194">
        <f>Q254*H254</f>
        <v>1.2999999999999999E-3</v>
      </c>
      <c r="S254" s="194">
        <v>0</v>
      </c>
      <c r="T254" s="195">
        <f>S254*H254</f>
        <v>0</v>
      </c>
      <c r="AR254" s="22" t="s">
        <v>143</v>
      </c>
      <c r="AT254" s="22" t="s">
        <v>140</v>
      </c>
      <c r="AU254" s="22" t="s">
        <v>83</v>
      </c>
      <c r="AY254" s="22" t="s">
        <v>119</v>
      </c>
      <c r="BE254" s="196">
        <f>IF(N254="základní",J254,0)</f>
        <v>0</v>
      </c>
      <c r="BF254" s="196">
        <f>IF(N254="snížená",J254,0)</f>
        <v>0</v>
      </c>
      <c r="BG254" s="196">
        <f>IF(N254="zákl. přenesená",J254,0)</f>
        <v>0</v>
      </c>
      <c r="BH254" s="196">
        <f>IF(N254="sníž. přenesená",J254,0)</f>
        <v>0</v>
      </c>
      <c r="BI254" s="196">
        <f>IF(N254="nulová",J254,0)</f>
        <v>0</v>
      </c>
      <c r="BJ254" s="22" t="s">
        <v>76</v>
      </c>
      <c r="BK254" s="196">
        <f>ROUND(I254*H254,2)</f>
        <v>0</v>
      </c>
      <c r="BL254" s="22" t="s">
        <v>126</v>
      </c>
      <c r="BM254" s="22" t="s">
        <v>486</v>
      </c>
    </row>
    <row r="255" spans="2:65" s="1" customFormat="1">
      <c r="B255" s="39"/>
      <c r="C255" s="61"/>
      <c r="D255" s="197" t="s">
        <v>128</v>
      </c>
      <c r="E255" s="61"/>
      <c r="F255" s="198" t="s">
        <v>412</v>
      </c>
      <c r="G255" s="61"/>
      <c r="H255" s="61"/>
      <c r="I255" s="156"/>
      <c r="J255" s="61"/>
      <c r="K255" s="61"/>
      <c r="L255" s="59"/>
      <c r="M255" s="199"/>
      <c r="N255" s="40"/>
      <c r="O255" s="40"/>
      <c r="P255" s="40"/>
      <c r="Q255" s="40"/>
      <c r="R255" s="40"/>
      <c r="S255" s="40"/>
      <c r="T255" s="76"/>
      <c r="AT255" s="22" t="s">
        <v>128</v>
      </c>
      <c r="AU255" s="22" t="s">
        <v>83</v>
      </c>
    </row>
    <row r="256" spans="2:65" s="1" customFormat="1" ht="14.4" customHeight="1">
      <c r="B256" s="39"/>
      <c r="C256" s="185" t="s">
        <v>487</v>
      </c>
      <c r="D256" s="185" t="s">
        <v>121</v>
      </c>
      <c r="E256" s="186" t="s">
        <v>488</v>
      </c>
      <c r="F256" s="187" t="s">
        <v>489</v>
      </c>
      <c r="G256" s="188" t="s">
        <v>230</v>
      </c>
      <c r="H256" s="189">
        <v>1</v>
      </c>
      <c r="I256" s="190"/>
      <c r="J256" s="191">
        <f>ROUND(I256*H256,2)</f>
        <v>0</v>
      </c>
      <c r="K256" s="187" t="s">
        <v>125</v>
      </c>
      <c r="L256" s="59"/>
      <c r="M256" s="192" t="s">
        <v>21</v>
      </c>
      <c r="N256" s="193" t="s">
        <v>42</v>
      </c>
      <c r="O256" s="40"/>
      <c r="P256" s="194">
        <f>O256*H256</f>
        <v>0</v>
      </c>
      <c r="Q256" s="194">
        <v>2.96E-3</v>
      </c>
      <c r="R256" s="194">
        <f>Q256*H256</f>
        <v>2.96E-3</v>
      </c>
      <c r="S256" s="194">
        <v>0</v>
      </c>
      <c r="T256" s="195">
        <f>S256*H256</f>
        <v>0</v>
      </c>
      <c r="AR256" s="22" t="s">
        <v>126</v>
      </c>
      <c r="AT256" s="22" t="s">
        <v>121</v>
      </c>
      <c r="AU256" s="22" t="s">
        <v>83</v>
      </c>
      <c r="AY256" s="22" t="s">
        <v>119</v>
      </c>
      <c r="BE256" s="196">
        <f>IF(N256="základní",J256,0)</f>
        <v>0</v>
      </c>
      <c r="BF256" s="196">
        <f>IF(N256="snížená",J256,0)</f>
        <v>0</v>
      </c>
      <c r="BG256" s="196">
        <f>IF(N256="zákl. přenesená",J256,0)</f>
        <v>0</v>
      </c>
      <c r="BH256" s="196">
        <f>IF(N256="sníž. přenesená",J256,0)</f>
        <v>0</v>
      </c>
      <c r="BI256" s="196">
        <f>IF(N256="nulová",J256,0)</f>
        <v>0</v>
      </c>
      <c r="BJ256" s="22" t="s">
        <v>76</v>
      </c>
      <c r="BK256" s="196">
        <f>ROUND(I256*H256,2)</f>
        <v>0</v>
      </c>
      <c r="BL256" s="22" t="s">
        <v>126</v>
      </c>
      <c r="BM256" s="22" t="s">
        <v>490</v>
      </c>
    </row>
    <row r="257" spans="2:65" s="1" customFormat="1" ht="36">
      <c r="B257" s="39"/>
      <c r="C257" s="61"/>
      <c r="D257" s="197" t="s">
        <v>128</v>
      </c>
      <c r="E257" s="61"/>
      <c r="F257" s="198" t="s">
        <v>491</v>
      </c>
      <c r="G257" s="61"/>
      <c r="H257" s="61"/>
      <c r="I257" s="156"/>
      <c r="J257" s="61"/>
      <c r="K257" s="61"/>
      <c r="L257" s="59"/>
      <c r="M257" s="199"/>
      <c r="N257" s="40"/>
      <c r="O257" s="40"/>
      <c r="P257" s="40"/>
      <c r="Q257" s="40"/>
      <c r="R257" s="40"/>
      <c r="S257" s="40"/>
      <c r="T257" s="76"/>
      <c r="AT257" s="22" t="s">
        <v>128</v>
      </c>
      <c r="AU257" s="22" t="s">
        <v>83</v>
      </c>
    </row>
    <row r="258" spans="2:65" s="1" customFormat="1" ht="14.4" customHeight="1">
      <c r="B258" s="39"/>
      <c r="C258" s="222" t="s">
        <v>492</v>
      </c>
      <c r="D258" s="222" t="s">
        <v>140</v>
      </c>
      <c r="E258" s="223" t="s">
        <v>493</v>
      </c>
      <c r="F258" s="224" t="s">
        <v>494</v>
      </c>
      <c r="G258" s="225" t="s">
        <v>311</v>
      </c>
      <c r="H258" s="226">
        <v>1</v>
      </c>
      <c r="I258" s="227"/>
      <c r="J258" s="228">
        <f>ROUND(I258*H258,2)</f>
        <v>0</v>
      </c>
      <c r="K258" s="224" t="s">
        <v>21</v>
      </c>
      <c r="L258" s="229"/>
      <c r="M258" s="230" t="s">
        <v>21</v>
      </c>
      <c r="N258" s="231" t="s">
        <v>42</v>
      </c>
      <c r="O258" s="40"/>
      <c r="P258" s="194">
        <f>O258*H258</f>
        <v>0</v>
      </c>
      <c r="Q258" s="194">
        <v>4.5999999999999999E-2</v>
      </c>
      <c r="R258" s="194">
        <f>Q258*H258</f>
        <v>4.5999999999999999E-2</v>
      </c>
      <c r="S258" s="194">
        <v>0</v>
      </c>
      <c r="T258" s="195">
        <f>S258*H258</f>
        <v>0</v>
      </c>
      <c r="AR258" s="22" t="s">
        <v>143</v>
      </c>
      <c r="AT258" s="22" t="s">
        <v>140</v>
      </c>
      <c r="AU258" s="22" t="s">
        <v>83</v>
      </c>
      <c r="AY258" s="22" t="s">
        <v>119</v>
      </c>
      <c r="BE258" s="196">
        <f>IF(N258="základní",J258,0)</f>
        <v>0</v>
      </c>
      <c r="BF258" s="196">
        <f>IF(N258="snížená",J258,0)</f>
        <v>0</v>
      </c>
      <c r="BG258" s="196">
        <f>IF(N258="zákl. přenesená",J258,0)</f>
        <v>0</v>
      </c>
      <c r="BH258" s="196">
        <f>IF(N258="sníž. přenesená",J258,0)</f>
        <v>0</v>
      </c>
      <c r="BI258" s="196">
        <f>IF(N258="nulová",J258,0)</f>
        <v>0</v>
      </c>
      <c r="BJ258" s="22" t="s">
        <v>76</v>
      </c>
      <c r="BK258" s="196">
        <f>ROUND(I258*H258,2)</f>
        <v>0</v>
      </c>
      <c r="BL258" s="22" t="s">
        <v>126</v>
      </c>
      <c r="BM258" s="22" t="s">
        <v>495</v>
      </c>
    </row>
    <row r="259" spans="2:65" s="1" customFormat="1">
      <c r="B259" s="39"/>
      <c r="C259" s="61"/>
      <c r="D259" s="197" t="s">
        <v>128</v>
      </c>
      <c r="E259" s="61"/>
      <c r="F259" s="198" t="s">
        <v>496</v>
      </c>
      <c r="G259" s="61"/>
      <c r="H259" s="61"/>
      <c r="I259" s="156"/>
      <c r="J259" s="61"/>
      <c r="K259" s="61"/>
      <c r="L259" s="59"/>
      <c r="M259" s="199"/>
      <c r="N259" s="40"/>
      <c r="O259" s="40"/>
      <c r="P259" s="40"/>
      <c r="Q259" s="40"/>
      <c r="R259" s="40"/>
      <c r="S259" s="40"/>
      <c r="T259" s="76"/>
      <c r="AT259" s="22" t="s">
        <v>128</v>
      </c>
      <c r="AU259" s="22" t="s">
        <v>83</v>
      </c>
    </row>
    <row r="260" spans="2:65" s="1" customFormat="1" ht="14.4" customHeight="1">
      <c r="B260" s="39"/>
      <c r="C260" s="222" t="s">
        <v>497</v>
      </c>
      <c r="D260" s="222" t="s">
        <v>140</v>
      </c>
      <c r="E260" s="223" t="s">
        <v>409</v>
      </c>
      <c r="F260" s="224" t="s">
        <v>410</v>
      </c>
      <c r="G260" s="225" t="s">
        <v>230</v>
      </c>
      <c r="H260" s="226">
        <v>1</v>
      </c>
      <c r="I260" s="227"/>
      <c r="J260" s="228">
        <f>ROUND(I260*H260,2)</f>
        <v>0</v>
      </c>
      <c r="K260" s="224" t="s">
        <v>21</v>
      </c>
      <c r="L260" s="229"/>
      <c r="M260" s="230" t="s">
        <v>21</v>
      </c>
      <c r="N260" s="231" t="s">
        <v>42</v>
      </c>
      <c r="O260" s="40"/>
      <c r="P260" s="194">
        <f>O260*H260</f>
        <v>0</v>
      </c>
      <c r="Q260" s="194">
        <v>6.4999999999999997E-4</v>
      </c>
      <c r="R260" s="194">
        <f>Q260*H260</f>
        <v>6.4999999999999997E-4</v>
      </c>
      <c r="S260" s="194">
        <v>0</v>
      </c>
      <c r="T260" s="195">
        <f>S260*H260</f>
        <v>0</v>
      </c>
      <c r="AR260" s="22" t="s">
        <v>143</v>
      </c>
      <c r="AT260" s="22" t="s">
        <v>140</v>
      </c>
      <c r="AU260" s="22" t="s">
        <v>83</v>
      </c>
      <c r="AY260" s="22" t="s">
        <v>119</v>
      </c>
      <c r="BE260" s="196">
        <f>IF(N260="základní",J260,0)</f>
        <v>0</v>
      </c>
      <c r="BF260" s="196">
        <f>IF(N260="snížená",J260,0)</f>
        <v>0</v>
      </c>
      <c r="BG260" s="196">
        <f>IF(N260="zákl. přenesená",J260,0)</f>
        <v>0</v>
      </c>
      <c r="BH260" s="196">
        <f>IF(N260="sníž. přenesená",J260,0)</f>
        <v>0</v>
      </c>
      <c r="BI260" s="196">
        <f>IF(N260="nulová",J260,0)</f>
        <v>0</v>
      </c>
      <c r="BJ260" s="22" t="s">
        <v>76</v>
      </c>
      <c r="BK260" s="196">
        <f>ROUND(I260*H260,2)</f>
        <v>0</v>
      </c>
      <c r="BL260" s="22" t="s">
        <v>126</v>
      </c>
      <c r="BM260" s="22" t="s">
        <v>498</v>
      </c>
    </row>
    <row r="261" spans="2:65" s="1" customFormat="1">
      <c r="B261" s="39"/>
      <c r="C261" s="61"/>
      <c r="D261" s="197" t="s">
        <v>128</v>
      </c>
      <c r="E261" s="61"/>
      <c r="F261" s="198" t="s">
        <v>412</v>
      </c>
      <c r="G261" s="61"/>
      <c r="H261" s="61"/>
      <c r="I261" s="156"/>
      <c r="J261" s="61"/>
      <c r="K261" s="61"/>
      <c r="L261" s="59"/>
      <c r="M261" s="199"/>
      <c r="N261" s="40"/>
      <c r="O261" s="40"/>
      <c r="P261" s="40"/>
      <c r="Q261" s="40"/>
      <c r="R261" s="40"/>
      <c r="S261" s="40"/>
      <c r="T261" s="76"/>
      <c r="AT261" s="22" t="s">
        <v>128</v>
      </c>
      <c r="AU261" s="22" t="s">
        <v>83</v>
      </c>
    </row>
    <row r="262" spans="2:65" s="1" customFormat="1" ht="14.4" customHeight="1">
      <c r="B262" s="39"/>
      <c r="C262" s="222" t="s">
        <v>499</v>
      </c>
      <c r="D262" s="222" t="s">
        <v>140</v>
      </c>
      <c r="E262" s="223" t="s">
        <v>482</v>
      </c>
      <c r="F262" s="224" t="s">
        <v>405</v>
      </c>
      <c r="G262" s="225" t="s">
        <v>230</v>
      </c>
      <c r="H262" s="226">
        <v>1</v>
      </c>
      <c r="I262" s="227"/>
      <c r="J262" s="228">
        <f>ROUND(I262*H262,2)</f>
        <v>0</v>
      </c>
      <c r="K262" s="224" t="s">
        <v>21</v>
      </c>
      <c r="L262" s="229"/>
      <c r="M262" s="230" t="s">
        <v>21</v>
      </c>
      <c r="N262" s="231" t="s">
        <v>42</v>
      </c>
      <c r="O262" s="40"/>
      <c r="P262" s="194">
        <f>O262*H262</f>
        <v>0</v>
      </c>
      <c r="Q262" s="194">
        <v>7.3000000000000001E-3</v>
      </c>
      <c r="R262" s="194">
        <f>Q262*H262</f>
        <v>7.3000000000000001E-3</v>
      </c>
      <c r="S262" s="194">
        <v>0</v>
      </c>
      <c r="T262" s="195">
        <f>S262*H262</f>
        <v>0</v>
      </c>
      <c r="AR262" s="22" t="s">
        <v>143</v>
      </c>
      <c r="AT262" s="22" t="s">
        <v>140</v>
      </c>
      <c r="AU262" s="22" t="s">
        <v>83</v>
      </c>
      <c r="AY262" s="22" t="s">
        <v>119</v>
      </c>
      <c r="BE262" s="196">
        <f>IF(N262="základní",J262,0)</f>
        <v>0</v>
      </c>
      <c r="BF262" s="196">
        <f>IF(N262="snížená",J262,0)</f>
        <v>0</v>
      </c>
      <c r="BG262" s="196">
        <f>IF(N262="zákl. přenesená",J262,0)</f>
        <v>0</v>
      </c>
      <c r="BH262" s="196">
        <f>IF(N262="sníž. přenesená",J262,0)</f>
        <v>0</v>
      </c>
      <c r="BI262" s="196">
        <f>IF(N262="nulová",J262,0)</f>
        <v>0</v>
      </c>
      <c r="BJ262" s="22" t="s">
        <v>76</v>
      </c>
      <c r="BK262" s="196">
        <f>ROUND(I262*H262,2)</f>
        <v>0</v>
      </c>
      <c r="BL262" s="22" t="s">
        <v>126</v>
      </c>
      <c r="BM262" s="22" t="s">
        <v>500</v>
      </c>
    </row>
    <row r="263" spans="2:65" s="1" customFormat="1">
      <c r="B263" s="39"/>
      <c r="C263" s="61"/>
      <c r="D263" s="197" t="s">
        <v>128</v>
      </c>
      <c r="E263" s="61"/>
      <c r="F263" s="198" t="s">
        <v>484</v>
      </c>
      <c r="G263" s="61"/>
      <c r="H263" s="61"/>
      <c r="I263" s="156"/>
      <c r="J263" s="61"/>
      <c r="K263" s="61"/>
      <c r="L263" s="59"/>
      <c r="M263" s="199"/>
      <c r="N263" s="40"/>
      <c r="O263" s="40"/>
      <c r="P263" s="40"/>
      <c r="Q263" s="40"/>
      <c r="R263" s="40"/>
      <c r="S263" s="40"/>
      <c r="T263" s="76"/>
      <c r="AT263" s="22" t="s">
        <v>128</v>
      </c>
      <c r="AU263" s="22" t="s">
        <v>83</v>
      </c>
    </row>
    <row r="264" spans="2:65" s="1" customFormat="1" ht="14.4" customHeight="1">
      <c r="B264" s="39"/>
      <c r="C264" s="185" t="s">
        <v>501</v>
      </c>
      <c r="D264" s="185" t="s">
        <v>121</v>
      </c>
      <c r="E264" s="186" t="s">
        <v>502</v>
      </c>
      <c r="F264" s="187" t="s">
        <v>503</v>
      </c>
      <c r="G264" s="188" t="s">
        <v>136</v>
      </c>
      <c r="H264" s="189">
        <v>505</v>
      </c>
      <c r="I264" s="190"/>
      <c r="J264" s="191">
        <f>ROUND(I264*H264,2)</f>
        <v>0</v>
      </c>
      <c r="K264" s="187" t="s">
        <v>125</v>
      </c>
      <c r="L264" s="59"/>
      <c r="M264" s="192" t="s">
        <v>21</v>
      </c>
      <c r="N264" s="193" t="s">
        <v>42</v>
      </c>
      <c r="O264" s="40"/>
      <c r="P264" s="194">
        <f>O264*H264</f>
        <v>0</v>
      </c>
      <c r="Q264" s="194">
        <v>0</v>
      </c>
      <c r="R264" s="194">
        <f>Q264*H264</f>
        <v>0</v>
      </c>
      <c r="S264" s="194">
        <v>0</v>
      </c>
      <c r="T264" s="195">
        <f>S264*H264</f>
        <v>0</v>
      </c>
      <c r="AR264" s="22" t="s">
        <v>126</v>
      </c>
      <c r="AT264" s="22" t="s">
        <v>121</v>
      </c>
      <c r="AU264" s="22" t="s">
        <v>83</v>
      </c>
      <c r="AY264" s="22" t="s">
        <v>119</v>
      </c>
      <c r="BE264" s="196">
        <f>IF(N264="základní",J264,0)</f>
        <v>0</v>
      </c>
      <c r="BF264" s="196">
        <f>IF(N264="snížená",J264,0)</f>
        <v>0</v>
      </c>
      <c r="BG264" s="196">
        <f>IF(N264="zákl. přenesená",J264,0)</f>
        <v>0</v>
      </c>
      <c r="BH264" s="196">
        <f>IF(N264="sníž. přenesená",J264,0)</f>
        <v>0</v>
      </c>
      <c r="BI264" s="196">
        <f>IF(N264="nulová",J264,0)</f>
        <v>0</v>
      </c>
      <c r="BJ264" s="22" t="s">
        <v>76</v>
      </c>
      <c r="BK264" s="196">
        <f>ROUND(I264*H264,2)</f>
        <v>0</v>
      </c>
      <c r="BL264" s="22" t="s">
        <v>126</v>
      </c>
      <c r="BM264" s="22" t="s">
        <v>504</v>
      </c>
    </row>
    <row r="265" spans="2:65" s="1" customFormat="1">
      <c r="B265" s="39"/>
      <c r="C265" s="61"/>
      <c r="D265" s="197" t="s">
        <v>128</v>
      </c>
      <c r="E265" s="61"/>
      <c r="F265" s="198" t="s">
        <v>503</v>
      </c>
      <c r="G265" s="61"/>
      <c r="H265" s="61"/>
      <c r="I265" s="156"/>
      <c r="J265" s="61"/>
      <c r="K265" s="61"/>
      <c r="L265" s="59"/>
      <c r="M265" s="199"/>
      <c r="N265" s="40"/>
      <c r="O265" s="40"/>
      <c r="P265" s="40"/>
      <c r="Q265" s="40"/>
      <c r="R265" s="40"/>
      <c r="S265" s="40"/>
      <c r="T265" s="76"/>
      <c r="AT265" s="22" t="s">
        <v>128</v>
      </c>
      <c r="AU265" s="22" t="s">
        <v>83</v>
      </c>
    </row>
    <row r="266" spans="2:65" s="1" customFormat="1" ht="14.4" customHeight="1">
      <c r="B266" s="39"/>
      <c r="C266" s="185" t="s">
        <v>505</v>
      </c>
      <c r="D266" s="185" t="s">
        <v>121</v>
      </c>
      <c r="E266" s="186" t="s">
        <v>506</v>
      </c>
      <c r="F266" s="187" t="s">
        <v>507</v>
      </c>
      <c r="G266" s="188" t="s">
        <v>136</v>
      </c>
      <c r="H266" s="189">
        <v>505</v>
      </c>
      <c r="I266" s="190"/>
      <c r="J266" s="191">
        <f>ROUND(I266*H266,2)</f>
        <v>0</v>
      </c>
      <c r="K266" s="187" t="s">
        <v>125</v>
      </c>
      <c r="L266" s="59"/>
      <c r="M266" s="192" t="s">
        <v>21</v>
      </c>
      <c r="N266" s="193" t="s">
        <v>42</v>
      </c>
      <c r="O266" s="40"/>
      <c r="P266" s="194">
        <f>O266*H266</f>
        <v>0</v>
      </c>
      <c r="Q266" s="194">
        <v>0</v>
      </c>
      <c r="R266" s="194">
        <f>Q266*H266</f>
        <v>0</v>
      </c>
      <c r="S266" s="194">
        <v>0</v>
      </c>
      <c r="T266" s="195">
        <f>S266*H266</f>
        <v>0</v>
      </c>
      <c r="AR266" s="22" t="s">
        <v>126</v>
      </c>
      <c r="AT266" s="22" t="s">
        <v>121</v>
      </c>
      <c r="AU266" s="22" t="s">
        <v>83</v>
      </c>
      <c r="AY266" s="22" t="s">
        <v>119</v>
      </c>
      <c r="BE266" s="196">
        <f>IF(N266="základní",J266,0)</f>
        <v>0</v>
      </c>
      <c r="BF266" s="196">
        <f>IF(N266="snížená",J266,0)</f>
        <v>0</v>
      </c>
      <c r="BG266" s="196">
        <f>IF(N266="zákl. přenesená",J266,0)</f>
        <v>0</v>
      </c>
      <c r="BH266" s="196">
        <f>IF(N266="sníž. přenesená",J266,0)</f>
        <v>0</v>
      </c>
      <c r="BI266" s="196">
        <f>IF(N266="nulová",J266,0)</f>
        <v>0</v>
      </c>
      <c r="BJ266" s="22" t="s">
        <v>76</v>
      </c>
      <c r="BK266" s="196">
        <f>ROUND(I266*H266,2)</f>
        <v>0</v>
      </c>
      <c r="BL266" s="22" t="s">
        <v>126</v>
      </c>
      <c r="BM266" s="22" t="s">
        <v>508</v>
      </c>
    </row>
    <row r="267" spans="2:65" s="1" customFormat="1">
      <c r="B267" s="39"/>
      <c r="C267" s="61"/>
      <c r="D267" s="197" t="s">
        <v>128</v>
      </c>
      <c r="E267" s="61"/>
      <c r="F267" s="198" t="s">
        <v>509</v>
      </c>
      <c r="G267" s="61"/>
      <c r="H267" s="61"/>
      <c r="I267" s="156"/>
      <c r="J267" s="61"/>
      <c r="K267" s="61"/>
      <c r="L267" s="59"/>
      <c r="M267" s="199"/>
      <c r="N267" s="40"/>
      <c r="O267" s="40"/>
      <c r="P267" s="40"/>
      <c r="Q267" s="40"/>
      <c r="R267" s="40"/>
      <c r="S267" s="40"/>
      <c r="T267" s="76"/>
      <c r="AT267" s="22" t="s">
        <v>128</v>
      </c>
      <c r="AU267" s="22" t="s">
        <v>83</v>
      </c>
    </row>
    <row r="268" spans="2:65" s="1" customFormat="1" ht="14.4" customHeight="1">
      <c r="B268" s="39"/>
      <c r="C268" s="185" t="s">
        <v>510</v>
      </c>
      <c r="D268" s="185" t="s">
        <v>121</v>
      </c>
      <c r="E268" s="186" t="s">
        <v>511</v>
      </c>
      <c r="F268" s="187" t="s">
        <v>512</v>
      </c>
      <c r="G268" s="188" t="s">
        <v>136</v>
      </c>
      <c r="H268" s="189">
        <v>2234</v>
      </c>
      <c r="I268" s="190"/>
      <c r="J268" s="191">
        <f>ROUND(I268*H268,2)</f>
        <v>0</v>
      </c>
      <c r="K268" s="187" t="s">
        <v>125</v>
      </c>
      <c r="L268" s="59"/>
      <c r="M268" s="192" t="s">
        <v>21</v>
      </c>
      <c r="N268" s="193" t="s">
        <v>42</v>
      </c>
      <c r="O268" s="40"/>
      <c r="P268" s="194">
        <f>O268*H268</f>
        <v>0</v>
      </c>
      <c r="Q268" s="194">
        <v>0</v>
      </c>
      <c r="R268" s="194">
        <f>Q268*H268</f>
        <v>0</v>
      </c>
      <c r="S268" s="194">
        <v>0</v>
      </c>
      <c r="T268" s="195">
        <f>S268*H268</f>
        <v>0</v>
      </c>
      <c r="AR268" s="22" t="s">
        <v>126</v>
      </c>
      <c r="AT268" s="22" t="s">
        <v>121</v>
      </c>
      <c r="AU268" s="22" t="s">
        <v>83</v>
      </c>
      <c r="AY268" s="22" t="s">
        <v>119</v>
      </c>
      <c r="BE268" s="196">
        <f>IF(N268="základní",J268,0)</f>
        <v>0</v>
      </c>
      <c r="BF268" s="196">
        <f>IF(N268="snížená",J268,0)</f>
        <v>0</v>
      </c>
      <c r="BG268" s="196">
        <f>IF(N268="zákl. přenesená",J268,0)</f>
        <v>0</v>
      </c>
      <c r="BH268" s="196">
        <f>IF(N268="sníž. přenesená",J268,0)</f>
        <v>0</v>
      </c>
      <c r="BI268" s="196">
        <f>IF(N268="nulová",J268,0)</f>
        <v>0</v>
      </c>
      <c r="BJ268" s="22" t="s">
        <v>76</v>
      </c>
      <c r="BK268" s="196">
        <f>ROUND(I268*H268,2)</f>
        <v>0</v>
      </c>
      <c r="BL268" s="22" t="s">
        <v>126</v>
      </c>
      <c r="BM268" s="22" t="s">
        <v>513</v>
      </c>
    </row>
    <row r="269" spans="2:65" s="1" customFormat="1">
      <c r="B269" s="39"/>
      <c r="C269" s="61"/>
      <c r="D269" s="197" t="s">
        <v>128</v>
      </c>
      <c r="E269" s="61"/>
      <c r="F269" s="198" t="s">
        <v>514</v>
      </c>
      <c r="G269" s="61"/>
      <c r="H269" s="61"/>
      <c r="I269" s="156"/>
      <c r="J269" s="61"/>
      <c r="K269" s="61"/>
      <c r="L269" s="59"/>
      <c r="M269" s="199"/>
      <c r="N269" s="40"/>
      <c r="O269" s="40"/>
      <c r="P269" s="40"/>
      <c r="Q269" s="40"/>
      <c r="R269" s="40"/>
      <c r="S269" s="40"/>
      <c r="T269" s="76"/>
      <c r="AT269" s="22" t="s">
        <v>128</v>
      </c>
      <c r="AU269" s="22" t="s">
        <v>83</v>
      </c>
    </row>
    <row r="270" spans="2:65" s="1" customFormat="1" ht="14.4" customHeight="1">
      <c r="B270" s="39"/>
      <c r="C270" s="185" t="s">
        <v>515</v>
      </c>
      <c r="D270" s="185" t="s">
        <v>121</v>
      </c>
      <c r="E270" s="186" t="s">
        <v>516</v>
      </c>
      <c r="F270" s="187" t="s">
        <v>517</v>
      </c>
      <c r="G270" s="188" t="s">
        <v>136</v>
      </c>
      <c r="H270" s="189">
        <v>2234</v>
      </c>
      <c r="I270" s="190"/>
      <c r="J270" s="191">
        <f>ROUND(I270*H270,2)</f>
        <v>0</v>
      </c>
      <c r="K270" s="187" t="s">
        <v>125</v>
      </c>
      <c r="L270" s="59"/>
      <c r="M270" s="192" t="s">
        <v>21</v>
      </c>
      <c r="N270" s="193" t="s">
        <v>42</v>
      </c>
      <c r="O270" s="40"/>
      <c r="P270" s="194">
        <f>O270*H270</f>
        <v>0</v>
      </c>
      <c r="Q270" s="194">
        <v>0</v>
      </c>
      <c r="R270" s="194">
        <f>Q270*H270</f>
        <v>0</v>
      </c>
      <c r="S270" s="194">
        <v>0</v>
      </c>
      <c r="T270" s="195">
        <f>S270*H270</f>
        <v>0</v>
      </c>
      <c r="AR270" s="22" t="s">
        <v>126</v>
      </c>
      <c r="AT270" s="22" t="s">
        <v>121</v>
      </c>
      <c r="AU270" s="22" t="s">
        <v>83</v>
      </c>
      <c r="AY270" s="22" t="s">
        <v>119</v>
      </c>
      <c r="BE270" s="196">
        <f>IF(N270="základní",J270,0)</f>
        <v>0</v>
      </c>
      <c r="BF270" s="196">
        <f>IF(N270="snížená",J270,0)</f>
        <v>0</v>
      </c>
      <c r="BG270" s="196">
        <f>IF(N270="zákl. přenesená",J270,0)</f>
        <v>0</v>
      </c>
      <c r="BH270" s="196">
        <f>IF(N270="sníž. přenesená",J270,0)</f>
        <v>0</v>
      </c>
      <c r="BI270" s="196">
        <f>IF(N270="nulová",J270,0)</f>
        <v>0</v>
      </c>
      <c r="BJ270" s="22" t="s">
        <v>76</v>
      </c>
      <c r="BK270" s="196">
        <f>ROUND(I270*H270,2)</f>
        <v>0</v>
      </c>
      <c r="BL270" s="22" t="s">
        <v>126</v>
      </c>
      <c r="BM270" s="22" t="s">
        <v>518</v>
      </c>
    </row>
    <row r="271" spans="2:65" s="1" customFormat="1">
      <c r="B271" s="39"/>
      <c r="C271" s="61"/>
      <c r="D271" s="197" t="s">
        <v>128</v>
      </c>
      <c r="E271" s="61"/>
      <c r="F271" s="198" t="s">
        <v>517</v>
      </c>
      <c r="G271" s="61"/>
      <c r="H271" s="61"/>
      <c r="I271" s="156"/>
      <c r="J271" s="61"/>
      <c r="K271" s="61"/>
      <c r="L271" s="59"/>
      <c r="M271" s="199"/>
      <c r="N271" s="40"/>
      <c r="O271" s="40"/>
      <c r="P271" s="40"/>
      <c r="Q271" s="40"/>
      <c r="R271" s="40"/>
      <c r="S271" s="40"/>
      <c r="T271" s="76"/>
      <c r="AT271" s="22" t="s">
        <v>128</v>
      </c>
      <c r="AU271" s="22" t="s">
        <v>83</v>
      </c>
    </row>
    <row r="272" spans="2:65" s="11" customFormat="1">
      <c r="B272" s="200"/>
      <c r="C272" s="201"/>
      <c r="D272" s="197" t="s">
        <v>130</v>
      </c>
      <c r="E272" s="202" t="s">
        <v>21</v>
      </c>
      <c r="F272" s="203" t="s">
        <v>519</v>
      </c>
      <c r="G272" s="201"/>
      <c r="H272" s="204">
        <v>2234</v>
      </c>
      <c r="I272" s="205"/>
      <c r="J272" s="201"/>
      <c r="K272" s="201"/>
      <c r="L272" s="206"/>
      <c r="M272" s="207"/>
      <c r="N272" s="208"/>
      <c r="O272" s="208"/>
      <c r="P272" s="208"/>
      <c r="Q272" s="208"/>
      <c r="R272" s="208"/>
      <c r="S272" s="208"/>
      <c r="T272" s="209"/>
      <c r="AT272" s="210" t="s">
        <v>130</v>
      </c>
      <c r="AU272" s="210" t="s">
        <v>83</v>
      </c>
      <c r="AV272" s="11" t="s">
        <v>83</v>
      </c>
      <c r="AW272" s="11" t="s">
        <v>35</v>
      </c>
      <c r="AX272" s="11" t="s">
        <v>76</v>
      </c>
      <c r="AY272" s="210" t="s">
        <v>119</v>
      </c>
    </row>
    <row r="273" spans="2:65" s="1" customFormat="1" ht="22.8" customHeight="1">
      <c r="B273" s="39"/>
      <c r="C273" s="185" t="s">
        <v>520</v>
      </c>
      <c r="D273" s="185" t="s">
        <v>121</v>
      </c>
      <c r="E273" s="186" t="s">
        <v>521</v>
      </c>
      <c r="F273" s="187" t="s">
        <v>522</v>
      </c>
      <c r="G273" s="188" t="s">
        <v>230</v>
      </c>
      <c r="H273" s="189">
        <v>14</v>
      </c>
      <c r="I273" s="190"/>
      <c r="J273" s="191">
        <f>ROUND(I273*H273,2)</f>
        <v>0</v>
      </c>
      <c r="K273" s="187" t="s">
        <v>125</v>
      </c>
      <c r="L273" s="59"/>
      <c r="M273" s="192" t="s">
        <v>21</v>
      </c>
      <c r="N273" s="193" t="s">
        <v>42</v>
      </c>
      <c r="O273" s="40"/>
      <c r="P273" s="194">
        <f>O273*H273</f>
        <v>0</v>
      </c>
      <c r="Q273" s="194">
        <v>0.460030406</v>
      </c>
      <c r="R273" s="194">
        <f>Q273*H273</f>
        <v>6.440425684</v>
      </c>
      <c r="S273" s="194">
        <v>0</v>
      </c>
      <c r="T273" s="195">
        <f>S273*H273</f>
        <v>0</v>
      </c>
      <c r="AR273" s="22" t="s">
        <v>126</v>
      </c>
      <c r="AT273" s="22" t="s">
        <v>121</v>
      </c>
      <c r="AU273" s="22" t="s">
        <v>83</v>
      </c>
      <c r="AY273" s="22" t="s">
        <v>119</v>
      </c>
      <c r="BE273" s="196">
        <f>IF(N273="základní",J273,0)</f>
        <v>0</v>
      </c>
      <c r="BF273" s="196">
        <f>IF(N273="snížená",J273,0)</f>
        <v>0</v>
      </c>
      <c r="BG273" s="196">
        <f>IF(N273="zákl. přenesená",J273,0)</f>
        <v>0</v>
      </c>
      <c r="BH273" s="196">
        <f>IF(N273="sníž. přenesená",J273,0)</f>
        <v>0</v>
      </c>
      <c r="BI273" s="196">
        <f>IF(N273="nulová",J273,0)</f>
        <v>0</v>
      </c>
      <c r="BJ273" s="22" t="s">
        <v>76</v>
      </c>
      <c r="BK273" s="196">
        <f>ROUND(I273*H273,2)</f>
        <v>0</v>
      </c>
      <c r="BL273" s="22" t="s">
        <v>126</v>
      </c>
      <c r="BM273" s="22" t="s">
        <v>523</v>
      </c>
    </row>
    <row r="274" spans="2:65" s="1" customFormat="1" ht="24">
      <c r="B274" s="39"/>
      <c r="C274" s="61"/>
      <c r="D274" s="197" t="s">
        <v>128</v>
      </c>
      <c r="E274" s="61"/>
      <c r="F274" s="198" t="s">
        <v>524</v>
      </c>
      <c r="G274" s="61"/>
      <c r="H274" s="61"/>
      <c r="I274" s="156"/>
      <c r="J274" s="61"/>
      <c r="K274" s="61"/>
      <c r="L274" s="59"/>
      <c r="M274" s="199"/>
      <c r="N274" s="40"/>
      <c r="O274" s="40"/>
      <c r="P274" s="40"/>
      <c r="Q274" s="40"/>
      <c r="R274" s="40"/>
      <c r="S274" s="40"/>
      <c r="T274" s="76"/>
      <c r="AT274" s="22" t="s">
        <v>128</v>
      </c>
      <c r="AU274" s="22" t="s">
        <v>83</v>
      </c>
    </row>
    <row r="275" spans="2:65" s="1" customFormat="1" ht="22.8" customHeight="1">
      <c r="B275" s="39"/>
      <c r="C275" s="185" t="s">
        <v>525</v>
      </c>
      <c r="D275" s="185" t="s">
        <v>121</v>
      </c>
      <c r="E275" s="186" t="s">
        <v>526</v>
      </c>
      <c r="F275" s="187" t="s">
        <v>527</v>
      </c>
      <c r="G275" s="188" t="s">
        <v>230</v>
      </c>
      <c r="H275" s="189">
        <v>1</v>
      </c>
      <c r="I275" s="190"/>
      <c r="J275" s="191">
        <f>ROUND(I275*H275,2)</f>
        <v>0</v>
      </c>
      <c r="K275" s="187" t="s">
        <v>125</v>
      </c>
      <c r="L275" s="59"/>
      <c r="M275" s="192" t="s">
        <v>21</v>
      </c>
      <c r="N275" s="193" t="s">
        <v>42</v>
      </c>
      <c r="O275" s="40"/>
      <c r="P275" s="194">
        <f>O275*H275</f>
        <v>0</v>
      </c>
      <c r="Q275" s="194">
        <v>0.21734000000000001</v>
      </c>
      <c r="R275" s="194">
        <f>Q275*H275</f>
        <v>0.21734000000000001</v>
      </c>
      <c r="S275" s="194">
        <v>0</v>
      </c>
      <c r="T275" s="195">
        <f>S275*H275</f>
        <v>0</v>
      </c>
      <c r="AR275" s="22" t="s">
        <v>126</v>
      </c>
      <c r="AT275" s="22" t="s">
        <v>121</v>
      </c>
      <c r="AU275" s="22" t="s">
        <v>83</v>
      </c>
      <c r="AY275" s="22" t="s">
        <v>119</v>
      </c>
      <c r="BE275" s="196">
        <f>IF(N275="základní",J275,0)</f>
        <v>0</v>
      </c>
      <c r="BF275" s="196">
        <f>IF(N275="snížená",J275,0)</f>
        <v>0</v>
      </c>
      <c r="BG275" s="196">
        <f>IF(N275="zákl. přenesená",J275,0)</f>
        <v>0</v>
      </c>
      <c r="BH275" s="196">
        <f>IF(N275="sníž. přenesená",J275,0)</f>
        <v>0</v>
      </c>
      <c r="BI275" s="196">
        <f>IF(N275="nulová",J275,0)</f>
        <v>0</v>
      </c>
      <c r="BJ275" s="22" t="s">
        <v>76</v>
      </c>
      <c r="BK275" s="196">
        <f>ROUND(I275*H275,2)</f>
        <v>0</v>
      </c>
      <c r="BL275" s="22" t="s">
        <v>126</v>
      </c>
      <c r="BM275" s="22" t="s">
        <v>528</v>
      </c>
    </row>
    <row r="276" spans="2:65" s="1" customFormat="1" ht="24">
      <c r="B276" s="39"/>
      <c r="C276" s="61"/>
      <c r="D276" s="197" t="s">
        <v>128</v>
      </c>
      <c r="E276" s="61"/>
      <c r="F276" s="198" t="s">
        <v>529</v>
      </c>
      <c r="G276" s="61"/>
      <c r="H276" s="61"/>
      <c r="I276" s="156"/>
      <c r="J276" s="61"/>
      <c r="K276" s="61"/>
      <c r="L276" s="59"/>
      <c r="M276" s="199"/>
      <c r="N276" s="40"/>
      <c r="O276" s="40"/>
      <c r="P276" s="40"/>
      <c r="Q276" s="40"/>
      <c r="R276" s="40"/>
      <c r="S276" s="40"/>
      <c r="T276" s="76"/>
      <c r="AT276" s="22" t="s">
        <v>128</v>
      </c>
      <c r="AU276" s="22" t="s">
        <v>83</v>
      </c>
    </row>
    <row r="277" spans="2:65" s="1" customFormat="1" ht="22.8" customHeight="1">
      <c r="B277" s="39"/>
      <c r="C277" s="222" t="s">
        <v>530</v>
      </c>
      <c r="D277" s="222" t="s">
        <v>140</v>
      </c>
      <c r="E277" s="223" t="s">
        <v>531</v>
      </c>
      <c r="F277" s="224" t="s">
        <v>532</v>
      </c>
      <c r="G277" s="225" t="s">
        <v>230</v>
      </c>
      <c r="H277" s="226">
        <v>1</v>
      </c>
      <c r="I277" s="227"/>
      <c r="J277" s="228">
        <f>ROUND(I277*H277,2)</f>
        <v>0</v>
      </c>
      <c r="K277" s="224" t="s">
        <v>125</v>
      </c>
      <c r="L277" s="229"/>
      <c r="M277" s="230" t="s">
        <v>21</v>
      </c>
      <c r="N277" s="231" t="s">
        <v>42</v>
      </c>
      <c r="O277" s="40"/>
      <c r="P277" s="194">
        <f>O277*H277</f>
        <v>0</v>
      </c>
      <c r="Q277" s="194">
        <v>6.5000000000000002E-2</v>
      </c>
      <c r="R277" s="194">
        <f>Q277*H277</f>
        <v>6.5000000000000002E-2</v>
      </c>
      <c r="S277" s="194">
        <v>0</v>
      </c>
      <c r="T277" s="195">
        <f>S277*H277</f>
        <v>0</v>
      </c>
      <c r="AR277" s="22" t="s">
        <v>143</v>
      </c>
      <c r="AT277" s="22" t="s">
        <v>140</v>
      </c>
      <c r="AU277" s="22" t="s">
        <v>83</v>
      </c>
      <c r="AY277" s="22" t="s">
        <v>119</v>
      </c>
      <c r="BE277" s="196">
        <f>IF(N277="základní",J277,0)</f>
        <v>0</v>
      </c>
      <c r="BF277" s="196">
        <f>IF(N277="snížená",J277,0)</f>
        <v>0</v>
      </c>
      <c r="BG277" s="196">
        <f>IF(N277="zákl. přenesená",J277,0)</f>
        <v>0</v>
      </c>
      <c r="BH277" s="196">
        <f>IF(N277="sníž. přenesená",J277,0)</f>
        <v>0</v>
      </c>
      <c r="BI277" s="196">
        <f>IF(N277="nulová",J277,0)</f>
        <v>0</v>
      </c>
      <c r="BJ277" s="22" t="s">
        <v>76</v>
      </c>
      <c r="BK277" s="196">
        <f>ROUND(I277*H277,2)</f>
        <v>0</v>
      </c>
      <c r="BL277" s="22" t="s">
        <v>126</v>
      </c>
      <c r="BM277" s="22" t="s">
        <v>533</v>
      </c>
    </row>
    <row r="278" spans="2:65" s="1" customFormat="1">
      <c r="B278" s="39"/>
      <c r="C278" s="61"/>
      <c r="D278" s="197" t="s">
        <v>128</v>
      </c>
      <c r="E278" s="61"/>
      <c r="F278" s="198" t="s">
        <v>532</v>
      </c>
      <c r="G278" s="61"/>
      <c r="H278" s="61"/>
      <c r="I278" s="156"/>
      <c r="J278" s="61"/>
      <c r="K278" s="61"/>
      <c r="L278" s="59"/>
      <c r="M278" s="199"/>
      <c r="N278" s="40"/>
      <c r="O278" s="40"/>
      <c r="P278" s="40"/>
      <c r="Q278" s="40"/>
      <c r="R278" s="40"/>
      <c r="S278" s="40"/>
      <c r="T278" s="76"/>
      <c r="AT278" s="22" t="s">
        <v>128</v>
      </c>
      <c r="AU278" s="22" t="s">
        <v>83</v>
      </c>
    </row>
    <row r="279" spans="2:65" s="1" customFormat="1" ht="14.4" customHeight="1">
      <c r="B279" s="39"/>
      <c r="C279" s="185" t="s">
        <v>534</v>
      </c>
      <c r="D279" s="185" t="s">
        <v>121</v>
      </c>
      <c r="E279" s="186" t="s">
        <v>535</v>
      </c>
      <c r="F279" s="187" t="s">
        <v>536</v>
      </c>
      <c r="G279" s="188" t="s">
        <v>230</v>
      </c>
      <c r="H279" s="189">
        <v>13</v>
      </c>
      <c r="I279" s="190"/>
      <c r="J279" s="191">
        <f>ROUND(I279*H279,2)</f>
        <v>0</v>
      </c>
      <c r="K279" s="187" t="s">
        <v>125</v>
      </c>
      <c r="L279" s="59"/>
      <c r="M279" s="192" t="s">
        <v>21</v>
      </c>
      <c r="N279" s="193" t="s">
        <v>42</v>
      </c>
      <c r="O279" s="40"/>
      <c r="P279" s="194">
        <f>O279*H279</f>
        <v>0</v>
      </c>
      <c r="Q279" s="194">
        <v>0.1230316</v>
      </c>
      <c r="R279" s="194">
        <f>Q279*H279</f>
        <v>1.5994108</v>
      </c>
      <c r="S279" s="194">
        <v>0</v>
      </c>
      <c r="T279" s="195">
        <f>S279*H279</f>
        <v>0</v>
      </c>
      <c r="AR279" s="22" t="s">
        <v>126</v>
      </c>
      <c r="AT279" s="22" t="s">
        <v>121</v>
      </c>
      <c r="AU279" s="22" t="s">
        <v>83</v>
      </c>
      <c r="AY279" s="22" t="s">
        <v>119</v>
      </c>
      <c r="BE279" s="196">
        <f>IF(N279="základní",J279,0)</f>
        <v>0</v>
      </c>
      <c r="BF279" s="196">
        <f>IF(N279="snížená",J279,0)</f>
        <v>0</v>
      </c>
      <c r="BG279" s="196">
        <f>IF(N279="zákl. přenesená",J279,0)</f>
        <v>0</v>
      </c>
      <c r="BH279" s="196">
        <f>IF(N279="sníž. přenesená",J279,0)</f>
        <v>0</v>
      </c>
      <c r="BI279" s="196">
        <f>IF(N279="nulová",J279,0)</f>
        <v>0</v>
      </c>
      <c r="BJ279" s="22" t="s">
        <v>76</v>
      </c>
      <c r="BK279" s="196">
        <f>ROUND(I279*H279,2)</f>
        <v>0</v>
      </c>
      <c r="BL279" s="22" t="s">
        <v>126</v>
      </c>
      <c r="BM279" s="22" t="s">
        <v>537</v>
      </c>
    </row>
    <row r="280" spans="2:65" s="1" customFormat="1">
      <c r="B280" s="39"/>
      <c r="C280" s="61"/>
      <c r="D280" s="197" t="s">
        <v>128</v>
      </c>
      <c r="E280" s="61"/>
      <c r="F280" s="198" t="s">
        <v>536</v>
      </c>
      <c r="G280" s="61"/>
      <c r="H280" s="61"/>
      <c r="I280" s="156"/>
      <c r="J280" s="61"/>
      <c r="K280" s="61"/>
      <c r="L280" s="59"/>
      <c r="M280" s="199"/>
      <c r="N280" s="40"/>
      <c r="O280" s="40"/>
      <c r="P280" s="40"/>
      <c r="Q280" s="40"/>
      <c r="R280" s="40"/>
      <c r="S280" s="40"/>
      <c r="T280" s="76"/>
      <c r="AT280" s="22" t="s">
        <v>128</v>
      </c>
      <c r="AU280" s="22" t="s">
        <v>83</v>
      </c>
    </row>
    <row r="281" spans="2:65" s="1" customFormat="1" ht="14.4" customHeight="1">
      <c r="B281" s="39"/>
      <c r="C281" s="222" t="s">
        <v>538</v>
      </c>
      <c r="D281" s="222" t="s">
        <v>140</v>
      </c>
      <c r="E281" s="223" t="s">
        <v>539</v>
      </c>
      <c r="F281" s="224" t="s">
        <v>540</v>
      </c>
      <c r="G281" s="225" t="s">
        <v>230</v>
      </c>
      <c r="H281" s="226">
        <v>13</v>
      </c>
      <c r="I281" s="227"/>
      <c r="J281" s="228">
        <f>ROUND(I281*H281,2)</f>
        <v>0</v>
      </c>
      <c r="K281" s="224" t="s">
        <v>21</v>
      </c>
      <c r="L281" s="229"/>
      <c r="M281" s="230" t="s">
        <v>21</v>
      </c>
      <c r="N281" s="231" t="s">
        <v>42</v>
      </c>
      <c r="O281" s="40"/>
      <c r="P281" s="194">
        <f>O281*H281</f>
        <v>0</v>
      </c>
      <c r="Q281" s="194">
        <v>9.4999999999999998E-3</v>
      </c>
      <c r="R281" s="194">
        <f>Q281*H281</f>
        <v>0.1235</v>
      </c>
      <c r="S281" s="194">
        <v>0</v>
      </c>
      <c r="T281" s="195">
        <f>S281*H281</f>
        <v>0</v>
      </c>
      <c r="AR281" s="22" t="s">
        <v>143</v>
      </c>
      <c r="AT281" s="22" t="s">
        <v>140</v>
      </c>
      <c r="AU281" s="22" t="s">
        <v>83</v>
      </c>
      <c r="AY281" s="22" t="s">
        <v>119</v>
      </c>
      <c r="BE281" s="196">
        <f>IF(N281="základní",J281,0)</f>
        <v>0</v>
      </c>
      <c r="BF281" s="196">
        <f>IF(N281="snížená",J281,0)</f>
        <v>0</v>
      </c>
      <c r="BG281" s="196">
        <f>IF(N281="zákl. přenesená",J281,0)</f>
        <v>0</v>
      </c>
      <c r="BH281" s="196">
        <f>IF(N281="sníž. přenesená",J281,0)</f>
        <v>0</v>
      </c>
      <c r="BI281" s="196">
        <f>IF(N281="nulová",J281,0)</f>
        <v>0</v>
      </c>
      <c r="BJ281" s="22" t="s">
        <v>76</v>
      </c>
      <c r="BK281" s="196">
        <f>ROUND(I281*H281,2)</f>
        <v>0</v>
      </c>
      <c r="BL281" s="22" t="s">
        <v>126</v>
      </c>
      <c r="BM281" s="22" t="s">
        <v>541</v>
      </c>
    </row>
    <row r="282" spans="2:65" s="1" customFormat="1">
      <c r="B282" s="39"/>
      <c r="C282" s="61"/>
      <c r="D282" s="197" t="s">
        <v>128</v>
      </c>
      <c r="E282" s="61"/>
      <c r="F282" s="198" t="s">
        <v>542</v>
      </c>
      <c r="G282" s="61"/>
      <c r="H282" s="61"/>
      <c r="I282" s="156"/>
      <c r="J282" s="61"/>
      <c r="K282" s="61"/>
      <c r="L282" s="59"/>
      <c r="M282" s="199"/>
      <c r="N282" s="40"/>
      <c r="O282" s="40"/>
      <c r="P282" s="40"/>
      <c r="Q282" s="40"/>
      <c r="R282" s="40"/>
      <c r="S282" s="40"/>
      <c r="T282" s="76"/>
      <c r="AT282" s="22" t="s">
        <v>128</v>
      </c>
      <c r="AU282" s="22" t="s">
        <v>83</v>
      </c>
    </row>
    <row r="283" spans="2:65" s="1" customFormat="1" ht="14.4" customHeight="1">
      <c r="B283" s="39"/>
      <c r="C283" s="185" t="s">
        <v>543</v>
      </c>
      <c r="D283" s="185" t="s">
        <v>121</v>
      </c>
      <c r="E283" s="186" t="s">
        <v>544</v>
      </c>
      <c r="F283" s="187" t="s">
        <v>545</v>
      </c>
      <c r="G283" s="188" t="s">
        <v>230</v>
      </c>
      <c r="H283" s="189">
        <v>7</v>
      </c>
      <c r="I283" s="190"/>
      <c r="J283" s="191">
        <f>ROUND(I283*H283,2)</f>
        <v>0</v>
      </c>
      <c r="K283" s="187" t="s">
        <v>125</v>
      </c>
      <c r="L283" s="59"/>
      <c r="M283" s="192" t="s">
        <v>21</v>
      </c>
      <c r="N283" s="193" t="s">
        <v>42</v>
      </c>
      <c r="O283" s="40"/>
      <c r="P283" s="194">
        <f>O283*H283</f>
        <v>0</v>
      </c>
      <c r="Q283" s="194">
        <v>0.32906000000000002</v>
      </c>
      <c r="R283" s="194">
        <f>Q283*H283</f>
        <v>2.30342</v>
      </c>
      <c r="S283" s="194">
        <v>0</v>
      </c>
      <c r="T283" s="195">
        <f>S283*H283</f>
        <v>0</v>
      </c>
      <c r="AR283" s="22" t="s">
        <v>126</v>
      </c>
      <c r="AT283" s="22" t="s">
        <v>121</v>
      </c>
      <c r="AU283" s="22" t="s">
        <v>83</v>
      </c>
      <c r="AY283" s="22" t="s">
        <v>119</v>
      </c>
      <c r="BE283" s="196">
        <f>IF(N283="základní",J283,0)</f>
        <v>0</v>
      </c>
      <c r="BF283" s="196">
        <f>IF(N283="snížená",J283,0)</f>
        <v>0</v>
      </c>
      <c r="BG283" s="196">
        <f>IF(N283="zákl. přenesená",J283,0)</f>
        <v>0</v>
      </c>
      <c r="BH283" s="196">
        <f>IF(N283="sníž. přenesená",J283,0)</f>
        <v>0</v>
      </c>
      <c r="BI283" s="196">
        <f>IF(N283="nulová",J283,0)</f>
        <v>0</v>
      </c>
      <c r="BJ283" s="22" t="s">
        <v>76</v>
      </c>
      <c r="BK283" s="196">
        <f>ROUND(I283*H283,2)</f>
        <v>0</v>
      </c>
      <c r="BL283" s="22" t="s">
        <v>126</v>
      </c>
      <c r="BM283" s="22" t="s">
        <v>546</v>
      </c>
    </row>
    <row r="284" spans="2:65" s="1" customFormat="1">
      <c r="B284" s="39"/>
      <c r="C284" s="61"/>
      <c r="D284" s="197" t="s">
        <v>128</v>
      </c>
      <c r="E284" s="61"/>
      <c r="F284" s="198" t="s">
        <v>545</v>
      </c>
      <c r="G284" s="61"/>
      <c r="H284" s="61"/>
      <c r="I284" s="156"/>
      <c r="J284" s="61"/>
      <c r="K284" s="61"/>
      <c r="L284" s="59"/>
      <c r="M284" s="199"/>
      <c r="N284" s="40"/>
      <c r="O284" s="40"/>
      <c r="P284" s="40"/>
      <c r="Q284" s="40"/>
      <c r="R284" s="40"/>
      <c r="S284" s="40"/>
      <c r="T284" s="76"/>
      <c r="AT284" s="22" t="s">
        <v>128</v>
      </c>
      <c r="AU284" s="22" t="s">
        <v>83</v>
      </c>
    </row>
    <row r="285" spans="2:65" s="1" customFormat="1" ht="14.4" customHeight="1">
      <c r="B285" s="39"/>
      <c r="C285" s="222" t="s">
        <v>547</v>
      </c>
      <c r="D285" s="222" t="s">
        <v>140</v>
      </c>
      <c r="E285" s="223" t="s">
        <v>548</v>
      </c>
      <c r="F285" s="224" t="s">
        <v>549</v>
      </c>
      <c r="G285" s="225" t="s">
        <v>230</v>
      </c>
      <c r="H285" s="226">
        <v>7</v>
      </c>
      <c r="I285" s="227"/>
      <c r="J285" s="228">
        <f>ROUND(I285*H285,2)</f>
        <v>0</v>
      </c>
      <c r="K285" s="224" t="s">
        <v>125</v>
      </c>
      <c r="L285" s="229"/>
      <c r="M285" s="230" t="s">
        <v>21</v>
      </c>
      <c r="N285" s="231" t="s">
        <v>42</v>
      </c>
      <c r="O285" s="40"/>
      <c r="P285" s="194">
        <f>O285*H285</f>
        <v>0</v>
      </c>
      <c r="Q285" s="194">
        <v>2.9499999999999998E-2</v>
      </c>
      <c r="R285" s="194">
        <f>Q285*H285</f>
        <v>0.20649999999999999</v>
      </c>
      <c r="S285" s="194">
        <v>0</v>
      </c>
      <c r="T285" s="195">
        <f>S285*H285</f>
        <v>0</v>
      </c>
      <c r="AR285" s="22" t="s">
        <v>143</v>
      </c>
      <c r="AT285" s="22" t="s">
        <v>140</v>
      </c>
      <c r="AU285" s="22" t="s">
        <v>83</v>
      </c>
      <c r="AY285" s="22" t="s">
        <v>119</v>
      </c>
      <c r="BE285" s="196">
        <f>IF(N285="základní",J285,0)</f>
        <v>0</v>
      </c>
      <c r="BF285" s="196">
        <f>IF(N285="snížená",J285,0)</f>
        <v>0</v>
      </c>
      <c r="BG285" s="196">
        <f>IF(N285="zákl. přenesená",J285,0)</f>
        <v>0</v>
      </c>
      <c r="BH285" s="196">
        <f>IF(N285="sníž. přenesená",J285,0)</f>
        <v>0</v>
      </c>
      <c r="BI285" s="196">
        <f>IF(N285="nulová",J285,0)</f>
        <v>0</v>
      </c>
      <c r="BJ285" s="22" t="s">
        <v>76</v>
      </c>
      <c r="BK285" s="196">
        <f>ROUND(I285*H285,2)</f>
        <v>0</v>
      </c>
      <c r="BL285" s="22" t="s">
        <v>126</v>
      </c>
      <c r="BM285" s="22" t="s">
        <v>550</v>
      </c>
    </row>
    <row r="286" spans="2:65" s="1" customFormat="1">
      <c r="B286" s="39"/>
      <c r="C286" s="61"/>
      <c r="D286" s="197" t="s">
        <v>128</v>
      </c>
      <c r="E286" s="61"/>
      <c r="F286" s="198" t="s">
        <v>551</v>
      </c>
      <c r="G286" s="61"/>
      <c r="H286" s="61"/>
      <c r="I286" s="156"/>
      <c r="J286" s="61"/>
      <c r="K286" s="61"/>
      <c r="L286" s="59"/>
      <c r="M286" s="199"/>
      <c r="N286" s="40"/>
      <c r="O286" s="40"/>
      <c r="P286" s="40"/>
      <c r="Q286" s="40"/>
      <c r="R286" s="40"/>
      <c r="S286" s="40"/>
      <c r="T286" s="76"/>
      <c r="AT286" s="22" t="s">
        <v>128</v>
      </c>
      <c r="AU286" s="22" t="s">
        <v>83</v>
      </c>
    </row>
    <row r="287" spans="2:65" s="1" customFormat="1" ht="22.8" customHeight="1">
      <c r="B287" s="39"/>
      <c r="C287" s="185" t="s">
        <v>552</v>
      </c>
      <c r="D287" s="185" t="s">
        <v>121</v>
      </c>
      <c r="E287" s="186" t="s">
        <v>553</v>
      </c>
      <c r="F287" s="187" t="s">
        <v>554</v>
      </c>
      <c r="G287" s="188" t="s">
        <v>230</v>
      </c>
      <c r="H287" s="189">
        <v>6</v>
      </c>
      <c r="I287" s="190"/>
      <c r="J287" s="191">
        <f>ROUND(I287*H287,2)</f>
        <v>0</v>
      </c>
      <c r="K287" s="187" t="s">
        <v>125</v>
      </c>
      <c r="L287" s="59"/>
      <c r="M287" s="192" t="s">
        <v>21</v>
      </c>
      <c r="N287" s="193" t="s">
        <v>42</v>
      </c>
      <c r="O287" s="40"/>
      <c r="P287" s="194">
        <f>O287*H287</f>
        <v>0</v>
      </c>
      <c r="Q287" s="194">
        <v>1.56E-3</v>
      </c>
      <c r="R287" s="194">
        <f>Q287*H287</f>
        <v>9.3600000000000003E-3</v>
      </c>
      <c r="S287" s="194">
        <v>0</v>
      </c>
      <c r="T287" s="195">
        <f>S287*H287</f>
        <v>0</v>
      </c>
      <c r="AR287" s="22" t="s">
        <v>126</v>
      </c>
      <c r="AT287" s="22" t="s">
        <v>121</v>
      </c>
      <c r="AU287" s="22" t="s">
        <v>83</v>
      </c>
      <c r="AY287" s="22" t="s">
        <v>119</v>
      </c>
      <c r="BE287" s="196">
        <f>IF(N287="základní",J287,0)</f>
        <v>0</v>
      </c>
      <c r="BF287" s="196">
        <f>IF(N287="snížená",J287,0)</f>
        <v>0</v>
      </c>
      <c r="BG287" s="196">
        <f>IF(N287="zákl. přenesená",J287,0)</f>
        <v>0</v>
      </c>
      <c r="BH287" s="196">
        <f>IF(N287="sníž. přenesená",J287,0)</f>
        <v>0</v>
      </c>
      <c r="BI287" s="196">
        <f>IF(N287="nulová",J287,0)</f>
        <v>0</v>
      </c>
      <c r="BJ287" s="22" t="s">
        <v>76</v>
      </c>
      <c r="BK287" s="196">
        <f>ROUND(I287*H287,2)</f>
        <v>0</v>
      </c>
      <c r="BL287" s="22" t="s">
        <v>126</v>
      </c>
      <c r="BM287" s="22" t="s">
        <v>555</v>
      </c>
    </row>
    <row r="288" spans="2:65" s="1" customFormat="1" ht="24">
      <c r="B288" s="39"/>
      <c r="C288" s="61"/>
      <c r="D288" s="197" t="s">
        <v>128</v>
      </c>
      <c r="E288" s="61"/>
      <c r="F288" s="198" t="s">
        <v>556</v>
      </c>
      <c r="G288" s="61"/>
      <c r="H288" s="61"/>
      <c r="I288" s="156"/>
      <c r="J288" s="61"/>
      <c r="K288" s="61"/>
      <c r="L288" s="59"/>
      <c r="M288" s="199"/>
      <c r="N288" s="40"/>
      <c r="O288" s="40"/>
      <c r="P288" s="40"/>
      <c r="Q288" s="40"/>
      <c r="R288" s="40"/>
      <c r="S288" s="40"/>
      <c r="T288" s="76"/>
      <c r="AT288" s="22" t="s">
        <v>128</v>
      </c>
      <c r="AU288" s="22" t="s">
        <v>83</v>
      </c>
    </row>
    <row r="289" spans="2:65" s="1" customFormat="1" ht="14.4" customHeight="1">
      <c r="B289" s="39"/>
      <c r="C289" s="185" t="s">
        <v>557</v>
      </c>
      <c r="D289" s="185" t="s">
        <v>121</v>
      </c>
      <c r="E289" s="186" t="s">
        <v>558</v>
      </c>
      <c r="F289" s="187" t="s">
        <v>559</v>
      </c>
      <c r="G289" s="188" t="s">
        <v>230</v>
      </c>
      <c r="H289" s="189">
        <v>20</v>
      </c>
      <c r="I289" s="190"/>
      <c r="J289" s="191">
        <f>ROUND(I289*H289,2)</f>
        <v>0</v>
      </c>
      <c r="K289" s="187" t="s">
        <v>125</v>
      </c>
      <c r="L289" s="59"/>
      <c r="M289" s="192" t="s">
        <v>21</v>
      </c>
      <c r="N289" s="193" t="s">
        <v>42</v>
      </c>
      <c r="O289" s="40"/>
      <c r="P289" s="194">
        <f>O289*H289</f>
        <v>0</v>
      </c>
      <c r="Q289" s="194">
        <v>3.1164000000000002E-4</v>
      </c>
      <c r="R289" s="194">
        <f>Q289*H289</f>
        <v>6.2328000000000001E-3</v>
      </c>
      <c r="S289" s="194">
        <v>0</v>
      </c>
      <c r="T289" s="195">
        <f>S289*H289</f>
        <v>0</v>
      </c>
      <c r="AR289" s="22" t="s">
        <v>126</v>
      </c>
      <c r="AT289" s="22" t="s">
        <v>121</v>
      </c>
      <c r="AU289" s="22" t="s">
        <v>83</v>
      </c>
      <c r="AY289" s="22" t="s">
        <v>119</v>
      </c>
      <c r="BE289" s="196">
        <f>IF(N289="základní",J289,0)</f>
        <v>0</v>
      </c>
      <c r="BF289" s="196">
        <f>IF(N289="snížená",J289,0)</f>
        <v>0</v>
      </c>
      <c r="BG289" s="196">
        <f>IF(N289="zákl. přenesená",J289,0)</f>
        <v>0</v>
      </c>
      <c r="BH289" s="196">
        <f>IF(N289="sníž. přenesená",J289,0)</f>
        <v>0</v>
      </c>
      <c r="BI289" s="196">
        <f>IF(N289="nulová",J289,0)</f>
        <v>0</v>
      </c>
      <c r="BJ289" s="22" t="s">
        <v>76</v>
      </c>
      <c r="BK289" s="196">
        <f>ROUND(I289*H289,2)</f>
        <v>0</v>
      </c>
      <c r="BL289" s="22" t="s">
        <v>126</v>
      </c>
      <c r="BM289" s="22" t="s">
        <v>560</v>
      </c>
    </row>
    <row r="290" spans="2:65" s="1" customFormat="1">
      <c r="B290" s="39"/>
      <c r="C290" s="61"/>
      <c r="D290" s="197" t="s">
        <v>128</v>
      </c>
      <c r="E290" s="61"/>
      <c r="F290" s="198" t="s">
        <v>561</v>
      </c>
      <c r="G290" s="61"/>
      <c r="H290" s="61"/>
      <c r="I290" s="156"/>
      <c r="J290" s="61"/>
      <c r="K290" s="61"/>
      <c r="L290" s="59"/>
      <c r="M290" s="199"/>
      <c r="N290" s="40"/>
      <c r="O290" s="40"/>
      <c r="P290" s="40"/>
      <c r="Q290" s="40"/>
      <c r="R290" s="40"/>
      <c r="S290" s="40"/>
      <c r="T290" s="76"/>
      <c r="AT290" s="22" t="s">
        <v>128</v>
      </c>
      <c r="AU290" s="22" t="s">
        <v>83</v>
      </c>
    </row>
    <row r="291" spans="2:65" s="1" customFormat="1" ht="14.4" customHeight="1">
      <c r="B291" s="39"/>
      <c r="C291" s="185" t="s">
        <v>562</v>
      </c>
      <c r="D291" s="185" t="s">
        <v>121</v>
      </c>
      <c r="E291" s="186" t="s">
        <v>563</v>
      </c>
      <c r="F291" s="187" t="s">
        <v>564</v>
      </c>
      <c r="G291" s="188" t="s">
        <v>230</v>
      </c>
      <c r="H291" s="189">
        <v>2</v>
      </c>
      <c r="I291" s="190"/>
      <c r="J291" s="191">
        <f>ROUND(I291*H291,2)</f>
        <v>0</v>
      </c>
      <c r="K291" s="187" t="s">
        <v>125</v>
      </c>
      <c r="L291" s="59"/>
      <c r="M291" s="192" t="s">
        <v>21</v>
      </c>
      <c r="N291" s="193" t="s">
        <v>42</v>
      </c>
      <c r="O291" s="40"/>
      <c r="P291" s="194">
        <f>O291*H291</f>
        <v>0</v>
      </c>
      <c r="Q291" s="194">
        <v>1.6000000000000001E-4</v>
      </c>
      <c r="R291" s="194">
        <f>Q291*H291</f>
        <v>3.2000000000000003E-4</v>
      </c>
      <c r="S291" s="194">
        <v>0</v>
      </c>
      <c r="T291" s="195">
        <f>S291*H291</f>
        <v>0</v>
      </c>
      <c r="AR291" s="22" t="s">
        <v>126</v>
      </c>
      <c r="AT291" s="22" t="s">
        <v>121</v>
      </c>
      <c r="AU291" s="22" t="s">
        <v>83</v>
      </c>
      <c r="AY291" s="22" t="s">
        <v>119</v>
      </c>
      <c r="BE291" s="196">
        <f>IF(N291="základní",J291,0)</f>
        <v>0</v>
      </c>
      <c r="BF291" s="196">
        <f>IF(N291="snížená",J291,0)</f>
        <v>0</v>
      </c>
      <c r="BG291" s="196">
        <f>IF(N291="zákl. přenesená",J291,0)</f>
        <v>0</v>
      </c>
      <c r="BH291" s="196">
        <f>IF(N291="sníž. přenesená",J291,0)</f>
        <v>0</v>
      </c>
      <c r="BI291" s="196">
        <f>IF(N291="nulová",J291,0)</f>
        <v>0</v>
      </c>
      <c r="BJ291" s="22" t="s">
        <v>76</v>
      </c>
      <c r="BK291" s="196">
        <f>ROUND(I291*H291,2)</f>
        <v>0</v>
      </c>
      <c r="BL291" s="22" t="s">
        <v>126</v>
      </c>
      <c r="BM291" s="22" t="s">
        <v>565</v>
      </c>
    </row>
    <row r="292" spans="2:65" s="1" customFormat="1" ht="24">
      <c r="B292" s="39"/>
      <c r="C292" s="61"/>
      <c r="D292" s="197" t="s">
        <v>128</v>
      </c>
      <c r="E292" s="61"/>
      <c r="F292" s="198" t="s">
        <v>566</v>
      </c>
      <c r="G292" s="61"/>
      <c r="H292" s="61"/>
      <c r="I292" s="156"/>
      <c r="J292" s="61"/>
      <c r="K292" s="61"/>
      <c r="L292" s="59"/>
      <c r="M292" s="199"/>
      <c r="N292" s="40"/>
      <c r="O292" s="40"/>
      <c r="P292" s="40"/>
      <c r="Q292" s="40"/>
      <c r="R292" s="40"/>
      <c r="S292" s="40"/>
      <c r="T292" s="76"/>
      <c r="AT292" s="22" t="s">
        <v>128</v>
      </c>
      <c r="AU292" s="22" t="s">
        <v>83</v>
      </c>
    </row>
    <row r="293" spans="2:65" s="1" customFormat="1" ht="14.4" customHeight="1">
      <c r="B293" s="39"/>
      <c r="C293" s="185" t="s">
        <v>567</v>
      </c>
      <c r="D293" s="185" t="s">
        <v>121</v>
      </c>
      <c r="E293" s="186" t="s">
        <v>568</v>
      </c>
      <c r="F293" s="187" t="s">
        <v>569</v>
      </c>
      <c r="G293" s="188" t="s">
        <v>136</v>
      </c>
      <c r="H293" s="189">
        <v>2800</v>
      </c>
      <c r="I293" s="190"/>
      <c r="J293" s="191">
        <f>ROUND(I293*H293,2)</f>
        <v>0</v>
      </c>
      <c r="K293" s="187" t="s">
        <v>125</v>
      </c>
      <c r="L293" s="59"/>
      <c r="M293" s="192" t="s">
        <v>21</v>
      </c>
      <c r="N293" s="193" t="s">
        <v>42</v>
      </c>
      <c r="O293" s="40"/>
      <c r="P293" s="194">
        <f>O293*H293</f>
        <v>0</v>
      </c>
      <c r="Q293" s="194">
        <v>1.9000000000000001E-4</v>
      </c>
      <c r="R293" s="194">
        <f>Q293*H293</f>
        <v>0.53200000000000003</v>
      </c>
      <c r="S293" s="194">
        <v>0</v>
      </c>
      <c r="T293" s="195">
        <f>S293*H293</f>
        <v>0</v>
      </c>
      <c r="AR293" s="22" t="s">
        <v>126</v>
      </c>
      <c r="AT293" s="22" t="s">
        <v>121</v>
      </c>
      <c r="AU293" s="22" t="s">
        <v>83</v>
      </c>
      <c r="AY293" s="22" t="s">
        <v>119</v>
      </c>
      <c r="BE293" s="196">
        <f>IF(N293="základní",J293,0)</f>
        <v>0</v>
      </c>
      <c r="BF293" s="196">
        <f>IF(N293="snížená",J293,0)</f>
        <v>0</v>
      </c>
      <c r="BG293" s="196">
        <f>IF(N293="zákl. přenesená",J293,0)</f>
        <v>0</v>
      </c>
      <c r="BH293" s="196">
        <f>IF(N293="sníž. přenesená",J293,0)</f>
        <v>0</v>
      </c>
      <c r="BI293" s="196">
        <f>IF(N293="nulová",J293,0)</f>
        <v>0</v>
      </c>
      <c r="BJ293" s="22" t="s">
        <v>76</v>
      </c>
      <c r="BK293" s="196">
        <f>ROUND(I293*H293,2)</f>
        <v>0</v>
      </c>
      <c r="BL293" s="22" t="s">
        <v>126</v>
      </c>
      <c r="BM293" s="22" t="s">
        <v>570</v>
      </c>
    </row>
    <row r="294" spans="2:65" s="1" customFormat="1">
      <c r="B294" s="39"/>
      <c r="C294" s="61"/>
      <c r="D294" s="197" t="s">
        <v>128</v>
      </c>
      <c r="E294" s="61"/>
      <c r="F294" s="198" t="s">
        <v>571</v>
      </c>
      <c r="G294" s="61"/>
      <c r="H294" s="61"/>
      <c r="I294" s="156"/>
      <c r="J294" s="61"/>
      <c r="K294" s="61"/>
      <c r="L294" s="59"/>
      <c r="M294" s="199"/>
      <c r="N294" s="40"/>
      <c r="O294" s="40"/>
      <c r="P294" s="40"/>
      <c r="Q294" s="40"/>
      <c r="R294" s="40"/>
      <c r="S294" s="40"/>
      <c r="T294" s="76"/>
      <c r="AT294" s="22" t="s">
        <v>128</v>
      </c>
      <c r="AU294" s="22" t="s">
        <v>83</v>
      </c>
    </row>
    <row r="295" spans="2:65" s="1" customFormat="1" ht="22.8" customHeight="1">
      <c r="B295" s="39"/>
      <c r="C295" s="185" t="s">
        <v>572</v>
      </c>
      <c r="D295" s="185" t="s">
        <v>121</v>
      </c>
      <c r="E295" s="186" t="s">
        <v>573</v>
      </c>
      <c r="F295" s="187" t="s">
        <v>574</v>
      </c>
      <c r="G295" s="188" t="s">
        <v>230</v>
      </c>
      <c r="H295" s="189">
        <v>83</v>
      </c>
      <c r="I295" s="190"/>
      <c r="J295" s="191">
        <f>ROUND(I295*H295,2)</f>
        <v>0</v>
      </c>
      <c r="K295" s="187" t="s">
        <v>125</v>
      </c>
      <c r="L295" s="59"/>
      <c r="M295" s="192" t="s">
        <v>21</v>
      </c>
      <c r="N295" s="193" t="s">
        <v>42</v>
      </c>
      <c r="O295" s="40"/>
      <c r="P295" s="194">
        <f>O295*H295</f>
        <v>0</v>
      </c>
      <c r="Q295" s="194">
        <v>8.0000000000000007E-5</v>
      </c>
      <c r="R295" s="194">
        <f>Q295*H295</f>
        <v>6.6400000000000009E-3</v>
      </c>
      <c r="S295" s="194">
        <v>0</v>
      </c>
      <c r="T295" s="195">
        <f>S295*H295</f>
        <v>0</v>
      </c>
      <c r="AR295" s="22" t="s">
        <v>126</v>
      </c>
      <c r="AT295" s="22" t="s">
        <v>121</v>
      </c>
      <c r="AU295" s="22" t="s">
        <v>83</v>
      </c>
      <c r="AY295" s="22" t="s">
        <v>119</v>
      </c>
      <c r="BE295" s="196">
        <f>IF(N295="základní",J295,0)</f>
        <v>0</v>
      </c>
      <c r="BF295" s="196">
        <f>IF(N295="snížená",J295,0)</f>
        <v>0</v>
      </c>
      <c r="BG295" s="196">
        <f>IF(N295="zákl. přenesená",J295,0)</f>
        <v>0</v>
      </c>
      <c r="BH295" s="196">
        <f>IF(N295="sníž. přenesená",J295,0)</f>
        <v>0</v>
      </c>
      <c r="BI295" s="196">
        <f>IF(N295="nulová",J295,0)</f>
        <v>0</v>
      </c>
      <c r="BJ295" s="22" t="s">
        <v>76</v>
      </c>
      <c r="BK295" s="196">
        <f>ROUND(I295*H295,2)</f>
        <v>0</v>
      </c>
      <c r="BL295" s="22" t="s">
        <v>126</v>
      </c>
      <c r="BM295" s="22" t="s">
        <v>575</v>
      </c>
    </row>
    <row r="296" spans="2:65" s="1" customFormat="1" ht="24">
      <c r="B296" s="39"/>
      <c r="C296" s="61"/>
      <c r="D296" s="197" t="s">
        <v>128</v>
      </c>
      <c r="E296" s="61"/>
      <c r="F296" s="198" t="s">
        <v>576</v>
      </c>
      <c r="G296" s="61"/>
      <c r="H296" s="61"/>
      <c r="I296" s="156"/>
      <c r="J296" s="61"/>
      <c r="K296" s="61"/>
      <c r="L296" s="59"/>
      <c r="M296" s="199"/>
      <c r="N296" s="40"/>
      <c r="O296" s="40"/>
      <c r="P296" s="40"/>
      <c r="Q296" s="40"/>
      <c r="R296" s="40"/>
      <c r="S296" s="40"/>
      <c r="T296" s="76"/>
      <c r="AT296" s="22" t="s">
        <v>128</v>
      </c>
      <c r="AU296" s="22" t="s">
        <v>83</v>
      </c>
    </row>
    <row r="297" spans="2:65" s="1" customFormat="1" ht="14.4" customHeight="1">
      <c r="B297" s="39"/>
      <c r="C297" s="185" t="s">
        <v>577</v>
      </c>
      <c r="D297" s="185" t="s">
        <v>121</v>
      </c>
      <c r="E297" s="186" t="s">
        <v>578</v>
      </c>
      <c r="F297" s="187" t="s">
        <v>579</v>
      </c>
      <c r="G297" s="188" t="s">
        <v>230</v>
      </c>
      <c r="H297" s="189">
        <v>2</v>
      </c>
      <c r="I297" s="190"/>
      <c r="J297" s="191">
        <f>ROUND(I297*H297,2)</f>
        <v>0</v>
      </c>
      <c r="K297" s="187" t="s">
        <v>125</v>
      </c>
      <c r="L297" s="59"/>
      <c r="M297" s="192" t="s">
        <v>21</v>
      </c>
      <c r="N297" s="193" t="s">
        <v>42</v>
      </c>
      <c r="O297" s="40"/>
      <c r="P297" s="194">
        <f>O297*H297</f>
        <v>0</v>
      </c>
      <c r="Q297" s="194">
        <v>7.6000000000000004E-4</v>
      </c>
      <c r="R297" s="194">
        <f>Q297*H297</f>
        <v>1.5200000000000001E-3</v>
      </c>
      <c r="S297" s="194">
        <v>0</v>
      </c>
      <c r="T297" s="195">
        <f>S297*H297</f>
        <v>0</v>
      </c>
      <c r="AR297" s="22" t="s">
        <v>126</v>
      </c>
      <c r="AT297" s="22" t="s">
        <v>121</v>
      </c>
      <c r="AU297" s="22" t="s">
        <v>83</v>
      </c>
      <c r="AY297" s="22" t="s">
        <v>119</v>
      </c>
      <c r="BE297" s="196">
        <f>IF(N297="základní",J297,0)</f>
        <v>0</v>
      </c>
      <c r="BF297" s="196">
        <f>IF(N297="snížená",J297,0)</f>
        <v>0</v>
      </c>
      <c r="BG297" s="196">
        <f>IF(N297="zákl. přenesená",J297,0)</f>
        <v>0</v>
      </c>
      <c r="BH297" s="196">
        <f>IF(N297="sníž. přenesená",J297,0)</f>
        <v>0</v>
      </c>
      <c r="BI297" s="196">
        <f>IF(N297="nulová",J297,0)</f>
        <v>0</v>
      </c>
      <c r="BJ297" s="22" t="s">
        <v>76</v>
      </c>
      <c r="BK297" s="196">
        <f>ROUND(I297*H297,2)</f>
        <v>0</v>
      </c>
      <c r="BL297" s="22" t="s">
        <v>126</v>
      </c>
      <c r="BM297" s="22" t="s">
        <v>580</v>
      </c>
    </row>
    <row r="298" spans="2:65" s="1" customFormat="1">
      <c r="B298" s="39"/>
      <c r="C298" s="61"/>
      <c r="D298" s="197" t="s">
        <v>128</v>
      </c>
      <c r="E298" s="61"/>
      <c r="F298" s="198" t="s">
        <v>581</v>
      </c>
      <c r="G298" s="61"/>
      <c r="H298" s="61"/>
      <c r="I298" s="156"/>
      <c r="J298" s="61"/>
      <c r="K298" s="61"/>
      <c r="L298" s="59"/>
      <c r="M298" s="199"/>
      <c r="N298" s="40"/>
      <c r="O298" s="40"/>
      <c r="P298" s="40"/>
      <c r="Q298" s="40"/>
      <c r="R298" s="40"/>
      <c r="S298" s="40"/>
      <c r="T298" s="76"/>
      <c r="AT298" s="22" t="s">
        <v>128</v>
      </c>
      <c r="AU298" s="22" t="s">
        <v>83</v>
      </c>
    </row>
    <row r="299" spans="2:65" s="1" customFormat="1" ht="14.4" customHeight="1">
      <c r="B299" s="39"/>
      <c r="C299" s="185" t="s">
        <v>582</v>
      </c>
      <c r="D299" s="185" t="s">
        <v>121</v>
      </c>
      <c r="E299" s="186" t="s">
        <v>583</v>
      </c>
      <c r="F299" s="187" t="s">
        <v>584</v>
      </c>
      <c r="G299" s="188" t="s">
        <v>230</v>
      </c>
      <c r="H299" s="189">
        <v>1</v>
      </c>
      <c r="I299" s="190"/>
      <c r="J299" s="191">
        <f>ROUND(I299*H299,2)</f>
        <v>0</v>
      </c>
      <c r="K299" s="187" t="s">
        <v>21</v>
      </c>
      <c r="L299" s="59"/>
      <c r="M299" s="192" t="s">
        <v>21</v>
      </c>
      <c r="N299" s="193" t="s">
        <v>42</v>
      </c>
      <c r="O299" s="40"/>
      <c r="P299" s="194">
        <f>O299*H299</f>
        <v>0</v>
      </c>
      <c r="Q299" s="194">
        <v>0</v>
      </c>
      <c r="R299" s="194">
        <f>Q299*H299</f>
        <v>0</v>
      </c>
      <c r="S299" s="194">
        <v>0</v>
      </c>
      <c r="T299" s="195">
        <f>S299*H299</f>
        <v>0</v>
      </c>
      <c r="AR299" s="22" t="s">
        <v>126</v>
      </c>
      <c r="AT299" s="22" t="s">
        <v>121</v>
      </c>
      <c r="AU299" s="22" t="s">
        <v>83</v>
      </c>
      <c r="AY299" s="22" t="s">
        <v>119</v>
      </c>
      <c r="BE299" s="196">
        <f>IF(N299="základní",J299,0)</f>
        <v>0</v>
      </c>
      <c r="BF299" s="196">
        <f>IF(N299="snížená",J299,0)</f>
        <v>0</v>
      </c>
      <c r="BG299" s="196">
        <f>IF(N299="zákl. přenesená",J299,0)</f>
        <v>0</v>
      </c>
      <c r="BH299" s="196">
        <f>IF(N299="sníž. přenesená",J299,0)</f>
        <v>0</v>
      </c>
      <c r="BI299" s="196">
        <f>IF(N299="nulová",J299,0)</f>
        <v>0</v>
      </c>
      <c r="BJ299" s="22" t="s">
        <v>76</v>
      </c>
      <c r="BK299" s="196">
        <f>ROUND(I299*H299,2)</f>
        <v>0</v>
      </c>
      <c r="BL299" s="22" t="s">
        <v>126</v>
      </c>
      <c r="BM299" s="22" t="s">
        <v>585</v>
      </c>
    </row>
    <row r="300" spans="2:65" s="1" customFormat="1">
      <c r="B300" s="39"/>
      <c r="C300" s="61"/>
      <c r="D300" s="197" t="s">
        <v>128</v>
      </c>
      <c r="E300" s="61"/>
      <c r="F300" s="198" t="s">
        <v>586</v>
      </c>
      <c r="G300" s="61"/>
      <c r="H300" s="61"/>
      <c r="I300" s="156"/>
      <c r="J300" s="61"/>
      <c r="K300" s="61"/>
      <c r="L300" s="59"/>
      <c r="M300" s="199"/>
      <c r="N300" s="40"/>
      <c r="O300" s="40"/>
      <c r="P300" s="40"/>
      <c r="Q300" s="40"/>
      <c r="R300" s="40"/>
      <c r="S300" s="40"/>
      <c r="T300" s="76"/>
      <c r="AT300" s="22" t="s">
        <v>128</v>
      </c>
      <c r="AU300" s="22" t="s">
        <v>83</v>
      </c>
    </row>
    <row r="301" spans="2:65" s="10" customFormat="1" ht="29.85" customHeight="1">
      <c r="B301" s="169"/>
      <c r="C301" s="170"/>
      <c r="D301" s="171" t="s">
        <v>70</v>
      </c>
      <c r="E301" s="183" t="s">
        <v>173</v>
      </c>
      <c r="F301" s="183" t="s">
        <v>587</v>
      </c>
      <c r="G301" s="170"/>
      <c r="H301" s="170"/>
      <c r="I301" s="173"/>
      <c r="J301" s="184">
        <f>BK301</f>
        <v>0</v>
      </c>
      <c r="K301" s="170"/>
      <c r="L301" s="175"/>
      <c r="M301" s="176"/>
      <c r="N301" s="177"/>
      <c r="O301" s="177"/>
      <c r="P301" s="178">
        <f>SUM(P302:P305)</f>
        <v>0</v>
      </c>
      <c r="Q301" s="177"/>
      <c r="R301" s="178">
        <f>SUM(R302:R305)</f>
        <v>0.23101999999999998</v>
      </c>
      <c r="S301" s="177"/>
      <c r="T301" s="179">
        <f>SUM(T302:T305)</f>
        <v>0</v>
      </c>
      <c r="AR301" s="180" t="s">
        <v>76</v>
      </c>
      <c r="AT301" s="181" t="s">
        <v>70</v>
      </c>
      <c r="AU301" s="181" t="s">
        <v>76</v>
      </c>
      <c r="AY301" s="180" t="s">
        <v>119</v>
      </c>
      <c r="BK301" s="182">
        <f>SUM(BK302:BK305)</f>
        <v>0</v>
      </c>
    </row>
    <row r="302" spans="2:65" s="1" customFormat="1" ht="22.8" customHeight="1">
      <c r="B302" s="39"/>
      <c r="C302" s="185" t="s">
        <v>588</v>
      </c>
      <c r="D302" s="185" t="s">
        <v>121</v>
      </c>
      <c r="E302" s="186" t="s">
        <v>589</v>
      </c>
      <c r="F302" s="187" t="s">
        <v>590</v>
      </c>
      <c r="G302" s="188" t="s">
        <v>230</v>
      </c>
      <c r="H302" s="189">
        <v>2</v>
      </c>
      <c r="I302" s="190"/>
      <c r="J302" s="191">
        <f>ROUND(I302*H302,2)</f>
        <v>0</v>
      </c>
      <c r="K302" s="187" t="s">
        <v>125</v>
      </c>
      <c r="L302" s="59"/>
      <c r="M302" s="192" t="s">
        <v>21</v>
      </c>
      <c r="N302" s="193" t="s">
        <v>42</v>
      </c>
      <c r="O302" s="40"/>
      <c r="P302" s="194">
        <f>O302*H302</f>
        <v>0</v>
      </c>
      <c r="Q302" s="194">
        <v>0.10940999999999999</v>
      </c>
      <c r="R302" s="194">
        <f>Q302*H302</f>
        <v>0.21881999999999999</v>
      </c>
      <c r="S302" s="194">
        <v>0</v>
      </c>
      <c r="T302" s="195">
        <f>S302*H302</f>
        <v>0</v>
      </c>
      <c r="AR302" s="22" t="s">
        <v>126</v>
      </c>
      <c r="AT302" s="22" t="s">
        <v>121</v>
      </c>
      <c r="AU302" s="22" t="s">
        <v>83</v>
      </c>
      <c r="AY302" s="22" t="s">
        <v>119</v>
      </c>
      <c r="BE302" s="196">
        <f>IF(N302="základní",J302,0)</f>
        <v>0</v>
      </c>
      <c r="BF302" s="196">
        <f>IF(N302="snížená",J302,0)</f>
        <v>0</v>
      </c>
      <c r="BG302" s="196">
        <f>IF(N302="zákl. přenesená",J302,0)</f>
        <v>0</v>
      </c>
      <c r="BH302" s="196">
        <f>IF(N302="sníž. přenesená",J302,0)</f>
        <v>0</v>
      </c>
      <c r="BI302" s="196">
        <f>IF(N302="nulová",J302,0)</f>
        <v>0</v>
      </c>
      <c r="BJ302" s="22" t="s">
        <v>76</v>
      </c>
      <c r="BK302" s="196">
        <f>ROUND(I302*H302,2)</f>
        <v>0</v>
      </c>
      <c r="BL302" s="22" t="s">
        <v>126</v>
      </c>
      <c r="BM302" s="22" t="s">
        <v>591</v>
      </c>
    </row>
    <row r="303" spans="2:65" s="1" customFormat="1">
      <c r="B303" s="39"/>
      <c r="C303" s="61"/>
      <c r="D303" s="197" t="s">
        <v>128</v>
      </c>
      <c r="E303" s="61"/>
      <c r="F303" s="198" t="s">
        <v>592</v>
      </c>
      <c r="G303" s="61"/>
      <c r="H303" s="61"/>
      <c r="I303" s="156"/>
      <c r="J303" s="61"/>
      <c r="K303" s="61"/>
      <c r="L303" s="59"/>
      <c r="M303" s="199"/>
      <c r="N303" s="40"/>
      <c r="O303" s="40"/>
      <c r="P303" s="40"/>
      <c r="Q303" s="40"/>
      <c r="R303" s="40"/>
      <c r="S303" s="40"/>
      <c r="T303" s="76"/>
      <c r="AT303" s="22" t="s">
        <v>128</v>
      </c>
      <c r="AU303" s="22" t="s">
        <v>83</v>
      </c>
    </row>
    <row r="304" spans="2:65" s="1" customFormat="1" ht="14.4" customHeight="1">
      <c r="B304" s="39"/>
      <c r="C304" s="222" t="s">
        <v>593</v>
      </c>
      <c r="D304" s="222" t="s">
        <v>140</v>
      </c>
      <c r="E304" s="223" t="s">
        <v>594</v>
      </c>
      <c r="F304" s="224" t="s">
        <v>595</v>
      </c>
      <c r="G304" s="225" t="s">
        <v>230</v>
      </c>
      <c r="H304" s="226">
        <v>2</v>
      </c>
      <c r="I304" s="227"/>
      <c r="J304" s="228">
        <f>ROUND(I304*H304,2)</f>
        <v>0</v>
      </c>
      <c r="K304" s="224" t="s">
        <v>125</v>
      </c>
      <c r="L304" s="229"/>
      <c r="M304" s="230" t="s">
        <v>21</v>
      </c>
      <c r="N304" s="231" t="s">
        <v>42</v>
      </c>
      <c r="O304" s="40"/>
      <c r="P304" s="194">
        <f>O304*H304</f>
        <v>0</v>
      </c>
      <c r="Q304" s="194">
        <v>6.1000000000000004E-3</v>
      </c>
      <c r="R304" s="194">
        <f>Q304*H304</f>
        <v>1.2200000000000001E-2</v>
      </c>
      <c r="S304" s="194">
        <v>0</v>
      </c>
      <c r="T304" s="195">
        <f>S304*H304</f>
        <v>0</v>
      </c>
      <c r="AR304" s="22" t="s">
        <v>143</v>
      </c>
      <c r="AT304" s="22" t="s">
        <v>140</v>
      </c>
      <c r="AU304" s="22" t="s">
        <v>83</v>
      </c>
      <c r="AY304" s="22" t="s">
        <v>119</v>
      </c>
      <c r="BE304" s="196">
        <f>IF(N304="základní",J304,0)</f>
        <v>0</v>
      </c>
      <c r="BF304" s="196">
        <f>IF(N304="snížená",J304,0)</f>
        <v>0</v>
      </c>
      <c r="BG304" s="196">
        <f>IF(N304="zákl. přenesená",J304,0)</f>
        <v>0</v>
      </c>
      <c r="BH304" s="196">
        <f>IF(N304="sníž. přenesená",J304,0)</f>
        <v>0</v>
      </c>
      <c r="BI304" s="196">
        <f>IF(N304="nulová",J304,0)</f>
        <v>0</v>
      </c>
      <c r="BJ304" s="22" t="s">
        <v>76</v>
      </c>
      <c r="BK304" s="196">
        <f>ROUND(I304*H304,2)</f>
        <v>0</v>
      </c>
      <c r="BL304" s="22" t="s">
        <v>126</v>
      </c>
      <c r="BM304" s="22" t="s">
        <v>596</v>
      </c>
    </row>
    <row r="305" spans="2:65" s="1" customFormat="1">
      <c r="B305" s="39"/>
      <c r="C305" s="61"/>
      <c r="D305" s="197" t="s">
        <v>128</v>
      </c>
      <c r="E305" s="61"/>
      <c r="F305" s="198" t="s">
        <v>595</v>
      </c>
      <c r="G305" s="61"/>
      <c r="H305" s="61"/>
      <c r="I305" s="156"/>
      <c r="J305" s="61"/>
      <c r="K305" s="61"/>
      <c r="L305" s="59"/>
      <c r="M305" s="199"/>
      <c r="N305" s="40"/>
      <c r="O305" s="40"/>
      <c r="P305" s="40"/>
      <c r="Q305" s="40"/>
      <c r="R305" s="40"/>
      <c r="S305" s="40"/>
      <c r="T305" s="76"/>
      <c r="AT305" s="22" t="s">
        <v>128</v>
      </c>
      <c r="AU305" s="22" t="s">
        <v>83</v>
      </c>
    </row>
    <row r="306" spans="2:65" s="10" customFormat="1" ht="29.85" customHeight="1">
      <c r="B306" s="169"/>
      <c r="C306" s="170"/>
      <c r="D306" s="171" t="s">
        <v>70</v>
      </c>
      <c r="E306" s="183" t="s">
        <v>597</v>
      </c>
      <c r="F306" s="183" t="s">
        <v>598</v>
      </c>
      <c r="G306" s="170"/>
      <c r="H306" s="170"/>
      <c r="I306" s="173"/>
      <c r="J306" s="184">
        <f>BK306</f>
        <v>0</v>
      </c>
      <c r="K306" s="170"/>
      <c r="L306" s="175"/>
      <c r="M306" s="176"/>
      <c r="N306" s="177"/>
      <c r="O306" s="177"/>
      <c r="P306" s="178">
        <f>SUM(P307:P308)</f>
        <v>0</v>
      </c>
      <c r="Q306" s="177"/>
      <c r="R306" s="178">
        <f>SUM(R307:R308)</f>
        <v>0</v>
      </c>
      <c r="S306" s="177"/>
      <c r="T306" s="179">
        <f>SUM(T307:T308)</f>
        <v>0</v>
      </c>
      <c r="AR306" s="180" t="s">
        <v>76</v>
      </c>
      <c r="AT306" s="181" t="s">
        <v>70</v>
      </c>
      <c r="AU306" s="181" t="s">
        <v>76</v>
      </c>
      <c r="AY306" s="180" t="s">
        <v>119</v>
      </c>
      <c r="BK306" s="182">
        <f>SUM(BK307:BK308)</f>
        <v>0</v>
      </c>
    </row>
    <row r="307" spans="2:65" s="1" customFormat="1" ht="22.8" customHeight="1">
      <c r="B307" s="39"/>
      <c r="C307" s="185" t="s">
        <v>599</v>
      </c>
      <c r="D307" s="185" t="s">
        <v>121</v>
      </c>
      <c r="E307" s="186" t="s">
        <v>600</v>
      </c>
      <c r="F307" s="187" t="s">
        <v>601</v>
      </c>
      <c r="G307" s="188" t="s">
        <v>192</v>
      </c>
      <c r="H307" s="189">
        <v>33.680999999999997</v>
      </c>
      <c r="I307" s="190"/>
      <c r="J307" s="191">
        <f>ROUND(I307*H307,2)</f>
        <v>0</v>
      </c>
      <c r="K307" s="187" t="s">
        <v>125</v>
      </c>
      <c r="L307" s="59"/>
      <c r="M307" s="192" t="s">
        <v>21</v>
      </c>
      <c r="N307" s="193" t="s">
        <v>42</v>
      </c>
      <c r="O307" s="40"/>
      <c r="P307" s="194">
        <f>O307*H307</f>
        <v>0</v>
      </c>
      <c r="Q307" s="194">
        <v>0</v>
      </c>
      <c r="R307" s="194">
        <f>Q307*H307</f>
        <v>0</v>
      </c>
      <c r="S307" s="194">
        <v>0</v>
      </c>
      <c r="T307" s="195">
        <f>S307*H307</f>
        <v>0</v>
      </c>
      <c r="AR307" s="22" t="s">
        <v>126</v>
      </c>
      <c r="AT307" s="22" t="s">
        <v>121</v>
      </c>
      <c r="AU307" s="22" t="s">
        <v>83</v>
      </c>
      <c r="AY307" s="22" t="s">
        <v>119</v>
      </c>
      <c r="BE307" s="196">
        <f>IF(N307="základní",J307,0)</f>
        <v>0</v>
      </c>
      <c r="BF307" s="196">
        <f>IF(N307="snížená",J307,0)</f>
        <v>0</v>
      </c>
      <c r="BG307" s="196">
        <f>IF(N307="zákl. přenesená",J307,0)</f>
        <v>0</v>
      </c>
      <c r="BH307" s="196">
        <f>IF(N307="sníž. přenesená",J307,0)</f>
        <v>0</v>
      </c>
      <c r="BI307" s="196">
        <f>IF(N307="nulová",J307,0)</f>
        <v>0</v>
      </c>
      <c r="BJ307" s="22" t="s">
        <v>76</v>
      </c>
      <c r="BK307" s="196">
        <f>ROUND(I307*H307,2)</f>
        <v>0</v>
      </c>
      <c r="BL307" s="22" t="s">
        <v>126</v>
      </c>
      <c r="BM307" s="22" t="s">
        <v>602</v>
      </c>
    </row>
    <row r="308" spans="2:65" s="1" customFormat="1" ht="36">
      <c r="B308" s="39"/>
      <c r="C308" s="61"/>
      <c r="D308" s="197" t="s">
        <v>128</v>
      </c>
      <c r="E308" s="61"/>
      <c r="F308" s="198" t="s">
        <v>603</v>
      </c>
      <c r="G308" s="61"/>
      <c r="H308" s="61"/>
      <c r="I308" s="156"/>
      <c r="J308" s="61"/>
      <c r="K308" s="61"/>
      <c r="L308" s="59"/>
      <c r="M308" s="199"/>
      <c r="N308" s="40"/>
      <c r="O308" s="40"/>
      <c r="P308" s="40"/>
      <c r="Q308" s="40"/>
      <c r="R308" s="40"/>
      <c r="S308" s="40"/>
      <c r="T308" s="76"/>
      <c r="AT308" s="22" t="s">
        <v>128</v>
      </c>
      <c r="AU308" s="22" t="s">
        <v>83</v>
      </c>
    </row>
    <row r="309" spans="2:65" s="10" customFormat="1" ht="37.35" customHeight="1">
      <c r="B309" s="169"/>
      <c r="C309" s="170"/>
      <c r="D309" s="171" t="s">
        <v>70</v>
      </c>
      <c r="E309" s="172" t="s">
        <v>604</v>
      </c>
      <c r="F309" s="172" t="s">
        <v>605</v>
      </c>
      <c r="G309" s="170"/>
      <c r="H309" s="170"/>
      <c r="I309" s="173"/>
      <c r="J309" s="174">
        <f>BK309</f>
        <v>0</v>
      </c>
      <c r="K309" s="170"/>
      <c r="L309" s="175"/>
      <c r="M309" s="176"/>
      <c r="N309" s="177"/>
      <c r="O309" s="177"/>
      <c r="P309" s="178">
        <f>P310</f>
        <v>0</v>
      </c>
      <c r="Q309" s="177"/>
      <c r="R309" s="178">
        <f>R310</f>
        <v>2.9002400000000001E-2</v>
      </c>
      <c r="S309" s="177"/>
      <c r="T309" s="179">
        <f>T310</f>
        <v>0</v>
      </c>
      <c r="AR309" s="180" t="s">
        <v>83</v>
      </c>
      <c r="AT309" s="181" t="s">
        <v>70</v>
      </c>
      <c r="AU309" s="181" t="s">
        <v>71</v>
      </c>
      <c r="AY309" s="180" t="s">
        <v>119</v>
      </c>
      <c r="BK309" s="182">
        <f>BK310</f>
        <v>0</v>
      </c>
    </row>
    <row r="310" spans="2:65" s="10" customFormat="1" ht="19.95" customHeight="1">
      <c r="B310" s="169"/>
      <c r="C310" s="170"/>
      <c r="D310" s="171" t="s">
        <v>70</v>
      </c>
      <c r="E310" s="183" t="s">
        <v>606</v>
      </c>
      <c r="F310" s="183" t="s">
        <v>607</v>
      </c>
      <c r="G310" s="170"/>
      <c r="H310" s="170"/>
      <c r="I310" s="173"/>
      <c r="J310" s="184">
        <f>BK310</f>
        <v>0</v>
      </c>
      <c r="K310" s="170"/>
      <c r="L310" s="175"/>
      <c r="M310" s="176"/>
      <c r="N310" s="177"/>
      <c r="O310" s="177"/>
      <c r="P310" s="178">
        <f>SUM(P311:P321)</f>
        <v>0</v>
      </c>
      <c r="Q310" s="177"/>
      <c r="R310" s="178">
        <f>SUM(R311:R321)</f>
        <v>2.9002400000000001E-2</v>
      </c>
      <c r="S310" s="177"/>
      <c r="T310" s="179">
        <f>SUM(T311:T321)</f>
        <v>0</v>
      </c>
      <c r="AR310" s="180" t="s">
        <v>83</v>
      </c>
      <c r="AT310" s="181" t="s">
        <v>70</v>
      </c>
      <c r="AU310" s="181" t="s">
        <v>76</v>
      </c>
      <c r="AY310" s="180" t="s">
        <v>119</v>
      </c>
      <c r="BK310" s="182">
        <f>SUM(BK311:BK321)</f>
        <v>0</v>
      </c>
    </row>
    <row r="311" spans="2:65" s="1" customFormat="1" ht="22.8" customHeight="1">
      <c r="B311" s="39"/>
      <c r="C311" s="185" t="s">
        <v>608</v>
      </c>
      <c r="D311" s="185" t="s">
        <v>121</v>
      </c>
      <c r="E311" s="186" t="s">
        <v>609</v>
      </c>
      <c r="F311" s="187" t="s">
        <v>610</v>
      </c>
      <c r="G311" s="188" t="s">
        <v>611</v>
      </c>
      <c r="H311" s="189">
        <v>4.6399999999999997</v>
      </c>
      <c r="I311" s="190"/>
      <c r="J311" s="191">
        <f>ROUND(I311*H311,2)</f>
        <v>0</v>
      </c>
      <c r="K311" s="187" t="s">
        <v>125</v>
      </c>
      <c r="L311" s="59"/>
      <c r="M311" s="192" t="s">
        <v>21</v>
      </c>
      <c r="N311" s="193" t="s">
        <v>42</v>
      </c>
      <c r="O311" s="40"/>
      <c r="P311" s="194">
        <f>O311*H311</f>
        <v>0</v>
      </c>
      <c r="Q311" s="194">
        <v>0</v>
      </c>
      <c r="R311" s="194">
        <f>Q311*H311</f>
        <v>0</v>
      </c>
      <c r="S311" s="194">
        <v>0</v>
      </c>
      <c r="T311" s="195">
        <f>S311*H311</f>
        <v>0</v>
      </c>
      <c r="AR311" s="22" t="s">
        <v>215</v>
      </c>
      <c r="AT311" s="22" t="s">
        <v>121</v>
      </c>
      <c r="AU311" s="22" t="s">
        <v>83</v>
      </c>
      <c r="AY311" s="22" t="s">
        <v>119</v>
      </c>
      <c r="BE311" s="196">
        <f>IF(N311="základní",J311,0)</f>
        <v>0</v>
      </c>
      <c r="BF311" s="196">
        <f>IF(N311="snížená",J311,0)</f>
        <v>0</v>
      </c>
      <c r="BG311" s="196">
        <f>IF(N311="zákl. přenesená",J311,0)</f>
        <v>0</v>
      </c>
      <c r="BH311" s="196">
        <f>IF(N311="sníž. přenesená",J311,0)</f>
        <v>0</v>
      </c>
      <c r="BI311" s="196">
        <f>IF(N311="nulová",J311,0)</f>
        <v>0</v>
      </c>
      <c r="BJ311" s="22" t="s">
        <v>76</v>
      </c>
      <c r="BK311" s="196">
        <f>ROUND(I311*H311,2)</f>
        <v>0</v>
      </c>
      <c r="BL311" s="22" t="s">
        <v>215</v>
      </c>
      <c r="BM311" s="22" t="s">
        <v>612</v>
      </c>
    </row>
    <row r="312" spans="2:65" s="1" customFormat="1" ht="24">
      <c r="B312" s="39"/>
      <c r="C312" s="61"/>
      <c r="D312" s="197" t="s">
        <v>128</v>
      </c>
      <c r="E312" s="61"/>
      <c r="F312" s="198" t="s">
        <v>613</v>
      </c>
      <c r="G312" s="61"/>
      <c r="H312" s="61"/>
      <c r="I312" s="156"/>
      <c r="J312" s="61"/>
      <c r="K312" s="61"/>
      <c r="L312" s="59"/>
      <c r="M312" s="199"/>
      <c r="N312" s="40"/>
      <c r="O312" s="40"/>
      <c r="P312" s="40"/>
      <c r="Q312" s="40"/>
      <c r="R312" s="40"/>
      <c r="S312" s="40"/>
      <c r="T312" s="76"/>
      <c r="AT312" s="22" t="s">
        <v>128</v>
      </c>
      <c r="AU312" s="22" t="s">
        <v>83</v>
      </c>
    </row>
    <row r="313" spans="2:65" s="11" customFormat="1">
      <c r="B313" s="200"/>
      <c r="C313" s="201"/>
      <c r="D313" s="197" t="s">
        <v>130</v>
      </c>
      <c r="E313" s="202" t="s">
        <v>21</v>
      </c>
      <c r="F313" s="203" t="s">
        <v>614</v>
      </c>
      <c r="G313" s="201"/>
      <c r="H313" s="204">
        <v>4.6399999999999997</v>
      </c>
      <c r="I313" s="205"/>
      <c r="J313" s="201"/>
      <c r="K313" s="201"/>
      <c r="L313" s="206"/>
      <c r="M313" s="207"/>
      <c r="N313" s="208"/>
      <c r="O313" s="208"/>
      <c r="P313" s="208"/>
      <c r="Q313" s="208"/>
      <c r="R313" s="208"/>
      <c r="S313" s="208"/>
      <c r="T313" s="209"/>
      <c r="AT313" s="210" t="s">
        <v>130</v>
      </c>
      <c r="AU313" s="210" t="s">
        <v>83</v>
      </c>
      <c r="AV313" s="11" t="s">
        <v>83</v>
      </c>
      <c r="AW313" s="11" t="s">
        <v>35</v>
      </c>
      <c r="AX313" s="11" t="s">
        <v>76</v>
      </c>
      <c r="AY313" s="210" t="s">
        <v>119</v>
      </c>
    </row>
    <row r="314" spans="2:65" s="1" customFormat="1" ht="14.4" customHeight="1">
      <c r="B314" s="39"/>
      <c r="C314" s="222" t="s">
        <v>615</v>
      </c>
      <c r="D314" s="222" t="s">
        <v>140</v>
      </c>
      <c r="E314" s="223" t="s">
        <v>616</v>
      </c>
      <c r="F314" s="224" t="s">
        <v>617</v>
      </c>
      <c r="G314" s="225" t="s">
        <v>192</v>
      </c>
      <c r="H314" s="226">
        <v>1E-3</v>
      </c>
      <c r="I314" s="227"/>
      <c r="J314" s="228">
        <f>ROUND(I314*H314,2)</f>
        <v>0</v>
      </c>
      <c r="K314" s="224" t="s">
        <v>125</v>
      </c>
      <c r="L314" s="229"/>
      <c r="M314" s="230" t="s">
        <v>21</v>
      </c>
      <c r="N314" s="231" t="s">
        <v>42</v>
      </c>
      <c r="O314" s="40"/>
      <c r="P314" s="194">
        <f>O314*H314</f>
        <v>0</v>
      </c>
      <c r="Q314" s="194">
        <v>1</v>
      </c>
      <c r="R314" s="194">
        <f>Q314*H314</f>
        <v>1E-3</v>
      </c>
      <c r="S314" s="194">
        <v>0</v>
      </c>
      <c r="T314" s="195">
        <f>S314*H314</f>
        <v>0</v>
      </c>
      <c r="AR314" s="22" t="s">
        <v>293</v>
      </c>
      <c r="AT314" s="22" t="s">
        <v>140</v>
      </c>
      <c r="AU314" s="22" t="s">
        <v>83</v>
      </c>
      <c r="AY314" s="22" t="s">
        <v>119</v>
      </c>
      <c r="BE314" s="196">
        <f>IF(N314="základní",J314,0)</f>
        <v>0</v>
      </c>
      <c r="BF314" s="196">
        <f>IF(N314="snížená",J314,0)</f>
        <v>0</v>
      </c>
      <c r="BG314" s="196">
        <f>IF(N314="zákl. přenesená",J314,0)</f>
        <v>0</v>
      </c>
      <c r="BH314" s="196">
        <f>IF(N314="sníž. přenesená",J314,0)</f>
        <v>0</v>
      </c>
      <c r="BI314" s="196">
        <f>IF(N314="nulová",J314,0)</f>
        <v>0</v>
      </c>
      <c r="BJ314" s="22" t="s">
        <v>76</v>
      </c>
      <c r="BK314" s="196">
        <f>ROUND(I314*H314,2)</f>
        <v>0</v>
      </c>
      <c r="BL314" s="22" t="s">
        <v>215</v>
      </c>
      <c r="BM314" s="22" t="s">
        <v>618</v>
      </c>
    </row>
    <row r="315" spans="2:65" s="1" customFormat="1">
      <c r="B315" s="39"/>
      <c r="C315" s="61"/>
      <c r="D315" s="197" t="s">
        <v>128</v>
      </c>
      <c r="E315" s="61"/>
      <c r="F315" s="198" t="s">
        <v>619</v>
      </c>
      <c r="G315" s="61"/>
      <c r="H315" s="61"/>
      <c r="I315" s="156"/>
      <c r="J315" s="61"/>
      <c r="K315" s="61"/>
      <c r="L315" s="59"/>
      <c r="M315" s="199"/>
      <c r="N315" s="40"/>
      <c r="O315" s="40"/>
      <c r="P315" s="40"/>
      <c r="Q315" s="40"/>
      <c r="R315" s="40"/>
      <c r="S315" s="40"/>
      <c r="T315" s="76"/>
      <c r="AT315" s="22" t="s">
        <v>128</v>
      </c>
      <c r="AU315" s="22" t="s">
        <v>83</v>
      </c>
    </row>
    <row r="316" spans="2:65" s="11" customFormat="1">
      <c r="B316" s="200"/>
      <c r="C316" s="201"/>
      <c r="D316" s="197" t="s">
        <v>130</v>
      </c>
      <c r="E316" s="201"/>
      <c r="F316" s="203" t="s">
        <v>620</v>
      </c>
      <c r="G316" s="201"/>
      <c r="H316" s="204">
        <v>1E-3</v>
      </c>
      <c r="I316" s="205"/>
      <c r="J316" s="201"/>
      <c r="K316" s="201"/>
      <c r="L316" s="206"/>
      <c r="M316" s="207"/>
      <c r="N316" s="208"/>
      <c r="O316" s="208"/>
      <c r="P316" s="208"/>
      <c r="Q316" s="208"/>
      <c r="R316" s="208"/>
      <c r="S316" s="208"/>
      <c r="T316" s="209"/>
      <c r="AT316" s="210" t="s">
        <v>130</v>
      </c>
      <c r="AU316" s="210" t="s">
        <v>83</v>
      </c>
      <c r="AV316" s="11" t="s">
        <v>83</v>
      </c>
      <c r="AW316" s="11" t="s">
        <v>6</v>
      </c>
      <c r="AX316" s="11" t="s">
        <v>76</v>
      </c>
      <c r="AY316" s="210" t="s">
        <v>119</v>
      </c>
    </row>
    <row r="317" spans="2:65" s="1" customFormat="1" ht="22.8" customHeight="1">
      <c r="B317" s="39"/>
      <c r="C317" s="185" t="s">
        <v>621</v>
      </c>
      <c r="D317" s="185" t="s">
        <v>121</v>
      </c>
      <c r="E317" s="186" t="s">
        <v>622</v>
      </c>
      <c r="F317" s="187" t="s">
        <v>623</v>
      </c>
      <c r="G317" s="188" t="s">
        <v>611</v>
      </c>
      <c r="H317" s="189">
        <v>4.6399999999999997</v>
      </c>
      <c r="I317" s="190"/>
      <c r="J317" s="191">
        <f>ROUND(I317*H317,2)</f>
        <v>0</v>
      </c>
      <c r="K317" s="187" t="s">
        <v>125</v>
      </c>
      <c r="L317" s="59"/>
      <c r="M317" s="192" t="s">
        <v>21</v>
      </c>
      <c r="N317" s="193" t="s">
        <v>42</v>
      </c>
      <c r="O317" s="40"/>
      <c r="P317" s="194">
        <f>O317*H317</f>
        <v>0</v>
      </c>
      <c r="Q317" s="194">
        <v>4.0000000000000002E-4</v>
      </c>
      <c r="R317" s="194">
        <f>Q317*H317</f>
        <v>1.856E-3</v>
      </c>
      <c r="S317" s="194">
        <v>0</v>
      </c>
      <c r="T317" s="195">
        <f>S317*H317</f>
        <v>0</v>
      </c>
      <c r="AR317" s="22" t="s">
        <v>215</v>
      </c>
      <c r="AT317" s="22" t="s">
        <v>121</v>
      </c>
      <c r="AU317" s="22" t="s">
        <v>83</v>
      </c>
      <c r="AY317" s="22" t="s">
        <v>119</v>
      </c>
      <c r="BE317" s="196">
        <f>IF(N317="základní",J317,0)</f>
        <v>0</v>
      </c>
      <c r="BF317" s="196">
        <f>IF(N317="snížená",J317,0)</f>
        <v>0</v>
      </c>
      <c r="BG317" s="196">
        <f>IF(N317="zákl. přenesená",J317,0)</f>
        <v>0</v>
      </c>
      <c r="BH317" s="196">
        <f>IF(N317="sníž. přenesená",J317,0)</f>
        <v>0</v>
      </c>
      <c r="BI317" s="196">
        <f>IF(N317="nulová",J317,0)</f>
        <v>0</v>
      </c>
      <c r="BJ317" s="22" t="s">
        <v>76</v>
      </c>
      <c r="BK317" s="196">
        <f>ROUND(I317*H317,2)</f>
        <v>0</v>
      </c>
      <c r="BL317" s="22" t="s">
        <v>215</v>
      </c>
      <c r="BM317" s="22" t="s">
        <v>624</v>
      </c>
    </row>
    <row r="318" spans="2:65" s="1" customFormat="1" ht="24">
      <c r="B318" s="39"/>
      <c r="C318" s="61"/>
      <c r="D318" s="197" t="s">
        <v>128</v>
      </c>
      <c r="E318" s="61"/>
      <c r="F318" s="198" t="s">
        <v>625</v>
      </c>
      <c r="G318" s="61"/>
      <c r="H318" s="61"/>
      <c r="I318" s="156"/>
      <c r="J318" s="61"/>
      <c r="K318" s="61"/>
      <c r="L318" s="59"/>
      <c r="M318" s="199"/>
      <c r="N318" s="40"/>
      <c r="O318" s="40"/>
      <c r="P318" s="40"/>
      <c r="Q318" s="40"/>
      <c r="R318" s="40"/>
      <c r="S318" s="40"/>
      <c r="T318" s="76"/>
      <c r="AT318" s="22" t="s">
        <v>128</v>
      </c>
      <c r="AU318" s="22" t="s">
        <v>83</v>
      </c>
    </row>
    <row r="319" spans="2:65" s="1" customFormat="1" ht="14.4" customHeight="1">
      <c r="B319" s="39"/>
      <c r="C319" s="222" t="s">
        <v>626</v>
      </c>
      <c r="D319" s="222" t="s">
        <v>140</v>
      </c>
      <c r="E319" s="223" t="s">
        <v>627</v>
      </c>
      <c r="F319" s="224" t="s">
        <v>628</v>
      </c>
      <c r="G319" s="225" t="s">
        <v>611</v>
      </c>
      <c r="H319" s="226">
        <v>5.3360000000000003</v>
      </c>
      <c r="I319" s="227"/>
      <c r="J319" s="228">
        <f>ROUND(I319*H319,2)</f>
        <v>0</v>
      </c>
      <c r="K319" s="224" t="s">
        <v>125</v>
      </c>
      <c r="L319" s="229"/>
      <c r="M319" s="230" t="s">
        <v>21</v>
      </c>
      <c r="N319" s="231" t="s">
        <v>42</v>
      </c>
      <c r="O319" s="40"/>
      <c r="P319" s="194">
        <f>O319*H319</f>
        <v>0</v>
      </c>
      <c r="Q319" s="194">
        <v>4.8999999999999998E-3</v>
      </c>
      <c r="R319" s="194">
        <f>Q319*H319</f>
        <v>2.61464E-2</v>
      </c>
      <c r="S319" s="194">
        <v>0</v>
      </c>
      <c r="T319" s="195">
        <f>S319*H319</f>
        <v>0</v>
      </c>
      <c r="AR319" s="22" t="s">
        <v>293</v>
      </c>
      <c r="AT319" s="22" t="s">
        <v>140</v>
      </c>
      <c r="AU319" s="22" t="s">
        <v>83</v>
      </c>
      <c r="AY319" s="22" t="s">
        <v>119</v>
      </c>
      <c r="BE319" s="196">
        <f>IF(N319="základní",J319,0)</f>
        <v>0</v>
      </c>
      <c r="BF319" s="196">
        <f>IF(N319="snížená",J319,0)</f>
        <v>0</v>
      </c>
      <c r="BG319" s="196">
        <f>IF(N319="zákl. přenesená",J319,0)</f>
        <v>0</v>
      </c>
      <c r="BH319" s="196">
        <f>IF(N319="sníž. přenesená",J319,0)</f>
        <v>0</v>
      </c>
      <c r="BI319" s="196">
        <f>IF(N319="nulová",J319,0)</f>
        <v>0</v>
      </c>
      <c r="BJ319" s="22" t="s">
        <v>76</v>
      </c>
      <c r="BK319" s="196">
        <f>ROUND(I319*H319,2)</f>
        <v>0</v>
      </c>
      <c r="BL319" s="22" t="s">
        <v>215</v>
      </c>
      <c r="BM319" s="22" t="s">
        <v>629</v>
      </c>
    </row>
    <row r="320" spans="2:65" s="1" customFormat="1" ht="24">
      <c r="B320" s="39"/>
      <c r="C320" s="61"/>
      <c r="D320" s="197" t="s">
        <v>128</v>
      </c>
      <c r="E320" s="61"/>
      <c r="F320" s="198" t="s">
        <v>630</v>
      </c>
      <c r="G320" s="61"/>
      <c r="H320" s="61"/>
      <c r="I320" s="156"/>
      <c r="J320" s="61"/>
      <c r="K320" s="61"/>
      <c r="L320" s="59"/>
      <c r="M320" s="199"/>
      <c r="N320" s="40"/>
      <c r="O320" s="40"/>
      <c r="P320" s="40"/>
      <c r="Q320" s="40"/>
      <c r="R320" s="40"/>
      <c r="S320" s="40"/>
      <c r="T320" s="76"/>
      <c r="AT320" s="22" t="s">
        <v>128</v>
      </c>
      <c r="AU320" s="22" t="s">
        <v>83</v>
      </c>
    </row>
    <row r="321" spans="2:65" s="11" customFormat="1">
      <c r="B321" s="200"/>
      <c r="C321" s="201"/>
      <c r="D321" s="197" t="s">
        <v>130</v>
      </c>
      <c r="E321" s="201"/>
      <c r="F321" s="203" t="s">
        <v>631</v>
      </c>
      <c r="G321" s="201"/>
      <c r="H321" s="204">
        <v>5.3360000000000003</v>
      </c>
      <c r="I321" s="205"/>
      <c r="J321" s="201"/>
      <c r="K321" s="201"/>
      <c r="L321" s="206"/>
      <c r="M321" s="207"/>
      <c r="N321" s="208"/>
      <c r="O321" s="208"/>
      <c r="P321" s="208"/>
      <c r="Q321" s="208"/>
      <c r="R321" s="208"/>
      <c r="S321" s="208"/>
      <c r="T321" s="209"/>
      <c r="AT321" s="210" t="s">
        <v>130</v>
      </c>
      <c r="AU321" s="210" t="s">
        <v>83</v>
      </c>
      <c r="AV321" s="11" t="s">
        <v>83</v>
      </c>
      <c r="AW321" s="11" t="s">
        <v>6</v>
      </c>
      <c r="AX321" s="11" t="s">
        <v>76</v>
      </c>
      <c r="AY321" s="210" t="s">
        <v>119</v>
      </c>
    </row>
    <row r="322" spans="2:65" s="10" customFormat="1" ht="37.35" customHeight="1">
      <c r="B322" s="169"/>
      <c r="C322" s="170"/>
      <c r="D322" s="171" t="s">
        <v>70</v>
      </c>
      <c r="E322" s="172" t="s">
        <v>632</v>
      </c>
      <c r="F322" s="172" t="s">
        <v>633</v>
      </c>
      <c r="G322" s="170"/>
      <c r="H322" s="170"/>
      <c r="I322" s="173"/>
      <c r="J322" s="174">
        <f>BK322</f>
        <v>0</v>
      </c>
      <c r="K322" s="170"/>
      <c r="L322" s="175"/>
      <c r="M322" s="176"/>
      <c r="N322" s="177"/>
      <c r="O322" s="177"/>
      <c r="P322" s="178">
        <f>P323+P332</f>
        <v>0</v>
      </c>
      <c r="Q322" s="177"/>
      <c r="R322" s="178">
        <f>R323+R332</f>
        <v>0</v>
      </c>
      <c r="S322" s="177"/>
      <c r="T322" s="179">
        <f>T323+T332</f>
        <v>0</v>
      </c>
      <c r="AR322" s="180" t="s">
        <v>151</v>
      </c>
      <c r="AT322" s="181" t="s">
        <v>70</v>
      </c>
      <c r="AU322" s="181" t="s">
        <v>71</v>
      </c>
      <c r="AY322" s="180" t="s">
        <v>119</v>
      </c>
      <c r="BK322" s="182">
        <f>BK323+BK332</f>
        <v>0</v>
      </c>
    </row>
    <row r="323" spans="2:65" s="10" customFormat="1" ht="19.95" customHeight="1">
      <c r="B323" s="169"/>
      <c r="C323" s="170"/>
      <c r="D323" s="171" t="s">
        <v>70</v>
      </c>
      <c r="E323" s="183" t="s">
        <v>634</v>
      </c>
      <c r="F323" s="183" t="s">
        <v>635</v>
      </c>
      <c r="G323" s="170"/>
      <c r="H323" s="170"/>
      <c r="I323" s="173"/>
      <c r="J323" s="184">
        <f>BK323</f>
        <v>0</v>
      </c>
      <c r="K323" s="170"/>
      <c r="L323" s="175"/>
      <c r="M323" s="176"/>
      <c r="N323" s="177"/>
      <c r="O323" s="177"/>
      <c r="P323" s="178">
        <f>SUM(P324:P331)</f>
        <v>0</v>
      </c>
      <c r="Q323" s="177"/>
      <c r="R323" s="178">
        <f>SUM(R324:R331)</f>
        <v>0</v>
      </c>
      <c r="S323" s="177"/>
      <c r="T323" s="179">
        <f>SUM(T324:T331)</f>
        <v>0</v>
      </c>
      <c r="AR323" s="180" t="s">
        <v>151</v>
      </c>
      <c r="AT323" s="181" t="s">
        <v>70</v>
      </c>
      <c r="AU323" s="181" t="s">
        <v>76</v>
      </c>
      <c r="AY323" s="180" t="s">
        <v>119</v>
      </c>
      <c r="BK323" s="182">
        <f>SUM(BK324:BK331)</f>
        <v>0</v>
      </c>
    </row>
    <row r="324" spans="2:65" s="1" customFormat="1" ht="14.4" customHeight="1">
      <c r="B324" s="39"/>
      <c r="C324" s="185" t="s">
        <v>636</v>
      </c>
      <c r="D324" s="185" t="s">
        <v>121</v>
      </c>
      <c r="E324" s="186" t="s">
        <v>637</v>
      </c>
      <c r="F324" s="187" t="s">
        <v>638</v>
      </c>
      <c r="G324" s="188" t="s">
        <v>639</v>
      </c>
      <c r="H324" s="189">
        <v>1</v>
      </c>
      <c r="I324" s="190"/>
      <c r="J324" s="191">
        <f>ROUND(I324*H324,2)</f>
        <v>0</v>
      </c>
      <c r="K324" s="187" t="s">
        <v>125</v>
      </c>
      <c r="L324" s="59"/>
      <c r="M324" s="192" t="s">
        <v>21</v>
      </c>
      <c r="N324" s="193" t="s">
        <v>42</v>
      </c>
      <c r="O324" s="40"/>
      <c r="P324" s="194">
        <f>O324*H324</f>
        <v>0</v>
      </c>
      <c r="Q324" s="194">
        <v>0</v>
      </c>
      <c r="R324" s="194">
        <f>Q324*H324</f>
        <v>0</v>
      </c>
      <c r="S324" s="194">
        <v>0</v>
      </c>
      <c r="T324" s="195">
        <f>S324*H324</f>
        <v>0</v>
      </c>
      <c r="AR324" s="22" t="s">
        <v>640</v>
      </c>
      <c r="AT324" s="22" t="s">
        <v>121</v>
      </c>
      <c r="AU324" s="22" t="s">
        <v>83</v>
      </c>
      <c r="AY324" s="22" t="s">
        <v>119</v>
      </c>
      <c r="BE324" s="196">
        <f>IF(N324="základní",J324,0)</f>
        <v>0</v>
      </c>
      <c r="BF324" s="196">
        <f>IF(N324="snížená",J324,0)</f>
        <v>0</v>
      </c>
      <c r="BG324" s="196">
        <f>IF(N324="zákl. přenesená",J324,0)</f>
        <v>0</v>
      </c>
      <c r="BH324" s="196">
        <f>IF(N324="sníž. přenesená",J324,0)</f>
        <v>0</v>
      </c>
      <c r="BI324" s="196">
        <f>IF(N324="nulová",J324,0)</f>
        <v>0</v>
      </c>
      <c r="BJ324" s="22" t="s">
        <v>76</v>
      </c>
      <c r="BK324" s="196">
        <f>ROUND(I324*H324,2)</f>
        <v>0</v>
      </c>
      <c r="BL324" s="22" t="s">
        <v>640</v>
      </c>
      <c r="BM324" s="22" t="s">
        <v>641</v>
      </c>
    </row>
    <row r="325" spans="2:65" s="1" customFormat="1">
      <c r="B325" s="39"/>
      <c r="C325" s="61"/>
      <c r="D325" s="197" t="s">
        <v>128</v>
      </c>
      <c r="E325" s="61"/>
      <c r="F325" s="198" t="s">
        <v>642</v>
      </c>
      <c r="G325" s="61"/>
      <c r="H325" s="61"/>
      <c r="I325" s="156"/>
      <c r="J325" s="61"/>
      <c r="K325" s="61"/>
      <c r="L325" s="59"/>
      <c r="M325" s="199"/>
      <c r="N325" s="40"/>
      <c r="O325" s="40"/>
      <c r="P325" s="40"/>
      <c r="Q325" s="40"/>
      <c r="R325" s="40"/>
      <c r="S325" s="40"/>
      <c r="T325" s="76"/>
      <c r="AT325" s="22" t="s">
        <v>128</v>
      </c>
      <c r="AU325" s="22" t="s">
        <v>83</v>
      </c>
    </row>
    <row r="326" spans="2:65" s="1" customFormat="1" ht="14.4" customHeight="1">
      <c r="B326" s="39"/>
      <c r="C326" s="185" t="s">
        <v>643</v>
      </c>
      <c r="D326" s="185" t="s">
        <v>121</v>
      </c>
      <c r="E326" s="186" t="s">
        <v>644</v>
      </c>
      <c r="F326" s="187" t="s">
        <v>645</v>
      </c>
      <c r="G326" s="188" t="s">
        <v>639</v>
      </c>
      <c r="H326" s="189">
        <v>1</v>
      </c>
      <c r="I326" s="190"/>
      <c r="J326" s="191">
        <f>ROUND(I326*H326,2)</f>
        <v>0</v>
      </c>
      <c r="K326" s="187" t="s">
        <v>125</v>
      </c>
      <c r="L326" s="59"/>
      <c r="M326" s="192" t="s">
        <v>21</v>
      </c>
      <c r="N326" s="193" t="s">
        <v>42</v>
      </c>
      <c r="O326" s="40"/>
      <c r="P326" s="194">
        <f>O326*H326</f>
        <v>0</v>
      </c>
      <c r="Q326" s="194">
        <v>0</v>
      </c>
      <c r="R326" s="194">
        <f>Q326*H326</f>
        <v>0</v>
      </c>
      <c r="S326" s="194">
        <v>0</v>
      </c>
      <c r="T326" s="195">
        <f>S326*H326</f>
        <v>0</v>
      </c>
      <c r="AR326" s="22" t="s">
        <v>640</v>
      </c>
      <c r="AT326" s="22" t="s">
        <v>121</v>
      </c>
      <c r="AU326" s="22" t="s">
        <v>83</v>
      </c>
      <c r="AY326" s="22" t="s">
        <v>119</v>
      </c>
      <c r="BE326" s="196">
        <f>IF(N326="základní",J326,0)</f>
        <v>0</v>
      </c>
      <c r="BF326" s="196">
        <f>IF(N326="snížená",J326,0)</f>
        <v>0</v>
      </c>
      <c r="BG326" s="196">
        <f>IF(N326="zákl. přenesená",J326,0)</f>
        <v>0</v>
      </c>
      <c r="BH326" s="196">
        <f>IF(N326="sníž. přenesená",J326,0)</f>
        <v>0</v>
      </c>
      <c r="BI326" s="196">
        <f>IF(N326="nulová",J326,0)</f>
        <v>0</v>
      </c>
      <c r="BJ326" s="22" t="s">
        <v>76</v>
      </c>
      <c r="BK326" s="196">
        <f>ROUND(I326*H326,2)</f>
        <v>0</v>
      </c>
      <c r="BL326" s="22" t="s">
        <v>640</v>
      </c>
      <c r="BM326" s="22" t="s">
        <v>646</v>
      </c>
    </row>
    <row r="327" spans="2:65" s="1" customFormat="1" ht="24">
      <c r="B327" s="39"/>
      <c r="C327" s="61"/>
      <c r="D327" s="197" t="s">
        <v>128</v>
      </c>
      <c r="E327" s="61"/>
      <c r="F327" s="198" t="s">
        <v>647</v>
      </c>
      <c r="G327" s="61"/>
      <c r="H327" s="61"/>
      <c r="I327" s="156"/>
      <c r="J327" s="61"/>
      <c r="K327" s="61"/>
      <c r="L327" s="59"/>
      <c r="M327" s="199"/>
      <c r="N327" s="40"/>
      <c r="O327" s="40"/>
      <c r="P327" s="40"/>
      <c r="Q327" s="40"/>
      <c r="R327" s="40"/>
      <c r="S327" s="40"/>
      <c r="T327" s="76"/>
      <c r="AT327" s="22" t="s">
        <v>128</v>
      </c>
      <c r="AU327" s="22" t="s">
        <v>83</v>
      </c>
    </row>
    <row r="328" spans="2:65" s="1" customFormat="1" ht="14.4" customHeight="1">
      <c r="B328" s="39"/>
      <c r="C328" s="185" t="s">
        <v>648</v>
      </c>
      <c r="D328" s="185" t="s">
        <v>121</v>
      </c>
      <c r="E328" s="186" t="s">
        <v>649</v>
      </c>
      <c r="F328" s="187" t="s">
        <v>650</v>
      </c>
      <c r="G328" s="188" t="s">
        <v>639</v>
      </c>
      <c r="H328" s="189">
        <v>1</v>
      </c>
      <c r="I328" s="190"/>
      <c r="J328" s="191">
        <f>ROUND(I328*H328,2)</f>
        <v>0</v>
      </c>
      <c r="K328" s="187" t="s">
        <v>125</v>
      </c>
      <c r="L328" s="59"/>
      <c r="M328" s="192" t="s">
        <v>21</v>
      </c>
      <c r="N328" s="193" t="s">
        <v>42</v>
      </c>
      <c r="O328" s="40"/>
      <c r="P328" s="194">
        <f>O328*H328</f>
        <v>0</v>
      </c>
      <c r="Q328" s="194">
        <v>0</v>
      </c>
      <c r="R328" s="194">
        <f>Q328*H328</f>
        <v>0</v>
      </c>
      <c r="S328" s="194">
        <v>0</v>
      </c>
      <c r="T328" s="195">
        <f>S328*H328</f>
        <v>0</v>
      </c>
      <c r="AR328" s="22" t="s">
        <v>640</v>
      </c>
      <c r="AT328" s="22" t="s">
        <v>121</v>
      </c>
      <c r="AU328" s="22" t="s">
        <v>83</v>
      </c>
      <c r="AY328" s="22" t="s">
        <v>119</v>
      </c>
      <c r="BE328" s="196">
        <f>IF(N328="základní",J328,0)</f>
        <v>0</v>
      </c>
      <c r="BF328" s="196">
        <f>IF(N328="snížená",J328,0)</f>
        <v>0</v>
      </c>
      <c r="BG328" s="196">
        <f>IF(N328="zákl. přenesená",J328,0)</f>
        <v>0</v>
      </c>
      <c r="BH328" s="196">
        <f>IF(N328="sníž. přenesená",J328,0)</f>
        <v>0</v>
      </c>
      <c r="BI328" s="196">
        <f>IF(N328="nulová",J328,0)</f>
        <v>0</v>
      </c>
      <c r="BJ328" s="22" t="s">
        <v>76</v>
      </c>
      <c r="BK328" s="196">
        <f>ROUND(I328*H328,2)</f>
        <v>0</v>
      </c>
      <c r="BL328" s="22" t="s">
        <v>640</v>
      </c>
      <c r="BM328" s="22" t="s">
        <v>651</v>
      </c>
    </row>
    <row r="329" spans="2:65" s="1" customFormat="1">
      <c r="B329" s="39"/>
      <c r="C329" s="61"/>
      <c r="D329" s="197" t="s">
        <v>128</v>
      </c>
      <c r="E329" s="61"/>
      <c r="F329" s="198" t="s">
        <v>652</v>
      </c>
      <c r="G329" s="61"/>
      <c r="H329" s="61"/>
      <c r="I329" s="156"/>
      <c r="J329" s="61"/>
      <c r="K329" s="61"/>
      <c r="L329" s="59"/>
      <c r="M329" s="199"/>
      <c r="N329" s="40"/>
      <c r="O329" s="40"/>
      <c r="P329" s="40"/>
      <c r="Q329" s="40"/>
      <c r="R329" s="40"/>
      <c r="S329" s="40"/>
      <c r="T329" s="76"/>
      <c r="AT329" s="22" t="s">
        <v>128</v>
      </c>
      <c r="AU329" s="22" t="s">
        <v>83</v>
      </c>
    </row>
    <row r="330" spans="2:65" s="1" customFormat="1" ht="14.4" customHeight="1">
      <c r="B330" s="39"/>
      <c r="C330" s="185" t="s">
        <v>653</v>
      </c>
      <c r="D330" s="185" t="s">
        <v>121</v>
      </c>
      <c r="E330" s="186" t="s">
        <v>654</v>
      </c>
      <c r="F330" s="187" t="s">
        <v>655</v>
      </c>
      <c r="G330" s="188" t="s">
        <v>639</v>
      </c>
      <c r="H330" s="189">
        <v>1</v>
      </c>
      <c r="I330" s="190"/>
      <c r="J330" s="191">
        <f>ROUND(I330*H330,2)</f>
        <v>0</v>
      </c>
      <c r="K330" s="187" t="s">
        <v>125</v>
      </c>
      <c r="L330" s="59"/>
      <c r="M330" s="192" t="s">
        <v>21</v>
      </c>
      <c r="N330" s="193" t="s">
        <v>42</v>
      </c>
      <c r="O330" s="40"/>
      <c r="P330" s="194">
        <f>O330*H330</f>
        <v>0</v>
      </c>
      <c r="Q330" s="194">
        <v>0</v>
      </c>
      <c r="R330" s="194">
        <f>Q330*H330</f>
        <v>0</v>
      </c>
      <c r="S330" s="194">
        <v>0</v>
      </c>
      <c r="T330" s="195">
        <f>S330*H330</f>
        <v>0</v>
      </c>
      <c r="AR330" s="22" t="s">
        <v>640</v>
      </c>
      <c r="AT330" s="22" t="s">
        <v>121</v>
      </c>
      <c r="AU330" s="22" t="s">
        <v>83</v>
      </c>
      <c r="AY330" s="22" t="s">
        <v>119</v>
      </c>
      <c r="BE330" s="196">
        <f>IF(N330="základní",J330,0)</f>
        <v>0</v>
      </c>
      <c r="BF330" s="196">
        <f>IF(N330="snížená",J330,0)</f>
        <v>0</v>
      </c>
      <c r="BG330" s="196">
        <f>IF(N330="zákl. přenesená",J330,0)</f>
        <v>0</v>
      </c>
      <c r="BH330" s="196">
        <f>IF(N330="sníž. přenesená",J330,0)</f>
        <v>0</v>
      </c>
      <c r="BI330" s="196">
        <f>IF(N330="nulová",J330,0)</f>
        <v>0</v>
      </c>
      <c r="BJ330" s="22" t="s">
        <v>76</v>
      </c>
      <c r="BK330" s="196">
        <f>ROUND(I330*H330,2)</f>
        <v>0</v>
      </c>
      <c r="BL330" s="22" t="s">
        <v>640</v>
      </c>
      <c r="BM330" s="22" t="s">
        <v>656</v>
      </c>
    </row>
    <row r="331" spans="2:65" s="1" customFormat="1" ht="24">
      <c r="B331" s="39"/>
      <c r="C331" s="61"/>
      <c r="D331" s="197" t="s">
        <v>128</v>
      </c>
      <c r="E331" s="61"/>
      <c r="F331" s="198" t="s">
        <v>657</v>
      </c>
      <c r="G331" s="61"/>
      <c r="H331" s="61"/>
      <c r="I331" s="156"/>
      <c r="J331" s="61"/>
      <c r="K331" s="61"/>
      <c r="L331" s="59"/>
      <c r="M331" s="199"/>
      <c r="N331" s="40"/>
      <c r="O331" s="40"/>
      <c r="P331" s="40"/>
      <c r="Q331" s="40"/>
      <c r="R331" s="40"/>
      <c r="S331" s="40"/>
      <c r="T331" s="76"/>
      <c r="AT331" s="22" t="s">
        <v>128</v>
      </c>
      <c r="AU331" s="22" t="s">
        <v>83</v>
      </c>
    </row>
    <row r="332" spans="2:65" s="10" customFormat="1" ht="29.85" customHeight="1">
      <c r="B332" s="169"/>
      <c r="C332" s="170"/>
      <c r="D332" s="171" t="s">
        <v>70</v>
      </c>
      <c r="E332" s="183" t="s">
        <v>658</v>
      </c>
      <c r="F332" s="183" t="s">
        <v>659</v>
      </c>
      <c r="G332" s="170"/>
      <c r="H332" s="170"/>
      <c r="I332" s="173"/>
      <c r="J332" s="184">
        <f>BK332</f>
        <v>0</v>
      </c>
      <c r="K332" s="170"/>
      <c r="L332" s="175"/>
      <c r="M332" s="176"/>
      <c r="N332" s="177"/>
      <c r="O332" s="177"/>
      <c r="P332" s="178">
        <f>SUM(P333:P336)</f>
        <v>0</v>
      </c>
      <c r="Q332" s="177"/>
      <c r="R332" s="178">
        <f>SUM(R333:R336)</f>
        <v>0</v>
      </c>
      <c r="S332" s="177"/>
      <c r="T332" s="179">
        <f>SUM(T333:T336)</f>
        <v>0</v>
      </c>
      <c r="AR332" s="180" t="s">
        <v>151</v>
      </c>
      <c r="AT332" s="181" t="s">
        <v>70</v>
      </c>
      <c r="AU332" s="181" t="s">
        <v>76</v>
      </c>
      <c r="AY332" s="180" t="s">
        <v>119</v>
      </c>
      <c r="BK332" s="182">
        <f>SUM(BK333:BK336)</f>
        <v>0</v>
      </c>
    </row>
    <row r="333" spans="2:65" s="1" customFormat="1" ht="14.4" customHeight="1">
      <c r="B333" s="39"/>
      <c r="C333" s="185" t="s">
        <v>660</v>
      </c>
      <c r="D333" s="185" t="s">
        <v>121</v>
      </c>
      <c r="E333" s="186" t="s">
        <v>661</v>
      </c>
      <c r="F333" s="187" t="s">
        <v>662</v>
      </c>
      <c r="G333" s="188" t="s">
        <v>639</v>
      </c>
      <c r="H333" s="189">
        <v>1</v>
      </c>
      <c r="I333" s="190"/>
      <c r="J333" s="191">
        <f>ROUND(I333*H333,2)</f>
        <v>0</v>
      </c>
      <c r="K333" s="187" t="s">
        <v>125</v>
      </c>
      <c r="L333" s="59"/>
      <c r="M333" s="192" t="s">
        <v>21</v>
      </c>
      <c r="N333" s="193" t="s">
        <v>42</v>
      </c>
      <c r="O333" s="40"/>
      <c r="P333" s="194">
        <f>O333*H333</f>
        <v>0</v>
      </c>
      <c r="Q333" s="194">
        <v>0</v>
      </c>
      <c r="R333" s="194">
        <f>Q333*H333</f>
        <v>0</v>
      </c>
      <c r="S333" s="194">
        <v>0</v>
      </c>
      <c r="T333" s="195">
        <f>S333*H333</f>
        <v>0</v>
      </c>
      <c r="AR333" s="22" t="s">
        <v>640</v>
      </c>
      <c r="AT333" s="22" t="s">
        <v>121</v>
      </c>
      <c r="AU333" s="22" t="s">
        <v>83</v>
      </c>
      <c r="AY333" s="22" t="s">
        <v>119</v>
      </c>
      <c r="BE333" s="196">
        <f>IF(N333="základní",J333,0)</f>
        <v>0</v>
      </c>
      <c r="BF333" s="196">
        <f>IF(N333="snížená",J333,0)</f>
        <v>0</v>
      </c>
      <c r="BG333" s="196">
        <f>IF(N333="zákl. přenesená",J333,0)</f>
        <v>0</v>
      </c>
      <c r="BH333" s="196">
        <f>IF(N333="sníž. přenesená",J333,0)</f>
        <v>0</v>
      </c>
      <c r="BI333" s="196">
        <f>IF(N333="nulová",J333,0)</f>
        <v>0</v>
      </c>
      <c r="BJ333" s="22" t="s">
        <v>76</v>
      </c>
      <c r="BK333" s="196">
        <f>ROUND(I333*H333,2)</f>
        <v>0</v>
      </c>
      <c r="BL333" s="22" t="s">
        <v>640</v>
      </c>
      <c r="BM333" s="22" t="s">
        <v>663</v>
      </c>
    </row>
    <row r="334" spans="2:65" s="1" customFormat="1" ht="24">
      <c r="B334" s="39"/>
      <c r="C334" s="61"/>
      <c r="D334" s="197" t="s">
        <v>128</v>
      </c>
      <c r="E334" s="61"/>
      <c r="F334" s="198" t="s">
        <v>664</v>
      </c>
      <c r="G334" s="61"/>
      <c r="H334" s="61"/>
      <c r="I334" s="156"/>
      <c r="J334" s="61"/>
      <c r="K334" s="61"/>
      <c r="L334" s="59"/>
      <c r="M334" s="199"/>
      <c r="N334" s="40"/>
      <c r="O334" s="40"/>
      <c r="P334" s="40"/>
      <c r="Q334" s="40"/>
      <c r="R334" s="40"/>
      <c r="S334" s="40"/>
      <c r="T334" s="76"/>
      <c r="AT334" s="22" t="s">
        <v>128</v>
      </c>
      <c r="AU334" s="22" t="s">
        <v>83</v>
      </c>
    </row>
    <row r="335" spans="2:65" s="1" customFormat="1" ht="14.4" customHeight="1">
      <c r="B335" s="39"/>
      <c r="C335" s="185" t="s">
        <v>665</v>
      </c>
      <c r="D335" s="185" t="s">
        <v>121</v>
      </c>
      <c r="E335" s="186" t="s">
        <v>666</v>
      </c>
      <c r="F335" s="187" t="s">
        <v>667</v>
      </c>
      <c r="G335" s="188" t="s">
        <v>639</v>
      </c>
      <c r="H335" s="189">
        <v>1</v>
      </c>
      <c r="I335" s="190"/>
      <c r="J335" s="191">
        <f>ROUND(I335*H335,2)</f>
        <v>0</v>
      </c>
      <c r="K335" s="187" t="s">
        <v>125</v>
      </c>
      <c r="L335" s="59"/>
      <c r="M335" s="192" t="s">
        <v>21</v>
      </c>
      <c r="N335" s="193" t="s">
        <v>42</v>
      </c>
      <c r="O335" s="40"/>
      <c r="P335" s="194">
        <f>O335*H335</f>
        <v>0</v>
      </c>
      <c r="Q335" s="194">
        <v>0</v>
      </c>
      <c r="R335" s="194">
        <f>Q335*H335</f>
        <v>0</v>
      </c>
      <c r="S335" s="194">
        <v>0</v>
      </c>
      <c r="T335" s="195">
        <f>S335*H335</f>
        <v>0</v>
      </c>
      <c r="AR335" s="22" t="s">
        <v>640</v>
      </c>
      <c r="AT335" s="22" t="s">
        <v>121</v>
      </c>
      <c r="AU335" s="22" t="s">
        <v>83</v>
      </c>
      <c r="AY335" s="22" t="s">
        <v>119</v>
      </c>
      <c r="BE335" s="196">
        <f>IF(N335="základní",J335,0)</f>
        <v>0</v>
      </c>
      <c r="BF335" s="196">
        <f>IF(N335="snížená",J335,0)</f>
        <v>0</v>
      </c>
      <c r="BG335" s="196">
        <f>IF(N335="zákl. přenesená",J335,0)</f>
        <v>0</v>
      </c>
      <c r="BH335" s="196">
        <f>IF(N335="sníž. přenesená",J335,0)</f>
        <v>0</v>
      </c>
      <c r="BI335" s="196">
        <f>IF(N335="nulová",J335,0)</f>
        <v>0</v>
      </c>
      <c r="BJ335" s="22" t="s">
        <v>76</v>
      </c>
      <c r="BK335" s="196">
        <f>ROUND(I335*H335,2)</f>
        <v>0</v>
      </c>
      <c r="BL335" s="22" t="s">
        <v>640</v>
      </c>
      <c r="BM335" s="22" t="s">
        <v>668</v>
      </c>
    </row>
    <row r="336" spans="2:65" s="1" customFormat="1">
      <c r="B336" s="39"/>
      <c r="C336" s="61"/>
      <c r="D336" s="197" t="s">
        <v>128</v>
      </c>
      <c r="E336" s="61"/>
      <c r="F336" s="198" t="s">
        <v>669</v>
      </c>
      <c r="G336" s="61"/>
      <c r="H336" s="61"/>
      <c r="I336" s="156"/>
      <c r="J336" s="61"/>
      <c r="K336" s="61"/>
      <c r="L336" s="59"/>
      <c r="M336" s="232"/>
      <c r="N336" s="233"/>
      <c r="O336" s="233"/>
      <c r="P336" s="233"/>
      <c r="Q336" s="233"/>
      <c r="R336" s="233"/>
      <c r="S336" s="233"/>
      <c r="T336" s="234"/>
      <c r="AT336" s="22" t="s">
        <v>128</v>
      </c>
      <c r="AU336" s="22" t="s">
        <v>83</v>
      </c>
    </row>
    <row r="337" spans="2:12" s="1" customFormat="1" ht="6.9" customHeight="1">
      <c r="B337" s="54"/>
      <c r="C337" s="55"/>
      <c r="D337" s="55"/>
      <c r="E337" s="55"/>
      <c r="F337" s="55"/>
      <c r="G337" s="55"/>
      <c r="H337" s="55"/>
      <c r="I337" s="132"/>
      <c r="J337" s="55"/>
      <c r="K337" s="55"/>
      <c r="L337" s="59"/>
    </row>
  </sheetData>
  <sheetProtection algorithmName="SHA-512" hashValue="biRXgDPCDgimXz/w+B1DYRzh/Ut6oZvqGsqb3HVgkNwkf3pIFCf6ec+VPW9kel1xPqhNhgZp20+rECMgi7EUDg==" saltValue="25TI3HLyKjpfJXtrL4m1+70eMLXDkSvlWgwaFgPgYfKoWVVKbZHRiPch60VmZ36ZLiqcHD6ZeXIREoRfxrXYtA==" spinCount="100000" sheet="1" objects="1" scenarios="1" formatColumns="0" formatRows="0" autoFilter="0"/>
  <autoFilter ref="C82:K336" xr:uid="{00000000-0009-0000-0000-000001000000}"/>
  <mergeCells count="7">
    <mergeCell ref="J47:J48"/>
    <mergeCell ref="E75:H75"/>
    <mergeCell ref="G1:H1"/>
    <mergeCell ref="L2:V2"/>
    <mergeCell ref="E7:H7"/>
    <mergeCell ref="E22:H22"/>
    <mergeCell ref="E43:H43"/>
  </mergeCells>
  <hyperlinks>
    <hyperlink ref="F1:G1" location="C2" display="1) Krycí list soupisu" xr:uid="{00000000-0004-0000-0100-000000000000}"/>
    <hyperlink ref="G1:H1" location="C50" display="2) Rekapitulace" xr:uid="{00000000-0004-0000-0100-000001000000}"/>
    <hyperlink ref="J1" location="C82" display="3) Soupis prací" xr:uid="{00000000-0004-0000-0100-000002000000}"/>
    <hyperlink ref="L1:V1" location="'Rekapitulace stavby'!C2" display="Rekapitulace stavby" xr:uid="{00000000-0004-0000-0100-000003000000}"/>
  </hyperlinks>
  <pageMargins left="0.58333330000000005" right="0.58333330000000005" top="0.58333330000000005" bottom="0.58333330000000005" header="0" footer="0"/>
  <pageSetup paperSize="9" scale="82" fitToHeight="100" orientation="portrait" blackAndWhite="1" r:id="rId1"/>
  <headerFooter>
    <oddFooter>&amp;CStrana &amp;P z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216"/>
  <sheetViews>
    <sheetView showGridLines="0" tabSelected="1" zoomScaleNormal="100" workbookViewId="0"/>
  </sheetViews>
  <sheetFormatPr defaultRowHeight="12"/>
  <cols>
    <col min="1" max="1" width="8.28515625" style="235" customWidth="1"/>
    <col min="2" max="2" width="1.7109375" style="235" customWidth="1"/>
    <col min="3" max="4" width="5" style="235" customWidth="1"/>
    <col min="5" max="5" width="11.7109375" style="235" customWidth="1"/>
    <col min="6" max="6" width="9.140625" style="235" customWidth="1"/>
    <col min="7" max="7" width="5" style="235" customWidth="1"/>
    <col min="8" max="8" width="77.85546875" style="235" customWidth="1"/>
    <col min="9" max="10" width="20" style="235" customWidth="1"/>
    <col min="11" max="11" width="1.7109375" style="235" customWidth="1"/>
  </cols>
  <sheetData>
    <row r="1" spans="2:11" ht="37.5" customHeight="1"/>
    <row r="2" spans="2:11" ht="7.5" customHeight="1">
      <c r="B2" s="236"/>
      <c r="C2" s="237"/>
      <c r="D2" s="237"/>
      <c r="E2" s="237"/>
      <c r="F2" s="237"/>
      <c r="G2" s="237"/>
      <c r="H2" s="237"/>
      <c r="I2" s="237"/>
      <c r="J2" s="237"/>
      <c r="K2" s="238"/>
    </row>
    <row r="3" spans="2:11" s="13" customFormat="1" ht="45" customHeight="1">
      <c r="B3" s="239"/>
      <c r="C3" s="357" t="s">
        <v>670</v>
      </c>
      <c r="D3" s="357"/>
      <c r="E3" s="357"/>
      <c r="F3" s="357"/>
      <c r="G3" s="357"/>
      <c r="H3" s="357"/>
      <c r="I3" s="357"/>
      <c r="J3" s="357"/>
      <c r="K3" s="240"/>
    </row>
    <row r="4" spans="2:11" ht="25.5" customHeight="1">
      <c r="B4" s="241"/>
      <c r="C4" s="358" t="s">
        <v>671</v>
      </c>
      <c r="D4" s="358"/>
      <c r="E4" s="358"/>
      <c r="F4" s="358"/>
      <c r="G4" s="358"/>
      <c r="H4" s="358"/>
      <c r="I4" s="358"/>
      <c r="J4" s="358"/>
      <c r="K4" s="242"/>
    </row>
    <row r="5" spans="2:11" ht="5.25" customHeight="1">
      <c r="B5" s="241"/>
      <c r="C5" s="243"/>
      <c r="D5" s="243"/>
      <c r="E5" s="243"/>
      <c r="F5" s="243"/>
      <c r="G5" s="243"/>
      <c r="H5" s="243"/>
      <c r="I5" s="243"/>
      <c r="J5" s="243"/>
      <c r="K5" s="242"/>
    </row>
    <row r="6" spans="2:11" ht="15" customHeight="1">
      <c r="B6" s="241"/>
      <c r="C6" s="356" t="s">
        <v>672</v>
      </c>
      <c r="D6" s="356"/>
      <c r="E6" s="356"/>
      <c r="F6" s="356"/>
      <c r="G6" s="356"/>
      <c r="H6" s="356"/>
      <c r="I6" s="356"/>
      <c r="J6" s="356"/>
      <c r="K6" s="242"/>
    </row>
    <row r="7" spans="2:11" ht="15" customHeight="1">
      <c r="B7" s="245"/>
      <c r="C7" s="356" t="s">
        <v>673</v>
      </c>
      <c r="D7" s="356"/>
      <c r="E7" s="356"/>
      <c r="F7" s="356"/>
      <c r="G7" s="356"/>
      <c r="H7" s="356"/>
      <c r="I7" s="356"/>
      <c r="J7" s="356"/>
      <c r="K7" s="242"/>
    </row>
    <row r="8" spans="2:11" ht="12.75" customHeight="1">
      <c r="B8" s="245"/>
      <c r="C8" s="244"/>
      <c r="D8" s="244"/>
      <c r="E8" s="244"/>
      <c r="F8" s="244"/>
      <c r="G8" s="244"/>
      <c r="H8" s="244"/>
      <c r="I8" s="244"/>
      <c r="J8" s="244"/>
      <c r="K8" s="242"/>
    </row>
    <row r="9" spans="2:11" ht="15" customHeight="1">
      <c r="B9" s="245"/>
      <c r="C9" s="356" t="s">
        <v>674</v>
      </c>
      <c r="D9" s="356"/>
      <c r="E9" s="356"/>
      <c r="F9" s="356"/>
      <c r="G9" s="356"/>
      <c r="H9" s="356"/>
      <c r="I9" s="356"/>
      <c r="J9" s="356"/>
      <c r="K9" s="242"/>
    </row>
    <row r="10" spans="2:11" ht="15" customHeight="1">
      <c r="B10" s="245"/>
      <c r="C10" s="244"/>
      <c r="D10" s="356" t="s">
        <v>675</v>
      </c>
      <c r="E10" s="356"/>
      <c r="F10" s="356"/>
      <c r="G10" s="356"/>
      <c r="H10" s="356"/>
      <c r="I10" s="356"/>
      <c r="J10" s="356"/>
      <c r="K10" s="242"/>
    </row>
    <row r="11" spans="2:11" ht="15" customHeight="1">
      <c r="B11" s="245"/>
      <c r="C11" s="246"/>
      <c r="D11" s="356" t="s">
        <v>676</v>
      </c>
      <c r="E11" s="356"/>
      <c r="F11" s="356"/>
      <c r="G11" s="356"/>
      <c r="H11" s="356"/>
      <c r="I11" s="356"/>
      <c r="J11" s="356"/>
      <c r="K11" s="242"/>
    </row>
    <row r="12" spans="2:11" ht="12.75" customHeight="1">
      <c r="B12" s="245"/>
      <c r="C12" s="246"/>
      <c r="D12" s="246"/>
      <c r="E12" s="246"/>
      <c r="F12" s="246"/>
      <c r="G12" s="246"/>
      <c r="H12" s="246"/>
      <c r="I12" s="246"/>
      <c r="J12" s="246"/>
      <c r="K12" s="242"/>
    </row>
    <row r="13" spans="2:11" ht="15" customHeight="1">
      <c r="B13" s="245"/>
      <c r="C13" s="246"/>
      <c r="D13" s="356" t="s">
        <v>677</v>
      </c>
      <c r="E13" s="356"/>
      <c r="F13" s="356"/>
      <c r="G13" s="356"/>
      <c r="H13" s="356"/>
      <c r="I13" s="356"/>
      <c r="J13" s="356"/>
      <c r="K13" s="242"/>
    </row>
    <row r="14" spans="2:11" ht="15" customHeight="1">
      <c r="B14" s="245"/>
      <c r="C14" s="246"/>
      <c r="D14" s="356" t="s">
        <v>678</v>
      </c>
      <c r="E14" s="356"/>
      <c r="F14" s="356"/>
      <c r="G14" s="356"/>
      <c r="H14" s="356"/>
      <c r="I14" s="356"/>
      <c r="J14" s="356"/>
      <c r="K14" s="242"/>
    </row>
    <row r="15" spans="2:11" ht="15" customHeight="1">
      <c r="B15" s="245"/>
      <c r="C15" s="246"/>
      <c r="D15" s="356" t="s">
        <v>679</v>
      </c>
      <c r="E15" s="356"/>
      <c r="F15" s="356"/>
      <c r="G15" s="356"/>
      <c r="H15" s="356"/>
      <c r="I15" s="356"/>
      <c r="J15" s="356"/>
      <c r="K15" s="242"/>
    </row>
    <row r="16" spans="2:11" ht="15" customHeight="1">
      <c r="B16" s="245"/>
      <c r="C16" s="246"/>
      <c r="D16" s="246"/>
      <c r="E16" s="247" t="s">
        <v>75</v>
      </c>
      <c r="F16" s="356" t="s">
        <v>680</v>
      </c>
      <c r="G16" s="356"/>
      <c r="H16" s="356"/>
      <c r="I16" s="356"/>
      <c r="J16" s="356"/>
      <c r="K16" s="242"/>
    </row>
    <row r="17" spans="2:11" ht="15" customHeight="1">
      <c r="B17" s="245"/>
      <c r="C17" s="246"/>
      <c r="D17" s="246"/>
      <c r="E17" s="247" t="s">
        <v>681</v>
      </c>
      <c r="F17" s="356" t="s">
        <v>682</v>
      </c>
      <c r="G17" s="356"/>
      <c r="H17" s="356"/>
      <c r="I17" s="356"/>
      <c r="J17" s="356"/>
      <c r="K17" s="242"/>
    </row>
    <row r="18" spans="2:11" ht="15" customHeight="1">
      <c r="B18" s="245"/>
      <c r="C18" s="246"/>
      <c r="D18" s="246"/>
      <c r="E18" s="247" t="s">
        <v>683</v>
      </c>
      <c r="F18" s="356" t="s">
        <v>684</v>
      </c>
      <c r="G18" s="356"/>
      <c r="H18" s="356"/>
      <c r="I18" s="356"/>
      <c r="J18" s="356"/>
      <c r="K18" s="242"/>
    </row>
    <row r="19" spans="2:11" ht="15" customHeight="1">
      <c r="B19" s="245"/>
      <c r="C19" s="246"/>
      <c r="D19" s="246"/>
      <c r="E19" s="247" t="s">
        <v>685</v>
      </c>
      <c r="F19" s="356" t="s">
        <v>686</v>
      </c>
      <c r="G19" s="356"/>
      <c r="H19" s="356"/>
      <c r="I19" s="356"/>
      <c r="J19" s="356"/>
      <c r="K19" s="242"/>
    </row>
    <row r="20" spans="2:11" ht="15" customHeight="1">
      <c r="B20" s="245"/>
      <c r="C20" s="246"/>
      <c r="D20" s="246"/>
      <c r="E20" s="247" t="s">
        <v>687</v>
      </c>
      <c r="F20" s="356" t="s">
        <v>688</v>
      </c>
      <c r="G20" s="356"/>
      <c r="H20" s="356"/>
      <c r="I20" s="356"/>
      <c r="J20" s="356"/>
      <c r="K20" s="242"/>
    </row>
    <row r="21" spans="2:11" ht="15" customHeight="1">
      <c r="B21" s="245"/>
      <c r="C21" s="246"/>
      <c r="D21" s="246"/>
      <c r="E21" s="247" t="s">
        <v>689</v>
      </c>
      <c r="F21" s="356" t="s">
        <v>690</v>
      </c>
      <c r="G21" s="356"/>
      <c r="H21" s="356"/>
      <c r="I21" s="356"/>
      <c r="J21" s="356"/>
      <c r="K21" s="242"/>
    </row>
    <row r="22" spans="2:11" ht="12.75" customHeight="1">
      <c r="B22" s="245"/>
      <c r="C22" s="246"/>
      <c r="D22" s="246"/>
      <c r="E22" s="246"/>
      <c r="F22" s="246"/>
      <c r="G22" s="246"/>
      <c r="H22" s="246"/>
      <c r="I22" s="246"/>
      <c r="J22" s="246"/>
      <c r="K22" s="242"/>
    </row>
    <row r="23" spans="2:11" ht="15" customHeight="1">
      <c r="B23" s="245"/>
      <c r="C23" s="356" t="s">
        <v>691</v>
      </c>
      <c r="D23" s="356"/>
      <c r="E23" s="356"/>
      <c r="F23" s="356"/>
      <c r="G23" s="356"/>
      <c r="H23" s="356"/>
      <c r="I23" s="356"/>
      <c r="J23" s="356"/>
      <c r="K23" s="242"/>
    </row>
    <row r="24" spans="2:11" ht="15" customHeight="1">
      <c r="B24" s="245"/>
      <c r="C24" s="356" t="s">
        <v>692</v>
      </c>
      <c r="D24" s="356"/>
      <c r="E24" s="356"/>
      <c r="F24" s="356"/>
      <c r="G24" s="356"/>
      <c r="H24" s="356"/>
      <c r="I24" s="356"/>
      <c r="J24" s="356"/>
      <c r="K24" s="242"/>
    </row>
    <row r="25" spans="2:11" ht="15" customHeight="1">
      <c r="B25" s="245"/>
      <c r="C25" s="244"/>
      <c r="D25" s="356" t="s">
        <v>693</v>
      </c>
      <c r="E25" s="356"/>
      <c r="F25" s="356"/>
      <c r="G25" s="356"/>
      <c r="H25" s="356"/>
      <c r="I25" s="356"/>
      <c r="J25" s="356"/>
      <c r="K25" s="242"/>
    </row>
    <row r="26" spans="2:11" ht="15" customHeight="1">
      <c r="B26" s="245"/>
      <c r="C26" s="246"/>
      <c r="D26" s="356" t="s">
        <v>694</v>
      </c>
      <c r="E26" s="356"/>
      <c r="F26" s="356"/>
      <c r="G26" s="356"/>
      <c r="H26" s="356"/>
      <c r="I26" s="356"/>
      <c r="J26" s="356"/>
      <c r="K26" s="242"/>
    </row>
    <row r="27" spans="2:11" ht="12.75" customHeight="1">
      <c r="B27" s="245"/>
      <c r="C27" s="246"/>
      <c r="D27" s="246"/>
      <c r="E27" s="246"/>
      <c r="F27" s="246"/>
      <c r="G27" s="246"/>
      <c r="H27" s="246"/>
      <c r="I27" s="246"/>
      <c r="J27" s="246"/>
      <c r="K27" s="242"/>
    </row>
    <row r="28" spans="2:11" ht="15" customHeight="1">
      <c r="B28" s="245"/>
      <c r="C28" s="246"/>
      <c r="D28" s="356" t="s">
        <v>695</v>
      </c>
      <c r="E28" s="356"/>
      <c r="F28" s="356"/>
      <c r="G28" s="356"/>
      <c r="H28" s="356"/>
      <c r="I28" s="356"/>
      <c r="J28" s="356"/>
      <c r="K28" s="242"/>
    </row>
    <row r="29" spans="2:11" ht="15" customHeight="1">
      <c r="B29" s="245"/>
      <c r="C29" s="246"/>
      <c r="D29" s="356" t="s">
        <v>696</v>
      </c>
      <c r="E29" s="356"/>
      <c r="F29" s="356"/>
      <c r="G29" s="356"/>
      <c r="H29" s="356"/>
      <c r="I29" s="356"/>
      <c r="J29" s="356"/>
      <c r="K29" s="242"/>
    </row>
    <row r="30" spans="2:11" ht="12.75" customHeight="1">
      <c r="B30" s="245"/>
      <c r="C30" s="246"/>
      <c r="D30" s="246"/>
      <c r="E30" s="246"/>
      <c r="F30" s="246"/>
      <c r="G30" s="246"/>
      <c r="H30" s="246"/>
      <c r="I30" s="246"/>
      <c r="J30" s="246"/>
      <c r="K30" s="242"/>
    </row>
    <row r="31" spans="2:11" ht="15" customHeight="1">
      <c r="B31" s="245"/>
      <c r="C31" s="246"/>
      <c r="D31" s="356" t="s">
        <v>697</v>
      </c>
      <c r="E31" s="356"/>
      <c r="F31" s="356"/>
      <c r="G31" s="356"/>
      <c r="H31" s="356"/>
      <c r="I31" s="356"/>
      <c r="J31" s="356"/>
      <c r="K31" s="242"/>
    </row>
    <row r="32" spans="2:11" ht="15" customHeight="1">
      <c r="B32" s="245"/>
      <c r="C32" s="246"/>
      <c r="D32" s="356" t="s">
        <v>698</v>
      </c>
      <c r="E32" s="356"/>
      <c r="F32" s="356"/>
      <c r="G32" s="356"/>
      <c r="H32" s="356"/>
      <c r="I32" s="356"/>
      <c r="J32" s="356"/>
      <c r="K32" s="242"/>
    </row>
    <row r="33" spans="2:11" ht="15" customHeight="1">
      <c r="B33" s="245"/>
      <c r="C33" s="246"/>
      <c r="D33" s="356" t="s">
        <v>699</v>
      </c>
      <c r="E33" s="356"/>
      <c r="F33" s="356"/>
      <c r="G33" s="356"/>
      <c r="H33" s="356"/>
      <c r="I33" s="356"/>
      <c r="J33" s="356"/>
      <c r="K33" s="242"/>
    </row>
    <row r="34" spans="2:11" ht="15" customHeight="1">
      <c r="B34" s="245"/>
      <c r="C34" s="246"/>
      <c r="D34" s="244"/>
      <c r="E34" s="248" t="s">
        <v>104</v>
      </c>
      <c r="F34" s="244"/>
      <c r="G34" s="356" t="s">
        <v>700</v>
      </c>
      <c r="H34" s="356"/>
      <c r="I34" s="356"/>
      <c r="J34" s="356"/>
      <c r="K34" s="242"/>
    </row>
    <row r="35" spans="2:11" ht="30.75" customHeight="1">
      <c r="B35" s="245"/>
      <c r="C35" s="246"/>
      <c r="D35" s="244"/>
      <c r="E35" s="248" t="s">
        <v>701</v>
      </c>
      <c r="F35" s="244"/>
      <c r="G35" s="356" t="s">
        <v>702</v>
      </c>
      <c r="H35" s="356"/>
      <c r="I35" s="356"/>
      <c r="J35" s="356"/>
      <c r="K35" s="242"/>
    </row>
    <row r="36" spans="2:11" ht="15" customHeight="1">
      <c r="B36" s="245"/>
      <c r="C36" s="246"/>
      <c r="D36" s="244"/>
      <c r="E36" s="248" t="s">
        <v>52</v>
      </c>
      <c r="F36" s="244"/>
      <c r="G36" s="356" t="s">
        <v>703</v>
      </c>
      <c r="H36" s="356"/>
      <c r="I36" s="356"/>
      <c r="J36" s="356"/>
      <c r="K36" s="242"/>
    </row>
    <row r="37" spans="2:11" ht="15" customHeight="1">
      <c r="B37" s="245"/>
      <c r="C37" s="246"/>
      <c r="D37" s="244"/>
      <c r="E37" s="248" t="s">
        <v>105</v>
      </c>
      <c r="F37" s="244"/>
      <c r="G37" s="356" t="s">
        <v>704</v>
      </c>
      <c r="H37" s="356"/>
      <c r="I37" s="356"/>
      <c r="J37" s="356"/>
      <c r="K37" s="242"/>
    </row>
    <row r="38" spans="2:11" ht="15" customHeight="1">
      <c r="B38" s="245"/>
      <c r="C38" s="246"/>
      <c r="D38" s="244"/>
      <c r="E38" s="248" t="s">
        <v>106</v>
      </c>
      <c r="F38" s="244"/>
      <c r="G38" s="356" t="s">
        <v>705</v>
      </c>
      <c r="H38" s="356"/>
      <c r="I38" s="356"/>
      <c r="J38" s="356"/>
      <c r="K38" s="242"/>
    </row>
    <row r="39" spans="2:11" ht="15" customHeight="1">
      <c r="B39" s="245"/>
      <c r="C39" s="246"/>
      <c r="D39" s="244"/>
      <c r="E39" s="248" t="s">
        <v>107</v>
      </c>
      <c r="F39" s="244"/>
      <c r="G39" s="356" t="s">
        <v>706</v>
      </c>
      <c r="H39" s="356"/>
      <c r="I39" s="356"/>
      <c r="J39" s="356"/>
      <c r="K39" s="242"/>
    </row>
    <row r="40" spans="2:11" ht="15" customHeight="1">
      <c r="B40" s="245"/>
      <c r="C40" s="246"/>
      <c r="D40" s="244"/>
      <c r="E40" s="248" t="s">
        <v>707</v>
      </c>
      <c r="F40" s="244"/>
      <c r="G40" s="356" t="s">
        <v>708</v>
      </c>
      <c r="H40" s="356"/>
      <c r="I40" s="356"/>
      <c r="J40" s="356"/>
      <c r="K40" s="242"/>
    </row>
    <row r="41" spans="2:11" ht="15" customHeight="1">
      <c r="B41" s="245"/>
      <c r="C41" s="246"/>
      <c r="D41" s="244"/>
      <c r="E41" s="248"/>
      <c r="F41" s="244"/>
      <c r="G41" s="356" t="s">
        <v>709</v>
      </c>
      <c r="H41" s="356"/>
      <c r="I41" s="356"/>
      <c r="J41" s="356"/>
      <c r="K41" s="242"/>
    </row>
    <row r="42" spans="2:11" ht="15" customHeight="1">
      <c r="B42" s="245"/>
      <c r="C42" s="246"/>
      <c r="D42" s="244"/>
      <c r="E42" s="248" t="s">
        <v>710</v>
      </c>
      <c r="F42" s="244"/>
      <c r="G42" s="356" t="s">
        <v>711</v>
      </c>
      <c r="H42" s="356"/>
      <c r="I42" s="356"/>
      <c r="J42" s="356"/>
      <c r="K42" s="242"/>
    </row>
    <row r="43" spans="2:11" ht="15" customHeight="1">
      <c r="B43" s="245"/>
      <c r="C43" s="246"/>
      <c r="D43" s="244"/>
      <c r="E43" s="248" t="s">
        <v>109</v>
      </c>
      <c r="F43" s="244"/>
      <c r="G43" s="356" t="s">
        <v>712</v>
      </c>
      <c r="H43" s="356"/>
      <c r="I43" s="356"/>
      <c r="J43" s="356"/>
      <c r="K43" s="242"/>
    </row>
    <row r="44" spans="2:11" ht="12.75" customHeight="1">
      <c r="B44" s="245"/>
      <c r="C44" s="246"/>
      <c r="D44" s="244"/>
      <c r="E44" s="244"/>
      <c r="F44" s="244"/>
      <c r="G44" s="244"/>
      <c r="H44" s="244"/>
      <c r="I44" s="244"/>
      <c r="J44" s="244"/>
      <c r="K44" s="242"/>
    </row>
    <row r="45" spans="2:11" ht="15" customHeight="1">
      <c r="B45" s="245"/>
      <c r="C45" s="246"/>
      <c r="D45" s="356" t="s">
        <v>713</v>
      </c>
      <c r="E45" s="356"/>
      <c r="F45" s="356"/>
      <c r="G45" s="356"/>
      <c r="H45" s="356"/>
      <c r="I45" s="356"/>
      <c r="J45" s="356"/>
      <c r="K45" s="242"/>
    </row>
    <row r="46" spans="2:11" ht="15" customHeight="1">
      <c r="B46" s="245"/>
      <c r="C46" s="246"/>
      <c r="D46" s="246"/>
      <c r="E46" s="356" t="s">
        <v>714</v>
      </c>
      <c r="F46" s="356"/>
      <c r="G46" s="356"/>
      <c r="H46" s="356"/>
      <c r="I46" s="356"/>
      <c r="J46" s="356"/>
      <c r="K46" s="242"/>
    </row>
    <row r="47" spans="2:11" ht="15" customHeight="1">
      <c r="B47" s="245"/>
      <c r="C47" s="246"/>
      <c r="D47" s="246"/>
      <c r="E47" s="356" t="s">
        <v>715</v>
      </c>
      <c r="F47" s="356"/>
      <c r="G47" s="356"/>
      <c r="H47" s="356"/>
      <c r="I47" s="356"/>
      <c r="J47" s="356"/>
      <c r="K47" s="242"/>
    </row>
    <row r="48" spans="2:11" ht="15" customHeight="1">
      <c r="B48" s="245"/>
      <c r="C48" s="246"/>
      <c r="D48" s="246"/>
      <c r="E48" s="356" t="s">
        <v>716</v>
      </c>
      <c r="F48" s="356"/>
      <c r="G48" s="356"/>
      <c r="H48" s="356"/>
      <c r="I48" s="356"/>
      <c r="J48" s="356"/>
      <c r="K48" s="242"/>
    </row>
    <row r="49" spans="2:11" ht="15" customHeight="1">
      <c r="B49" s="245"/>
      <c r="C49" s="246"/>
      <c r="D49" s="356" t="s">
        <v>717</v>
      </c>
      <c r="E49" s="356"/>
      <c r="F49" s="356"/>
      <c r="G49" s="356"/>
      <c r="H49" s="356"/>
      <c r="I49" s="356"/>
      <c r="J49" s="356"/>
      <c r="K49" s="242"/>
    </row>
    <row r="50" spans="2:11" ht="25.5" customHeight="1">
      <c r="B50" s="241"/>
      <c r="C50" s="358" t="s">
        <v>718</v>
      </c>
      <c r="D50" s="358"/>
      <c r="E50" s="358"/>
      <c r="F50" s="358"/>
      <c r="G50" s="358"/>
      <c r="H50" s="358"/>
      <c r="I50" s="358"/>
      <c r="J50" s="358"/>
      <c r="K50" s="242"/>
    </row>
    <row r="51" spans="2:11" ht="5.25" customHeight="1">
      <c r="B51" s="241"/>
      <c r="C51" s="243"/>
      <c r="D51" s="243"/>
      <c r="E51" s="243"/>
      <c r="F51" s="243"/>
      <c r="G51" s="243"/>
      <c r="H51" s="243"/>
      <c r="I51" s="243"/>
      <c r="J51" s="243"/>
      <c r="K51" s="242"/>
    </row>
    <row r="52" spans="2:11" ht="15" customHeight="1">
      <c r="B52" s="241"/>
      <c r="C52" s="356" t="s">
        <v>719</v>
      </c>
      <c r="D52" s="356"/>
      <c r="E52" s="356"/>
      <c r="F52" s="356"/>
      <c r="G52" s="356"/>
      <c r="H52" s="356"/>
      <c r="I52" s="356"/>
      <c r="J52" s="356"/>
      <c r="K52" s="242"/>
    </row>
    <row r="53" spans="2:11" ht="15" customHeight="1">
      <c r="B53" s="241"/>
      <c r="C53" s="356" t="s">
        <v>720</v>
      </c>
      <c r="D53" s="356"/>
      <c r="E53" s="356"/>
      <c r="F53" s="356"/>
      <c r="G53" s="356"/>
      <c r="H53" s="356"/>
      <c r="I53" s="356"/>
      <c r="J53" s="356"/>
      <c r="K53" s="242"/>
    </row>
    <row r="54" spans="2:11" ht="12.75" customHeight="1">
      <c r="B54" s="241"/>
      <c r="C54" s="244"/>
      <c r="D54" s="244"/>
      <c r="E54" s="244"/>
      <c r="F54" s="244"/>
      <c r="G54" s="244"/>
      <c r="H54" s="244"/>
      <c r="I54" s="244"/>
      <c r="J54" s="244"/>
      <c r="K54" s="242"/>
    </row>
    <row r="55" spans="2:11" ht="15" customHeight="1">
      <c r="B55" s="241"/>
      <c r="C55" s="356" t="s">
        <v>721</v>
      </c>
      <c r="D55" s="356"/>
      <c r="E55" s="356"/>
      <c r="F55" s="356"/>
      <c r="G55" s="356"/>
      <c r="H55" s="356"/>
      <c r="I55" s="356"/>
      <c r="J55" s="356"/>
      <c r="K55" s="242"/>
    </row>
    <row r="56" spans="2:11" ht="15" customHeight="1">
      <c r="B56" s="241"/>
      <c r="C56" s="246"/>
      <c r="D56" s="356" t="s">
        <v>722</v>
      </c>
      <c r="E56" s="356"/>
      <c r="F56" s="356"/>
      <c r="G56" s="356"/>
      <c r="H56" s="356"/>
      <c r="I56" s="356"/>
      <c r="J56" s="356"/>
      <c r="K56" s="242"/>
    </row>
    <row r="57" spans="2:11" ht="15" customHeight="1">
      <c r="B57" s="241"/>
      <c r="C57" s="246"/>
      <c r="D57" s="356" t="s">
        <v>723</v>
      </c>
      <c r="E57" s="356"/>
      <c r="F57" s="356"/>
      <c r="G57" s="356"/>
      <c r="H57" s="356"/>
      <c r="I57" s="356"/>
      <c r="J57" s="356"/>
      <c r="K57" s="242"/>
    </row>
    <row r="58" spans="2:11" ht="15" customHeight="1">
      <c r="B58" s="241"/>
      <c r="C58" s="246"/>
      <c r="D58" s="356" t="s">
        <v>724</v>
      </c>
      <c r="E58" s="356"/>
      <c r="F58" s="356"/>
      <c r="G58" s="356"/>
      <c r="H58" s="356"/>
      <c r="I58" s="356"/>
      <c r="J58" s="356"/>
      <c r="K58" s="242"/>
    </row>
    <row r="59" spans="2:11" ht="15" customHeight="1">
      <c r="B59" s="241"/>
      <c r="C59" s="246"/>
      <c r="D59" s="356" t="s">
        <v>725</v>
      </c>
      <c r="E59" s="356"/>
      <c r="F59" s="356"/>
      <c r="G59" s="356"/>
      <c r="H59" s="356"/>
      <c r="I59" s="356"/>
      <c r="J59" s="356"/>
      <c r="K59" s="242"/>
    </row>
    <row r="60" spans="2:11" ht="15" customHeight="1">
      <c r="B60" s="241"/>
      <c r="C60" s="246"/>
      <c r="D60" s="360" t="s">
        <v>726</v>
      </c>
      <c r="E60" s="360"/>
      <c r="F60" s="360"/>
      <c r="G60" s="360"/>
      <c r="H60" s="360"/>
      <c r="I60" s="360"/>
      <c r="J60" s="360"/>
      <c r="K60" s="242"/>
    </row>
    <row r="61" spans="2:11" ht="15" customHeight="1">
      <c r="B61" s="241"/>
      <c r="C61" s="246"/>
      <c r="D61" s="356" t="s">
        <v>727</v>
      </c>
      <c r="E61" s="356"/>
      <c r="F61" s="356"/>
      <c r="G61" s="356"/>
      <c r="H61" s="356"/>
      <c r="I61" s="356"/>
      <c r="J61" s="356"/>
      <c r="K61" s="242"/>
    </row>
    <row r="62" spans="2:11" ht="12.75" customHeight="1">
      <c r="B62" s="241"/>
      <c r="C62" s="246"/>
      <c r="D62" s="246"/>
      <c r="E62" s="249"/>
      <c r="F62" s="246"/>
      <c r="G62" s="246"/>
      <c r="H62" s="246"/>
      <c r="I62" s="246"/>
      <c r="J62" s="246"/>
      <c r="K62" s="242"/>
    </row>
    <row r="63" spans="2:11" ht="15" customHeight="1">
      <c r="B63" s="241"/>
      <c r="C63" s="246"/>
      <c r="D63" s="356" t="s">
        <v>728</v>
      </c>
      <c r="E63" s="356"/>
      <c r="F63" s="356"/>
      <c r="G63" s="356"/>
      <c r="H63" s="356"/>
      <c r="I63" s="356"/>
      <c r="J63" s="356"/>
      <c r="K63" s="242"/>
    </row>
    <row r="64" spans="2:11" ht="15" customHeight="1">
      <c r="B64" s="241"/>
      <c r="C64" s="246"/>
      <c r="D64" s="360" t="s">
        <v>729</v>
      </c>
      <c r="E64" s="360"/>
      <c r="F64" s="360"/>
      <c r="G64" s="360"/>
      <c r="H64" s="360"/>
      <c r="I64" s="360"/>
      <c r="J64" s="360"/>
      <c r="K64" s="242"/>
    </row>
    <row r="65" spans="2:11" ht="15" customHeight="1">
      <c r="B65" s="241"/>
      <c r="C65" s="246"/>
      <c r="D65" s="356" t="s">
        <v>730</v>
      </c>
      <c r="E65" s="356"/>
      <c r="F65" s="356"/>
      <c r="G65" s="356"/>
      <c r="H65" s="356"/>
      <c r="I65" s="356"/>
      <c r="J65" s="356"/>
      <c r="K65" s="242"/>
    </row>
    <row r="66" spans="2:11" ht="15" customHeight="1">
      <c r="B66" s="241"/>
      <c r="C66" s="246"/>
      <c r="D66" s="356" t="s">
        <v>731</v>
      </c>
      <c r="E66" s="356"/>
      <c r="F66" s="356"/>
      <c r="G66" s="356"/>
      <c r="H66" s="356"/>
      <c r="I66" s="356"/>
      <c r="J66" s="356"/>
      <c r="K66" s="242"/>
    </row>
    <row r="67" spans="2:11" ht="15" customHeight="1">
      <c r="B67" s="241"/>
      <c r="C67" s="246"/>
      <c r="D67" s="356" t="s">
        <v>732</v>
      </c>
      <c r="E67" s="356"/>
      <c r="F67" s="356"/>
      <c r="G67" s="356"/>
      <c r="H67" s="356"/>
      <c r="I67" s="356"/>
      <c r="J67" s="356"/>
      <c r="K67" s="242"/>
    </row>
    <row r="68" spans="2:11" ht="15" customHeight="1">
      <c r="B68" s="241"/>
      <c r="C68" s="246"/>
      <c r="D68" s="356" t="s">
        <v>733</v>
      </c>
      <c r="E68" s="356"/>
      <c r="F68" s="356"/>
      <c r="G68" s="356"/>
      <c r="H68" s="356"/>
      <c r="I68" s="356"/>
      <c r="J68" s="356"/>
      <c r="K68" s="242"/>
    </row>
    <row r="69" spans="2:11" ht="12.75" customHeight="1">
      <c r="B69" s="250"/>
      <c r="C69" s="251"/>
      <c r="D69" s="251"/>
      <c r="E69" s="251"/>
      <c r="F69" s="251"/>
      <c r="G69" s="251"/>
      <c r="H69" s="251"/>
      <c r="I69" s="251"/>
      <c r="J69" s="251"/>
      <c r="K69" s="252"/>
    </row>
    <row r="70" spans="2:11" ht="18.75" customHeight="1">
      <c r="B70" s="253"/>
      <c r="C70" s="253"/>
      <c r="D70" s="253"/>
      <c r="E70" s="253"/>
      <c r="F70" s="253"/>
      <c r="G70" s="253"/>
      <c r="H70" s="253"/>
      <c r="I70" s="253"/>
      <c r="J70" s="253"/>
      <c r="K70" s="254"/>
    </row>
    <row r="71" spans="2:11" ht="18.75" customHeight="1">
      <c r="B71" s="254"/>
      <c r="C71" s="254"/>
      <c r="D71" s="254"/>
      <c r="E71" s="254"/>
      <c r="F71" s="254"/>
      <c r="G71" s="254"/>
      <c r="H71" s="254"/>
      <c r="I71" s="254"/>
      <c r="J71" s="254"/>
      <c r="K71" s="254"/>
    </row>
    <row r="72" spans="2:11" ht="7.5" customHeight="1">
      <c r="B72" s="255"/>
      <c r="C72" s="256"/>
      <c r="D72" s="256"/>
      <c r="E72" s="256"/>
      <c r="F72" s="256"/>
      <c r="G72" s="256"/>
      <c r="H72" s="256"/>
      <c r="I72" s="256"/>
      <c r="J72" s="256"/>
      <c r="K72" s="257"/>
    </row>
    <row r="73" spans="2:11" ht="45" customHeight="1">
      <c r="B73" s="258"/>
      <c r="C73" s="361" t="s">
        <v>82</v>
      </c>
      <c r="D73" s="361"/>
      <c r="E73" s="361"/>
      <c r="F73" s="361"/>
      <c r="G73" s="361"/>
      <c r="H73" s="361"/>
      <c r="I73" s="361"/>
      <c r="J73" s="361"/>
      <c r="K73" s="259"/>
    </row>
    <row r="74" spans="2:11" ht="17.25" customHeight="1">
      <c r="B74" s="258"/>
      <c r="C74" s="260" t="s">
        <v>734</v>
      </c>
      <c r="D74" s="260"/>
      <c r="E74" s="260"/>
      <c r="F74" s="260" t="s">
        <v>735</v>
      </c>
      <c r="G74" s="261"/>
      <c r="H74" s="260" t="s">
        <v>105</v>
      </c>
      <c r="I74" s="260" t="s">
        <v>56</v>
      </c>
      <c r="J74" s="260" t="s">
        <v>736</v>
      </c>
      <c r="K74" s="259"/>
    </row>
    <row r="75" spans="2:11" ht="17.25" customHeight="1">
      <c r="B75" s="258"/>
      <c r="C75" s="262" t="s">
        <v>737</v>
      </c>
      <c r="D75" s="262"/>
      <c r="E75" s="262"/>
      <c r="F75" s="263" t="s">
        <v>738</v>
      </c>
      <c r="G75" s="264"/>
      <c r="H75" s="262"/>
      <c r="I75" s="262"/>
      <c r="J75" s="262" t="s">
        <v>739</v>
      </c>
      <c r="K75" s="259"/>
    </row>
    <row r="76" spans="2:11" ht="5.25" customHeight="1">
      <c r="B76" s="258"/>
      <c r="C76" s="265"/>
      <c r="D76" s="265"/>
      <c r="E76" s="265"/>
      <c r="F76" s="265"/>
      <c r="G76" s="266"/>
      <c r="H76" s="265"/>
      <c r="I76" s="265"/>
      <c r="J76" s="265"/>
      <c r="K76" s="259"/>
    </row>
    <row r="77" spans="2:11" ht="15" customHeight="1">
      <c r="B77" s="258"/>
      <c r="C77" s="248" t="s">
        <v>52</v>
      </c>
      <c r="D77" s="265"/>
      <c r="E77" s="265"/>
      <c r="F77" s="267" t="s">
        <v>740</v>
      </c>
      <c r="G77" s="266"/>
      <c r="H77" s="248" t="s">
        <v>741</v>
      </c>
      <c r="I77" s="248" t="s">
        <v>742</v>
      </c>
      <c r="J77" s="248">
        <v>20</v>
      </c>
      <c r="K77" s="259"/>
    </row>
    <row r="78" spans="2:11" ht="15" customHeight="1">
      <c r="B78" s="258"/>
      <c r="C78" s="248" t="s">
        <v>743</v>
      </c>
      <c r="D78" s="248"/>
      <c r="E78" s="248"/>
      <c r="F78" s="267" t="s">
        <v>740</v>
      </c>
      <c r="G78" s="266"/>
      <c r="H78" s="248" t="s">
        <v>744</v>
      </c>
      <c r="I78" s="248" t="s">
        <v>742</v>
      </c>
      <c r="J78" s="248">
        <v>120</v>
      </c>
      <c r="K78" s="259"/>
    </row>
    <row r="79" spans="2:11" ht="15" customHeight="1">
      <c r="B79" s="268"/>
      <c r="C79" s="248" t="s">
        <v>745</v>
      </c>
      <c r="D79" s="248"/>
      <c r="E79" s="248"/>
      <c r="F79" s="267" t="s">
        <v>746</v>
      </c>
      <c r="G79" s="266"/>
      <c r="H79" s="248" t="s">
        <v>747</v>
      </c>
      <c r="I79" s="248" t="s">
        <v>742</v>
      </c>
      <c r="J79" s="248">
        <v>50</v>
      </c>
      <c r="K79" s="259"/>
    </row>
    <row r="80" spans="2:11" ht="15" customHeight="1">
      <c r="B80" s="268"/>
      <c r="C80" s="248" t="s">
        <v>748</v>
      </c>
      <c r="D80" s="248"/>
      <c r="E80" s="248"/>
      <c r="F80" s="267" t="s">
        <v>740</v>
      </c>
      <c r="G80" s="266"/>
      <c r="H80" s="248" t="s">
        <v>749</v>
      </c>
      <c r="I80" s="248" t="s">
        <v>750</v>
      </c>
      <c r="J80" s="248"/>
      <c r="K80" s="259"/>
    </row>
    <row r="81" spans="2:11" ht="15" customHeight="1">
      <c r="B81" s="268"/>
      <c r="C81" s="269" t="s">
        <v>751</v>
      </c>
      <c r="D81" s="269"/>
      <c r="E81" s="269"/>
      <c r="F81" s="270" t="s">
        <v>746</v>
      </c>
      <c r="G81" s="269"/>
      <c r="H81" s="269" t="s">
        <v>752</v>
      </c>
      <c r="I81" s="269" t="s">
        <v>742</v>
      </c>
      <c r="J81" s="269">
        <v>15</v>
      </c>
      <c r="K81" s="259"/>
    </row>
    <row r="82" spans="2:11" ht="15" customHeight="1">
      <c r="B82" s="268"/>
      <c r="C82" s="269" t="s">
        <v>753</v>
      </c>
      <c r="D82" s="269"/>
      <c r="E82" s="269"/>
      <c r="F82" s="270" t="s">
        <v>746</v>
      </c>
      <c r="G82" s="269"/>
      <c r="H82" s="269" t="s">
        <v>754</v>
      </c>
      <c r="I82" s="269" t="s">
        <v>742</v>
      </c>
      <c r="J82" s="269">
        <v>15</v>
      </c>
      <c r="K82" s="259"/>
    </row>
    <row r="83" spans="2:11" ht="15" customHeight="1">
      <c r="B83" s="268"/>
      <c r="C83" s="269" t="s">
        <v>755</v>
      </c>
      <c r="D83" s="269"/>
      <c r="E83" s="269"/>
      <c r="F83" s="270" t="s">
        <v>746</v>
      </c>
      <c r="G83" s="269"/>
      <c r="H83" s="269" t="s">
        <v>756</v>
      </c>
      <c r="I83" s="269" t="s">
        <v>742</v>
      </c>
      <c r="J83" s="269">
        <v>20</v>
      </c>
      <c r="K83" s="259"/>
    </row>
    <row r="84" spans="2:11" ht="15" customHeight="1">
      <c r="B84" s="268"/>
      <c r="C84" s="269" t="s">
        <v>757</v>
      </c>
      <c r="D84" s="269"/>
      <c r="E84" s="269"/>
      <c r="F84" s="270" t="s">
        <v>746</v>
      </c>
      <c r="G84" s="269"/>
      <c r="H84" s="269" t="s">
        <v>758</v>
      </c>
      <c r="I84" s="269" t="s">
        <v>742</v>
      </c>
      <c r="J84" s="269">
        <v>20</v>
      </c>
      <c r="K84" s="259"/>
    </row>
    <row r="85" spans="2:11" ht="15" customHeight="1">
      <c r="B85" s="268"/>
      <c r="C85" s="248" t="s">
        <v>759</v>
      </c>
      <c r="D85" s="248"/>
      <c r="E85" s="248"/>
      <c r="F85" s="267" t="s">
        <v>746</v>
      </c>
      <c r="G85" s="266"/>
      <c r="H85" s="248" t="s">
        <v>760</v>
      </c>
      <c r="I85" s="248" t="s">
        <v>742</v>
      </c>
      <c r="J85" s="248">
        <v>50</v>
      </c>
      <c r="K85" s="259"/>
    </row>
    <row r="86" spans="2:11" ht="15" customHeight="1">
      <c r="B86" s="268"/>
      <c r="C86" s="248" t="s">
        <v>761</v>
      </c>
      <c r="D86" s="248"/>
      <c r="E86" s="248"/>
      <c r="F86" s="267" t="s">
        <v>746</v>
      </c>
      <c r="G86" s="266"/>
      <c r="H86" s="248" t="s">
        <v>762</v>
      </c>
      <c r="I86" s="248" t="s">
        <v>742</v>
      </c>
      <c r="J86" s="248">
        <v>20</v>
      </c>
      <c r="K86" s="259"/>
    </row>
    <row r="87" spans="2:11" ht="15" customHeight="1">
      <c r="B87" s="268"/>
      <c r="C87" s="248" t="s">
        <v>763</v>
      </c>
      <c r="D87" s="248"/>
      <c r="E87" s="248"/>
      <c r="F87" s="267" t="s">
        <v>746</v>
      </c>
      <c r="G87" s="266"/>
      <c r="H87" s="248" t="s">
        <v>764</v>
      </c>
      <c r="I87" s="248" t="s">
        <v>742</v>
      </c>
      <c r="J87" s="248">
        <v>20</v>
      </c>
      <c r="K87" s="259"/>
    </row>
    <row r="88" spans="2:11" ht="15" customHeight="1">
      <c r="B88" s="268"/>
      <c r="C88" s="248" t="s">
        <v>765</v>
      </c>
      <c r="D88" s="248"/>
      <c r="E88" s="248"/>
      <c r="F88" s="267" t="s">
        <v>746</v>
      </c>
      <c r="G88" s="266"/>
      <c r="H88" s="248" t="s">
        <v>766</v>
      </c>
      <c r="I88" s="248" t="s">
        <v>742</v>
      </c>
      <c r="J88" s="248">
        <v>50</v>
      </c>
      <c r="K88" s="259"/>
    </row>
    <row r="89" spans="2:11" ht="15" customHeight="1">
      <c r="B89" s="268"/>
      <c r="C89" s="248" t="s">
        <v>767</v>
      </c>
      <c r="D89" s="248"/>
      <c r="E89" s="248"/>
      <c r="F89" s="267" t="s">
        <v>746</v>
      </c>
      <c r="G89" s="266"/>
      <c r="H89" s="248" t="s">
        <v>767</v>
      </c>
      <c r="I89" s="248" t="s">
        <v>742</v>
      </c>
      <c r="J89" s="248">
        <v>50</v>
      </c>
      <c r="K89" s="259"/>
    </row>
    <row r="90" spans="2:11" ht="15" customHeight="1">
      <c r="B90" s="268"/>
      <c r="C90" s="248" t="s">
        <v>110</v>
      </c>
      <c r="D90" s="248"/>
      <c r="E90" s="248"/>
      <c r="F90" s="267" t="s">
        <v>746</v>
      </c>
      <c r="G90" s="266"/>
      <c r="H90" s="248" t="s">
        <v>768</v>
      </c>
      <c r="I90" s="248" t="s">
        <v>742</v>
      </c>
      <c r="J90" s="248">
        <v>255</v>
      </c>
      <c r="K90" s="259"/>
    </row>
    <row r="91" spans="2:11" ht="15" customHeight="1">
      <c r="B91" s="268"/>
      <c r="C91" s="248" t="s">
        <v>769</v>
      </c>
      <c r="D91" s="248"/>
      <c r="E91" s="248"/>
      <c r="F91" s="267" t="s">
        <v>740</v>
      </c>
      <c r="G91" s="266"/>
      <c r="H91" s="248" t="s">
        <v>770</v>
      </c>
      <c r="I91" s="248" t="s">
        <v>771</v>
      </c>
      <c r="J91" s="248"/>
      <c r="K91" s="259"/>
    </row>
    <row r="92" spans="2:11" ht="15" customHeight="1">
      <c r="B92" s="268"/>
      <c r="C92" s="248" t="s">
        <v>772</v>
      </c>
      <c r="D92" s="248"/>
      <c r="E92" s="248"/>
      <c r="F92" s="267" t="s">
        <v>740</v>
      </c>
      <c r="G92" s="266"/>
      <c r="H92" s="248" t="s">
        <v>773</v>
      </c>
      <c r="I92" s="248" t="s">
        <v>774</v>
      </c>
      <c r="J92" s="248"/>
      <c r="K92" s="259"/>
    </row>
    <row r="93" spans="2:11" ht="15" customHeight="1">
      <c r="B93" s="268"/>
      <c r="C93" s="248" t="s">
        <v>775</v>
      </c>
      <c r="D93" s="248"/>
      <c r="E93" s="248"/>
      <c r="F93" s="267" t="s">
        <v>740</v>
      </c>
      <c r="G93" s="266"/>
      <c r="H93" s="248" t="s">
        <v>775</v>
      </c>
      <c r="I93" s="248" t="s">
        <v>774</v>
      </c>
      <c r="J93" s="248"/>
      <c r="K93" s="259"/>
    </row>
    <row r="94" spans="2:11" ht="15" customHeight="1">
      <c r="B94" s="268"/>
      <c r="C94" s="248" t="s">
        <v>37</v>
      </c>
      <c r="D94" s="248"/>
      <c r="E94" s="248"/>
      <c r="F94" s="267" t="s">
        <v>740</v>
      </c>
      <c r="G94" s="266"/>
      <c r="H94" s="248" t="s">
        <v>776</v>
      </c>
      <c r="I94" s="248" t="s">
        <v>774</v>
      </c>
      <c r="J94" s="248"/>
      <c r="K94" s="259"/>
    </row>
    <row r="95" spans="2:11" ht="15" customHeight="1">
      <c r="B95" s="268"/>
      <c r="C95" s="248" t="s">
        <v>47</v>
      </c>
      <c r="D95" s="248"/>
      <c r="E95" s="248"/>
      <c r="F95" s="267" t="s">
        <v>740</v>
      </c>
      <c r="G95" s="266"/>
      <c r="H95" s="248" t="s">
        <v>777</v>
      </c>
      <c r="I95" s="248" t="s">
        <v>774</v>
      </c>
      <c r="J95" s="248"/>
      <c r="K95" s="259"/>
    </row>
    <row r="96" spans="2:11" ht="15" customHeight="1">
      <c r="B96" s="271"/>
      <c r="C96" s="272"/>
      <c r="D96" s="272"/>
      <c r="E96" s="272"/>
      <c r="F96" s="272"/>
      <c r="G96" s="272"/>
      <c r="H96" s="272"/>
      <c r="I96" s="272"/>
      <c r="J96" s="272"/>
      <c r="K96" s="273"/>
    </row>
    <row r="97" spans="2:11" ht="18.75" customHeight="1">
      <c r="B97" s="274"/>
      <c r="C97" s="275"/>
      <c r="D97" s="275"/>
      <c r="E97" s="275"/>
      <c r="F97" s="275"/>
      <c r="G97" s="275"/>
      <c r="H97" s="275"/>
      <c r="I97" s="275"/>
      <c r="J97" s="275"/>
      <c r="K97" s="274"/>
    </row>
    <row r="98" spans="2:11" ht="18.75" customHeight="1">
      <c r="B98" s="254"/>
      <c r="C98" s="254"/>
      <c r="D98" s="254"/>
      <c r="E98" s="254"/>
      <c r="F98" s="254"/>
      <c r="G98" s="254"/>
      <c r="H98" s="254"/>
      <c r="I98" s="254"/>
      <c r="J98" s="254"/>
      <c r="K98" s="254"/>
    </row>
    <row r="99" spans="2:11" ht="7.5" customHeight="1">
      <c r="B99" s="255"/>
      <c r="C99" s="256"/>
      <c r="D99" s="256"/>
      <c r="E99" s="256"/>
      <c r="F99" s="256"/>
      <c r="G99" s="256"/>
      <c r="H99" s="256"/>
      <c r="I99" s="256"/>
      <c r="J99" s="256"/>
      <c r="K99" s="257"/>
    </row>
    <row r="100" spans="2:11" ht="45" customHeight="1">
      <c r="B100" s="258"/>
      <c r="C100" s="361" t="s">
        <v>778</v>
      </c>
      <c r="D100" s="361"/>
      <c r="E100" s="361"/>
      <c r="F100" s="361"/>
      <c r="G100" s="361"/>
      <c r="H100" s="361"/>
      <c r="I100" s="361"/>
      <c r="J100" s="361"/>
      <c r="K100" s="259"/>
    </row>
    <row r="101" spans="2:11" ht="17.25" customHeight="1">
      <c r="B101" s="258"/>
      <c r="C101" s="260" t="s">
        <v>734</v>
      </c>
      <c r="D101" s="260"/>
      <c r="E101" s="260"/>
      <c r="F101" s="260" t="s">
        <v>735</v>
      </c>
      <c r="G101" s="261"/>
      <c r="H101" s="260" t="s">
        <v>105</v>
      </c>
      <c r="I101" s="260" t="s">
        <v>56</v>
      </c>
      <c r="J101" s="260" t="s">
        <v>736</v>
      </c>
      <c r="K101" s="259"/>
    </row>
    <row r="102" spans="2:11" ht="17.25" customHeight="1">
      <c r="B102" s="258"/>
      <c r="C102" s="262" t="s">
        <v>737</v>
      </c>
      <c r="D102" s="262"/>
      <c r="E102" s="262"/>
      <c r="F102" s="263" t="s">
        <v>738</v>
      </c>
      <c r="G102" s="264"/>
      <c r="H102" s="262"/>
      <c r="I102" s="262"/>
      <c r="J102" s="262" t="s">
        <v>739</v>
      </c>
      <c r="K102" s="259"/>
    </row>
    <row r="103" spans="2:11" ht="5.25" customHeight="1">
      <c r="B103" s="258"/>
      <c r="C103" s="260"/>
      <c r="D103" s="260"/>
      <c r="E103" s="260"/>
      <c r="F103" s="260"/>
      <c r="G103" s="276"/>
      <c r="H103" s="260"/>
      <c r="I103" s="260"/>
      <c r="J103" s="260"/>
      <c r="K103" s="259"/>
    </row>
    <row r="104" spans="2:11" ht="15" customHeight="1">
      <c r="B104" s="258"/>
      <c r="C104" s="248" t="s">
        <v>52</v>
      </c>
      <c r="D104" s="265"/>
      <c r="E104" s="265"/>
      <c r="F104" s="267" t="s">
        <v>740</v>
      </c>
      <c r="G104" s="276"/>
      <c r="H104" s="248" t="s">
        <v>779</v>
      </c>
      <c r="I104" s="248" t="s">
        <v>742</v>
      </c>
      <c r="J104" s="248">
        <v>20</v>
      </c>
      <c r="K104" s="259"/>
    </row>
    <row r="105" spans="2:11" ht="15" customHeight="1">
      <c r="B105" s="258"/>
      <c r="C105" s="248" t="s">
        <v>743</v>
      </c>
      <c r="D105" s="248"/>
      <c r="E105" s="248"/>
      <c r="F105" s="267" t="s">
        <v>740</v>
      </c>
      <c r="G105" s="248"/>
      <c r="H105" s="248" t="s">
        <v>779</v>
      </c>
      <c r="I105" s="248" t="s">
        <v>742</v>
      </c>
      <c r="J105" s="248">
        <v>120</v>
      </c>
      <c r="K105" s="259"/>
    </row>
    <row r="106" spans="2:11" ht="15" customHeight="1">
      <c r="B106" s="268"/>
      <c r="C106" s="248" t="s">
        <v>745</v>
      </c>
      <c r="D106" s="248"/>
      <c r="E106" s="248"/>
      <c r="F106" s="267" t="s">
        <v>746</v>
      </c>
      <c r="G106" s="248"/>
      <c r="H106" s="248" t="s">
        <v>779</v>
      </c>
      <c r="I106" s="248" t="s">
        <v>742</v>
      </c>
      <c r="J106" s="248">
        <v>50</v>
      </c>
      <c r="K106" s="259"/>
    </row>
    <row r="107" spans="2:11" ht="15" customHeight="1">
      <c r="B107" s="268"/>
      <c r="C107" s="248" t="s">
        <v>748</v>
      </c>
      <c r="D107" s="248"/>
      <c r="E107" s="248"/>
      <c r="F107" s="267" t="s">
        <v>740</v>
      </c>
      <c r="G107" s="248"/>
      <c r="H107" s="248" t="s">
        <v>779</v>
      </c>
      <c r="I107" s="248" t="s">
        <v>750</v>
      </c>
      <c r="J107" s="248"/>
      <c r="K107" s="259"/>
    </row>
    <row r="108" spans="2:11" ht="15" customHeight="1">
      <c r="B108" s="268"/>
      <c r="C108" s="248" t="s">
        <v>759</v>
      </c>
      <c r="D108" s="248"/>
      <c r="E108" s="248"/>
      <c r="F108" s="267" t="s">
        <v>746</v>
      </c>
      <c r="G108" s="248"/>
      <c r="H108" s="248" t="s">
        <v>779</v>
      </c>
      <c r="I108" s="248" t="s">
        <v>742</v>
      </c>
      <c r="J108" s="248">
        <v>50</v>
      </c>
      <c r="K108" s="259"/>
    </row>
    <row r="109" spans="2:11" ht="15" customHeight="1">
      <c r="B109" s="268"/>
      <c r="C109" s="248" t="s">
        <v>767</v>
      </c>
      <c r="D109" s="248"/>
      <c r="E109" s="248"/>
      <c r="F109" s="267" t="s">
        <v>746</v>
      </c>
      <c r="G109" s="248"/>
      <c r="H109" s="248" t="s">
        <v>779</v>
      </c>
      <c r="I109" s="248" t="s">
        <v>742</v>
      </c>
      <c r="J109" s="248">
        <v>50</v>
      </c>
      <c r="K109" s="259"/>
    </row>
    <row r="110" spans="2:11" ht="15" customHeight="1">
      <c r="B110" s="268"/>
      <c r="C110" s="248" t="s">
        <v>765</v>
      </c>
      <c r="D110" s="248"/>
      <c r="E110" s="248"/>
      <c r="F110" s="267" t="s">
        <v>746</v>
      </c>
      <c r="G110" s="248"/>
      <c r="H110" s="248" t="s">
        <v>779</v>
      </c>
      <c r="I110" s="248" t="s">
        <v>742</v>
      </c>
      <c r="J110" s="248">
        <v>50</v>
      </c>
      <c r="K110" s="259"/>
    </row>
    <row r="111" spans="2:11" ht="15" customHeight="1">
      <c r="B111" s="268"/>
      <c r="C111" s="248" t="s">
        <v>52</v>
      </c>
      <c r="D111" s="248"/>
      <c r="E111" s="248"/>
      <c r="F111" s="267" t="s">
        <v>740</v>
      </c>
      <c r="G111" s="248"/>
      <c r="H111" s="248" t="s">
        <v>780</v>
      </c>
      <c r="I111" s="248" t="s">
        <v>742</v>
      </c>
      <c r="J111" s="248">
        <v>20</v>
      </c>
      <c r="K111" s="259"/>
    </row>
    <row r="112" spans="2:11" ht="15" customHeight="1">
      <c r="B112" s="268"/>
      <c r="C112" s="248" t="s">
        <v>781</v>
      </c>
      <c r="D112" s="248"/>
      <c r="E112" s="248"/>
      <c r="F112" s="267" t="s">
        <v>740</v>
      </c>
      <c r="G112" s="248"/>
      <c r="H112" s="248" t="s">
        <v>782</v>
      </c>
      <c r="I112" s="248" t="s">
        <v>742</v>
      </c>
      <c r="J112" s="248">
        <v>120</v>
      </c>
      <c r="K112" s="259"/>
    </row>
    <row r="113" spans="2:11" ht="15" customHeight="1">
      <c r="B113" s="268"/>
      <c r="C113" s="248" t="s">
        <v>37</v>
      </c>
      <c r="D113" s="248"/>
      <c r="E113" s="248"/>
      <c r="F113" s="267" t="s">
        <v>740</v>
      </c>
      <c r="G113" s="248"/>
      <c r="H113" s="248" t="s">
        <v>783</v>
      </c>
      <c r="I113" s="248" t="s">
        <v>774</v>
      </c>
      <c r="J113" s="248"/>
      <c r="K113" s="259"/>
    </row>
    <row r="114" spans="2:11" ht="15" customHeight="1">
      <c r="B114" s="268"/>
      <c r="C114" s="248" t="s">
        <v>47</v>
      </c>
      <c r="D114" s="248"/>
      <c r="E114" s="248"/>
      <c r="F114" s="267" t="s">
        <v>740</v>
      </c>
      <c r="G114" s="248"/>
      <c r="H114" s="248" t="s">
        <v>784</v>
      </c>
      <c r="I114" s="248" t="s">
        <v>774</v>
      </c>
      <c r="J114" s="248"/>
      <c r="K114" s="259"/>
    </row>
    <row r="115" spans="2:11" ht="15" customHeight="1">
      <c r="B115" s="268"/>
      <c r="C115" s="248" t="s">
        <v>56</v>
      </c>
      <c r="D115" s="248"/>
      <c r="E115" s="248"/>
      <c r="F115" s="267" t="s">
        <v>740</v>
      </c>
      <c r="G115" s="248"/>
      <c r="H115" s="248" t="s">
        <v>785</v>
      </c>
      <c r="I115" s="248" t="s">
        <v>786</v>
      </c>
      <c r="J115" s="248"/>
      <c r="K115" s="259"/>
    </row>
    <row r="116" spans="2:11" ht="15" customHeight="1">
      <c r="B116" s="271"/>
      <c r="C116" s="277"/>
      <c r="D116" s="277"/>
      <c r="E116" s="277"/>
      <c r="F116" s="277"/>
      <c r="G116" s="277"/>
      <c r="H116" s="277"/>
      <c r="I116" s="277"/>
      <c r="J116" s="277"/>
      <c r="K116" s="273"/>
    </row>
    <row r="117" spans="2:11" ht="18.75" customHeight="1">
      <c r="B117" s="278"/>
      <c r="C117" s="244"/>
      <c r="D117" s="244"/>
      <c r="E117" s="244"/>
      <c r="F117" s="279"/>
      <c r="G117" s="244"/>
      <c r="H117" s="244"/>
      <c r="I117" s="244"/>
      <c r="J117" s="244"/>
      <c r="K117" s="278"/>
    </row>
    <row r="118" spans="2:11" ht="18.75" customHeight="1">
      <c r="B118" s="254"/>
      <c r="C118" s="254"/>
      <c r="D118" s="254"/>
      <c r="E118" s="254"/>
      <c r="F118" s="254"/>
      <c r="G118" s="254"/>
      <c r="H118" s="254"/>
      <c r="I118" s="254"/>
      <c r="J118" s="254"/>
      <c r="K118" s="254"/>
    </row>
    <row r="119" spans="2:11" ht="7.5" customHeight="1">
      <c r="B119" s="280"/>
      <c r="C119" s="281"/>
      <c r="D119" s="281"/>
      <c r="E119" s="281"/>
      <c r="F119" s="281"/>
      <c r="G119" s="281"/>
      <c r="H119" s="281"/>
      <c r="I119" s="281"/>
      <c r="J119" s="281"/>
      <c r="K119" s="282"/>
    </row>
    <row r="120" spans="2:11" ht="45" customHeight="1">
      <c r="B120" s="283"/>
      <c r="C120" s="357" t="s">
        <v>787</v>
      </c>
      <c r="D120" s="357"/>
      <c r="E120" s="357"/>
      <c r="F120" s="357"/>
      <c r="G120" s="357"/>
      <c r="H120" s="357"/>
      <c r="I120" s="357"/>
      <c r="J120" s="357"/>
      <c r="K120" s="284"/>
    </row>
    <row r="121" spans="2:11" ht="17.25" customHeight="1">
      <c r="B121" s="285"/>
      <c r="C121" s="260" t="s">
        <v>734</v>
      </c>
      <c r="D121" s="260"/>
      <c r="E121" s="260"/>
      <c r="F121" s="260" t="s">
        <v>735</v>
      </c>
      <c r="G121" s="261"/>
      <c r="H121" s="260" t="s">
        <v>105</v>
      </c>
      <c r="I121" s="260" t="s">
        <v>56</v>
      </c>
      <c r="J121" s="260" t="s">
        <v>736</v>
      </c>
      <c r="K121" s="286"/>
    </row>
    <row r="122" spans="2:11" ht="17.25" customHeight="1">
      <c r="B122" s="285"/>
      <c r="C122" s="262" t="s">
        <v>737</v>
      </c>
      <c r="D122" s="262"/>
      <c r="E122" s="262"/>
      <c r="F122" s="263" t="s">
        <v>738</v>
      </c>
      <c r="G122" s="264"/>
      <c r="H122" s="262"/>
      <c r="I122" s="262"/>
      <c r="J122" s="262" t="s">
        <v>739</v>
      </c>
      <c r="K122" s="286"/>
    </row>
    <row r="123" spans="2:11" ht="5.25" customHeight="1">
      <c r="B123" s="287"/>
      <c r="C123" s="265"/>
      <c r="D123" s="265"/>
      <c r="E123" s="265"/>
      <c r="F123" s="265"/>
      <c r="G123" s="248"/>
      <c r="H123" s="265"/>
      <c r="I123" s="265"/>
      <c r="J123" s="265"/>
      <c r="K123" s="288"/>
    </row>
    <row r="124" spans="2:11" ht="15" customHeight="1">
      <c r="B124" s="287"/>
      <c r="C124" s="248" t="s">
        <v>743</v>
      </c>
      <c r="D124" s="265"/>
      <c r="E124" s="265"/>
      <c r="F124" s="267" t="s">
        <v>740</v>
      </c>
      <c r="G124" s="248"/>
      <c r="H124" s="248" t="s">
        <v>779</v>
      </c>
      <c r="I124" s="248" t="s">
        <v>742</v>
      </c>
      <c r="J124" s="248">
        <v>120</v>
      </c>
      <c r="K124" s="289"/>
    </row>
    <row r="125" spans="2:11" ht="15" customHeight="1">
      <c r="B125" s="287"/>
      <c r="C125" s="248" t="s">
        <v>788</v>
      </c>
      <c r="D125" s="248"/>
      <c r="E125" s="248"/>
      <c r="F125" s="267" t="s">
        <v>740</v>
      </c>
      <c r="G125" s="248"/>
      <c r="H125" s="248" t="s">
        <v>789</v>
      </c>
      <c r="I125" s="248" t="s">
        <v>742</v>
      </c>
      <c r="J125" s="248" t="s">
        <v>790</v>
      </c>
      <c r="K125" s="289"/>
    </row>
    <row r="126" spans="2:11" ht="15" customHeight="1">
      <c r="B126" s="287"/>
      <c r="C126" s="248" t="s">
        <v>689</v>
      </c>
      <c r="D126" s="248"/>
      <c r="E126" s="248"/>
      <c r="F126" s="267" t="s">
        <v>740</v>
      </c>
      <c r="G126" s="248"/>
      <c r="H126" s="248" t="s">
        <v>791</v>
      </c>
      <c r="I126" s="248" t="s">
        <v>742</v>
      </c>
      <c r="J126" s="248" t="s">
        <v>790</v>
      </c>
      <c r="K126" s="289"/>
    </row>
    <row r="127" spans="2:11" ht="15" customHeight="1">
      <c r="B127" s="287"/>
      <c r="C127" s="248" t="s">
        <v>751</v>
      </c>
      <c r="D127" s="248"/>
      <c r="E127" s="248"/>
      <c r="F127" s="267" t="s">
        <v>746</v>
      </c>
      <c r="G127" s="248"/>
      <c r="H127" s="248" t="s">
        <v>752</v>
      </c>
      <c r="I127" s="248" t="s">
        <v>742</v>
      </c>
      <c r="J127" s="248">
        <v>15</v>
      </c>
      <c r="K127" s="289"/>
    </row>
    <row r="128" spans="2:11" ht="15" customHeight="1">
      <c r="B128" s="287"/>
      <c r="C128" s="269" t="s">
        <v>753</v>
      </c>
      <c r="D128" s="269"/>
      <c r="E128" s="269"/>
      <c r="F128" s="270" t="s">
        <v>746</v>
      </c>
      <c r="G128" s="269"/>
      <c r="H128" s="269" t="s">
        <v>754</v>
      </c>
      <c r="I128" s="269" t="s">
        <v>742</v>
      </c>
      <c r="J128" s="269">
        <v>15</v>
      </c>
      <c r="K128" s="289"/>
    </row>
    <row r="129" spans="2:11" ht="15" customHeight="1">
      <c r="B129" s="287"/>
      <c r="C129" s="269" t="s">
        <v>755</v>
      </c>
      <c r="D129" s="269"/>
      <c r="E129" s="269"/>
      <c r="F129" s="270" t="s">
        <v>746</v>
      </c>
      <c r="G129" s="269"/>
      <c r="H129" s="269" t="s">
        <v>756</v>
      </c>
      <c r="I129" s="269" t="s">
        <v>742</v>
      </c>
      <c r="J129" s="269">
        <v>20</v>
      </c>
      <c r="K129" s="289"/>
    </row>
    <row r="130" spans="2:11" ht="15" customHeight="1">
      <c r="B130" s="287"/>
      <c r="C130" s="269" t="s">
        <v>757</v>
      </c>
      <c r="D130" s="269"/>
      <c r="E130" s="269"/>
      <c r="F130" s="270" t="s">
        <v>746</v>
      </c>
      <c r="G130" s="269"/>
      <c r="H130" s="269" t="s">
        <v>758</v>
      </c>
      <c r="I130" s="269" t="s">
        <v>742</v>
      </c>
      <c r="J130" s="269">
        <v>20</v>
      </c>
      <c r="K130" s="289"/>
    </row>
    <row r="131" spans="2:11" ht="15" customHeight="1">
      <c r="B131" s="287"/>
      <c r="C131" s="248" t="s">
        <v>745</v>
      </c>
      <c r="D131" s="248"/>
      <c r="E131" s="248"/>
      <c r="F131" s="267" t="s">
        <v>746</v>
      </c>
      <c r="G131" s="248"/>
      <c r="H131" s="248" t="s">
        <v>779</v>
      </c>
      <c r="I131" s="248" t="s">
        <v>742</v>
      </c>
      <c r="J131" s="248">
        <v>50</v>
      </c>
      <c r="K131" s="289"/>
    </row>
    <row r="132" spans="2:11" ht="15" customHeight="1">
      <c r="B132" s="287"/>
      <c r="C132" s="248" t="s">
        <v>759</v>
      </c>
      <c r="D132" s="248"/>
      <c r="E132" s="248"/>
      <c r="F132" s="267" t="s">
        <v>746</v>
      </c>
      <c r="G132" s="248"/>
      <c r="H132" s="248" t="s">
        <v>779</v>
      </c>
      <c r="I132" s="248" t="s">
        <v>742</v>
      </c>
      <c r="J132" s="248">
        <v>50</v>
      </c>
      <c r="K132" s="289"/>
    </row>
    <row r="133" spans="2:11" ht="15" customHeight="1">
      <c r="B133" s="287"/>
      <c r="C133" s="248" t="s">
        <v>765</v>
      </c>
      <c r="D133" s="248"/>
      <c r="E133" s="248"/>
      <c r="F133" s="267" t="s">
        <v>746</v>
      </c>
      <c r="G133" s="248"/>
      <c r="H133" s="248" t="s">
        <v>779</v>
      </c>
      <c r="I133" s="248" t="s">
        <v>742</v>
      </c>
      <c r="J133" s="248">
        <v>50</v>
      </c>
      <c r="K133" s="289"/>
    </row>
    <row r="134" spans="2:11" ht="15" customHeight="1">
      <c r="B134" s="287"/>
      <c r="C134" s="248" t="s">
        <v>767</v>
      </c>
      <c r="D134" s="248"/>
      <c r="E134" s="248"/>
      <c r="F134" s="267" t="s">
        <v>746</v>
      </c>
      <c r="G134" s="248"/>
      <c r="H134" s="248" t="s">
        <v>779</v>
      </c>
      <c r="I134" s="248" t="s">
        <v>742</v>
      </c>
      <c r="J134" s="248">
        <v>50</v>
      </c>
      <c r="K134" s="289"/>
    </row>
    <row r="135" spans="2:11" ht="15" customHeight="1">
      <c r="B135" s="287"/>
      <c r="C135" s="248" t="s">
        <v>110</v>
      </c>
      <c r="D135" s="248"/>
      <c r="E135" s="248"/>
      <c r="F135" s="267" t="s">
        <v>746</v>
      </c>
      <c r="G135" s="248"/>
      <c r="H135" s="248" t="s">
        <v>792</v>
      </c>
      <c r="I135" s="248" t="s">
        <v>742</v>
      </c>
      <c r="J135" s="248">
        <v>255</v>
      </c>
      <c r="K135" s="289"/>
    </row>
    <row r="136" spans="2:11" ht="15" customHeight="1">
      <c r="B136" s="287"/>
      <c r="C136" s="248" t="s">
        <v>769</v>
      </c>
      <c r="D136" s="248"/>
      <c r="E136" s="248"/>
      <c r="F136" s="267" t="s">
        <v>740</v>
      </c>
      <c r="G136" s="248"/>
      <c r="H136" s="248" t="s">
        <v>793</v>
      </c>
      <c r="I136" s="248" t="s">
        <v>771</v>
      </c>
      <c r="J136" s="248"/>
      <c r="K136" s="289"/>
    </row>
    <row r="137" spans="2:11" ht="15" customHeight="1">
      <c r="B137" s="287"/>
      <c r="C137" s="248" t="s">
        <v>772</v>
      </c>
      <c r="D137" s="248"/>
      <c r="E137" s="248"/>
      <c r="F137" s="267" t="s">
        <v>740</v>
      </c>
      <c r="G137" s="248"/>
      <c r="H137" s="248" t="s">
        <v>794</v>
      </c>
      <c r="I137" s="248" t="s">
        <v>774</v>
      </c>
      <c r="J137" s="248"/>
      <c r="K137" s="289"/>
    </row>
    <row r="138" spans="2:11" ht="15" customHeight="1">
      <c r="B138" s="287"/>
      <c r="C138" s="248" t="s">
        <v>775</v>
      </c>
      <c r="D138" s="248"/>
      <c r="E138" s="248"/>
      <c r="F138" s="267" t="s">
        <v>740</v>
      </c>
      <c r="G138" s="248"/>
      <c r="H138" s="248" t="s">
        <v>775</v>
      </c>
      <c r="I138" s="248" t="s">
        <v>774</v>
      </c>
      <c r="J138" s="248"/>
      <c r="K138" s="289"/>
    </row>
    <row r="139" spans="2:11" ht="15" customHeight="1">
      <c r="B139" s="287"/>
      <c r="C139" s="248" t="s">
        <v>37</v>
      </c>
      <c r="D139" s="248"/>
      <c r="E139" s="248"/>
      <c r="F139" s="267" t="s">
        <v>740</v>
      </c>
      <c r="G139" s="248"/>
      <c r="H139" s="248" t="s">
        <v>795</v>
      </c>
      <c r="I139" s="248" t="s">
        <v>774</v>
      </c>
      <c r="J139" s="248"/>
      <c r="K139" s="289"/>
    </row>
    <row r="140" spans="2:11" ht="15" customHeight="1">
      <c r="B140" s="287"/>
      <c r="C140" s="248" t="s">
        <v>796</v>
      </c>
      <c r="D140" s="248"/>
      <c r="E140" s="248"/>
      <c r="F140" s="267" t="s">
        <v>740</v>
      </c>
      <c r="G140" s="248"/>
      <c r="H140" s="248" t="s">
        <v>797</v>
      </c>
      <c r="I140" s="248" t="s">
        <v>774</v>
      </c>
      <c r="J140" s="248"/>
      <c r="K140" s="289"/>
    </row>
    <row r="141" spans="2:11" ht="15" customHeight="1">
      <c r="B141" s="290"/>
      <c r="C141" s="291"/>
      <c r="D141" s="291"/>
      <c r="E141" s="291"/>
      <c r="F141" s="291"/>
      <c r="G141" s="291"/>
      <c r="H141" s="291"/>
      <c r="I141" s="291"/>
      <c r="J141" s="291"/>
      <c r="K141" s="292"/>
    </row>
    <row r="142" spans="2:11" ht="18.75" customHeight="1">
      <c r="B142" s="244"/>
      <c r="C142" s="244"/>
      <c r="D142" s="244"/>
      <c r="E142" s="244"/>
      <c r="F142" s="279"/>
      <c r="G142" s="244"/>
      <c r="H142" s="244"/>
      <c r="I142" s="244"/>
      <c r="J142" s="244"/>
      <c r="K142" s="244"/>
    </row>
    <row r="143" spans="2:11" ht="18.75" customHeight="1">
      <c r="B143" s="254"/>
      <c r="C143" s="254"/>
      <c r="D143" s="254"/>
      <c r="E143" s="254"/>
      <c r="F143" s="254"/>
      <c r="G143" s="254"/>
      <c r="H143" s="254"/>
      <c r="I143" s="254"/>
      <c r="J143" s="254"/>
      <c r="K143" s="254"/>
    </row>
    <row r="144" spans="2:11" ht="7.5" customHeight="1">
      <c r="B144" s="255"/>
      <c r="C144" s="256"/>
      <c r="D144" s="256"/>
      <c r="E144" s="256"/>
      <c r="F144" s="256"/>
      <c r="G144" s="256"/>
      <c r="H144" s="256"/>
      <c r="I144" s="256"/>
      <c r="J144" s="256"/>
      <c r="K144" s="257"/>
    </row>
    <row r="145" spans="2:11" ht="45" customHeight="1">
      <c r="B145" s="258"/>
      <c r="C145" s="361" t="s">
        <v>798</v>
      </c>
      <c r="D145" s="361"/>
      <c r="E145" s="361"/>
      <c r="F145" s="361"/>
      <c r="G145" s="361"/>
      <c r="H145" s="361"/>
      <c r="I145" s="361"/>
      <c r="J145" s="361"/>
      <c r="K145" s="259"/>
    </row>
    <row r="146" spans="2:11" ht="17.25" customHeight="1">
      <c r="B146" s="258"/>
      <c r="C146" s="260" t="s">
        <v>734</v>
      </c>
      <c r="D146" s="260"/>
      <c r="E146" s="260"/>
      <c r="F146" s="260" t="s">
        <v>735</v>
      </c>
      <c r="G146" s="261"/>
      <c r="H146" s="260" t="s">
        <v>105</v>
      </c>
      <c r="I146" s="260" t="s">
        <v>56</v>
      </c>
      <c r="J146" s="260" t="s">
        <v>736</v>
      </c>
      <c r="K146" s="259"/>
    </row>
    <row r="147" spans="2:11" ht="17.25" customHeight="1">
      <c r="B147" s="258"/>
      <c r="C147" s="262" t="s">
        <v>737</v>
      </c>
      <c r="D147" s="262"/>
      <c r="E147" s="262"/>
      <c r="F147" s="263" t="s">
        <v>738</v>
      </c>
      <c r="G147" s="264"/>
      <c r="H147" s="262"/>
      <c r="I147" s="262"/>
      <c r="J147" s="262" t="s">
        <v>739</v>
      </c>
      <c r="K147" s="259"/>
    </row>
    <row r="148" spans="2:11" ht="5.25" customHeight="1">
      <c r="B148" s="268"/>
      <c r="C148" s="265"/>
      <c r="D148" s="265"/>
      <c r="E148" s="265"/>
      <c r="F148" s="265"/>
      <c r="G148" s="266"/>
      <c r="H148" s="265"/>
      <c r="I148" s="265"/>
      <c r="J148" s="265"/>
      <c r="K148" s="289"/>
    </row>
    <row r="149" spans="2:11" ht="15" customHeight="1">
      <c r="B149" s="268"/>
      <c r="C149" s="293" t="s">
        <v>743</v>
      </c>
      <c r="D149" s="248"/>
      <c r="E149" s="248"/>
      <c r="F149" s="294" t="s">
        <v>740</v>
      </c>
      <c r="G149" s="248"/>
      <c r="H149" s="293" t="s">
        <v>779</v>
      </c>
      <c r="I149" s="293" t="s">
        <v>742</v>
      </c>
      <c r="J149" s="293">
        <v>120</v>
      </c>
      <c r="K149" s="289"/>
    </row>
    <row r="150" spans="2:11" ht="15" customHeight="1">
      <c r="B150" s="268"/>
      <c r="C150" s="293" t="s">
        <v>788</v>
      </c>
      <c r="D150" s="248"/>
      <c r="E150" s="248"/>
      <c r="F150" s="294" t="s">
        <v>740</v>
      </c>
      <c r="G150" s="248"/>
      <c r="H150" s="293" t="s">
        <v>799</v>
      </c>
      <c r="I150" s="293" t="s">
        <v>742</v>
      </c>
      <c r="J150" s="293" t="s">
        <v>790</v>
      </c>
      <c r="K150" s="289"/>
    </row>
    <row r="151" spans="2:11" ht="15" customHeight="1">
      <c r="B151" s="268"/>
      <c r="C151" s="293" t="s">
        <v>689</v>
      </c>
      <c r="D151" s="248"/>
      <c r="E151" s="248"/>
      <c r="F151" s="294" t="s">
        <v>740</v>
      </c>
      <c r="G151" s="248"/>
      <c r="H151" s="293" t="s">
        <v>800</v>
      </c>
      <c r="I151" s="293" t="s">
        <v>742</v>
      </c>
      <c r="J151" s="293" t="s">
        <v>790</v>
      </c>
      <c r="K151" s="289"/>
    </row>
    <row r="152" spans="2:11" ht="15" customHeight="1">
      <c r="B152" s="268"/>
      <c r="C152" s="293" t="s">
        <v>745</v>
      </c>
      <c r="D152" s="248"/>
      <c r="E152" s="248"/>
      <c r="F152" s="294" t="s">
        <v>746</v>
      </c>
      <c r="G152" s="248"/>
      <c r="H152" s="293" t="s">
        <v>779</v>
      </c>
      <c r="I152" s="293" t="s">
        <v>742</v>
      </c>
      <c r="J152" s="293">
        <v>50</v>
      </c>
      <c r="K152" s="289"/>
    </row>
    <row r="153" spans="2:11" ht="15" customHeight="1">
      <c r="B153" s="268"/>
      <c r="C153" s="293" t="s">
        <v>748</v>
      </c>
      <c r="D153" s="248"/>
      <c r="E153" s="248"/>
      <c r="F153" s="294" t="s">
        <v>740</v>
      </c>
      <c r="G153" s="248"/>
      <c r="H153" s="293" t="s">
        <v>779</v>
      </c>
      <c r="I153" s="293" t="s">
        <v>750</v>
      </c>
      <c r="J153" s="293"/>
      <c r="K153" s="289"/>
    </row>
    <row r="154" spans="2:11" ht="15" customHeight="1">
      <c r="B154" s="268"/>
      <c r="C154" s="293" t="s">
        <v>759</v>
      </c>
      <c r="D154" s="248"/>
      <c r="E154" s="248"/>
      <c r="F154" s="294" t="s">
        <v>746</v>
      </c>
      <c r="G154" s="248"/>
      <c r="H154" s="293" t="s">
        <v>779</v>
      </c>
      <c r="I154" s="293" t="s">
        <v>742</v>
      </c>
      <c r="J154" s="293">
        <v>50</v>
      </c>
      <c r="K154" s="289"/>
    </row>
    <row r="155" spans="2:11" ht="15" customHeight="1">
      <c r="B155" s="268"/>
      <c r="C155" s="293" t="s">
        <v>767</v>
      </c>
      <c r="D155" s="248"/>
      <c r="E155" s="248"/>
      <c r="F155" s="294" t="s">
        <v>746</v>
      </c>
      <c r="G155" s="248"/>
      <c r="H155" s="293" t="s">
        <v>779</v>
      </c>
      <c r="I155" s="293" t="s">
        <v>742</v>
      </c>
      <c r="J155" s="293">
        <v>50</v>
      </c>
      <c r="K155" s="289"/>
    </row>
    <row r="156" spans="2:11" ht="15" customHeight="1">
      <c r="B156" s="268"/>
      <c r="C156" s="293" t="s">
        <v>765</v>
      </c>
      <c r="D156" s="248"/>
      <c r="E156" s="248"/>
      <c r="F156" s="294" t="s">
        <v>746</v>
      </c>
      <c r="G156" s="248"/>
      <c r="H156" s="293" t="s">
        <v>779</v>
      </c>
      <c r="I156" s="293" t="s">
        <v>742</v>
      </c>
      <c r="J156" s="293">
        <v>50</v>
      </c>
      <c r="K156" s="289"/>
    </row>
    <row r="157" spans="2:11" ht="15" customHeight="1">
      <c r="B157" s="268"/>
      <c r="C157" s="293" t="s">
        <v>86</v>
      </c>
      <c r="D157" s="248"/>
      <c r="E157" s="248"/>
      <c r="F157" s="294" t="s">
        <v>740</v>
      </c>
      <c r="G157" s="248"/>
      <c r="H157" s="293" t="s">
        <v>801</v>
      </c>
      <c r="I157" s="293" t="s">
        <v>742</v>
      </c>
      <c r="J157" s="293" t="s">
        <v>802</v>
      </c>
      <c r="K157" s="289"/>
    </row>
    <row r="158" spans="2:11" ht="15" customHeight="1">
      <c r="B158" s="268"/>
      <c r="C158" s="293" t="s">
        <v>803</v>
      </c>
      <c r="D158" s="248"/>
      <c r="E158" s="248"/>
      <c r="F158" s="294" t="s">
        <v>740</v>
      </c>
      <c r="G158" s="248"/>
      <c r="H158" s="293" t="s">
        <v>804</v>
      </c>
      <c r="I158" s="293" t="s">
        <v>774</v>
      </c>
      <c r="J158" s="293"/>
      <c r="K158" s="289"/>
    </row>
    <row r="159" spans="2:11" ht="15" customHeight="1">
      <c r="B159" s="295"/>
      <c r="C159" s="277"/>
      <c r="D159" s="277"/>
      <c r="E159" s="277"/>
      <c r="F159" s="277"/>
      <c r="G159" s="277"/>
      <c r="H159" s="277"/>
      <c r="I159" s="277"/>
      <c r="J159" s="277"/>
      <c r="K159" s="296"/>
    </row>
    <row r="160" spans="2:11" ht="18.75" customHeight="1">
      <c r="B160" s="244"/>
      <c r="C160" s="248"/>
      <c r="D160" s="248"/>
      <c r="E160" s="248"/>
      <c r="F160" s="267"/>
      <c r="G160" s="248"/>
      <c r="H160" s="248"/>
      <c r="I160" s="248"/>
      <c r="J160" s="248"/>
      <c r="K160" s="244"/>
    </row>
    <row r="161" spans="2:11" ht="18.75" customHeight="1">
      <c r="B161" s="254"/>
      <c r="C161" s="254"/>
      <c r="D161" s="254"/>
      <c r="E161" s="254"/>
      <c r="F161" s="254"/>
      <c r="G161" s="254"/>
      <c r="H161" s="254"/>
      <c r="I161" s="254"/>
      <c r="J161" s="254"/>
      <c r="K161" s="254"/>
    </row>
    <row r="162" spans="2:11" ht="7.5" customHeight="1">
      <c r="B162" s="236"/>
      <c r="C162" s="237"/>
      <c r="D162" s="237"/>
      <c r="E162" s="237"/>
      <c r="F162" s="237"/>
      <c r="G162" s="237"/>
      <c r="H162" s="237"/>
      <c r="I162" s="237"/>
      <c r="J162" s="237"/>
      <c r="K162" s="238"/>
    </row>
    <row r="163" spans="2:11" ht="45" customHeight="1">
      <c r="B163" s="239"/>
      <c r="C163" s="357" t="s">
        <v>805</v>
      </c>
      <c r="D163" s="357"/>
      <c r="E163" s="357"/>
      <c r="F163" s="357"/>
      <c r="G163" s="357"/>
      <c r="H163" s="357"/>
      <c r="I163" s="357"/>
      <c r="J163" s="357"/>
      <c r="K163" s="240"/>
    </row>
    <row r="164" spans="2:11" ht="17.25" customHeight="1">
      <c r="B164" s="239"/>
      <c r="C164" s="260" t="s">
        <v>734</v>
      </c>
      <c r="D164" s="260"/>
      <c r="E164" s="260"/>
      <c r="F164" s="260" t="s">
        <v>735</v>
      </c>
      <c r="G164" s="297"/>
      <c r="H164" s="298" t="s">
        <v>105</v>
      </c>
      <c r="I164" s="298" t="s">
        <v>56</v>
      </c>
      <c r="J164" s="260" t="s">
        <v>736</v>
      </c>
      <c r="K164" s="240"/>
    </row>
    <row r="165" spans="2:11" ht="17.25" customHeight="1">
      <c r="B165" s="241"/>
      <c r="C165" s="262" t="s">
        <v>737</v>
      </c>
      <c r="D165" s="262"/>
      <c r="E165" s="262"/>
      <c r="F165" s="263" t="s">
        <v>738</v>
      </c>
      <c r="G165" s="299"/>
      <c r="H165" s="300"/>
      <c r="I165" s="300"/>
      <c r="J165" s="262" t="s">
        <v>739</v>
      </c>
      <c r="K165" s="242"/>
    </row>
    <row r="166" spans="2:11" ht="5.25" customHeight="1">
      <c r="B166" s="268"/>
      <c r="C166" s="265"/>
      <c r="D166" s="265"/>
      <c r="E166" s="265"/>
      <c r="F166" s="265"/>
      <c r="G166" s="266"/>
      <c r="H166" s="265"/>
      <c r="I166" s="265"/>
      <c r="J166" s="265"/>
      <c r="K166" s="289"/>
    </row>
    <row r="167" spans="2:11" ht="15" customHeight="1">
      <c r="B167" s="268"/>
      <c r="C167" s="248" t="s">
        <v>743</v>
      </c>
      <c r="D167" s="248"/>
      <c r="E167" s="248"/>
      <c r="F167" s="267" t="s">
        <v>740</v>
      </c>
      <c r="G167" s="248"/>
      <c r="H167" s="248" t="s">
        <v>779</v>
      </c>
      <c r="I167" s="248" t="s">
        <v>742</v>
      </c>
      <c r="J167" s="248">
        <v>120</v>
      </c>
      <c r="K167" s="289"/>
    </row>
    <row r="168" spans="2:11" ht="15" customHeight="1">
      <c r="B168" s="268"/>
      <c r="C168" s="248" t="s">
        <v>788</v>
      </c>
      <c r="D168" s="248"/>
      <c r="E168" s="248"/>
      <c r="F168" s="267" t="s">
        <v>740</v>
      </c>
      <c r="G168" s="248"/>
      <c r="H168" s="248" t="s">
        <v>789</v>
      </c>
      <c r="I168" s="248" t="s">
        <v>742</v>
      </c>
      <c r="J168" s="248" t="s">
        <v>790</v>
      </c>
      <c r="K168" s="289"/>
    </row>
    <row r="169" spans="2:11" ht="15" customHeight="1">
      <c r="B169" s="268"/>
      <c r="C169" s="248" t="s">
        <v>689</v>
      </c>
      <c r="D169" s="248"/>
      <c r="E169" s="248"/>
      <c r="F169" s="267" t="s">
        <v>740</v>
      </c>
      <c r="G169" s="248"/>
      <c r="H169" s="248" t="s">
        <v>806</v>
      </c>
      <c r="I169" s="248" t="s">
        <v>742</v>
      </c>
      <c r="J169" s="248" t="s">
        <v>790</v>
      </c>
      <c r="K169" s="289"/>
    </row>
    <row r="170" spans="2:11" ht="15" customHeight="1">
      <c r="B170" s="268"/>
      <c r="C170" s="248" t="s">
        <v>745</v>
      </c>
      <c r="D170" s="248"/>
      <c r="E170" s="248"/>
      <c r="F170" s="267" t="s">
        <v>746</v>
      </c>
      <c r="G170" s="248"/>
      <c r="H170" s="248" t="s">
        <v>806</v>
      </c>
      <c r="I170" s="248" t="s">
        <v>742</v>
      </c>
      <c r="J170" s="248">
        <v>50</v>
      </c>
      <c r="K170" s="289"/>
    </row>
    <row r="171" spans="2:11" ht="15" customHeight="1">
      <c r="B171" s="268"/>
      <c r="C171" s="248" t="s">
        <v>748</v>
      </c>
      <c r="D171" s="248"/>
      <c r="E171" s="248"/>
      <c r="F171" s="267" t="s">
        <v>740</v>
      </c>
      <c r="G171" s="248"/>
      <c r="H171" s="248" t="s">
        <v>806</v>
      </c>
      <c r="I171" s="248" t="s">
        <v>750</v>
      </c>
      <c r="J171" s="248"/>
      <c r="K171" s="289"/>
    </row>
    <row r="172" spans="2:11" ht="15" customHeight="1">
      <c r="B172" s="268"/>
      <c r="C172" s="248" t="s">
        <v>759</v>
      </c>
      <c r="D172" s="248"/>
      <c r="E172" s="248"/>
      <c r="F172" s="267" t="s">
        <v>746</v>
      </c>
      <c r="G172" s="248"/>
      <c r="H172" s="248" t="s">
        <v>806</v>
      </c>
      <c r="I172" s="248" t="s">
        <v>742</v>
      </c>
      <c r="J172" s="248">
        <v>50</v>
      </c>
      <c r="K172" s="289"/>
    </row>
    <row r="173" spans="2:11" ht="15" customHeight="1">
      <c r="B173" s="268"/>
      <c r="C173" s="248" t="s">
        <v>767</v>
      </c>
      <c r="D173" s="248"/>
      <c r="E173" s="248"/>
      <c r="F173" s="267" t="s">
        <v>746</v>
      </c>
      <c r="G173" s="248"/>
      <c r="H173" s="248" t="s">
        <v>806</v>
      </c>
      <c r="I173" s="248" t="s">
        <v>742</v>
      </c>
      <c r="J173" s="248">
        <v>50</v>
      </c>
      <c r="K173" s="289"/>
    </row>
    <row r="174" spans="2:11" ht="15" customHeight="1">
      <c r="B174" s="268"/>
      <c r="C174" s="248" t="s">
        <v>765</v>
      </c>
      <c r="D174" s="248"/>
      <c r="E174" s="248"/>
      <c r="F174" s="267" t="s">
        <v>746</v>
      </c>
      <c r="G174" s="248"/>
      <c r="H174" s="248" t="s">
        <v>806</v>
      </c>
      <c r="I174" s="248" t="s">
        <v>742</v>
      </c>
      <c r="J174" s="248">
        <v>50</v>
      </c>
      <c r="K174" s="289"/>
    </row>
    <row r="175" spans="2:11" ht="15" customHeight="1">
      <c r="B175" s="268"/>
      <c r="C175" s="248" t="s">
        <v>104</v>
      </c>
      <c r="D175" s="248"/>
      <c r="E175" s="248"/>
      <c r="F175" s="267" t="s">
        <v>740</v>
      </c>
      <c r="G175" s="248"/>
      <c r="H175" s="248" t="s">
        <v>807</v>
      </c>
      <c r="I175" s="248" t="s">
        <v>808</v>
      </c>
      <c r="J175" s="248"/>
      <c r="K175" s="289"/>
    </row>
    <row r="176" spans="2:11" ht="15" customHeight="1">
      <c r="B176" s="268"/>
      <c r="C176" s="248" t="s">
        <v>56</v>
      </c>
      <c r="D176" s="248"/>
      <c r="E176" s="248"/>
      <c r="F176" s="267" t="s">
        <v>740</v>
      </c>
      <c r="G176" s="248"/>
      <c r="H176" s="248" t="s">
        <v>809</v>
      </c>
      <c r="I176" s="248" t="s">
        <v>810</v>
      </c>
      <c r="J176" s="248">
        <v>1</v>
      </c>
      <c r="K176" s="289"/>
    </row>
    <row r="177" spans="2:11" ht="15" customHeight="1">
      <c r="B177" s="268"/>
      <c r="C177" s="248" t="s">
        <v>52</v>
      </c>
      <c r="D177" s="248"/>
      <c r="E177" s="248"/>
      <c r="F177" s="267" t="s">
        <v>740</v>
      </c>
      <c r="G177" s="248"/>
      <c r="H177" s="248" t="s">
        <v>811</v>
      </c>
      <c r="I177" s="248" t="s">
        <v>742</v>
      </c>
      <c r="J177" s="248">
        <v>20</v>
      </c>
      <c r="K177" s="289"/>
    </row>
    <row r="178" spans="2:11" ht="15" customHeight="1">
      <c r="B178" s="268"/>
      <c r="C178" s="248" t="s">
        <v>105</v>
      </c>
      <c r="D178" s="248"/>
      <c r="E178" s="248"/>
      <c r="F178" s="267" t="s">
        <v>740</v>
      </c>
      <c r="G178" s="248"/>
      <c r="H178" s="248" t="s">
        <v>812</v>
      </c>
      <c r="I178" s="248" t="s">
        <v>742</v>
      </c>
      <c r="J178" s="248">
        <v>255</v>
      </c>
      <c r="K178" s="289"/>
    </row>
    <row r="179" spans="2:11" ht="15" customHeight="1">
      <c r="B179" s="268"/>
      <c r="C179" s="248" t="s">
        <v>106</v>
      </c>
      <c r="D179" s="248"/>
      <c r="E179" s="248"/>
      <c r="F179" s="267" t="s">
        <v>740</v>
      </c>
      <c r="G179" s="248"/>
      <c r="H179" s="248" t="s">
        <v>705</v>
      </c>
      <c r="I179" s="248" t="s">
        <v>742</v>
      </c>
      <c r="J179" s="248">
        <v>10</v>
      </c>
      <c r="K179" s="289"/>
    </row>
    <row r="180" spans="2:11" ht="15" customHeight="1">
      <c r="B180" s="268"/>
      <c r="C180" s="248" t="s">
        <v>107</v>
      </c>
      <c r="D180" s="248"/>
      <c r="E180" s="248"/>
      <c r="F180" s="267" t="s">
        <v>740</v>
      </c>
      <c r="G180" s="248"/>
      <c r="H180" s="248" t="s">
        <v>813</v>
      </c>
      <c r="I180" s="248" t="s">
        <v>774</v>
      </c>
      <c r="J180" s="248"/>
      <c r="K180" s="289"/>
    </row>
    <row r="181" spans="2:11" ht="15" customHeight="1">
      <c r="B181" s="268"/>
      <c r="C181" s="248" t="s">
        <v>814</v>
      </c>
      <c r="D181" s="248"/>
      <c r="E181" s="248"/>
      <c r="F181" s="267" t="s">
        <v>740</v>
      </c>
      <c r="G181" s="248"/>
      <c r="H181" s="248" t="s">
        <v>815</v>
      </c>
      <c r="I181" s="248" t="s">
        <v>774</v>
      </c>
      <c r="J181" s="248"/>
      <c r="K181" s="289"/>
    </row>
    <row r="182" spans="2:11" ht="15" customHeight="1">
      <c r="B182" s="268"/>
      <c r="C182" s="248" t="s">
        <v>803</v>
      </c>
      <c r="D182" s="248"/>
      <c r="E182" s="248"/>
      <c r="F182" s="267" t="s">
        <v>740</v>
      </c>
      <c r="G182" s="248"/>
      <c r="H182" s="248" t="s">
        <v>816</v>
      </c>
      <c r="I182" s="248" t="s">
        <v>774</v>
      </c>
      <c r="J182" s="248"/>
      <c r="K182" s="289"/>
    </row>
    <row r="183" spans="2:11" ht="15" customHeight="1">
      <c r="B183" s="268"/>
      <c r="C183" s="248" t="s">
        <v>109</v>
      </c>
      <c r="D183" s="248"/>
      <c r="E183" s="248"/>
      <c r="F183" s="267" t="s">
        <v>746</v>
      </c>
      <c r="G183" s="248"/>
      <c r="H183" s="248" t="s">
        <v>817</v>
      </c>
      <c r="I183" s="248" t="s">
        <v>742</v>
      </c>
      <c r="J183" s="248">
        <v>50</v>
      </c>
      <c r="K183" s="289"/>
    </row>
    <row r="184" spans="2:11" ht="15" customHeight="1">
      <c r="B184" s="268"/>
      <c r="C184" s="248" t="s">
        <v>818</v>
      </c>
      <c r="D184" s="248"/>
      <c r="E184" s="248"/>
      <c r="F184" s="267" t="s">
        <v>746</v>
      </c>
      <c r="G184" s="248"/>
      <c r="H184" s="248" t="s">
        <v>819</v>
      </c>
      <c r="I184" s="248" t="s">
        <v>820</v>
      </c>
      <c r="J184" s="248"/>
      <c r="K184" s="289"/>
    </row>
    <row r="185" spans="2:11" ht="15" customHeight="1">
      <c r="B185" s="268"/>
      <c r="C185" s="248" t="s">
        <v>821</v>
      </c>
      <c r="D185" s="248"/>
      <c r="E185" s="248"/>
      <c r="F185" s="267" t="s">
        <v>746</v>
      </c>
      <c r="G185" s="248"/>
      <c r="H185" s="248" t="s">
        <v>822</v>
      </c>
      <c r="I185" s="248" t="s">
        <v>820</v>
      </c>
      <c r="J185" s="248"/>
      <c r="K185" s="289"/>
    </row>
    <row r="186" spans="2:11" ht="15" customHeight="1">
      <c r="B186" s="268"/>
      <c r="C186" s="248" t="s">
        <v>823</v>
      </c>
      <c r="D186" s="248"/>
      <c r="E186" s="248"/>
      <c r="F186" s="267" t="s">
        <v>746</v>
      </c>
      <c r="G186" s="248"/>
      <c r="H186" s="248" t="s">
        <v>824</v>
      </c>
      <c r="I186" s="248" t="s">
        <v>820</v>
      </c>
      <c r="J186" s="248"/>
      <c r="K186" s="289"/>
    </row>
    <row r="187" spans="2:11" ht="15" customHeight="1">
      <c r="B187" s="268"/>
      <c r="C187" s="301" t="s">
        <v>825</v>
      </c>
      <c r="D187" s="248"/>
      <c r="E187" s="248"/>
      <c r="F187" s="267" t="s">
        <v>746</v>
      </c>
      <c r="G187" s="248"/>
      <c r="H187" s="248" t="s">
        <v>826</v>
      </c>
      <c r="I187" s="248" t="s">
        <v>827</v>
      </c>
      <c r="J187" s="302" t="s">
        <v>828</v>
      </c>
      <c r="K187" s="289"/>
    </row>
    <row r="188" spans="2:11" ht="15" customHeight="1">
      <c r="B188" s="268"/>
      <c r="C188" s="253" t="s">
        <v>41</v>
      </c>
      <c r="D188" s="248"/>
      <c r="E188" s="248"/>
      <c r="F188" s="267" t="s">
        <v>740</v>
      </c>
      <c r="G188" s="248"/>
      <c r="H188" s="244" t="s">
        <v>829</v>
      </c>
      <c r="I188" s="248" t="s">
        <v>830</v>
      </c>
      <c r="J188" s="248"/>
      <c r="K188" s="289"/>
    </row>
    <row r="189" spans="2:11" ht="15" customHeight="1">
      <c r="B189" s="268"/>
      <c r="C189" s="253" t="s">
        <v>831</v>
      </c>
      <c r="D189" s="248"/>
      <c r="E189" s="248"/>
      <c r="F189" s="267" t="s">
        <v>740</v>
      </c>
      <c r="G189" s="248"/>
      <c r="H189" s="248" t="s">
        <v>832</v>
      </c>
      <c r="I189" s="248" t="s">
        <v>774</v>
      </c>
      <c r="J189" s="248"/>
      <c r="K189" s="289"/>
    </row>
    <row r="190" spans="2:11" ht="15" customHeight="1">
      <c r="B190" s="268"/>
      <c r="C190" s="253" t="s">
        <v>833</v>
      </c>
      <c r="D190" s="248"/>
      <c r="E190" s="248"/>
      <c r="F190" s="267" t="s">
        <v>740</v>
      </c>
      <c r="G190" s="248"/>
      <c r="H190" s="248" t="s">
        <v>834</v>
      </c>
      <c r="I190" s="248" t="s">
        <v>774</v>
      </c>
      <c r="J190" s="248"/>
      <c r="K190" s="289"/>
    </row>
    <row r="191" spans="2:11" ht="15" customHeight="1">
      <c r="B191" s="268"/>
      <c r="C191" s="253" t="s">
        <v>835</v>
      </c>
      <c r="D191" s="248"/>
      <c r="E191" s="248"/>
      <c r="F191" s="267" t="s">
        <v>746</v>
      </c>
      <c r="G191" s="248"/>
      <c r="H191" s="248" t="s">
        <v>836</v>
      </c>
      <c r="I191" s="248" t="s">
        <v>774</v>
      </c>
      <c r="J191" s="248"/>
      <c r="K191" s="289"/>
    </row>
    <row r="192" spans="2:11" ht="15" customHeight="1">
      <c r="B192" s="295"/>
      <c r="C192" s="303"/>
      <c r="D192" s="277"/>
      <c r="E192" s="277"/>
      <c r="F192" s="277"/>
      <c r="G192" s="277"/>
      <c r="H192" s="277"/>
      <c r="I192" s="277"/>
      <c r="J192" s="277"/>
      <c r="K192" s="296"/>
    </row>
    <row r="193" spans="2:11" ht="18.75" customHeight="1">
      <c r="B193" s="244"/>
      <c r="C193" s="248"/>
      <c r="D193" s="248"/>
      <c r="E193" s="248"/>
      <c r="F193" s="267"/>
      <c r="G193" s="248"/>
      <c r="H193" s="248"/>
      <c r="I193" s="248"/>
      <c r="J193" s="248"/>
      <c r="K193" s="244"/>
    </row>
    <row r="194" spans="2:11" ht="18.75" customHeight="1">
      <c r="B194" s="244"/>
      <c r="C194" s="248"/>
      <c r="D194" s="248"/>
      <c r="E194" s="248"/>
      <c r="F194" s="267"/>
      <c r="G194" s="248"/>
      <c r="H194" s="248"/>
      <c r="I194" s="248"/>
      <c r="J194" s="248"/>
      <c r="K194" s="244"/>
    </row>
    <row r="195" spans="2:11" ht="18.75" customHeight="1">
      <c r="B195" s="254"/>
      <c r="C195" s="254"/>
      <c r="D195" s="254"/>
      <c r="E195" s="254"/>
      <c r="F195" s="254"/>
      <c r="G195" s="254"/>
      <c r="H195" s="254"/>
      <c r="I195" s="254"/>
      <c r="J195" s="254"/>
      <c r="K195" s="254"/>
    </row>
    <row r="196" spans="2:11">
      <c r="B196" s="236"/>
      <c r="C196" s="237"/>
      <c r="D196" s="237"/>
      <c r="E196" s="237"/>
      <c r="F196" s="237"/>
      <c r="G196" s="237"/>
      <c r="H196" s="237"/>
      <c r="I196" s="237"/>
      <c r="J196" s="237"/>
      <c r="K196" s="238"/>
    </row>
    <row r="197" spans="2:11" ht="22.2">
      <c r="B197" s="239"/>
      <c r="C197" s="357" t="s">
        <v>837</v>
      </c>
      <c r="D197" s="357"/>
      <c r="E197" s="357"/>
      <c r="F197" s="357"/>
      <c r="G197" s="357"/>
      <c r="H197" s="357"/>
      <c r="I197" s="357"/>
      <c r="J197" s="357"/>
      <c r="K197" s="240"/>
    </row>
    <row r="198" spans="2:11" ht="25.5" customHeight="1">
      <c r="B198" s="239"/>
      <c r="C198" s="304" t="s">
        <v>838</v>
      </c>
      <c r="D198" s="304"/>
      <c r="E198" s="304"/>
      <c r="F198" s="304" t="s">
        <v>839</v>
      </c>
      <c r="G198" s="305"/>
      <c r="H198" s="362" t="s">
        <v>840</v>
      </c>
      <c r="I198" s="362"/>
      <c r="J198" s="362"/>
      <c r="K198" s="240"/>
    </row>
    <row r="199" spans="2:11" ht="5.25" customHeight="1">
      <c r="B199" s="268"/>
      <c r="C199" s="265"/>
      <c r="D199" s="265"/>
      <c r="E199" s="265"/>
      <c r="F199" s="265"/>
      <c r="G199" s="248"/>
      <c r="H199" s="265"/>
      <c r="I199" s="265"/>
      <c r="J199" s="265"/>
      <c r="K199" s="289"/>
    </row>
    <row r="200" spans="2:11" ht="15" customHeight="1">
      <c r="B200" s="268"/>
      <c r="C200" s="248" t="s">
        <v>830</v>
      </c>
      <c r="D200" s="248"/>
      <c r="E200" s="248"/>
      <c r="F200" s="267" t="s">
        <v>42</v>
      </c>
      <c r="G200" s="248"/>
      <c r="H200" s="359" t="s">
        <v>841</v>
      </c>
      <c r="I200" s="359"/>
      <c r="J200" s="359"/>
      <c r="K200" s="289"/>
    </row>
    <row r="201" spans="2:11" ht="15" customHeight="1">
      <c r="B201" s="268"/>
      <c r="C201" s="274"/>
      <c r="D201" s="248"/>
      <c r="E201" s="248"/>
      <c r="F201" s="267" t="s">
        <v>43</v>
      </c>
      <c r="G201" s="248"/>
      <c r="H201" s="359" t="s">
        <v>842</v>
      </c>
      <c r="I201" s="359"/>
      <c r="J201" s="359"/>
      <c r="K201" s="289"/>
    </row>
    <row r="202" spans="2:11" ht="15" customHeight="1">
      <c r="B202" s="268"/>
      <c r="C202" s="274"/>
      <c r="D202" s="248"/>
      <c r="E202" s="248"/>
      <c r="F202" s="267" t="s">
        <v>46</v>
      </c>
      <c r="G202" s="248"/>
      <c r="H202" s="359" t="s">
        <v>843</v>
      </c>
      <c r="I202" s="359"/>
      <c r="J202" s="359"/>
      <c r="K202" s="289"/>
    </row>
    <row r="203" spans="2:11" ht="15" customHeight="1">
      <c r="B203" s="268"/>
      <c r="C203" s="248"/>
      <c r="D203" s="248"/>
      <c r="E203" s="248"/>
      <c r="F203" s="267" t="s">
        <v>44</v>
      </c>
      <c r="G203" s="248"/>
      <c r="H203" s="359" t="s">
        <v>844</v>
      </c>
      <c r="I203" s="359"/>
      <c r="J203" s="359"/>
      <c r="K203" s="289"/>
    </row>
    <row r="204" spans="2:11" ht="15" customHeight="1">
      <c r="B204" s="268"/>
      <c r="C204" s="248"/>
      <c r="D204" s="248"/>
      <c r="E204" s="248"/>
      <c r="F204" s="267" t="s">
        <v>45</v>
      </c>
      <c r="G204" s="248"/>
      <c r="H204" s="359" t="s">
        <v>845</v>
      </c>
      <c r="I204" s="359"/>
      <c r="J204" s="359"/>
      <c r="K204" s="289"/>
    </row>
    <row r="205" spans="2:11" ht="15" customHeight="1">
      <c r="B205" s="268"/>
      <c r="C205" s="248"/>
      <c r="D205" s="248"/>
      <c r="E205" s="248"/>
      <c r="F205" s="267"/>
      <c r="G205" s="248"/>
      <c r="H205" s="248"/>
      <c r="I205" s="248"/>
      <c r="J205" s="248"/>
      <c r="K205" s="289"/>
    </row>
    <row r="206" spans="2:11" ht="15" customHeight="1">
      <c r="B206" s="268"/>
      <c r="C206" s="248" t="s">
        <v>786</v>
      </c>
      <c r="D206" s="248"/>
      <c r="E206" s="248"/>
      <c r="F206" s="267" t="s">
        <v>75</v>
      </c>
      <c r="G206" s="248"/>
      <c r="H206" s="359" t="s">
        <v>846</v>
      </c>
      <c r="I206" s="359"/>
      <c r="J206" s="359"/>
      <c r="K206" s="289"/>
    </row>
    <row r="207" spans="2:11" ht="15" customHeight="1">
      <c r="B207" s="268"/>
      <c r="C207" s="274"/>
      <c r="D207" s="248"/>
      <c r="E207" s="248"/>
      <c r="F207" s="267" t="s">
        <v>683</v>
      </c>
      <c r="G207" s="248"/>
      <c r="H207" s="359" t="s">
        <v>684</v>
      </c>
      <c r="I207" s="359"/>
      <c r="J207" s="359"/>
      <c r="K207" s="289"/>
    </row>
    <row r="208" spans="2:11" ht="15" customHeight="1">
      <c r="B208" s="268"/>
      <c r="C208" s="248"/>
      <c r="D208" s="248"/>
      <c r="E208" s="248"/>
      <c r="F208" s="267" t="s">
        <v>681</v>
      </c>
      <c r="G208" s="248"/>
      <c r="H208" s="359" t="s">
        <v>847</v>
      </c>
      <c r="I208" s="359"/>
      <c r="J208" s="359"/>
      <c r="K208" s="289"/>
    </row>
    <row r="209" spans="2:11" ht="15" customHeight="1">
      <c r="B209" s="306"/>
      <c r="C209" s="274"/>
      <c r="D209" s="274"/>
      <c r="E209" s="274"/>
      <c r="F209" s="267" t="s">
        <v>685</v>
      </c>
      <c r="G209" s="253"/>
      <c r="H209" s="363" t="s">
        <v>686</v>
      </c>
      <c r="I209" s="363"/>
      <c r="J209" s="363"/>
      <c r="K209" s="307"/>
    </row>
    <row r="210" spans="2:11" ht="15" customHeight="1">
      <c r="B210" s="306"/>
      <c r="C210" s="274"/>
      <c r="D210" s="274"/>
      <c r="E210" s="274"/>
      <c r="F210" s="267" t="s">
        <v>687</v>
      </c>
      <c r="G210" s="253"/>
      <c r="H210" s="363" t="s">
        <v>848</v>
      </c>
      <c r="I210" s="363"/>
      <c r="J210" s="363"/>
      <c r="K210" s="307"/>
    </row>
    <row r="211" spans="2:11" ht="15" customHeight="1">
      <c r="B211" s="306"/>
      <c r="C211" s="274"/>
      <c r="D211" s="274"/>
      <c r="E211" s="274"/>
      <c r="F211" s="308"/>
      <c r="G211" s="253"/>
      <c r="H211" s="309"/>
      <c r="I211" s="309"/>
      <c r="J211" s="309"/>
      <c r="K211" s="307"/>
    </row>
    <row r="212" spans="2:11" ht="15" customHeight="1">
      <c r="B212" s="306"/>
      <c r="C212" s="248" t="s">
        <v>810</v>
      </c>
      <c r="D212" s="274"/>
      <c r="E212" s="274"/>
      <c r="F212" s="267">
        <v>1</v>
      </c>
      <c r="G212" s="253"/>
      <c r="H212" s="363" t="s">
        <v>849</v>
      </c>
      <c r="I212" s="363"/>
      <c r="J212" s="363"/>
      <c r="K212" s="307"/>
    </row>
    <row r="213" spans="2:11" ht="15" customHeight="1">
      <c r="B213" s="306"/>
      <c r="C213" s="274"/>
      <c r="D213" s="274"/>
      <c r="E213" s="274"/>
      <c r="F213" s="267">
        <v>2</v>
      </c>
      <c r="G213" s="253"/>
      <c r="H213" s="363" t="s">
        <v>850</v>
      </c>
      <c r="I213" s="363"/>
      <c r="J213" s="363"/>
      <c r="K213" s="307"/>
    </row>
    <row r="214" spans="2:11" ht="15" customHeight="1">
      <c r="B214" s="306"/>
      <c r="C214" s="274"/>
      <c r="D214" s="274"/>
      <c r="E214" s="274"/>
      <c r="F214" s="267">
        <v>3</v>
      </c>
      <c r="G214" s="253"/>
      <c r="H214" s="363" t="s">
        <v>851</v>
      </c>
      <c r="I214" s="363"/>
      <c r="J214" s="363"/>
      <c r="K214" s="307"/>
    </row>
    <row r="215" spans="2:11" ht="15" customHeight="1">
      <c r="B215" s="306"/>
      <c r="C215" s="274"/>
      <c r="D215" s="274"/>
      <c r="E215" s="274"/>
      <c r="F215" s="267">
        <v>4</v>
      </c>
      <c r="G215" s="253"/>
      <c r="H215" s="363" t="s">
        <v>852</v>
      </c>
      <c r="I215" s="363"/>
      <c r="J215" s="363"/>
      <c r="K215" s="307"/>
    </row>
    <row r="216" spans="2:11" ht="12.75" customHeight="1">
      <c r="B216" s="310"/>
      <c r="C216" s="311"/>
      <c r="D216" s="311"/>
      <c r="E216" s="311"/>
      <c r="F216" s="311"/>
      <c r="G216" s="311"/>
      <c r="H216" s="311"/>
      <c r="I216" s="311"/>
      <c r="J216" s="311"/>
      <c r="K216" s="312"/>
    </row>
  </sheetData>
  <sheetProtection formatCells="0" formatColumns="0" formatRows="0" insertColumns="0" insertRows="0" insertHyperlinks="0" deleteColumns="0" deleteRows="0" sort="0" autoFilter="0" pivotTables="0"/>
  <mergeCells count="77">
    <mergeCell ref="C197:J197"/>
    <mergeCell ref="H215:J215"/>
    <mergeCell ref="H213:J213"/>
    <mergeCell ref="H210:J210"/>
    <mergeCell ref="H209:J209"/>
    <mergeCell ref="H207:J207"/>
    <mergeCell ref="H208:J208"/>
    <mergeCell ref="H203:J203"/>
    <mergeCell ref="H201:J201"/>
    <mergeCell ref="H212:J212"/>
    <mergeCell ref="H214:J214"/>
    <mergeCell ref="H206:J206"/>
    <mergeCell ref="H204:J204"/>
    <mergeCell ref="H202:J202"/>
    <mergeCell ref="D57:J57"/>
    <mergeCell ref="H200:J200"/>
    <mergeCell ref="D60:J60"/>
    <mergeCell ref="D63:J63"/>
    <mergeCell ref="D64:J64"/>
    <mergeCell ref="D66:J66"/>
    <mergeCell ref="D65:J65"/>
    <mergeCell ref="C100:J100"/>
    <mergeCell ref="D61:J61"/>
    <mergeCell ref="D67:J67"/>
    <mergeCell ref="D68:J68"/>
    <mergeCell ref="C73:J73"/>
    <mergeCell ref="H198:J198"/>
    <mergeCell ref="C163:J163"/>
    <mergeCell ref="C120:J120"/>
    <mergeCell ref="C145:J145"/>
    <mergeCell ref="D58:J58"/>
    <mergeCell ref="D59:J59"/>
    <mergeCell ref="C50:J50"/>
    <mergeCell ref="G38:J38"/>
    <mergeCell ref="G39:J39"/>
    <mergeCell ref="G40:J40"/>
    <mergeCell ref="G41:J41"/>
    <mergeCell ref="G42:J42"/>
    <mergeCell ref="G43:J43"/>
    <mergeCell ref="D45:J45"/>
    <mergeCell ref="E46:J46"/>
    <mergeCell ref="E47:J47"/>
    <mergeCell ref="C52:J52"/>
    <mergeCell ref="C53:J53"/>
    <mergeCell ref="C55:J55"/>
    <mergeCell ref="D56:J56"/>
    <mergeCell ref="D33:J33"/>
    <mergeCell ref="G34:J34"/>
    <mergeCell ref="G35:J35"/>
    <mergeCell ref="D49:J49"/>
    <mergeCell ref="E48:J48"/>
    <mergeCell ref="G36:J36"/>
    <mergeCell ref="G37:J37"/>
    <mergeCell ref="D31:J31"/>
    <mergeCell ref="C24:J24"/>
    <mergeCell ref="D32:J32"/>
    <mergeCell ref="F18:J18"/>
    <mergeCell ref="F21:J21"/>
    <mergeCell ref="C23:J23"/>
    <mergeCell ref="D25:J25"/>
    <mergeCell ref="D26:J26"/>
    <mergeCell ref="D28:J28"/>
    <mergeCell ref="D29:J29"/>
    <mergeCell ref="F19:J19"/>
    <mergeCell ref="F20:J20"/>
    <mergeCell ref="D14:J14"/>
    <mergeCell ref="D15:J15"/>
    <mergeCell ref="F16:J16"/>
    <mergeCell ref="F17:J17"/>
    <mergeCell ref="C9:J9"/>
    <mergeCell ref="D10:J10"/>
    <mergeCell ref="D13:J13"/>
    <mergeCell ref="C3:J3"/>
    <mergeCell ref="C4:J4"/>
    <mergeCell ref="C6:J6"/>
    <mergeCell ref="C7:J7"/>
    <mergeCell ref="D11:J11"/>
  </mergeCells>
  <pageMargins left="0.59027779999999996" right="0.59027779999999996" top="0.59027779999999996" bottom="0.59027779999999996" header="0" footer="0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5</vt:i4>
      </vt:variant>
    </vt:vector>
  </HeadingPairs>
  <TitlesOfParts>
    <vt:vector size="8" baseType="lpstr">
      <vt:lpstr>Rekapitulace stavby</vt:lpstr>
      <vt:lpstr>20171115 - Vodovodní řad ...</vt:lpstr>
      <vt:lpstr>Pokyny pro vyplnění</vt:lpstr>
      <vt:lpstr>'20171115 - Vodovodní řad ...'!Názvy_tisku</vt:lpstr>
      <vt:lpstr>'Rekapitulace stavby'!Názvy_tisku</vt:lpstr>
      <vt:lpstr>'20171115 - Vodovodní řad ...'!Oblast_tisku</vt:lpstr>
      <vt:lpstr>'Pokyny pro vyplnění'!Oblast_tisku</vt:lpstr>
      <vt:lpstr>'Rekapitulace stavby'!Oblast_tisku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DT178731\Nesnera</dc:creator>
  <cp:lastModifiedBy>Petr</cp:lastModifiedBy>
  <cp:lastPrinted>2018-04-10T12:27:28Z</cp:lastPrinted>
  <dcterms:created xsi:type="dcterms:W3CDTF">2018-04-10T06:22:19Z</dcterms:created>
  <dcterms:modified xsi:type="dcterms:W3CDTF">2018-04-10T12:29:14Z</dcterms:modified>
</cp:coreProperties>
</file>