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lém\Documents\DATA\Data\Soukrome\Juppa\Kurivody\Pristupova komunikace\Rozpocet\10_06_2016\"/>
    </mc:Choice>
  </mc:AlternateContent>
  <bookViews>
    <workbookView xWindow="0" yWindow="0" windowWidth="23040" windowHeight="9084"/>
  </bookViews>
  <sheets>
    <sheet name="Rekapitulace stavby" sheetId="1" r:id="rId1"/>
    <sheet name="SO 000.01 - Příprava stav..." sheetId="2" r:id="rId2"/>
    <sheet name="SO 100.01 - Komunikace a ..." sheetId="3" r:id="rId3"/>
    <sheet name="SO 300.01 - Dešťová kanal..." sheetId="4" r:id="rId4"/>
    <sheet name="SO 300.02 - Vodovodní pří..." sheetId="5" r:id="rId5"/>
    <sheet name="SO 400.01 - Veřejné osvět..." sheetId="6" r:id="rId6"/>
    <sheet name="SO 400.02 - Chráničky ele..." sheetId="7" r:id="rId7"/>
  </sheets>
  <definedNames>
    <definedName name="_xlnm.Print_Titles" localSheetId="0">'Rekapitulace stavby'!$85:$85</definedName>
    <definedName name="_xlnm.Print_Titles" localSheetId="1">'SO 000.01 - Příprava stav...'!$116:$116</definedName>
    <definedName name="_xlnm.Print_Titles" localSheetId="2">'SO 100.01 - Komunikace a ...'!$126:$126</definedName>
    <definedName name="_xlnm.Print_Titles" localSheetId="3">'SO 300.01 - Dešťová kanal...'!$121:$121</definedName>
    <definedName name="_xlnm.Print_Titles" localSheetId="4">'SO 300.02 - Vodovodní pří...'!$119:$119</definedName>
    <definedName name="_xlnm.Print_Titles" localSheetId="5">'SO 400.01 - Veřejné osvět...'!$122:$122</definedName>
    <definedName name="_xlnm.Print_Titles" localSheetId="6">'SO 400.02 - Chráničky ele...'!$118:$118</definedName>
    <definedName name="_xlnm.Print_Area" localSheetId="0">'Rekapitulace stavby'!$C$4:$AP$70,'Rekapitulace stavby'!$C$76:$AP$101</definedName>
    <definedName name="_xlnm.Print_Area" localSheetId="1">'SO 000.01 - Příprava stav...'!$C$4:$Q$70,'SO 000.01 - Příprava stav...'!$C$76:$Q$100,'SO 000.01 - Příprava stav...'!$C$106:$Q$154</definedName>
    <definedName name="_xlnm.Print_Area" localSheetId="2">'SO 100.01 - Komunikace a ...'!$C$4:$Q$70,'SO 100.01 - Komunikace a ...'!$C$76:$Q$110,'SO 100.01 - Komunikace a ...'!$C$116:$Q$310</definedName>
    <definedName name="_xlnm.Print_Area" localSheetId="3">'SO 300.01 - Dešťová kanal...'!$C$4:$Q$70,'SO 300.01 - Dešťová kanal...'!$C$76:$Q$105,'SO 300.01 - Dešťová kanal...'!$C$111:$Q$171</definedName>
    <definedName name="_xlnm.Print_Area" localSheetId="4">'SO 300.02 - Vodovodní pří...'!$C$4:$Q$70,'SO 300.02 - Vodovodní pří...'!$C$76:$Q$103,'SO 300.02 - Vodovodní pří...'!$C$109:$Q$159</definedName>
    <definedName name="_xlnm.Print_Area" localSheetId="5">'SO 400.01 - Veřejné osvět...'!$C$4:$Q$70,'SO 400.01 - Veřejné osvět...'!$C$76:$Q$106,'SO 400.01 - Veřejné osvět...'!$C$112:$Q$207</definedName>
    <definedName name="_xlnm.Print_Area" localSheetId="6">'SO 400.02 - Chráničky ele...'!$C$4:$Q$70,'SO 400.02 - Chráničky ele...'!$C$76:$Q$102,'SO 400.02 - Chráničky ele...'!$C$108:$Q$147</definedName>
  </definedNames>
  <calcPr calcId="152511" iterateCount="1"/>
</workbook>
</file>

<file path=xl/calcChain.xml><?xml version="1.0" encoding="utf-8"?>
<calcChain xmlns="http://schemas.openxmlformats.org/spreadsheetml/2006/main">
  <c r="L77" i="1" l="1"/>
  <c r="L78" i="1"/>
  <c r="L80" i="1"/>
  <c r="AM80" i="1"/>
  <c r="L82" i="1"/>
  <c r="AM82" i="1"/>
  <c r="L83" i="1"/>
  <c r="AM83" i="1"/>
  <c r="AX88" i="1"/>
  <c r="AY88" i="1"/>
  <c r="AX89" i="1"/>
  <c r="AY89" i="1"/>
  <c r="AX90" i="1"/>
  <c r="AY90" i="1"/>
  <c r="AX91" i="1"/>
  <c r="AY91" i="1"/>
  <c r="AX92" i="1"/>
  <c r="AY92" i="1"/>
  <c r="AX93" i="1"/>
  <c r="AY93" i="1"/>
  <c r="BZ96" i="1"/>
  <c r="CE96" i="1"/>
  <c r="CF96" i="1"/>
  <c r="CG96" i="1"/>
  <c r="CH96" i="1"/>
  <c r="CI96" i="1"/>
  <c r="CJ96" i="1"/>
  <c r="CK96" i="1"/>
  <c r="BZ97" i="1"/>
  <c r="CA97" i="1"/>
  <c r="CB97" i="1"/>
  <c r="CC97" i="1"/>
  <c r="CE97" i="1"/>
  <c r="CF97" i="1"/>
  <c r="CG97" i="1"/>
  <c r="CH97" i="1"/>
  <c r="CI97" i="1"/>
  <c r="CJ97" i="1"/>
  <c r="CK97" i="1"/>
  <c r="BZ98" i="1"/>
  <c r="CA98" i="1"/>
  <c r="CB98" i="1"/>
  <c r="CC98" i="1"/>
  <c r="CE98" i="1"/>
  <c r="CF98" i="1"/>
  <c r="CG98" i="1"/>
  <c r="CH98" i="1"/>
  <c r="CI98" i="1"/>
  <c r="CJ98" i="1"/>
  <c r="CK98" i="1"/>
  <c r="BZ99" i="1"/>
  <c r="CA99" i="1"/>
  <c r="CB99" i="1"/>
  <c r="CC99" i="1"/>
  <c r="CE99" i="1"/>
  <c r="CF99" i="1"/>
  <c r="CG99" i="1"/>
  <c r="CH99" i="1"/>
  <c r="CI99" i="1"/>
  <c r="CJ99" i="1"/>
  <c r="CK99" i="1"/>
  <c r="F6" i="2"/>
  <c r="O9" i="2"/>
  <c r="M81" i="2" s="1"/>
  <c r="O11" i="2"/>
  <c r="E12" i="2"/>
  <c r="F83" i="2"/>
  <c r="O12" i="2"/>
  <c r="O14" i="2"/>
  <c r="E15" i="2"/>
  <c r="F114" i="2" s="1"/>
  <c r="O15" i="2"/>
  <c r="O17" i="2"/>
  <c r="E18" i="2"/>
  <c r="M113" i="2" s="1"/>
  <c r="O18" i="2"/>
  <c r="O20" i="2"/>
  <c r="E21" i="2"/>
  <c r="M114" i="2"/>
  <c r="O21" i="2"/>
  <c r="F79" i="2"/>
  <c r="F81" i="2"/>
  <c r="M83" i="2"/>
  <c r="F84" i="2"/>
  <c r="M84" i="2"/>
  <c r="BF93" i="2"/>
  <c r="BG93" i="2"/>
  <c r="BH93" i="2"/>
  <c r="H32" i="2"/>
  <c r="BC88" i="1" s="1"/>
  <c r="BI93" i="2"/>
  <c r="BF94" i="2"/>
  <c r="BG94" i="2"/>
  <c r="BH94" i="2"/>
  <c r="BI94" i="2"/>
  <c r="BF95" i="2"/>
  <c r="BG95" i="2"/>
  <c r="BH95" i="2"/>
  <c r="BI95" i="2"/>
  <c r="BF96" i="2"/>
  <c r="BG96" i="2"/>
  <c r="BH96" i="2"/>
  <c r="BI96" i="2"/>
  <c r="BF97" i="2"/>
  <c r="BG97" i="2"/>
  <c r="BH97" i="2"/>
  <c r="BI97" i="2"/>
  <c r="BF98" i="2"/>
  <c r="BG98" i="2"/>
  <c r="BH98" i="2"/>
  <c r="BI98" i="2"/>
  <c r="F109" i="2"/>
  <c r="F111" i="2"/>
  <c r="N120" i="2"/>
  <c r="BE120" i="2" s="1"/>
  <c r="W120" i="2"/>
  <c r="Y120" i="2"/>
  <c r="AA120" i="2"/>
  <c r="BF120" i="2"/>
  <c r="BG120" i="2"/>
  <c r="BH120" i="2"/>
  <c r="BI120" i="2"/>
  <c r="BK120" i="2"/>
  <c r="N121" i="2"/>
  <c r="W121" i="2"/>
  <c r="Y121" i="2"/>
  <c r="AA121" i="2"/>
  <c r="BE121" i="2"/>
  <c r="BF121" i="2"/>
  <c r="BG121" i="2"/>
  <c r="BH121" i="2"/>
  <c r="BI121" i="2"/>
  <c r="BK121" i="2"/>
  <c r="N122" i="2"/>
  <c r="W122" i="2"/>
  <c r="Y122" i="2"/>
  <c r="AA122" i="2"/>
  <c r="BE122" i="2"/>
  <c r="BF122" i="2"/>
  <c r="BG122" i="2"/>
  <c r="BH122" i="2"/>
  <c r="BI122" i="2"/>
  <c r="BK122" i="2"/>
  <c r="N123" i="2"/>
  <c r="W123" i="2"/>
  <c r="Y123" i="2"/>
  <c r="AA123" i="2"/>
  <c r="BE123" i="2"/>
  <c r="BF123" i="2"/>
  <c r="BG123" i="2"/>
  <c r="BH123" i="2"/>
  <c r="BI123" i="2"/>
  <c r="BK123" i="2"/>
  <c r="N124" i="2"/>
  <c r="W124" i="2"/>
  <c r="Y124" i="2"/>
  <c r="AA124" i="2"/>
  <c r="BE124" i="2"/>
  <c r="BF124" i="2"/>
  <c r="BG124" i="2"/>
  <c r="BH124" i="2"/>
  <c r="BI124" i="2"/>
  <c r="BK124" i="2"/>
  <c r="N125" i="2"/>
  <c r="W125" i="2"/>
  <c r="Y125" i="2"/>
  <c r="AA125" i="2"/>
  <c r="BE125" i="2"/>
  <c r="BF125" i="2"/>
  <c r="BG125" i="2"/>
  <c r="BH125" i="2"/>
  <c r="BI125" i="2"/>
  <c r="BK125" i="2"/>
  <c r="N126" i="2"/>
  <c r="W126" i="2"/>
  <c r="Y126" i="2"/>
  <c r="AA126" i="2"/>
  <c r="BE126" i="2"/>
  <c r="BF126" i="2"/>
  <c r="BG126" i="2"/>
  <c r="BH126" i="2"/>
  <c r="BI126" i="2"/>
  <c r="BK126" i="2"/>
  <c r="N127" i="2"/>
  <c r="W127" i="2"/>
  <c r="Y127" i="2"/>
  <c r="AA127" i="2"/>
  <c r="BE127" i="2"/>
  <c r="BF127" i="2"/>
  <c r="BG127" i="2"/>
  <c r="BH127" i="2"/>
  <c r="BI127" i="2"/>
  <c r="BK127" i="2"/>
  <c r="N128" i="2"/>
  <c r="W128" i="2"/>
  <c r="Y128" i="2"/>
  <c r="AA128" i="2"/>
  <c r="BE128" i="2"/>
  <c r="BF128" i="2"/>
  <c r="BG128" i="2"/>
  <c r="BH128" i="2"/>
  <c r="BI128" i="2"/>
  <c r="BK128" i="2"/>
  <c r="N130" i="2"/>
  <c r="W130" i="2"/>
  <c r="Y130" i="2"/>
  <c r="AA130" i="2"/>
  <c r="BE130" i="2"/>
  <c r="BF130" i="2"/>
  <c r="BG130" i="2"/>
  <c r="BH130" i="2"/>
  <c r="BI130" i="2"/>
  <c r="BK130" i="2"/>
  <c r="N132" i="2"/>
  <c r="W132" i="2"/>
  <c r="Y132" i="2"/>
  <c r="AA132" i="2"/>
  <c r="BE132" i="2"/>
  <c r="BF132" i="2"/>
  <c r="BG132" i="2"/>
  <c r="BH132" i="2"/>
  <c r="BI132" i="2"/>
  <c r="BK132" i="2"/>
  <c r="N133" i="2"/>
  <c r="W133" i="2"/>
  <c r="Y133" i="2"/>
  <c r="AA133" i="2"/>
  <c r="BE133" i="2"/>
  <c r="BF133" i="2"/>
  <c r="BG133" i="2"/>
  <c r="BH133" i="2"/>
  <c r="BI133" i="2"/>
  <c r="BK133" i="2"/>
  <c r="N134" i="2"/>
  <c r="W134" i="2"/>
  <c r="Y134" i="2"/>
  <c r="AA134" i="2"/>
  <c r="BE134" i="2"/>
  <c r="BF134" i="2"/>
  <c r="BG134" i="2"/>
  <c r="BH134" i="2"/>
  <c r="BI134" i="2"/>
  <c r="BK134" i="2"/>
  <c r="N143" i="2"/>
  <c r="W143" i="2"/>
  <c r="Y143" i="2"/>
  <c r="AA143" i="2"/>
  <c r="BE143" i="2"/>
  <c r="BF143" i="2"/>
  <c r="BG143" i="2"/>
  <c r="BH143" i="2"/>
  <c r="BI143" i="2"/>
  <c r="BK143" i="2"/>
  <c r="N145" i="2"/>
  <c r="W145" i="2"/>
  <c r="Y145" i="2"/>
  <c r="AA145" i="2"/>
  <c r="BE145" i="2"/>
  <c r="BF145" i="2"/>
  <c r="BG145" i="2"/>
  <c r="BH145" i="2"/>
  <c r="BI145" i="2"/>
  <c r="BK145" i="2"/>
  <c r="N150" i="2"/>
  <c r="W150" i="2"/>
  <c r="Y150" i="2"/>
  <c r="AA150" i="2"/>
  <c r="BE150" i="2"/>
  <c r="BF150" i="2"/>
  <c r="BG150" i="2"/>
  <c r="BH150" i="2"/>
  <c r="BI150" i="2"/>
  <c r="BK150" i="2"/>
  <c r="N152" i="2"/>
  <c r="W152" i="2"/>
  <c r="Y152" i="2"/>
  <c r="AA152" i="2"/>
  <c r="BE152" i="2"/>
  <c r="BF152" i="2"/>
  <c r="BG152" i="2"/>
  <c r="BH152" i="2"/>
  <c r="BI152" i="2"/>
  <c r="BK152" i="2"/>
  <c r="N154" i="2"/>
  <c r="N65535" i="2" s="1"/>
  <c r="F6" i="3"/>
  <c r="F78" i="3"/>
  <c r="O9" i="3"/>
  <c r="O11" i="3"/>
  <c r="E12" i="3"/>
  <c r="O12" i="3"/>
  <c r="O14" i="3"/>
  <c r="E15" i="3"/>
  <c r="O15" i="3"/>
  <c r="O17" i="3"/>
  <c r="E18" i="3"/>
  <c r="O18" i="3"/>
  <c r="O20" i="3"/>
  <c r="E21" i="3"/>
  <c r="M124" i="3" s="1"/>
  <c r="O21" i="3"/>
  <c r="F79" i="3"/>
  <c r="F81" i="3"/>
  <c r="M83" i="3"/>
  <c r="F84" i="3"/>
  <c r="M84" i="3"/>
  <c r="BF103" i="3"/>
  <c r="BG103" i="3"/>
  <c r="BH103" i="3"/>
  <c r="BI103" i="3"/>
  <c r="BF104" i="3"/>
  <c r="BG104" i="3"/>
  <c r="BH104" i="3"/>
  <c r="BI104" i="3"/>
  <c r="BF105" i="3"/>
  <c r="BG105" i="3"/>
  <c r="BH105" i="3"/>
  <c r="BI105" i="3"/>
  <c r="BF106" i="3"/>
  <c r="BG106" i="3"/>
  <c r="BH106" i="3"/>
  <c r="BI106" i="3"/>
  <c r="BF107" i="3"/>
  <c r="BG107" i="3"/>
  <c r="BH107" i="3"/>
  <c r="BI107" i="3"/>
  <c r="BF108" i="3"/>
  <c r="BG108" i="3"/>
  <c r="BH108" i="3"/>
  <c r="BI108" i="3"/>
  <c r="F118" i="3"/>
  <c r="F119" i="3"/>
  <c r="F121" i="3"/>
  <c r="M123" i="3"/>
  <c r="F124" i="3"/>
  <c r="N130" i="3"/>
  <c r="BE130" i="3" s="1"/>
  <c r="W130" i="3"/>
  <c r="W129" i="3" s="1"/>
  <c r="Y130" i="3"/>
  <c r="AA130" i="3"/>
  <c r="AA129" i="3"/>
  <c r="BF130" i="3"/>
  <c r="BG130" i="3"/>
  <c r="BH130" i="3"/>
  <c r="BI130" i="3"/>
  <c r="BK130" i="3"/>
  <c r="N151" i="3"/>
  <c r="W151" i="3"/>
  <c r="Y151" i="3"/>
  <c r="AA151" i="3"/>
  <c r="BE151" i="3"/>
  <c r="BF151" i="3"/>
  <c r="BG151" i="3"/>
  <c r="BH151" i="3"/>
  <c r="BI151" i="3"/>
  <c r="BK151" i="3"/>
  <c r="N154" i="3"/>
  <c r="W154" i="3"/>
  <c r="Y154" i="3"/>
  <c r="AA154" i="3"/>
  <c r="BE154" i="3"/>
  <c r="BF154" i="3"/>
  <c r="BG154" i="3"/>
  <c r="BH154" i="3"/>
  <c r="BI154" i="3"/>
  <c r="BK154" i="3"/>
  <c r="N161" i="3"/>
  <c r="W161" i="3"/>
  <c r="Y161" i="3"/>
  <c r="AA161" i="3"/>
  <c r="BE161" i="3"/>
  <c r="BF161" i="3"/>
  <c r="BG161" i="3"/>
  <c r="BH161" i="3"/>
  <c r="BI161" i="3"/>
  <c r="BK161" i="3"/>
  <c r="N163" i="3"/>
  <c r="W163" i="3"/>
  <c r="Y163" i="3"/>
  <c r="AA163" i="3"/>
  <c r="BE163" i="3"/>
  <c r="BF163" i="3"/>
  <c r="BG163" i="3"/>
  <c r="BH163" i="3"/>
  <c r="BI163" i="3"/>
  <c r="BK163" i="3"/>
  <c r="N166" i="3"/>
  <c r="W166" i="3"/>
  <c r="Y166" i="3"/>
  <c r="AA166" i="3"/>
  <c r="BE166" i="3"/>
  <c r="BF166" i="3"/>
  <c r="BG166" i="3"/>
  <c r="BH166" i="3"/>
  <c r="BI166" i="3"/>
  <c r="BK166" i="3"/>
  <c r="N172" i="3"/>
  <c r="W172" i="3"/>
  <c r="Y172" i="3"/>
  <c r="AA172" i="3"/>
  <c r="AA171" i="3" s="1"/>
  <c r="BE172" i="3"/>
  <c r="BF172" i="3"/>
  <c r="BG172" i="3"/>
  <c r="BH172" i="3"/>
  <c r="BI172" i="3"/>
  <c r="BK172" i="3"/>
  <c r="N181" i="3"/>
  <c r="W181" i="3"/>
  <c r="Y181" i="3"/>
  <c r="Y171" i="3" s="1"/>
  <c r="AA181" i="3"/>
  <c r="BE181" i="3"/>
  <c r="BF181" i="3"/>
  <c r="BG181" i="3"/>
  <c r="BH181" i="3"/>
  <c r="BI181" i="3"/>
  <c r="BK181" i="3"/>
  <c r="BK171" i="3" s="1"/>
  <c r="N171" i="3" s="1"/>
  <c r="N91" i="3" s="1"/>
  <c r="N186" i="3"/>
  <c r="W186" i="3"/>
  <c r="Y186" i="3"/>
  <c r="AA186" i="3"/>
  <c r="BE186" i="3"/>
  <c r="BF186" i="3"/>
  <c r="BG186" i="3"/>
  <c r="BH186" i="3"/>
  <c r="BI186" i="3"/>
  <c r="BK186" i="3"/>
  <c r="N187" i="3"/>
  <c r="W187" i="3"/>
  <c r="Y187" i="3"/>
  <c r="AA187" i="3"/>
  <c r="BE187" i="3"/>
  <c r="BF187" i="3"/>
  <c r="BG187" i="3"/>
  <c r="BH187" i="3"/>
  <c r="BI187" i="3"/>
  <c r="BK187" i="3"/>
  <c r="N188" i="3"/>
  <c r="W188" i="3"/>
  <c r="Y188" i="3"/>
  <c r="AA188" i="3"/>
  <c r="BE188" i="3"/>
  <c r="BF188" i="3"/>
  <c r="BG188" i="3"/>
  <c r="BH188" i="3"/>
  <c r="BI188" i="3"/>
  <c r="BK188" i="3"/>
  <c r="N189" i="3"/>
  <c r="W189" i="3"/>
  <c r="Y189" i="3"/>
  <c r="AA189" i="3"/>
  <c r="BE189" i="3"/>
  <c r="BF189" i="3"/>
  <c r="BG189" i="3"/>
  <c r="BH189" i="3"/>
  <c r="BI189" i="3"/>
  <c r="BK189" i="3"/>
  <c r="N190" i="3"/>
  <c r="W190" i="3"/>
  <c r="Y190" i="3"/>
  <c r="AA190" i="3"/>
  <c r="BE190" i="3"/>
  <c r="BF190" i="3"/>
  <c r="BG190" i="3"/>
  <c r="BH190" i="3"/>
  <c r="BI190" i="3"/>
  <c r="BK190" i="3"/>
  <c r="N192" i="3"/>
  <c r="W192" i="3"/>
  <c r="W191" i="3" s="1"/>
  <c r="Y192" i="3"/>
  <c r="AA192" i="3"/>
  <c r="BE192" i="3"/>
  <c r="BF192" i="3"/>
  <c r="BG192" i="3"/>
  <c r="BH192" i="3"/>
  <c r="BI192" i="3"/>
  <c r="BK192" i="3"/>
  <c r="N196" i="3"/>
  <c r="W196" i="3"/>
  <c r="Y196" i="3"/>
  <c r="AA196" i="3"/>
  <c r="AA191" i="3" s="1"/>
  <c r="BE196" i="3"/>
  <c r="BF196" i="3"/>
  <c r="BG196" i="3"/>
  <c r="BH196" i="3"/>
  <c r="BI196" i="3"/>
  <c r="BK196" i="3"/>
  <c r="BK191" i="3"/>
  <c r="N191" i="3" s="1"/>
  <c r="N92" i="3" s="1"/>
  <c r="N197" i="3"/>
  <c r="W197" i="3"/>
  <c r="Y197" i="3"/>
  <c r="AA197" i="3"/>
  <c r="BE197" i="3"/>
  <c r="BF197" i="3"/>
  <c r="BG197" i="3"/>
  <c r="BH197" i="3"/>
  <c r="BI197" i="3"/>
  <c r="BK197" i="3"/>
  <c r="N198" i="3"/>
  <c r="W198" i="3"/>
  <c r="Y198" i="3"/>
  <c r="AA198" i="3"/>
  <c r="BE198" i="3"/>
  <c r="BF198" i="3"/>
  <c r="BG198" i="3"/>
  <c r="BH198" i="3"/>
  <c r="BI198" i="3"/>
  <c r="BK198" i="3"/>
  <c r="N201" i="3"/>
  <c r="W201" i="3"/>
  <c r="Y201" i="3"/>
  <c r="AA201" i="3"/>
  <c r="BE201" i="3"/>
  <c r="BF201" i="3"/>
  <c r="BG201" i="3"/>
  <c r="BH201" i="3"/>
  <c r="BI201" i="3"/>
  <c r="BK201" i="3"/>
  <c r="N202" i="3"/>
  <c r="W202" i="3"/>
  <c r="Y202" i="3"/>
  <c r="AA202" i="3"/>
  <c r="BE202" i="3"/>
  <c r="BF202" i="3"/>
  <c r="BG202" i="3"/>
  <c r="BH202" i="3"/>
  <c r="BI202" i="3"/>
  <c r="BK202" i="3"/>
  <c r="N203" i="3"/>
  <c r="W203" i="3"/>
  <c r="Y203" i="3"/>
  <c r="AA203" i="3"/>
  <c r="BE203" i="3"/>
  <c r="BF203" i="3"/>
  <c r="BG203" i="3"/>
  <c r="BH203" i="3"/>
  <c r="BI203" i="3"/>
  <c r="BK203" i="3"/>
  <c r="Y204" i="3"/>
  <c r="N205" i="3"/>
  <c r="W205" i="3"/>
  <c r="Y205" i="3"/>
  <c r="AA205" i="3"/>
  <c r="BE205" i="3"/>
  <c r="BF205" i="3"/>
  <c r="BG205" i="3"/>
  <c r="BH205" i="3"/>
  <c r="BI205" i="3"/>
  <c r="BK205" i="3"/>
  <c r="N207" i="3"/>
  <c r="W207" i="3"/>
  <c r="Y207" i="3"/>
  <c r="AA207" i="3"/>
  <c r="BE207" i="3"/>
  <c r="BF207" i="3"/>
  <c r="BG207" i="3"/>
  <c r="BH207" i="3"/>
  <c r="BI207" i="3"/>
  <c r="BK207" i="3"/>
  <c r="N208" i="3"/>
  <c r="W208" i="3"/>
  <c r="Y208" i="3"/>
  <c r="AA208" i="3"/>
  <c r="BE208" i="3"/>
  <c r="BF208" i="3"/>
  <c r="BG208" i="3"/>
  <c r="BH208" i="3"/>
  <c r="BI208" i="3"/>
  <c r="BK208" i="3"/>
  <c r="N209" i="3"/>
  <c r="W209" i="3"/>
  <c r="Y209" i="3"/>
  <c r="AA209" i="3"/>
  <c r="BE209" i="3"/>
  <c r="BF209" i="3"/>
  <c r="BG209" i="3"/>
  <c r="BH209" i="3"/>
  <c r="BI209" i="3"/>
  <c r="BK209" i="3"/>
  <c r="N210" i="3"/>
  <c r="W210" i="3"/>
  <c r="Y210" i="3"/>
  <c r="AA210" i="3"/>
  <c r="BE210" i="3"/>
  <c r="BF210" i="3"/>
  <c r="BG210" i="3"/>
  <c r="BH210" i="3"/>
  <c r="BI210" i="3"/>
  <c r="BK210" i="3"/>
  <c r="N211" i="3"/>
  <c r="W211" i="3"/>
  <c r="Y211" i="3"/>
  <c r="AA211" i="3"/>
  <c r="BE211" i="3"/>
  <c r="BF211" i="3"/>
  <c r="BG211" i="3"/>
  <c r="BH211" i="3"/>
  <c r="BI211" i="3"/>
  <c r="BK211" i="3"/>
  <c r="N213" i="3"/>
  <c r="W213" i="3"/>
  <c r="Y213" i="3"/>
  <c r="AA213" i="3"/>
  <c r="BE213" i="3"/>
  <c r="BF213" i="3"/>
  <c r="BG213" i="3"/>
  <c r="BH213" i="3"/>
  <c r="BI213" i="3"/>
  <c r="BK213" i="3"/>
  <c r="N216" i="3"/>
  <c r="W216" i="3"/>
  <c r="Y216" i="3"/>
  <c r="AA216" i="3"/>
  <c r="BE216" i="3"/>
  <c r="BF216" i="3"/>
  <c r="BG216" i="3"/>
  <c r="BH216" i="3"/>
  <c r="BI216" i="3"/>
  <c r="BK216" i="3"/>
  <c r="N218" i="3"/>
  <c r="W218" i="3"/>
  <c r="Y218" i="3"/>
  <c r="AA218" i="3"/>
  <c r="BE218" i="3"/>
  <c r="BF218" i="3"/>
  <c r="BG218" i="3"/>
  <c r="BH218" i="3"/>
  <c r="BI218" i="3"/>
  <c r="BK218" i="3"/>
  <c r="N219" i="3"/>
  <c r="W219" i="3"/>
  <c r="Y219" i="3"/>
  <c r="AA219" i="3"/>
  <c r="BE219" i="3"/>
  <c r="BF219" i="3"/>
  <c r="BG219" i="3"/>
  <c r="BH219" i="3"/>
  <c r="BI219" i="3"/>
  <c r="BK219" i="3"/>
  <c r="N220" i="3"/>
  <c r="W220" i="3"/>
  <c r="Y220" i="3"/>
  <c r="AA220" i="3"/>
  <c r="BE220" i="3"/>
  <c r="BF220" i="3"/>
  <c r="BG220" i="3"/>
  <c r="BH220" i="3"/>
  <c r="BI220" i="3"/>
  <c r="BK220" i="3"/>
  <c r="N222" i="3"/>
  <c r="W222" i="3"/>
  <c r="Y222" i="3"/>
  <c r="AA222" i="3"/>
  <c r="BE222" i="3"/>
  <c r="BF222" i="3"/>
  <c r="BG222" i="3"/>
  <c r="BH222" i="3"/>
  <c r="BI222" i="3"/>
  <c r="BK222" i="3"/>
  <c r="N223" i="3"/>
  <c r="W223" i="3"/>
  <c r="Y223" i="3"/>
  <c r="AA223" i="3"/>
  <c r="BE223" i="3"/>
  <c r="BF223" i="3"/>
  <c r="BG223" i="3"/>
  <c r="BH223" i="3"/>
  <c r="BI223" i="3"/>
  <c r="BK223" i="3"/>
  <c r="N224" i="3"/>
  <c r="W224" i="3"/>
  <c r="Y224" i="3"/>
  <c r="AA224" i="3"/>
  <c r="BE224" i="3"/>
  <c r="BF224" i="3"/>
  <c r="BG224" i="3"/>
  <c r="BH224" i="3"/>
  <c r="BI224" i="3"/>
  <c r="BK224" i="3"/>
  <c r="N225" i="3"/>
  <c r="W225" i="3"/>
  <c r="Y225" i="3"/>
  <c r="AA225" i="3"/>
  <c r="BE225" i="3"/>
  <c r="BF225" i="3"/>
  <c r="BG225" i="3"/>
  <c r="BH225" i="3"/>
  <c r="BI225" i="3"/>
  <c r="BK225" i="3"/>
  <c r="N226" i="3"/>
  <c r="W226" i="3"/>
  <c r="Y226" i="3"/>
  <c r="AA226" i="3"/>
  <c r="BE226" i="3"/>
  <c r="BF226" i="3"/>
  <c r="BG226" i="3"/>
  <c r="BH226" i="3"/>
  <c r="BI226" i="3"/>
  <c r="BK226" i="3"/>
  <c r="N228" i="3"/>
  <c r="BE228" i="3" s="1"/>
  <c r="W228" i="3"/>
  <c r="Y228" i="3"/>
  <c r="AA228" i="3"/>
  <c r="AA227" i="3" s="1"/>
  <c r="BF228" i="3"/>
  <c r="BG228" i="3"/>
  <c r="BH228" i="3"/>
  <c r="BI228" i="3"/>
  <c r="BK228" i="3"/>
  <c r="N229" i="3"/>
  <c r="W229" i="3"/>
  <c r="Y229" i="3"/>
  <c r="AA229" i="3"/>
  <c r="BE229" i="3"/>
  <c r="BF229" i="3"/>
  <c r="BG229" i="3"/>
  <c r="BH229" i="3"/>
  <c r="BI229" i="3"/>
  <c r="BK229" i="3"/>
  <c r="BK227" i="3" s="1"/>
  <c r="N227" i="3" s="1"/>
  <c r="N96" i="3" s="1"/>
  <c r="N230" i="3"/>
  <c r="W230" i="3"/>
  <c r="Y230" i="3"/>
  <c r="AA230" i="3"/>
  <c r="BE230" i="3"/>
  <c r="BF230" i="3"/>
  <c r="BG230" i="3"/>
  <c r="BH230" i="3"/>
  <c r="BI230" i="3"/>
  <c r="BK230" i="3"/>
  <c r="N231" i="3"/>
  <c r="W231" i="3"/>
  <c r="Y231" i="3"/>
  <c r="AA231" i="3"/>
  <c r="BE231" i="3"/>
  <c r="BF231" i="3"/>
  <c r="BG231" i="3"/>
  <c r="BH231" i="3"/>
  <c r="BI231" i="3"/>
  <c r="BK231" i="3"/>
  <c r="N234" i="3"/>
  <c r="W234" i="3"/>
  <c r="Y234" i="3"/>
  <c r="AA234" i="3"/>
  <c r="BE234" i="3"/>
  <c r="BF234" i="3"/>
  <c r="BG234" i="3"/>
  <c r="BH234" i="3"/>
  <c r="BI234" i="3"/>
  <c r="BK234" i="3"/>
  <c r="N236" i="3"/>
  <c r="W236" i="3"/>
  <c r="Y236" i="3"/>
  <c r="AA236" i="3"/>
  <c r="BE236" i="3"/>
  <c r="BF236" i="3"/>
  <c r="BG236" i="3"/>
  <c r="BH236" i="3"/>
  <c r="BI236" i="3"/>
  <c r="BK236" i="3"/>
  <c r="N242" i="3"/>
  <c r="W242" i="3"/>
  <c r="Y242" i="3"/>
  <c r="Y241" i="3" s="1"/>
  <c r="AA242" i="3"/>
  <c r="BE242" i="3"/>
  <c r="BF242" i="3"/>
  <c r="BG242" i="3"/>
  <c r="BH242" i="3"/>
  <c r="BI242" i="3"/>
  <c r="BK242" i="3"/>
  <c r="N245" i="3"/>
  <c r="W245" i="3"/>
  <c r="Y245" i="3"/>
  <c r="AA245" i="3"/>
  <c r="BE245" i="3"/>
  <c r="BF245" i="3"/>
  <c r="BG245" i="3"/>
  <c r="BH245" i="3"/>
  <c r="BI245" i="3"/>
  <c r="BK245" i="3"/>
  <c r="N249" i="3"/>
  <c r="W249" i="3"/>
  <c r="Y249" i="3"/>
  <c r="AA249" i="3"/>
  <c r="BE249" i="3"/>
  <c r="BF249" i="3"/>
  <c r="BG249" i="3"/>
  <c r="BH249" i="3"/>
  <c r="BI249" i="3"/>
  <c r="BK249" i="3"/>
  <c r="N252" i="3"/>
  <c r="W252" i="3"/>
  <c r="Y252" i="3"/>
  <c r="AA252" i="3"/>
  <c r="BE252" i="3"/>
  <c r="BF252" i="3"/>
  <c r="BG252" i="3"/>
  <c r="BH252" i="3"/>
  <c r="BI252" i="3"/>
  <c r="BK252" i="3"/>
  <c r="N255" i="3"/>
  <c r="W255" i="3"/>
  <c r="Y255" i="3"/>
  <c r="AA255" i="3"/>
  <c r="BE255" i="3"/>
  <c r="BF255" i="3"/>
  <c r="BG255" i="3"/>
  <c r="BH255" i="3"/>
  <c r="BI255" i="3"/>
  <c r="BK255" i="3"/>
  <c r="N258" i="3"/>
  <c r="W258" i="3"/>
  <c r="Y258" i="3"/>
  <c r="AA258" i="3"/>
  <c r="BE258" i="3"/>
  <c r="BF258" i="3"/>
  <c r="BG258" i="3"/>
  <c r="BH258" i="3"/>
  <c r="BI258" i="3"/>
  <c r="BK258" i="3"/>
  <c r="N259" i="3"/>
  <c r="W259" i="3"/>
  <c r="Y259" i="3"/>
  <c r="AA259" i="3"/>
  <c r="BE259" i="3"/>
  <c r="BF259" i="3"/>
  <c r="BG259" i="3"/>
  <c r="BH259" i="3"/>
  <c r="BI259" i="3"/>
  <c r="BK259" i="3"/>
  <c r="N260" i="3"/>
  <c r="W260" i="3"/>
  <c r="Y260" i="3"/>
  <c r="AA260" i="3"/>
  <c r="BE260" i="3"/>
  <c r="BF260" i="3"/>
  <c r="BG260" i="3"/>
  <c r="BH260" i="3"/>
  <c r="BI260" i="3"/>
  <c r="BK260" i="3"/>
  <c r="N262" i="3"/>
  <c r="W262" i="3"/>
  <c r="W261" i="3" s="1"/>
  <c r="Y262" i="3"/>
  <c r="Y261" i="3" s="1"/>
  <c r="AA262" i="3"/>
  <c r="BE262" i="3"/>
  <c r="BF262" i="3"/>
  <c r="BG262" i="3"/>
  <c r="BH262" i="3"/>
  <c r="BI262" i="3"/>
  <c r="BK262" i="3"/>
  <c r="BK261" i="3" s="1"/>
  <c r="N267" i="3"/>
  <c r="W267" i="3"/>
  <c r="Y267" i="3"/>
  <c r="AA267" i="3"/>
  <c r="AA261" i="3" s="1"/>
  <c r="BE267" i="3"/>
  <c r="BF267" i="3"/>
  <c r="BG267" i="3"/>
  <c r="BH267" i="3"/>
  <c r="BI267" i="3"/>
  <c r="BK267" i="3"/>
  <c r="N261" i="3"/>
  <c r="N98" i="3" s="1"/>
  <c r="N268" i="3"/>
  <c r="W268" i="3"/>
  <c r="Y268" i="3"/>
  <c r="AA268" i="3"/>
  <c r="BE268" i="3"/>
  <c r="BF268" i="3"/>
  <c r="BG268" i="3"/>
  <c r="BH268" i="3"/>
  <c r="BI268" i="3"/>
  <c r="BK268" i="3"/>
  <c r="N271" i="3"/>
  <c r="W271" i="3"/>
  <c r="Y271" i="3"/>
  <c r="AA271" i="3"/>
  <c r="BE271" i="3"/>
  <c r="BF271" i="3"/>
  <c r="BG271" i="3"/>
  <c r="BH271" i="3"/>
  <c r="BI271" i="3"/>
  <c r="BK271" i="3"/>
  <c r="N272" i="3"/>
  <c r="W272" i="3"/>
  <c r="Y272" i="3"/>
  <c r="AA272" i="3"/>
  <c r="BE272" i="3"/>
  <c r="BF272" i="3"/>
  <c r="BG272" i="3"/>
  <c r="BH272" i="3"/>
  <c r="BI272" i="3"/>
  <c r="BK272" i="3"/>
  <c r="N273" i="3"/>
  <c r="W273" i="3"/>
  <c r="Y273" i="3"/>
  <c r="AA273" i="3"/>
  <c r="BE273" i="3"/>
  <c r="BF273" i="3"/>
  <c r="BG273" i="3"/>
  <c r="BH273" i="3"/>
  <c r="BI273" i="3"/>
  <c r="BK273" i="3"/>
  <c r="N274" i="3"/>
  <c r="W274" i="3"/>
  <c r="Y274" i="3"/>
  <c r="AA274" i="3"/>
  <c r="BE274" i="3"/>
  <c r="BF274" i="3"/>
  <c r="BG274" i="3"/>
  <c r="BH274" i="3"/>
  <c r="BI274" i="3"/>
  <c r="BK274" i="3"/>
  <c r="N276" i="3"/>
  <c r="W276" i="3"/>
  <c r="Y276" i="3"/>
  <c r="AA276" i="3"/>
  <c r="BE276" i="3"/>
  <c r="BF276" i="3"/>
  <c r="BG276" i="3"/>
  <c r="BH276" i="3"/>
  <c r="BI276" i="3"/>
  <c r="BK276" i="3"/>
  <c r="N278" i="3"/>
  <c r="W278" i="3"/>
  <c r="Y278" i="3"/>
  <c r="AA278" i="3"/>
  <c r="BE278" i="3"/>
  <c r="BF278" i="3"/>
  <c r="BG278" i="3"/>
  <c r="BH278" i="3"/>
  <c r="BI278" i="3"/>
  <c r="BK278" i="3"/>
  <c r="N280" i="3"/>
  <c r="W280" i="3"/>
  <c r="Y280" i="3"/>
  <c r="AA280" i="3"/>
  <c r="BE280" i="3"/>
  <c r="BF280" i="3"/>
  <c r="BG280" i="3"/>
  <c r="BH280" i="3"/>
  <c r="BI280" i="3"/>
  <c r="BK280" i="3"/>
  <c r="N282" i="3"/>
  <c r="W282" i="3"/>
  <c r="Y282" i="3"/>
  <c r="AA282" i="3"/>
  <c r="BE282" i="3"/>
  <c r="BF282" i="3"/>
  <c r="BG282" i="3"/>
  <c r="BH282" i="3"/>
  <c r="BI282" i="3"/>
  <c r="BK282" i="3"/>
  <c r="N288" i="3"/>
  <c r="W288" i="3"/>
  <c r="Y288" i="3"/>
  <c r="AA288" i="3"/>
  <c r="BE288" i="3"/>
  <c r="BF288" i="3"/>
  <c r="BG288" i="3"/>
  <c r="BH288" i="3"/>
  <c r="BI288" i="3"/>
  <c r="BK288" i="3"/>
  <c r="N290" i="3"/>
  <c r="W290" i="3"/>
  <c r="Y290" i="3"/>
  <c r="AA290" i="3"/>
  <c r="BE290" i="3"/>
  <c r="BF290" i="3"/>
  <c r="BG290" i="3"/>
  <c r="BH290" i="3"/>
  <c r="BI290" i="3"/>
  <c r="BK290" i="3"/>
  <c r="N293" i="3"/>
  <c r="W293" i="3"/>
  <c r="Y293" i="3"/>
  <c r="AA293" i="3"/>
  <c r="BE293" i="3"/>
  <c r="BF293" i="3"/>
  <c r="BG293" i="3"/>
  <c r="BH293" i="3"/>
  <c r="BI293" i="3"/>
  <c r="BK293" i="3"/>
  <c r="N298" i="3"/>
  <c r="W298" i="3"/>
  <c r="Y298" i="3"/>
  <c r="AA298" i="3"/>
  <c r="BE298" i="3"/>
  <c r="BF298" i="3"/>
  <c r="BG298" i="3"/>
  <c r="BH298" i="3"/>
  <c r="BI298" i="3"/>
  <c r="BK298" i="3"/>
  <c r="N301" i="3"/>
  <c r="W301" i="3"/>
  <c r="Y301" i="3"/>
  <c r="AA301" i="3"/>
  <c r="BE301" i="3"/>
  <c r="BF301" i="3"/>
  <c r="BG301" i="3"/>
  <c r="BH301" i="3"/>
  <c r="BI301" i="3"/>
  <c r="BK301" i="3"/>
  <c r="N304" i="3"/>
  <c r="W304" i="3"/>
  <c r="Y304" i="3"/>
  <c r="AA304" i="3"/>
  <c r="BE304" i="3"/>
  <c r="BF304" i="3"/>
  <c r="BG304" i="3"/>
  <c r="BH304" i="3"/>
  <c r="BI304" i="3"/>
  <c r="BK304" i="3"/>
  <c r="N308" i="3"/>
  <c r="W308" i="3"/>
  <c r="W307" i="3" s="1"/>
  <c r="Y308" i="3"/>
  <c r="AA308" i="3"/>
  <c r="AA307" i="3"/>
  <c r="BE308" i="3"/>
  <c r="BF308" i="3"/>
  <c r="BG308" i="3"/>
  <c r="BH308" i="3"/>
  <c r="BI308" i="3"/>
  <c r="BK308" i="3"/>
  <c r="N309" i="3"/>
  <c r="W309" i="3"/>
  <c r="Y309" i="3"/>
  <c r="Y307" i="3" s="1"/>
  <c r="AA309" i="3"/>
  <c r="BE309" i="3"/>
  <c r="BF309" i="3"/>
  <c r="BG309" i="3"/>
  <c r="BH309" i="3"/>
  <c r="BI309" i="3"/>
  <c r="BK309" i="3"/>
  <c r="BK307" i="3" s="1"/>
  <c r="N307" i="3" s="1"/>
  <c r="N100" i="3" s="1"/>
  <c r="N310" i="3"/>
  <c r="N65535" i="3" s="1"/>
  <c r="F6" i="4"/>
  <c r="O9" i="4"/>
  <c r="O11" i="4"/>
  <c r="E12" i="4"/>
  <c r="O12" i="4"/>
  <c r="O14" i="4"/>
  <c r="E15" i="4"/>
  <c r="F84" i="4" s="1"/>
  <c r="O15" i="4"/>
  <c r="O17" i="4"/>
  <c r="E18" i="4"/>
  <c r="O18" i="4"/>
  <c r="O20" i="4"/>
  <c r="E21" i="4"/>
  <c r="O21" i="4"/>
  <c r="F78" i="4"/>
  <c r="F79" i="4"/>
  <c r="F81" i="4"/>
  <c r="M84" i="4"/>
  <c r="BF98" i="4"/>
  <c r="BG98" i="4"/>
  <c r="BH98" i="4"/>
  <c r="BI98" i="4"/>
  <c r="BF99" i="4"/>
  <c r="BG99" i="4"/>
  <c r="BH99" i="4"/>
  <c r="BI99" i="4"/>
  <c r="BF100" i="4"/>
  <c r="BG100" i="4"/>
  <c r="BH100" i="4"/>
  <c r="BI100" i="4"/>
  <c r="BF101" i="4"/>
  <c r="BG101" i="4"/>
  <c r="BH101" i="4"/>
  <c r="BI101" i="4"/>
  <c r="BF102" i="4"/>
  <c r="BG102" i="4"/>
  <c r="BH102" i="4"/>
  <c r="BI102" i="4"/>
  <c r="BF103" i="4"/>
  <c r="BG103" i="4"/>
  <c r="BH103" i="4"/>
  <c r="BI103" i="4"/>
  <c r="F113" i="4"/>
  <c r="F114" i="4"/>
  <c r="F116" i="4"/>
  <c r="M119" i="4"/>
  <c r="N125" i="4"/>
  <c r="W125" i="4"/>
  <c r="Y125" i="4"/>
  <c r="AA125" i="4"/>
  <c r="BE125" i="4"/>
  <c r="BF125" i="4"/>
  <c r="BG125" i="4"/>
  <c r="BH125" i="4"/>
  <c r="BI125" i="4"/>
  <c r="BK125" i="4"/>
  <c r="N126" i="4"/>
  <c r="W126" i="4"/>
  <c r="Y126" i="4"/>
  <c r="AA126" i="4"/>
  <c r="BE126" i="4"/>
  <c r="BF126" i="4"/>
  <c r="BG126" i="4"/>
  <c r="BH126" i="4"/>
  <c r="BI126" i="4"/>
  <c r="BK126" i="4"/>
  <c r="N127" i="4"/>
  <c r="W127" i="4"/>
  <c r="Y127" i="4"/>
  <c r="AA127" i="4"/>
  <c r="BE127" i="4"/>
  <c r="BF127" i="4"/>
  <c r="BG127" i="4"/>
  <c r="BH127" i="4"/>
  <c r="BI127" i="4"/>
  <c r="BK127" i="4"/>
  <c r="N128" i="4"/>
  <c r="W128" i="4"/>
  <c r="Y128" i="4"/>
  <c r="AA128" i="4"/>
  <c r="BE128" i="4"/>
  <c r="BF128" i="4"/>
  <c r="BG128" i="4"/>
  <c r="BH128" i="4"/>
  <c r="BI128" i="4"/>
  <c r="BK128" i="4"/>
  <c r="N129" i="4"/>
  <c r="W129" i="4"/>
  <c r="Y129" i="4"/>
  <c r="AA129" i="4"/>
  <c r="BE129" i="4"/>
  <c r="BF129" i="4"/>
  <c r="BG129" i="4"/>
  <c r="BH129" i="4"/>
  <c r="BI129" i="4"/>
  <c r="BK129" i="4"/>
  <c r="N130" i="4"/>
  <c r="W130" i="4"/>
  <c r="Y130" i="4"/>
  <c r="AA130" i="4"/>
  <c r="BE130" i="4"/>
  <c r="BF130" i="4"/>
  <c r="BG130" i="4"/>
  <c r="BH130" i="4"/>
  <c r="BI130" i="4"/>
  <c r="BK130" i="4"/>
  <c r="N131" i="4"/>
  <c r="W131" i="4"/>
  <c r="Y131" i="4"/>
  <c r="AA131" i="4"/>
  <c r="BE131" i="4"/>
  <c r="BF131" i="4"/>
  <c r="BG131" i="4"/>
  <c r="BH131" i="4"/>
  <c r="BI131" i="4"/>
  <c r="BK131" i="4"/>
  <c r="N132" i="4"/>
  <c r="W132" i="4"/>
  <c r="Y132" i="4"/>
  <c r="AA132" i="4"/>
  <c r="BE132" i="4"/>
  <c r="BF132" i="4"/>
  <c r="BG132" i="4"/>
  <c r="BH132" i="4"/>
  <c r="BI132" i="4"/>
  <c r="BK132" i="4"/>
  <c r="N133" i="4"/>
  <c r="W133" i="4"/>
  <c r="Y133" i="4"/>
  <c r="AA133" i="4"/>
  <c r="BE133" i="4"/>
  <c r="BF133" i="4"/>
  <c r="BG133" i="4"/>
  <c r="BH133" i="4"/>
  <c r="BI133" i="4"/>
  <c r="BK133" i="4"/>
  <c r="N134" i="4"/>
  <c r="W134" i="4"/>
  <c r="Y134" i="4"/>
  <c r="AA134" i="4"/>
  <c r="BE134" i="4"/>
  <c r="BF134" i="4"/>
  <c r="BG134" i="4"/>
  <c r="BH134" i="4"/>
  <c r="BI134" i="4"/>
  <c r="BK134" i="4"/>
  <c r="N135" i="4"/>
  <c r="W135" i="4"/>
  <c r="Y135" i="4"/>
  <c r="AA135" i="4"/>
  <c r="BE135" i="4"/>
  <c r="BF135" i="4"/>
  <c r="BG135" i="4"/>
  <c r="BH135" i="4"/>
  <c r="BI135" i="4"/>
  <c r="BK135" i="4"/>
  <c r="N136" i="4"/>
  <c r="W136" i="4"/>
  <c r="Y136" i="4"/>
  <c r="Y124" i="4" s="1"/>
  <c r="AA136" i="4"/>
  <c r="BE136" i="4"/>
  <c r="BF136" i="4"/>
  <c r="BG136" i="4"/>
  <c r="BH136" i="4"/>
  <c r="BI136" i="4"/>
  <c r="BK136" i="4"/>
  <c r="N137" i="4"/>
  <c r="W137" i="4"/>
  <c r="Y137" i="4"/>
  <c r="AA137" i="4"/>
  <c r="BE137" i="4"/>
  <c r="BF137" i="4"/>
  <c r="BG137" i="4"/>
  <c r="BH137" i="4"/>
  <c r="BI137" i="4"/>
  <c r="BK137" i="4"/>
  <c r="N138" i="4"/>
  <c r="W138" i="4"/>
  <c r="Y138" i="4"/>
  <c r="AA138" i="4"/>
  <c r="BE138" i="4"/>
  <c r="BF138" i="4"/>
  <c r="BG138" i="4"/>
  <c r="BH138" i="4"/>
  <c r="BI138" i="4"/>
  <c r="BK138" i="4"/>
  <c r="W139" i="4"/>
  <c r="N140" i="4"/>
  <c r="W140" i="4"/>
  <c r="Y140" i="4"/>
  <c r="Y139" i="4" s="1"/>
  <c r="AA140" i="4"/>
  <c r="AA139" i="4" s="1"/>
  <c r="BE140" i="4"/>
  <c r="BF140" i="4"/>
  <c r="BG140" i="4"/>
  <c r="BH140" i="4"/>
  <c r="BI140" i="4"/>
  <c r="BK140" i="4"/>
  <c r="BK139" i="4" s="1"/>
  <c r="N139" i="4" s="1"/>
  <c r="N91" i="4" s="1"/>
  <c r="N142" i="4"/>
  <c r="W142" i="4"/>
  <c r="Y142" i="4"/>
  <c r="Y141" i="4" s="1"/>
  <c r="AA142" i="4"/>
  <c r="BE142" i="4"/>
  <c r="BF142" i="4"/>
  <c r="BG142" i="4"/>
  <c r="BH142" i="4"/>
  <c r="BI142" i="4"/>
  <c r="BK142" i="4"/>
  <c r="BK141" i="4" s="1"/>
  <c r="N141" i="4" s="1"/>
  <c r="N92" i="4" s="1"/>
  <c r="N143" i="4"/>
  <c r="BE143" i="4" s="1"/>
  <c r="W143" i="4"/>
  <c r="W141" i="4" s="1"/>
  <c r="Y143" i="4"/>
  <c r="AA143" i="4"/>
  <c r="AA141" i="4"/>
  <c r="BF143" i="4"/>
  <c r="BG143" i="4"/>
  <c r="BH143" i="4"/>
  <c r="BI143" i="4"/>
  <c r="BK143" i="4"/>
  <c r="Y144" i="4"/>
  <c r="BK144" i="4"/>
  <c r="N144" i="4" s="1"/>
  <c r="N93" i="4" s="1"/>
  <c r="N145" i="4"/>
  <c r="BE145" i="4" s="1"/>
  <c r="W145" i="4"/>
  <c r="W144" i="4" s="1"/>
  <c r="Y145" i="4"/>
  <c r="AA145" i="4"/>
  <c r="AA144" i="4"/>
  <c r="BF145" i="4"/>
  <c r="BG145" i="4"/>
  <c r="BH145" i="4"/>
  <c r="BI145" i="4"/>
  <c r="BK145" i="4"/>
  <c r="N147" i="4"/>
  <c r="W147" i="4"/>
  <c r="Y147" i="4"/>
  <c r="AA147" i="4"/>
  <c r="BE147" i="4"/>
  <c r="BF147" i="4"/>
  <c r="BG147" i="4"/>
  <c r="BH147" i="4"/>
  <c r="BI147" i="4"/>
  <c r="BK147" i="4"/>
  <c r="N148" i="4"/>
  <c r="W148" i="4"/>
  <c r="Y148" i="4"/>
  <c r="AA148" i="4"/>
  <c r="BE148" i="4"/>
  <c r="BF148" i="4"/>
  <c r="BG148" i="4"/>
  <c r="BH148" i="4"/>
  <c r="BI148" i="4"/>
  <c r="BK148" i="4"/>
  <c r="N149" i="4"/>
  <c r="W149" i="4"/>
  <c r="Y149" i="4"/>
  <c r="AA149" i="4"/>
  <c r="BE149" i="4"/>
  <c r="BF149" i="4"/>
  <c r="BG149" i="4"/>
  <c r="BH149" i="4"/>
  <c r="BI149" i="4"/>
  <c r="BK149" i="4"/>
  <c r="N150" i="4"/>
  <c r="W150" i="4"/>
  <c r="Y150" i="4"/>
  <c r="AA150" i="4"/>
  <c r="BE150" i="4"/>
  <c r="BF150" i="4"/>
  <c r="BG150" i="4"/>
  <c r="BH150" i="4"/>
  <c r="BI150" i="4"/>
  <c r="BK150" i="4"/>
  <c r="N151" i="4"/>
  <c r="W151" i="4"/>
  <c r="Y151" i="4"/>
  <c r="AA151" i="4"/>
  <c r="BE151" i="4"/>
  <c r="BF151" i="4"/>
  <c r="BG151" i="4"/>
  <c r="BH151" i="4"/>
  <c r="BI151" i="4"/>
  <c r="BK151" i="4"/>
  <c r="N152" i="4"/>
  <c r="W152" i="4"/>
  <c r="Y152" i="4"/>
  <c r="AA152" i="4"/>
  <c r="BE152" i="4"/>
  <c r="BF152" i="4"/>
  <c r="BG152" i="4"/>
  <c r="BH152" i="4"/>
  <c r="BI152" i="4"/>
  <c r="BK152" i="4"/>
  <c r="N153" i="4"/>
  <c r="W153" i="4"/>
  <c r="Y153" i="4"/>
  <c r="AA153" i="4"/>
  <c r="BE153" i="4"/>
  <c r="BF153" i="4"/>
  <c r="BG153" i="4"/>
  <c r="BH153" i="4"/>
  <c r="BI153" i="4"/>
  <c r="BK153" i="4"/>
  <c r="N154" i="4"/>
  <c r="W154" i="4"/>
  <c r="Y154" i="4"/>
  <c r="AA154" i="4"/>
  <c r="BE154" i="4"/>
  <c r="BF154" i="4"/>
  <c r="BG154" i="4"/>
  <c r="BH154" i="4"/>
  <c r="BI154" i="4"/>
  <c r="BK154" i="4"/>
  <c r="N155" i="4"/>
  <c r="W155" i="4"/>
  <c r="Y155" i="4"/>
  <c r="AA155" i="4"/>
  <c r="BE155" i="4"/>
  <c r="BF155" i="4"/>
  <c r="BG155" i="4"/>
  <c r="BH155" i="4"/>
  <c r="BI155" i="4"/>
  <c r="BK155" i="4"/>
  <c r="N156" i="4"/>
  <c r="W156" i="4"/>
  <c r="Y156" i="4"/>
  <c r="AA156" i="4"/>
  <c r="BE156" i="4"/>
  <c r="BF156" i="4"/>
  <c r="BG156" i="4"/>
  <c r="BH156" i="4"/>
  <c r="BI156" i="4"/>
  <c r="BK156" i="4"/>
  <c r="N157" i="4"/>
  <c r="W157" i="4"/>
  <c r="Y157" i="4"/>
  <c r="AA157" i="4"/>
  <c r="BE157" i="4"/>
  <c r="BF157" i="4"/>
  <c r="BG157" i="4"/>
  <c r="BH157" i="4"/>
  <c r="BI157" i="4"/>
  <c r="BK157" i="4"/>
  <c r="N158" i="4"/>
  <c r="W158" i="4"/>
  <c r="Y158" i="4"/>
  <c r="AA158" i="4"/>
  <c r="BE158" i="4"/>
  <c r="BF158" i="4"/>
  <c r="BG158" i="4"/>
  <c r="BH158" i="4"/>
  <c r="BI158" i="4"/>
  <c r="BK158" i="4"/>
  <c r="N159" i="4"/>
  <c r="W159" i="4"/>
  <c r="Y159" i="4"/>
  <c r="AA159" i="4"/>
  <c r="BE159" i="4"/>
  <c r="BF159" i="4"/>
  <c r="BG159" i="4"/>
  <c r="BH159" i="4"/>
  <c r="BI159" i="4"/>
  <c r="BK159" i="4"/>
  <c r="N160" i="4"/>
  <c r="W160" i="4"/>
  <c r="Y160" i="4"/>
  <c r="AA160" i="4"/>
  <c r="BE160" i="4"/>
  <c r="BF160" i="4"/>
  <c r="BG160" i="4"/>
  <c r="BH160" i="4"/>
  <c r="BI160" i="4"/>
  <c r="BK160" i="4"/>
  <c r="N161" i="4"/>
  <c r="W161" i="4"/>
  <c r="Y161" i="4"/>
  <c r="AA161" i="4"/>
  <c r="BE161" i="4"/>
  <c r="BF161" i="4"/>
  <c r="BG161" i="4"/>
  <c r="BH161" i="4"/>
  <c r="BI161" i="4"/>
  <c r="BK161" i="4"/>
  <c r="N162" i="4"/>
  <c r="W162" i="4"/>
  <c r="Y162" i="4"/>
  <c r="AA162" i="4"/>
  <c r="BE162" i="4"/>
  <c r="BF162" i="4"/>
  <c r="BG162" i="4"/>
  <c r="BH162" i="4"/>
  <c r="BI162" i="4"/>
  <c r="BK162" i="4"/>
  <c r="N163" i="4"/>
  <c r="W163" i="4"/>
  <c r="Y163" i="4"/>
  <c r="AA163" i="4"/>
  <c r="BE163" i="4"/>
  <c r="BF163" i="4"/>
  <c r="BG163" i="4"/>
  <c r="BH163" i="4"/>
  <c r="BI163" i="4"/>
  <c r="BK163" i="4"/>
  <c r="N164" i="4"/>
  <c r="W164" i="4"/>
  <c r="Y164" i="4"/>
  <c r="AA164" i="4"/>
  <c r="BE164" i="4"/>
  <c r="BF164" i="4"/>
  <c r="BG164" i="4"/>
  <c r="BH164" i="4"/>
  <c r="BI164" i="4"/>
  <c r="BK164" i="4"/>
  <c r="N165" i="4"/>
  <c r="W165" i="4"/>
  <c r="Y165" i="4"/>
  <c r="AA165" i="4"/>
  <c r="BE165" i="4"/>
  <c r="BF165" i="4"/>
  <c r="BG165" i="4"/>
  <c r="BH165" i="4"/>
  <c r="BI165" i="4"/>
  <c r="BK165" i="4"/>
  <c r="N166" i="4"/>
  <c r="W166" i="4"/>
  <c r="Y166" i="4"/>
  <c r="AA166" i="4"/>
  <c r="BE166" i="4"/>
  <c r="BF166" i="4"/>
  <c r="BG166" i="4"/>
  <c r="BH166" i="4"/>
  <c r="BI166" i="4"/>
  <c r="BK166" i="4"/>
  <c r="N167" i="4"/>
  <c r="W167" i="4"/>
  <c r="Y167" i="4"/>
  <c r="AA167" i="4"/>
  <c r="BE167" i="4"/>
  <c r="BF167" i="4"/>
  <c r="BG167" i="4"/>
  <c r="BH167" i="4"/>
  <c r="BI167" i="4"/>
  <c r="BK167" i="4"/>
  <c r="N168" i="4"/>
  <c r="W168" i="4"/>
  <c r="Y168" i="4"/>
  <c r="AA168" i="4"/>
  <c r="BE168" i="4"/>
  <c r="BF168" i="4"/>
  <c r="BG168" i="4"/>
  <c r="BH168" i="4"/>
  <c r="BI168" i="4"/>
  <c r="BK168" i="4"/>
  <c r="W169" i="4"/>
  <c r="Y169" i="4"/>
  <c r="N170" i="4"/>
  <c r="BE170" i="4" s="1"/>
  <c r="W170" i="4"/>
  <c r="Y170" i="4"/>
  <c r="AA170" i="4"/>
  <c r="AA169" i="4" s="1"/>
  <c r="BF170" i="4"/>
  <c r="BG170" i="4"/>
  <c r="BH170" i="4"/>
  <c r="BI170" i="4"/>
  <c r="BK170" i="4"/>
  <c r="BK169" i="4" s="1"/>
  <c r="N169" i="4" s="1"/>
  <c r="N95" i="4" s="1"/>
  <c r="N171" i="4"/>
  <c r="N65535" i="4" s="1"/>
  <c r="F6" i="5"/>
  <c r="O9" i="5"/>
  <c r="M81" i="5"/>
  <c r="O11" i="5"/>
  <c r="E12" i="5"/>
  <c r="F83" i="5"/>
  <c r="O12" i="5"/>
  <c r="O14" i="5"/>
  <c r="E15" i="5"/>
  <c r="O15" i="5"/>
  <c r="O17" i="5"/>
  <c r="E18" i="5"/>
  <c r="M83" i="5" s="1"/>
  <c r="O18" i="5"/>
  <c r="O20" i="5"/>
  <c r="E21" i="5"/>
  <c r="O21" i="5"/>
  <c r="F79" i="5"/>
  <c r="F81" i="5"/>
  <c r="F84" i="5"/>
  <c r="BF96" i="5"/>
  <c r="BG96" i="5"/>
  <c r="BH96" i="5"/>
  <c r="BI96" i="5"/>
  <c r="BF97" i="5"/>
  <c r="BG97" i="5"/>
  <c r="BH97" i="5"/>
  <c r="BI97" i="5"/>
  <c r="BF98" i="5"/>
  <c r="BG98" i="5"/>
  <c r="BH98" i="5"/>
  <c r="BI98" i="5"/>
  <c r="BF99" i="5"/>
  <c r="BG99" i="5"/>
  <c r="BH99" i="5"/>
  <c r="BI99" i="5"/>
  <c r="BF100" i="5"/>
  <c r="BG100" i="5"/>
  <c r="BH100" i="5"/>
  <c r="BI100" i="5"/>
  <c r="BF101" i="5"/>
  <c r="BG101" i="5"/>
  <c r="BH101" i="5"/>
  <c r="BI101" i="5"/>
  <c r="F112" i="5"/>
  <c r="F114" i="5"/>
  <c r="M114" i="5"/>
  <c r="F117" i="5"/>
  <c r="N123" i="5"/>
  <c r="BE123" i="5" s="1"/>
  <c r="W123" i="5"/>
  <c r="Y123" i="5"/>
  <c r="AA123" i="5"/>
  <c r="AA122" i="5" s="1"/>
  <c r="AA121" i="5" s="1"/>
  <c r="AA120" i="5" s="1"/>
  <c r="BF123" i="5"/>
  <c r="BG123" i="5"/>
  <c r="BH123" i="5"/>
  <c r="BI123" i="5"/>
  <c r="BK123" i="5"/>
  <c r="N124" i="5"/>
  <c r="W124" i="5"/>
  <c r="Y124" i="5"/>
  <c r="AA124" i="5"/>
  <c r="BE124" i="5"/>
  <c r="BF124" i="5"/>
  <c r="BG124" i="5"/>
  <c r="BH124" i="5"/>
  <c r="BI124" i="5"/>
  <c r="BK124" i="5"/>
  <c r="BK122" i="5" s="1"/>
  <c r="N125" i="5"/>
  <c r="W125" i="5"/>
  <c r="W122" i="5" s="1"/>
  <c r="Y125" i="5"/>
  <c r="AA125" i="5"/>
  <c r="BE125" i="5"/>
  <c r="BF125" i="5"/>
  <c r="BG125" i="5"/>
  <c r="BH125" i="5"/>
  <c r="BI125" i="5"/>
  <c r="BK125" i="5"/>
  <c r="N126" i="5"/>
  <c r="W126" i="5"/>
  <c r="Y126" i="5"/>
  <c r="AA126" i="5"/>
  <c r="BE126" i="5"/>
  <c r="BF126" i="5"/>
  <c r="BG126" i="5"/>
  <c r="BH126" i="5"/>
  <c r="BI126" i="5"/>
  <c r="BK126" i="5"/>
  <c r="N127" i="5"/>
  <c r="W127" i="5"/>
  <c r="Y127" i="5"/>
  <c r="AA127" i="5"/>
  <c r="BE127" i="5"/>
  <c r="BF127" i="5"/>
  <c r="BG127" i="5"/>
  <c r="BH127" i="5"/>
  <c r="BI127" i="5"/>
  <c r="BK127" i="5"/>
  <c r="N128" i="5"/>
  <c r="W128" i="5"/>
  <c r="Y128" i="5"/>
  <c r="AA128" i="5"/>
  <c r="BE128" i="5"/>
  <c r="BF128" i="5"/>
  <c r="BG128" i="5"/>
  <c r="BH128" i="5"/>
  <c r="BI128" i="5"/>
  <c r="BK128" i="5"/>
  <c r="N129" i="5"/>
  <c r="W129" i="5"/>
  <c r="Y129" i="5"/>
  <c r="AA129" i="5"/>
  <c r="BE129" i="5"/>
  <c r="BF129" i="5"/>
  <c r="BG129" i="5"/>
  <c r="BH129" i="5"/>
  <c r="BI129" i="5"/>
  <c r="BK129" i="5"/>
  <c r="N130" i="5"/>
  <c r="W130" i="5"/>
  <c r="Y130" i="5"/>
  <c r="AA130" i="5"/>
  <c r="BE130" i="5"/>
  <c r="BF130" i="5"/>
  <c r="BG130" i="5"/>
  <c r="BH130" i="5"/>
  <c r="BI130" i="5"/>
  <c r="BK130" i="5"/>
  <c r="N131" i="5"/>
  <c r="W131" i="5"/>
  <c r="Y131" i="5"/>
  <c r="AA131" i="5"/>
  <c r="BE131" i="5"/>
  <c r="BF131" i="5"/>
  <c r="BG131" i="5"/>
  <c r="BH131" i="5"/>
  <c r="BI131" i="5"/>
  <c r="BK131" i="5"/>
  <c r="N132" i="5"/>
  <c r="W132" i="5"/>
  <c r="Y132" i="5"/>
  <c r="AA132" i="5"/>
  <c r="BE132" i="5"/>
  <c r="BF132" i="5"/>
  <c r="BG132" i="5"/>
  <c r="BH132" i="5"/>
  <c r="BI132" i="5"/>
  <c r="BK132" i="5"/>
  <c r="N133" i="5"/>
  <c r="W133" i="5"/>
  <c r="Y133" i="5"/>
  <c r="AA133" i="5"/>
  <c r="BE133" i="5"/>
  <c r="BF133" i="5"/>
  <c r="BG133" i="5"/>
  <c r="BH133" i="5"/>
  <c r="BI133" i="5"/>
  <c r="BK133" i="5"/>
  <c r="N134" i="5"/>
  <c r="W134" i="5"/>
  <c r="Y134" i="5"/>
  <c r="AA134" i="5"/>
  <c r="BE134" i="5"/>
  <c r="BF134" i="5"/>
  <c r="BG134" i="5"/>
  <c r="BH134" i="5"/>
  <c r="BI134" i="5"/>
  <c r="BK134" i="5"/>
  <c r="N135" i="5"/>
  <c r="W135" i="5"/>
  <c r="Y135" i="5"/>
  <c r="AA135" i="5"/>
  <c r="BE135" i="5"/>
  <c r="BF135" i="5"/>
  <c r="BG135" i="5"/>
  <c r="BH135" i="5"/>
  <c r="BI135" i="5"/>
  <c r="BK135" i="5"/>
  <c r="N136" i="5"/>
  <c r="W136" i="5"/>
  <c r="Y136" i="5"/>
  <c r="AA136" i="5"/>
  <c r="BE136" i="5"/>
  <c r="BF136" i="5"/>
  <c r="BG136" i="5"/>
  <c r="BH136" i="5"/>
  <c r="BI136" i="5"/>
  <c r="BK136" i="5"/>
  <c r="N138" i="5"/>
  <c r="W138" i="5"/>
  <c r="W137" i="5" s="1"/>
  <c r="Y138" i="5"/>
  <c r="AA138" i="5"/>
  <c r="AA137" i="5" s="1"/>
  <c r="BE138" i="5"/>
  <c r="BF138" i="5"/>
  <c r="BG138" i="5"/>
  <c r="BH138" i="5"/>
  <c r="BI138" i="5"/>
  <c r="BK138" i="5"/>
  <c r="N139" i="5"/>
  <c r="W139" i="5"/>
  <c r="Y139" i="5"/>
  <c r="AA139" i="5"/>
  <c r="BE139" i="5"/>
  <c r="BF139" i="5"/>
  <c r="BG139" i="5"/>
  <c r="BH139" i="5"/>
  <c r="BI139" i="5"/>
  <c r="BK139" i="5"/>
  <c r="BK137" i="5" s="1"/>
  <c r="N137" i="5" s="1"/>
  <c r="N91" i="5" s="1"/>
  <c r="AA140" i="5"/>
  <c r="N141" i="5"/>
  <c r="BE141" i="5" s="1"/>
  <c r="W141" i="5"/>
  <c r="Y141" i="5"/>
  <c r="AA141" i="5"/>
  <c r="BF141" i="5"/>
  <c r="BG141" i="5"/>
  <c r="BH141" i="5"/>
  <c r="BI141" i="5"/>
  <c r="BK141" i="5"/>
  <c r="BK140" i="5" s="1"/>
  <c r="BK121" i="5" s="1"/>
  <c r="N142" i="5"/>
  <c r="W142" i="5"/>
  <c r="W140" i="5" s="1"/>
  <c r="W121" i="5" s="1"/>
  <c r="W120" i="5" s="1"/>
  <c r="AU91" i="1" s="1"/>
  <c r="Y142" i="5"/>
  <c r="AA142" i="5"/>
  <c r="BE142" i="5"/>
  <c r="BF142" i="5"/>
  <c r="BG142" i="5"/>
  <c r="BH142" i="5"/>
  <c r="BI142" i="5"/>
  <c r="BK142" i="5"/>
  <c r="N143" i="5"/>
  <c r="W143" i="5"/>
  <c r="Y143" i="5"/>
  <c r="AA143" i="5"/>
  <c r="BE143" i="5"/>
  <c r="BF143" i="5"/>
  <c r="BG143" i="5"/>
  <c r="BH143" i="5"/>
  <c r="BI143" i="5"/>
  <c r="BK143" i="5"/>
  <c r="N144" i="5"/>
  <c r="W144" i="5"/>
  <c r="Y144" i="5"/>
  <c r="AA144" i="5"/>
  <c r="BE144" i="5"/>
  <c r="BF144" i="5"/>
  <c r="BG144" i="5"/>
  <c r="BH144" i="5"/>
  <c r="BI144" i="5"/>
  <c r="BK144" i="5"/>
  <c r="N145" i="5"/>
  <c r="W145" i="5"/>
  <c r="Y145" i="5"/>
  <c r="AA145" i="5"/>
  <c r="BE145" i="5"/>
  <c r="BF145" i="5"/>
  <c r="BG145" i="5"/>
  <c r="BH145" i="5"/>
  <c r="BI145" i="5"/>
  <c r="BK145" i="5"/>
  <c r="N146" i="5"/>
  <c r="W146" i="5"/>
  <c r="Y146" i="5"/>
  <c r="AA146" i="5"/>
  <c r="BE146" i="5"/>
  <c r="BF146" i="5"/>
  <c r="BG146" i="5"/>
  <c r="BH146" i="5"/>
  <c r="BI146" i="5"/>
  <c r="BK146" i="5"/>
  <c r="N147" i="5"/>
  <c r="W147" i="5"/>
  <c r="Y147" i="5"/>
  <c r="AA147" i="5"/>
  <c r="BE147" i="5"/>
  <c r="BF147" i="5"/>
  <c r="BG147" i="5"/>
  <c r="BH147" i="5"/>
  <c r="BI147" i="5"/>
  <c r="BK147" i="5"/>
  <c r="N148" i="5"/>
  <c r="W148" i="5"/>
  <c r="Y148" i="5"/>
  <c r="AA148" i="5"/>
  <c r="BE148" i="5"/>
  <c r="BF148" i="5"/>
  <c r="BG148" i="5"/>
  <c r="BH148" i="5"/>
  <c r="BI148" i="5"/>
  <c r="BK148" i="5"/>
  <c r="N149" i="5"/>
  <c r="W149" i="5"/>
  <c r="Y149" i="5"/>
  <c r="AA149" i="5"/>
  <c r="BE149" i="5"/>
  <c r="BF149" i="5"/>
  <c r="BG149" i="5"/>
  <c r="BH149" i="5"/>
  <c r="BI149" i="5"/>
  <c r="BK149" i="5"/>
  <c r="N150" i="5"/>
  <c r="W150" i="5"/>
  <c r="Y150" i="5"/>
  <c r="AA150" i="5"/>
  <c r="BE150" i="5"/>
  <c r="BF150" i="5"/>
  <c r="BG150" i="5"/>
  <c r="BH150" i="5"/>
  <c r="BI150" i="5"/>
  <c r="BK150" i="5"/>
  <c r="N151" i="5"/>
  <c r="W151" i="5"/>
  <c r="Y151" i="5"/>
  <c r="AA151" i="5"/>
  <c r="BE151" i="5"/>
  <c r="BF151" i="5"/>
  <c r="BG151" i="5"/>
  <c r="BH151" i="5"/>
  <c r="BI151" i="5"/>
  <c r="BK151" i="5"/>
  <c r="N152" i="5"/>
  <c r="W152" i="5"/>
  <c r="Y152" i="5"/>
  <c r="AA152" i="5"/>
  <c r="BE152" i="5"/>
  <c r="BF152" i="5"/>
  <c r="BG152" i="5"/>
  <c r="BH152" i="5"/>
  <c r="BI152" i="5"/>
  <c r="BK152" i="5"/>
  <c r="N153" i="5"/>
  <c r="W153" i="5"/>
  <c r="Y153" i="5"/>
  <c r="AA153" i="5"/>
  <c r="BE153" i="5"/>
  <c r="BF153" i="5"/>
  <c r="BG153" i="5"/>
  <c r="BH153" i="5"/>
  <c r="BI153" i="5"/>
  <c r="BK153" i="5"/>
  <c r="N154" i="5"/>
  <c r="W154" i="5"/>
  <c r="Y154" i="5"/>
  <c r="AA154" i="5"/>
  <c r="BE154" i="5"/>
  <c r="BF154" i="5"/>
  <c r="BG154" i="5"/>
  <c r="BH154" i="5"/>
  <c r="BI154" i="5"/>
  <c r="BK154" i="5"/>
  <c r="N155" i="5"/>
  <c r="W155" i="5"/>
  <c r="Y155" i="5"/>
  <c r="AA155" i="5"/>
  <c r="BE155" i="5"/>
  <c r="BF155" i="5"/>
  <c r="BG155" i="5"/>
  <c r="BH155" i="5"/>
  <c r="BI155" i="5"/>
  <c r="BK155" i="5"/>
  <c r="N156" i="5"/>
  <c r="W156" i="5"/>
  <c r="Y156" i="5"/>
  <c r="AA156" i="5"/>
  <c r="BE156" i="5"/>
  <c r="BF156" i="5"/>
  <c r="BG156" i="5"/>
  <c r="BH156" i="5"/>
  <c r="BI156" i="5"/>
  <c r="BK156" i="5"/>
  <c r="N158" i="5"/>
  <c r="W158" i="5"/>
  <c r="W157" i="5" s="1"/>
  <c r="Y158" i="5"/>
  <c r="Y157" i="5" s="1"/>
  <c r="AA158" i="5"/>
  <c r="AA157" i="5"/>
  <c r="BE158" i="5"/>
  <c r="BF158" i="5"/>
  <c r="BG158" i="5"/>
  <c r="BH158" i="5"/>
  <c r="BI158" i="5"/>
  <c r="BK158" i="5"/>
  <c r="BK157" i="5" s="1"/>
  <c r="N157" i="5"/>
  <c r="N93" i="5" s="1"/>
  <c r="N159" i="5"/>
  <c r="N65535" i="5" s="1"/>
  <c r="F6" i="6"/>
  <c r="O9" i="6"/>
  <c r="O11" i="6"/>
  <c r="E12" i="6"/>
  <c r="O12" i="6"/>
  <c r="O14" i="6"/>
  <c r="E15" i="6"/>
  <c r="F84" i="6" s="1"/>
  <c r="O15" i="6"/>
  <c r="O17" i="6"/>
  <c r="E18" i="6"/>
  <c r="M83" i="6" s="1"/>
  <c r="O18" i="6"/>
  <c r="O20" i="6"/>
  <c r="E21" i="6"/>
  <c r="M120" i="6" s="1"/>
  <c r="O21" i="6"/>
  <c r="F78" i="6"/>
  <c r="F79" i="6"/>
  <c r="F81" i="6"/>
  <c r="F83" i="6"/>
  <c r="M84" i="6"/>
  <c r="BF99" i="6"/>
  <c r="BG99" i="6"/>
  <c r="BH99" i="6"/>
  <c r="BI99" i="6"/>
  <c r="BF100" i="6"/>
  <c r="BG100" i="6"/>
  <c r="BH100" i="6"/>
  <c r="BI100" i="6"/>
  <c r="BF101" i="6"/>
  <c r="BG101" i="6"/>
  <c r="BH101" i="6"/>
  <c r="BI101" i="6"/>
  <c r="BF102" i="6"/>
  <c r="BG102" i="6"/>
  <c r="BH102" i="6"/>
  <c r="BI102" i="6"/>
  <c r="BF103" i="6"/>
  <c r="BG103" i="6"/>
  <c r="BH103" i="6"/>
  <c r="BI103" i="6"/>
  <c r="BF104" i="6"/>
  <c r="BG104" i="6"/>
  <c r="BH104" i="6"/>
  <c r="BI104" i="6"/>
  <c r="F114" i="6"/>
  <c r="F115" i="6"/>
  <c r="F117" i="6"/>
  <c r="F119" i="6"/>
  <c r="F120" i="6"/>
  <c r="N126" i="6"/>
  <c r="W126" i="6"/>
  <c r="W125" i="6"/>
  <c r="Y126" i="6"/>
  <c r="Y125" i="6"/>
  <c r="AA126" i="6"/>
  <c r="BE126" i="6"/>
  <c r="BF126" i="6"/>
  <c r="BG126" i="6"/>
  <c r="BH126" i="6"/>
  <c r="BI126" i="6"/>
  <c r="BK126" i="6"/>
  <c r="BK125" i="6"/>
  <c r="N125" i="6" s="1"/>
  <c r="N90" i="6" s="1"/>
  <c r="N127" i="6"/>
  <c r="W127" i="6"/>
  <c r="Y127" i="6"/>
  <c r="AA127" i="6"/>
  <c r="BE127" i="6"/>
  <c r="BF127" i="6"/>
  <c r="BG127" i="6"/>
  <c r="BH127" i="6"/>
  <c r="BI127" i="6"/>
  <c r="BK127" i="6"/>
  <c r="N129" i="6"/>
  <c r="W129" i="6"/>
  <c r="Y129" i="6"/>
  <c r="AA129" i="6"/>
  <c r="BE129" i="6"/>
  <c r="BF129" i="6"/>
  <c r="BG129" i="6"/>
  <c r="BH129" i="6"/>
  <c r="BI129" i="6"/>
  <c r="BK129" i="6"/>
  <c r="N130" i="6"/>
  <c r="W130" i="6"/>
  <c r="Y130" i="6"/>
  <c r="AA130" i="6"/>
  <c r="BE130" i="6"/>
  <c r="BF130" i="6"/>
  <c r="BG130" i="6"/>
  <c r="BH130" i="6"/>
  <c r="BI130" i="6"/>
  <c r="BK130" i="6"/>
  <c r="N131" i="6"/>
  <c r="W131" i="6"/>
  <c r="Y131" i="6"/>
  <c r="AA131" i="6"/>
  <c r="BE131" i="6"/>
  <c r="BF131" i="6"/>
  <c r="BG131" i="6"/>
  <c r="BH131" i="6"/>
  <c r="BI131" i="6"/>
  <c r="BK131" i="6"/>
  <c r="N132" i="6"/>
  <c r="W132" i="6"/>
  <c r="Y132" i="6"/>
  <c r="AA132" i="6"/>
  <c r="BE132" i="6"/>
  <c r="BF132" i="6"/>
  <c r="BG132" i="6"/>
  <c r="BH132" i="6"/>
  <c r="BI132" i="6"/>
  <c r="BK132" i="6"/>
  <c r="N133" i="6"/>
  <c r="W133" i="6"/>
  <c r="Y133" i="6"/>
  <c r="AA133" i="6"/>
  <c r="BE133" i="6"/>
  <c r="BF133" i="6"/>
  <c r="BG133" i="6"/>
  <c r="BH133" i="6"/>
  <c r="BI133" i="6"/>
  <c r="BK133" i="6"/>
  <c r="N134" i="6"/>
  <c r="W134" i="6"/>
  <c r="Y134" i="6"/>
  <c r="AA134" i="6"/>
  <c r="BE134" i="6"/>
  <c r="BF134" i="6"/>
  <c r="BG134" i="6"/>
  <c r="BH134" i="6"/>
  <c r="BI134" i="6"/>
  <c r="BK134" i="6"/>
  <c r="N135" i="6"/>
  <c r="W135" i="6"/>
  <c r="Y135" i="6"/>
  <c r="AA135" i="6"/>
  <c r="BE135" i="6"/>
  <c r="BF135" i="6"/>
  <c r="BG135" i="6"/>
  <c r="BH135" i="6"/>
  <c r="BI135" i="6"/>
  <c r="BK135" i="6"/>
  <c r="N136" i="6"/>
  <c r="W136" i="6"/>
  <c r="Y136" i="6"/>
  <c r="AA136" i="6"/>
  <c r="BE136" i="6"/>
  <c r="BF136" i="6"/>
  <c r="BG136" i="6"/>
  <c r="BH136" i="6"/>
  <c r="BI136" i="6"/>
  <c r="BK136" i="6"/>
  <c r="N137" i="6"/>
  <c r="W137" i="6"/>
  <c r="Y137" i="6"/>
  <c r="AA137" i="6"/>
  <c r="BE137" i="6"/>
  <c r="BF137" i="6"/>
  <c r="BG137" i="6"/>
  <c r="BH137" i="6"/>
  <c r="BI137" i="6"/>
  <c r="BK137" i="6"/>
  <c r="N138" i="6"/>
  <c r="W138" i="6"/>
  <c r="Y138" i="6"/>
  <c r="AA138" i="6"/>
  <c r="AA128" i="6" s="1"/>
  <c r="BE138" i="6"/>
  <c r="BF138" i="6"/>
  <c r="BG138" i="6"/>
  <c r="BH138" i="6"/>
  <c r="BI138" i="6"/>
  <c r="BK138" i="6"/>
  <c r="N139" i="6"/>
  <c r="W139" i="6"/>
  <c r="Y139" i="6"/>
  <c r="AA139" i="6"/>
  <c r="BE139" i="6"/>
  <c r="BF139" i="6"/>
  <c r="BG139" i="6"/>
  <c r="BH139" i="6"/>
  <c r="BI139" i="6"/>
  <c r="BK139" i="6"/>
  <c r="N141" i="6"/>
  <c r="W141" i="6"/>
  <c r="W140" i="6" s="1"/>
  <c r="Y141" i="6"/>
  <c r="AA141" i="6"/>
  <c r="BE141" i="6"/>
  <c r="BF141" i="6"/>
  <c r="BG141" i="6"/>
  <c r="BH141" i="6"/>
  <c r="BI141" i="6"/>
  <c r="BK141" i="6"/>
  <c r="BK140" i="6" s="1"/>
  <c r="N140" i="6" s="1"/>
  <c r="N92" i="6" s="1"/>
  <c r="N142" i="6"/>
  <c r="W142" i="6"/>
  <c r="Y142" i="6"/>
  <c r="AA142" i="6"/>
  <c r="BE142" i="6"/>
  <c r="BF142" i="6"/>
  <c r="BG142" i="6"/>
  <c r="BH142" i="6"/>
  <c r="BI142" i="6"/>
  <c r="BK142" i="6"/>
  <c r="N143" i="6"/>
  <c r="W143" i="6"/>
  <c r="Y143" i="6"/>
  <c r="AA143" i="6"/>
  <c r="AA140" i="6" s="1"/>
  <c r="BE143" i="6"/>
  <c r="BF143" i="6"/>
  <c r="BG143" i="6"/>
  <c r="BH143" i="6"/>
  <c r="BI143" i="6"/>
  <c r="BK143" i="6"/>
  <c r="N144" i="6"/>
  <c r="W144" i="6"/>
  <c r="Y144" i="6"/>
  <c r="AA144" i="6"/>
  <c r="BE144" i="6"/>
  <c r="BF144" i="6"/>
  <c r="BG144" i="6"/>
  <c r="BH144" i="6"/>
  <c r="BI144" i="6"/>
  <c r="BK144" i="6"/>
  <c r="N145" i="6"/>
  <c r="W145" i="6"/>
  <c r="Y145" i="6"/>
  <c r="AA145" i="6"/>
  <c r="BE145" i="6"/>
  <c r="BF145" i="6"/>
  <c r="BG145" i="6"/>
  <c r="BH145" i="6"/>
  <c r="BI145" i="6"/>
  <c r="BK145" i="6"/>
  <c r="N146" i="6"/>
  <c r="W146" i="6"/>
  <c r="Y146" i="6"/>
  <c r="AA146" i="6"/>
  <c r="BE146" i="6"/>
  <c r="BF146" i="6"/>
  <c r="BG146" i="6"/>
  <c r="BH146" i="6"/>
  <c r="BI146" i="6"/>
  <c r="BK146" i="6"/>
  <c r="N147" i="6"/>
  <c r="W147" i="6"/>
  <c r="Y147" i="6"/>
  <c r="AA147" i="6"/>
  <c r="BE147" i="6"/>
  <c r="BF147" i="6"/>
  <c r="BG147" i="6"/>
  <c r="BH147" i="6"/>
  <c r="BI147" i="6"/>
  <c r="BK147" i="6"/>
  <c r="N148" i="6"/>
  <c r="W148" i="6"/>
  <c r="Y148" i="6"/>
  <c r="AA148" i="6"/>
  <c r="BE148" i="6"/>
  <c r="BF148" i="6"/>
  <c r="BG148" i="6"/>
  <c r="BH148" i="6"/>
  <c r="BI148" i="6"/>
  <c r="BK148" i="6"/>
  <c r="N150" i="6"/>
  <c r="W150" i="6"/>
  <c r="Y150" i="6"/>
  <c r="AA150" i="6"/>
  <c r="BE150" i="6"/>
  <c r="BF150" i="6"/>
  <c r="BG150" i="6"/>
  <c r="BH150" i="6"/>
  <c r="BI150" i="6"/>
  <c r="BK150" i="6"/>
  <c r="N151" i="6"/>
  <c r="W151" i="6"/>
  <c r="Y151" i="6"/>
  <c r="AA151" i="6"/>
  <c r="AA149" i="6" s="1"/>
  <c r="BE151" i="6"/>
  <c r="BF151" i="6"/>
  <c r="BG151" i="6"/>
  <c r="BH151" i="6"/>
  <c r="BI151" i="6"/>
  <c r="BK151" i="6"/>
  <c r="N152" i="6"/>
  <c r="W152" i="6"/>
  <c r="Y152" i="6"/>
  <c r="AA152" i="6"/>
  <c r="BE152" i="6"/>
  <c r="BF152" i="6"/>
  <c r="BG152" i="6"/>
  <c r="BH152" i="6"/>
  <c r="BI152" i="6"/>
  <c r="BK152" i="6"/>
  <c r="N154" i="6"/>
  <c r="W154" i="6"/>
  <c r="W153" i="6" s="1"/>
  <c r="Y154" i="6"/>
  <c r="Y153" i="6" s="1"/>
  <c r="AA154" i="6"/>
  <c r="BE154" i="6"/>
  <c r="BF154" i="6"/>
  <c r="BG154" i="6"/>
  <c r="BH154" i="6"/>
  <c r="BI154" i="6"/>
  <c r="BK154" i="6"/>
  <c r="BK153" i="6"/>
  <c r="N153" i="6" s="1"/>
  <c r="N94" i="6" s="1"/>
  <c r="N155" i="6"/>
  <c r="W155" i="6"/>
  <c r="Y155" i="6"/>
  <c r="AA155" i="6"/>
  <c r="BE155" i="6"/>
  <c r="BF155" i="6"/>
  <c r="BG155" i="6"/>
  <c r="BH155" i="6"/>
  <c r="BI155" i="6"/>
  <c r="BK155" i="6"/>
  <c r="N156" i="6"/>
  <c r="W156" i="6"/>
  <c r="Y156" i="6"/>
  <c r="AA156" i="6"/>
  <c r="BE156" i="6"/>
  <c r="BF156" i="6"/>
  <c r="BG156" i="6"/>
  <c r="BH156" i="6"/>
  <c r="BI156" i="6"/>
  <c r="BK156" i="6"/>
  <c r="N157" i="6"/>
  <c r="W157" i="6"/>
  <c r="Y157" i="6"/>
  <c r="AA157" i="6"/>
  <c r="BE157" i="6"/>
  <c r="BF157" i="6"/>
  <c r="BG157" i="6"/>
  <c r="BH157" i="6"/>
  <c r="BI157" i="6"/>
  <c r="BK157" i="6"/>
  <c r="N158" i="6"/>
  <c r="W158" i="6"/>
  <c r="Y158" i="6"/>
  <c r="AA158" i="6"/>
  <c r="BE158" i="6"/>
  <c r="BF158" i="6"/>
  <c r="BG158" i="6"/>
  <c r="BH158" i="6"/>
  <c r="BI158" i="6"/>
  <c r="BK158" i="6"/>
  <c r="N159" i="6"/>
  <c r="W159" i="6"/>
  <c r="Y159" i="6"/>
  <c r="AA159" i="6"/>
  <c r="BE159" i="6"/>
  <c r="BF159" i="6"/>
  <c r="BG159" i="6"/>
  <c r="BH159" i="6"/>
  <c r="BI159" i="6"/>
  <c r="BK159" i="6"/>
  <c r="N160" i="6"/>
  <c r="W160" i="6"/>
  <c r="Y160" i="6"/>
  <c r="AA160" i="6"/>
  <c r="BE160" i="6"/>
  <c r="BF160" i="6"/>
  <c r="BG160" i="6"/>
  <c r="BH160" i="6"/>
  <c r="BI160" i="6"/>
  <c r="BK160" i="6"/>
  <c r="N161" i="6"/>
  <c r="W161" i="6"/>
  <c r="Y161" i="6"/>
  <c r="AA161" i="6"/>
  <c r="BE161" i="6"/>
  <c r="BF161" i="6"/>
  <c r="BG161" i="6"/>
  <c r="BH161" i="6"/>
  <c r="BI161" i="6"/>
  <c r="BK161" i="6"/>
  <c r="N162" i="6"/>
  <c r="W162" i="6"/>
  <c r="Y162" i="6"/>
  <c r="AA162" i="6"/>
  <c r="BE162" i="6"/>
  <c r="BF162" i="6"/>
  <c r="BG162" i="6"/>
  <c r="BH162" i="6"/>
  <c r="BI162" i="6"/>
  <c r="BK162" i="6"/>
  <c r="N163" i="6"/>
  <c r="W163" i="6"/>
  <c r="Y163" i="6"/>
  <c r="AA163" i="6"/>
  <c r="BE163" i="6"/>
  <c r="BF163" i="6"/>
  <c r="BG163" i="6"/>
  <c r="BH163" i="6"/>
  <c r="BI163" i="6"/>
  <c r="BK163" i="6"/>
  <c r="N164" i="6"/>
  <c r="W164" i="6"/>
  <c r="Y164" i="6"/>
  <c r="AA164" i="6"/>
  <c r="BE164" i="6"/>
  <c r="BF164" i="6"/>
  <c r="BG164" i="6"/>
  <c r="BH164" i="6"/>
  <c r="BI164" i="6"/>
  <c r="BK164" i="6"/>
  <c r="N165" i="6"/>
  <c r="W165" i="6"/>
  <c r="Y165" i="6"/>
  <c r="AA165" i="6"/>
  <c r="AA153" i="6" s="1"/>
  <c r="BE165" i="6"/>
  <c r="BF165" i="6"/>
  <c r="BG165" i="6"/>
  <c r="BH165" i="6"/>
  <c r="BI165" i="6"/>
  <c r="BK165" i="6"/>
  <c r="N167" i="6"/>
  <c r="W167" i="6"/>
  <c r="Y167" i="6"/>
  <c r="AA167" i="6"/>
  <c r="BE167" i="6"/>
  <c r="BF167" i="6"/>
  <c r="H30" i="6" s="1"/>
  <c r="BA92" i="1" s="1"/>
  <c r="BG167" i="6"/>
  <c r="BH167" i="6"/>
  <c r="BI167" i="6"/>
  <c r="BK167" i="6"/>
  <c r="N168" i="6"/>
  <c r="W168" i="6"/>
  <c r="Y168" i="6"/>
  <c r="AA168" i="6"/>
  <c r="BE168" i="6"/>
  <c r="BF168" i="6"/>
  <c r="BG168" i="6"/>
  <c r="BH168" i="6"/>
  <c r="BI168" i="6"/>
  <c r="BK168" i="6"/>
  <c r="N169" i="6"/>
  <c r="W169" i="6"/>
  <c r="Y169" i="6"/>
  <c r="AA169" i="6"/>
  <c r="BE169" i="6"/>
  <c r="BF169" i="6"/>
  <c r="BG169" i="6"/>
  <c r="BH169" i="6"/>
  <c r="BI169" i="6"/>
  <c r="BK169" i="6"/>
  <c r="N170" i="6"/>
  <c r="W170" i="6"/>
  <c r="Y170" i="6"/>
  <c r="AA170" i="6"/>
  <c r="BE170" i="6"/>
  <c r="BF170" i="6"/>
  <c r="BG170" i="6"/>
  <c r="BH170" i="6"/>
  <c r="BI170" i="6"/>
  <c r="BK170" i="6"/>
  <c r="N171" i="6"/>
  <c r="W171" i="6"/>
  <c r="Y171" i="6"/>
  <c r="AA171" i="6"/>
  <c r="BE171" i="6"/>
  <c r="BF171" i="6"/>
  <c r="BG171" i="6"/>
  <c r="BH171" i="6"/>
  <c r="BI171" i="6"/>
  <c r="BK171" i="6"/>
  <c r="N172" i="6"/>
  <c r="W172" i="6"/>
  <c r="Y172" i="6"/>
  <c r="AA172" i="6"/>
  <c r="BE172" i="6"/>
  <c r="BF172" i="6"/>
  <c r="BG172" i="6"/>
  <c r="BH172" i="6"/>
  <c r="BI172" i="6"/>
  <c r="BK172" i="6"/>
  <c r="N173" i="6"/>
  <c r="W173" i="6"/>
  <c r="Y173" i="6"/>
  <c r="AA173" i="6"/>
  <c r="BE173" i="6"/>
  <c r="BF173" i="6"/>
  <c r="BG173" i="6"/>
  <c r="BH173" i="6"/>
  <c r="BI173" i="6"/>
  <c r="BK173" i="6"/>
  <c r="N174" i="6"/>
  <c r="W174" i="6"/>
  <c r="Y174" i="6"/>
  <c r="AA174" i="6"/>
  <c r="BE174" i="6"/>
  <c r="BF174" i="6"/>
  <c r="BG174" i="6"/>
  <c r="BH174" i="6"/>
  <c r="BI174" i="6"/>
  <c r="BK174" i="6"/>
  <c r="N175" i="6"/>
  <c r="W175" i="6"/>
  <c r="Y175" i="6"/>
  <c r="AA175" i="6"/>
  <c r="BE175" i="6"/>
  <c r="BF175" i="6"/>
  <c r="BG175" i="6"/>
  <c r="BH175" i="6"/>
  <c r="BI175" i="6"/>
  <c r="BK175" i="6"/>
  <c r="N176" i="6"/>
  <c r="W176" i="6"/>
  <c r="Y176" i="6"/>
  <c r="AA176" i="6"/>
  <c r="BE176" i="6"/>
  <c r="BF176" i="6"/>
  <c r="BG176" i="6"/>
  <c r="BH176" i="6"/>
  <c r="BI176" i="6"/>
  <c r="BK176" i="6"/>
  <c r="N177" i="6"/>
  <c r="W177" i="6"/>
  <c r="Y177" i="6"/>
  <c r="AA177" i="6"/>
  <c r="BE177" i="6"/>
  <c r="BF177" i="6"/>
  <c r="BG177" i="6"/>
  <c r="BH177" i="6"/>
  <c r="BI177" i="6"/>
  <c r="BK177" i="6"/>
  <c r="N178" i="6"/>
  <c r="W178" i="6"/>
  <c r="Y178" i="6"/>
  <c r="AA178" i="6"/>
  <c r="BE178" i="6"/>
  <c r="BF178" i="6"/>
  <c r="BG178" i="6"/>
  <c r="BH178" i="6"/>
  <c r="BI178" i="6"/>
  <c r="BK178" i="6"/>
  <c r="N179" i="6"/>
  <c r="W179" i="6"/>
  <c r="Y179" i="6"/>
  <c r="AA179" i="6"/>
  <c r="BE179" i="6"/>
  <c r="BF179" i="6"/>
  <c r="BG179" i="6"/>
  <c r="BH179" i="6"/>
  <c r="BI179" i="6"/>
  <c r="BK179" i="6"/>
  <c r="N180" i="6"/>
  <c r="W180" i="6"/>
  <c r="Y180" i="6"/>
  <c r="AA180" i="6"/>
  <c r="BE180" i="6"/>
  <c r="BF180" i="6"/>
  <c r="BG180" i="6"/>
  <c r="BH180" i="6"/>
  <c r="BI180" i="6"/>
  <c r="BK180" i="6"/>
  <c r="N181" i="6"/>
  <c r="W181" i="6"/>
  <c r="Y181" i="6"/>
  <c r="AA181" i="6"/>
  <c r="BE181" i="6"/>
  <c r="BF181" i="6"/>
  <c r="BG181" i="6"/>
  <c r="BH181" i="6"/>
  <c r="BI181" i="6"/>
  <c r="BK181" i="6"/>
  <c r="N182" i="6"/>
  <c r="W182" i="6"/>
  <c r="Y182" i="6"/>
  <c r="AA182" i="6"/>
  <c r="BE182" i="6"/>
  <c r="BF182" i="6"/>
  <c r="BG182" i="6"/>
  <c r="BH182" i="6"/>
  <c r="BI182" i="6"/>
  <c r="BK182" i="6"/>
  <c r="N183" i="6"/>
  <c r="W183" i="6"/>
  <c r="Y183" i="6"/>
  <c r="AA183" i="6"/>
  <c r="BE183" i="6"/>
  <c r="BF183" i="6"/>
  <c r="BG183" i="6"/>
  <c r="BH183" i="6"/>
  <c r="BI183" i="6"/>
  <c r="BK183" i="6"/>
  <c r="N184" i="6"/>
  <c r="W184" i="6"/>
  <c r="Y184" i="6"/>
  <c r="AA184" i="6"/>
  <c r="BE184" i="6"/>
  <c r="BF184" i="6"/>
  <c r="BG184" i="6"/>
  <c r="BH184" i="6"/>
  <c r="BI184" i="6"/>
  <c r="BK184" i="6"/>
  <c r="N185" i="6"/>
  <c r="W185" i="6"/>
  <c r="Y185" i="6"/>
  <c r="AA185" i="6"/>
  <c r="BE185" i="6"/>
  <c r="BF185" i="6"/>
  <c r="BG185" i="6"/>
  <c r="BH185" i="6"/>
  <c r="BI185" i="6"/>
  <c r="BK185" i="6"/>
  <c r="N186" i="6"/>
  <c r="W186" i="6"/>
  <c r="Y186" i="6"/>
  <c r="AA186" i="6"/>
  <c r="BE186" i="6"/>
  <c r="BF186" i="6"/>
  <c r="BG186" i="6"/>
  <c r="BH186" i="6"/>
  <c r="BI186" i="6"/>
  <c r="BK186" i="6"/>
  <c r="N187" i="6"/>
  <c r="W187" i="6"/>
  <c r="Y187" i="6"/>
  <c r="AA187" i="6"/>
  <c r="BE187" i="6"/>
  <c r="BF187" i="6"/>
  <c r="BG187" i="6"/>
  <c r="BH187" i="6"/>
  <c r="BI187" i="6"/>
  <c r="BK187" i="6"/>
  <c r="N188" i="6"/>
  <c r="W188" i="6"/>
  <c r="Y188" i="6"/>
  <c r="AA188" i="6"/>
  <c r="BE188" i="6"/>
  <c r="BF188" i="6"/>
  <c r="BG188" i="6"/>
  <c r="BH188" i="6"/>
  <c r="BI188" i="6"/>
  <c r="BK188" i="6"/>
  <c r="N189" i="6"/>
  <c r="W189" i="6"/>
  <c r="Y189" i="6"/>
  <c r="AA189" i="6"/>
  <c r="BE189" i="6"/>
  <c r="BF189" i="6"/>
  <c r="BG189" i="6"/>
  <c r="BH189" i="6"/>
  <c r="BI189" i="6"/>
  <c r="BK189" i="6"/>
  <c r="N190" i="6"/>
  <c r="W190" i="6"/>
  <c r="Y190" i="6"/>
  <c r="AA190" i="6"/>
  <c r="BE190" i="6"/>
  <c r="BF190" i="6"/>
  <c r="BG190" i="6"/>
  <c r="BH190" i="6"/>
  <c r="BI190" i="6"/>
  <c r="BK190" i="6"/>
  <c r="N191" i="6"/>
  <c r="W191" i="6"/>
  <c r="Y191" i="6"/>
  <c r="AA191" i="6"/>
  <c r="BE191" i="6"/>
  <c r="BF191" i="6"/>
  <c r="BG191" i="6"/>
  <c r="BH191" i="6"/>
  <c r="BI191" i="6"/>
  <c r="BK191" i="6"/>
  <c r="N192" i="6"/>
  <c r="W192" i="6"/>
  <c r="Y192" i="6"/>
  <c r="AA192" i="6"/>
  <c r="BE192" i="6"/>
  <c r="BF192" i="6"/>
  <c r="BG192" i="6"/>
  <c r="BH192" i="6"/>
  <c r="BI192" i="6"/>
  <c r="BK192" i="6"/>
  <c r="N193" i="6"/>
  <c r="W193" i="6"/>
  <c r="Y193" i="6"/>
  <c r="AA193" i="6"/>
  <c r="BE193" i="6"/>
  <c r="BF193" i="6"/>
  <c r="BG193" i="6"/>
  <c r="BH193" i="6"/>
  <c r="BI193" i="6"/>
  <c r="BK193" i="6"/>
  <c r="N194" i="6"/>
  <c r="W194" i="6"/>
  <c r="Y194" i="6"/>
  <c r="AA194" i="6"/>
  <c r="BE194" i="6"/>
  <c r="BF194" i="6"/>
  <c r="BG194" i="6"/>
  <c r="BH194" i="6"/>
  <c r="BI194" i="6"/>
  <c r="BK194" i="6"/>
  <c r="N195" i="6"/>
  <c r="W195" i="6"/>
  <c r="Y195" i="6"/>
  <c r="AA195" i="6"/>
  <c r="BE195" i="6"/>
  <c r="BF195" i="6"/>
  <c r="BG195" i="6"/>
  <c r="BH195" i="6"/>
  <c r="BI195" i="6"/>
  <c r="BK195" i="6"/>
  <c r="N196" i="6"/>
  <c r="W196" i="6"/>
  <c r="Y196" i="6"/>
  <c r="AA196" i="6"/>
  <c r="BE196" i="6"/>
  <c r="BF196" i="6"/>
  <c r="BG196" i="6"/>
  <c r="BH196" i="6"/>
  <c r="BI196" i="6"/>
  <c r="BK196" i="6"/>
  <c r="N197" i="6"/>
  <c r="W197" i="6"/>
  <c r="Y197" i="6"/>
  <c r="AA197" i="6"/>
  <c r="BE197" i="6"/>
  <c r="BF197" i="6"/>
  <c r="BG197" i="6"/>
  <c r="BH197" i="6"/>
  <c r="BI197" i="6"/>
  <c r="BK197" i="6"/>
  <c r="N198" i="6"/>
  <c r="W198" i="6"/>
  <c r="Y198" i="6"/>
  <c r="AA198" i="6"/>
  <c r="BE198" i="6"/>
  <c r="BF198" i="6"/>
  <c r="BG198" i="6"/>
  <c r="BH198" i="6"/>
  <c r="BI198" i="6"/>
  <c r="BK198" i="6"/>
  <c r="N200" i="6"/>
  <c r="W200" i="6"/>
  <c r="Y200" i="6"/>
  <c r="AA200" i="6"/>
  <c r="BE200" i="6"/>
  <c r="BF200" i="6"/>
  <c r="BG200" i="6"/>
  <c r="BH200" i="6"/>
  <c r="BI200" i="6"/>
  <c r="BK200" i="6"/>
  <c r="N201" i="6"/>
  <c r="BE201" i="6" s="1"/>
  <c r="W201" i="6"/>
  <c r="W199" i="6"/>
  <c r="Y201" i="6"/>
  <c r="AA201" i="6"/>
  <c r="BF201" i="6"/>
  <c r="BG201" i="6"/>
  <c r="BH201" i="6"/>
  <c r="BI201" i="6"/>
  <c r="BK201" i="6"/>
  <c r="BK199" i="6"/>
  <c r="N199" i="6" s="1"/>
  <c r="N96" i="6" s="1"/>
  <c r="N202" i="6"/>
  <c r="W202" i="6"/>
  <c r="Y202" i="6"/>
  <c r="AA202" i="6"/>
  <c r="BE202" i="6"/>
  <c r="BF202" i="6"/>
  <c r="BG202" i="6"/>
  <c r="BH202" i="6"/>
  <c r="BI202" i="6"/>
  <c r="BK202" i="6"/>
  <c r="N203" i="6"/>
  <c r="W203" i="6"/>
  <c r="Y203" i="6"/>
  <c r="AA203" i="6"/>
  <c r="BE203" i="6"/>
  <c r="BF203" i="6"/>
  <c r="BG203" i="6"/>
  <c r="BH203" i="6"/>
  <c r="BI203" i="6"/>
  <c r="BK203" i="6"/>
  <c r="N204" i="6"/>
  <c r="W204" i="6"/>
  <c r="Y204" i="6"/>
  <c r="AA204" i="6"/>
  <c r="BE204" i="6"/>
  <c r="BF204" i="6"/>
  <c r="BG204" i="6"/>
  <c r="BH204" i="6"/>
  <c r="BI204" i="6"/>
  <c r="BK204" i="6"/>
  <c r="N205" i="6"/>
  <c r="W205" i="6"/>
  <c r="Y205" i="6"/>
  <c r="AA205" i="6"/>
  <c r="BE205" i="6"/>
  <c r="BF205" i="6"/>
  <c r="BG205" i="6"/>
  <c r="BH205" i="6"/>
  <c r="BI205" i="6"/>
  <c r="BK205" i="6"/>
  <c r="N206" i="6"/>
  <c r="W206" i="6"/>
  <c r="Y206" i="6"/>
  <c r="AA206" i="6"/>
  <c r="BE206" i="6"/>
  <c r="BF206" i="6"/>
  <c r="BG206" i="6"/>
  <c r="BH206" i="6"/>
  <c r="BI206" i="6"/>
  <c r="BK206" i="6"/>
  <c r="N207" i="6"/>
  <c r="N65535" i="6" s="1"/>
  <c r="N65535" i="7"/>
  <c r="F6" i="7"/>
  <c r="F78" i="7" s="1"/>
  <c r="O9" i="7"/>
  <c r="M81" i="7"/>
  <c r="O11" i="7"/>
  <c r="E12" i="7"/>
  <c r="F83" i="7" s="1"/>
  <c r="O12" i="7"/>
  <c r="O14" i="7"/>
  <c r="E15" i="7"/>
  <c r="O15" i="7"/>
  <c r="O17" i="7"/>
  <c r="E18" i="7"/>
  <c r="M115" i="7" s="1"/>
  <c r="O18" i="7"/>
  <c r="O20" i="7"/>
  <c r="E21" i="7"/>
  <c r="M84" i="7" s="1"/>
  <c r="O21" i="7"/>
  <c r="F79" i="7"/>
  <c r="F81" i="7"/>
  <c r="F84" i="7"/>
  <c r="BF95" i="7"/>
  <c r="BG95" i="7"/>
  <c r="BH95" i="7"/>
  <c r="H32" i="7" s="1"/>
  <c r="BC93" i="1" s="1"/>
  <c r="BI95" i="7"/>
  <c r="BF96" i="7"/>
  <c r="BG96" i="7"/>
  <c r="BH96" i="7"/>
  <c r="BI96" i="7"/>
  <c r="BF97" i="7"/>
  <c r="BG97" i="7"/>
  <c r="BH97" i="7"/>
  <c r="BI97" i="7"/>
  <c r="BF98" i="7"/>
  <c r="BG98" i="7"/>
  <c r="BH98" i="7"/>
  <c r="BI98" i="7"/>
  <c r="BF99" i="7"/>
  <c r="BG99" i="7"/>
  <c r="BH99" i="7"/>
  <c r="BI99" i="7"/>
  <c r="BF100" i="7"/>
  <c r="BG100" i="7"/>
  <c r="BH100" i="7"/>
  <c r="BI100" i="7"/>
  <c r="F110" i="7"/>
  <c r="F111" i="7"/>
  <c r="F113" i="7"/>
  <c r="F116" i="7"/>
  <c r="N122" i="7"/>
  <c r="W122" i="7"/>
  <c r="Y122" i="7"/>
  <c r="AA122" i="7"/>
  <c r="BE122" i="7"/>
  <c r="BF122" i="7"/>
  <c r="BG122" i="7"/>
  <c r="BH122" i="7"/>
  <c r="BI122" i="7"/>
  <c r="H33" i="7" s="1"/>
  <c r="BD93" i="1" s="1"/>
  <c r="BK122" i="7"/>
  <c r="BK121" i="7" s="1"/>
  <c r="N121" i="7" s="1"/>
  <c r="N124" i="7"/>
  <c r="W124" i="7"/>
  <c r="Y124" i="7"/>
  <c r="Y121" i="7" s="1"/>
  <c r="AA124" i="7"/>
  <c r="BE124" i="7"/>
  <c r="BF124" i="7"/>
  <c r="BG124" i="7"/>
  <c r="H31" i="7" s="1"/>
  <c r="BB93" i="1" s="1"/>
  <c r="BH124" i="7"/>
  <c r="BI124" i="7"/>
  <c r="BK124" i="7"/>
  <c r="N126" i="7"/>
  <c r="W126" i="7"/>
  <c r="Y126" i="7"/>
  <c r="AA126" i="7"/>
  <c r="BE126" i="7"/>
  <c r="BF126" i="7"/>
  <c r="BG126" i="7"/>
  <c r="BH126" i="7"/>
  <c r="BI126" i="7"/>
  <c r="BK126" i="7"/>
  <c r="N128" i="7"/>
  <c r="W128" i="7"/>
  <c r="Y128" i="7"/>
  <c r="Y127" i="7" s="1"/>
  <c r="AA128" i="7"/>
  <c r="BE128" i="7"/>
  <c r="BF128" i="7"/>
  <c r="BG128" i="7"/>
  <c r="BH128" i="7"/>
  <c r="BI128" i="7"/>
  <c r="BK128" i="7"/>
  <c r="N130" i="7"/>
  <c r="W130" i="7"/>
  <c r="W127" i="7" s="1"/>
  <c r="Y130" i="7"/>
  <c r="AA130" i="7"/>
  <c r="BE130" i="7"/>
  <c r="BF130" i="7"/>
  <c r="BG130" i="7"/>
  <c r="BH130" i="7"/>
  <c r="BI130" i="7"/>
  <c r="BK130" i="7"/>
  <c r="N132" i="7"/>
  <c r="W132" i="7"/>
  <c r="Y132" i="7"/>
  <c r="AA132" i="7"/>
  <c r="AA127" i="7" s="1"/>
  <c r="BE132" i="7"/>
  <c r="BF132" i="7"/>
  <c r="BG132" i="7"/>
  <c r="BH132" i="7"/>
  <c r="BI132" i="7"/>
  <c r="BK132" i="7"/>
  <c r="N133" i="7"/>
  <c r="W133" i="7"/>
  <c r="Y133" i="7"/>
  <c r="AA133" i="7"/>
  <c r="BE133" i="7"/>
  <c r="BF133" i="7"/>
  <c r="BG133" i="7"/>
  <c r="BH133" i="7"/>
  <c r="BI133" i="7"/>
  <c r="BK133" i="7"/>
  <c r="N135" i="7"/>
  <c r="W135" i="7"/>
  <c r="Y135" i="7"/>
  <c r="AA135" i="7"/>
  <c r="BE135" i="7"/>
  <c r="BF135" i="7"/>
  <c r="BG135" i="7"/>
  <c r="BH135" i="7"/>
  <c r="BI135" i="7"/>
  <c r="BK135" i="7"/>
  <c r="N136" i="7"/>
  <c r="W136" i="7"/>
  <c r="Y136" i="7"/>
  <c r="AA136" i="7"/>
  <c r="BE136" i="7"/>
  <c r="BF136" i="7"/>
  <c r="BG136" i="7"/>
  <c r="BH136" i="7"/>
  <c r="BI136" i="7"/>
  <c r="BK136" i="7"/>
  <c r="N137" i="7"/>
  <c r="W137" i="7"/>
  <c r="Y137" i="7"/>
  <c r="AA137" i="7"/>
  <c r="BE137" i="7"/>
  <c r="BF137" i="7"/>
  <c r="BG137" i="7"/>
  <c r="BH137" i="7"/>
  <c r="BI137" i="7"/>
  <c r="BK137" i="7"/>
  <c r="N138" i="7"/>
  <c r="W138" i="7"/>
  <c r="Y138" i="7"/>
  <c r="AA138" i="7"/>
  <c r="BE138" i="7"/>
  <c r="BF138" i="7"/>
  <c r="BG138" i="7"/>
  <c r="BH138" i="7"/>
  <c r="BI138" i="7"/>
  <c r="BK138" i="7"/>
  <c r="N141" i="7"/>
  <c r="W141" i="7"/>
  <c r="Y141" i="7"/>
  <c r="Y140" i="7" s="1"/>
  <c r="AA141" i="7"/>
  <c r="BE141" i="7"/>
  <c r="BF141" i="7"/>
  <c r="BG141" i="7"/>
  <c r="BH141" i="7"/>
  <c r="BI141" i="7"/>
  <c r="BK141" i="7"/>
  <c r="BK140" i="7" s="1"/>
  <c r="N140" i="7" s="1"/>
  <c r="N92" i="7" s="1"/>
  <c r="N142" i="7"/>
  <c r="W142" i="7"/>
  <c r="W140" i="7" s="1"/>
  <c r="Y142" i="7"/>
  <c r="AA142" i="7"/>
  <c r="BE142" i="7"/>
  <c r="BF142" i="7"/>
  <c r="BG142" i="7"/>
  <c r="BH142" i="7"/>
  <c r="BI142" i="7"/>
  <c r="BK142" i="7"/>
  <c r="N143" i="7"/>
  <c r="W143" i="7"/>
  <c r="Y143" i="7"/>
  <c r="AA143" i="7"/>
  <c r="AA140" i="7" s="1"/>
  <c r="BE143" i="7"/>
  <c r="BF143" i="7"/>
  <c r="BG143" i="7"/>
  <c r="BH143" i="7"/>
  <c r="BI143" i="7"/>
  <c r="BK143" i="7"/>
  <c r="N144" i="7"/>
  <c r="W144" i="7"/>
  <c r="Y144" i="7"/>
  <c r="AA144" i="7"/>
  <c r="BE144" i="7"/>
  <c r="BF144" i="7"/>
  <c r="BG144" i="7"/>
  <c r="BH144" i="7"/>
  <c r="BI144" i="7"/>
  <c r="BK144" i="7"/>
  <c r="N145" i="7"/>
  <c r="W145" i="7"/>
  <c r="Y145" i="7"/>
  <c r="AA145" i="7"/>
  <c r="BE145" i="7"/>
  <c r="BF145" i="7"/>
  <c r="BG145" i="7"/>
  <c r="BH145" i="7"/>
  <c r="BI145" i="7"/>
  <c r="BK145" i="7"/>
  <c r="N146" i="7"/>
  <c r="W146" i="7"/>
  <c r="Y146" i="7"/>
  <c r="AA146" i="7"/>
  <c r="BE146" i="7"/>
  <c r="BF146" i="7"/>
  <c r="BG146" i="7"/>
  <c r="BH146" i="7"/>
  <c r="BI146" i="7"/>
  <c r="BK146" i="7"/>
  <c r="N147" i="7"/>
  <c r="N90" i="7"/>
  <c r="W166" i="6"/>
  <c r="BK128" i="6"/>
  <c r="M119" i="6"/>
  <c r="N122" i="5"/>
  <c r="N90" i="5" s="1"/>
  <c r="H33" i="5"/>
  <c r="BD91" i="1" s="1"/>
  <c r="AA146" i="4"/>
  <c r="BK146" i="4"/>
  <c r="N146" i="4" s="1"/>
  <c r="N94" i="4" s="1"/>
  <c r="W146" i="4"/>
  <c r="BK124" i="4"/>
  <c r="BK123" i="4" s="1"/>
  <c r="M118" i="4"/>
  <c r="M83" i="4"/>
  <c r="M81" i="4"/>
  <c r="M116" i="4"/>
  <c r="M30" i="6"/>
  <c r="AW92" i="1" s="1"/>
  <c r="F78" i="5"/>
  <c r="F111" i="5"/>
  <c r="F115" i="7"/>
  <c r="W149" i="6"/>
  <c r="H32" i="5"/>
  <c r="BC91" i="1" s="1"/>
  <c r="AA199" i="6"/>
  <c r="Y122" i="5"/>
  <c r="BK166" i="6"/>
  <c r="N166" i="6" s="1"/>
  <c r="N95" i="6" s="1"/>
  <c r="AA166" i="6"/>
  <c r="Y140" i="5"/>
  <c r="H31" i="5"/>
  <c r="BB91" i="1" s="1"/>
  <c r="AA124" i="4"/>
  <c r="AA123" i="4" s="1"/>
  <c r="AA122" i="4"/>
  <c r="W287" i="3"/>
  <c r="BK241" i="3"/>
  <c r="N241" i="3" s="1"/>
  <c r="N97" i="3" s="1"/>
  <c r="Y227" i="3"/>
  <c r="BK221" i="3"/>
  <c r="N221" i="3" s="1"/>
  <c r="N95" i="3" s="1"/>
  <c r="W221" i="3"/>
  <c r="Y212" i="3"/>
  <c r="BK204" i="3"/>
  <c r="N204" i="3" s="1"/>
  <c r="N93" i="3" s="1"/>
  <c r="W204" i="3"/>
  <c r="Y191" i="3"/>
  <c r="W171" i="3"/>
  <c r="H30" i="4"/>
  <c r="BA90" i="1" s="1"/>
  <c r="Y129" i="3"/>
  <c r="H31" i="3"/>
  <c r="BB89" i="1"/>
  <c r="H33" i="2"/>
  <c r="BD88" i="1"/>
  <c r="H30" i="2"/>
  <c r="BA88" i="1"/>
  <c r="F78" i="2"/>
  <c r="F108" i="2"/>
  <c r="F116" i="5"/>
  <c r="AA241" i="3"/>
  <c r="AA221" i="3"/>
  <c r="M30" i="3"/>
  <c r="AW89" i="1"/>
  <c r="F123" i="3"/>
  <c r="F83" i="3"/>
  <c r="M30" i="4"/>
  <c r="AW90" i="1" s="1"/>
  <c r="F113" i="2"/>
  <c r="N128" i="6"/>
  <c r="N91" i="6" s="1"/>
  <c r="N123" i="4"/>
  <c r="N89" i="4" s="1"/>
  <c r="BK122" i="4"/>
  <c r="N122" i="4" s="1"/>
  <c r="N88" i="4" s="1"/>
  <c r="M111" i="2"/>
  <c r="M113" i="7"/>
  <c r="N101" i="4" l="1"/>
  <c r="BE101" i="4" s="1"/>
  <c r="M24" i="4"/>
  <c r="N100" i="4"/>
  <c r="BE100" i="4" s="1"/>
  <c r="N98" i="4"/>
  <c r="N99" i="4"/>
  <c r="BE99" i="4" s="1"/>
  <c r="N103" i="4"/>
  <c r="BE103" i="4" s="1"/>
  <c r="N102" i="4"/>
  <c r="BE102" i="4" s="1"/>
  <c r="Y120" i="7"/>
  <c r="Y119" i="7" s="1"/>
  <c r="N121" i="5"/>
  <c r="N89" i="5" s="1"/>
  <c r="BK120" i="5"/>
  <c r="N120" i="5" s="1"/>
  <c r="N88" i="5" s="1"/>
  <c r="Y199" i="6"/>
  <c r="Y149" i="6"/>
  <c r="Y124" i="6" s="1"/>
  <c r="Y123" i="6" s="1"/>
  <c r="Y140" i="6"/>
  <c r="H31" i="6"/>
  <c r="BB92" i="1" s="1"/>
  <c r="N140" i="5"/>
  <c r="N92" i="5" s="1"/>
  <c r="H31" i="4"/>
  <c r="BB90" i="1" s="1"/>
  <c r="Y221" i="3"/>
  <c r="Y128" i="3" s="1"/>
  <c r="Y127" i="3" s="1"/>
  <c r="M116" i="7"/>
  <c r="M83" i="7"/>
  <c r="H30" i="5"/>
  <c r="BA91" i="1" s="1"/>
  <c r="Y146" i="4"/>
  <c r="H33" i="4"/>
  <c r="BD90" i="1" s="1"/>
  <c r="Y123" i="4"/>
  <c r="Y122" i="4" s="1"/>
  <c r="AA204" i="3"/>
  <c r="AA128" i="3" s="1"/>
  <c r="AA127" i="3" s="1"/>
  <c r="M121" i="3"/>
  <c r="M81" i="3"/>
  <c r="AA119" i="2"/>
  <c r="AA118" i="2" s="1"/>
  <c r="AA117" i="2" s="1"/>
  <c r="BK119" i="2"/>
  <c r="H30" i="7"/>
  <c r="BA93" i="1" s="1"/>
  <c r="H33" i="6"/>
  <c r="BD92" i="1" s="1"/>
  <c r="N124" i="4"/>
  <c r="N90" i="4" s="1"/>
  <c r="BK127" i="7"/>
  <c r="N127" i="7" s="1"/>
  <c r="N91" i="7" s="1"/>
  <c r="AA121" i="7"/>
  <c r="AA120" i="7" s="1"/>
  <c r="AA119" i="7" s="1"/>
  <c r="W121" i="7"/>
  <c r="W120" i="7" s="1"/>
  <c r="W119" i="7" s="1"/>
  <c r="AU93" i="1" s="1"/>
  <c r="M30" i="7"/>
  <c r="AW93" i="1" s="1"/>
  <c r="M81" i="6"/>
  <c r="M117" i="6"/>
  <c r="BK212" i="3"/>
  <c r="N212" i="3" s="1"/>
  <c r="N94" i="3" s="1"/>
  <c r="H30" i="3"/>
  <c r="BA89" i="1" s="1"/>
  <c r="BA87" i="1" s="1"/>
  <c r="H32" i="3"/>
  <c r="BC89" i="1" s="1"/>
  <c r="Y166" i="6"/>
  <c r="Y128" i="6"/>
  <c r="M30" i="5"/>
  <c r="AW91" i="1" s="1"/>
  <c r="BK287" i="3"/>
  <c r="N287" i="3" s="1"/>
  <c r="N99" i="3" s="1"/>
  <c r="AA287" i="3"/>
  <c r="W241" i="3"/>
  <c r="AA212" i="3"/>
  <c r="W212" i="3"/>
  <c r="W128" i="3" s="1"/>
  <c r="W127" i="3" s="1"/>
  <c r="AU89" i="1" s="1"/>
  <c r="BK129" i="3"/>
  <c r="H33" i="3"/>
  <c r="BD89" i="1" s="1"/>
  <c r="BD87" i="1" s="1"/>
  <c r="W32" i="1" s="1"/>
  <c r="M30" i="2"/>
  <c r="AW88" i="1" s="1"/>
  <c r="W128" i="6"/>
  <c r="W124" i="6" s="1"/>
  <c r="W123" i="6" s="1"/>
  <c r="AU92" i="1" s="1"/>
  <c r="M84" i="5"/>
  <c r="M117" i="5"/>
  <c r="W124" i="4"/>
  <c r="W123" i="4" s="1"/>
  <c r="W122" i="4" s="1"/>
  <c r="AU90" i="1" s="1"/>
  <c r="H32" i="4"/>
  <c r="BC90" i="1" s="1"/>
  <c r="Y287" i="3"/>
  <c r="W227" i="3"/>
  <c r="Y119" i="2"/>
  <c r="Y118" i="2" s="1"/>
  <c r="Y117" i="2" s="1"/>
  <c r="W119" i="2"/>
  <c r="W118" i="2" s="1"/>
  <c r="W117" i="2" s="1"/>
  <c r="AU88" i="1" s="1"/>
  <c r="BK149" i="6"/>
  <c r="AA125" i="6"/>
  <c r="AA124" i="6" s="1"/>
  <c r="AA123" i="6" s="1"/>
  <c r="H32" i="6"/>
  <c r="BC92" i="1" s="1"/>
  <c r="Y137" i="5"/>
  <c r="Y121" i="5" s="1"/>
  <c r="Y120" i="5" s="1"/>
  <c r="M116" i="5"/>
  <c r="F119" i="4"/>
  <c r="F118" i="4"/>
  <c r="F83" i="4"/>
  <c r="H31" i="2"/>
  <c r="BB88" i="1" s="1"/>
  <c r="W29" i="1" l="1"/>
  <c r="AW87" i="1"/>
  <c r="AK29" i="1" s="1"/>
  <c r="BC87" i="1"/>
  <c r="BK118" i="2"/>
  <c r="N119" i="2"/>
  <c r="N90" i="2" s="1"/>
  <c r="BK120" i="7"/>
  <c r="AU87" i="1"/>
  <c r="M24" i="5"/>
  <c r="N101" i="5"/>
  <c r="BE101" i="5" s="1"/>
  <c r="N98" i="5"/>
  <c r="BE98" i="5" s="1"/>
  <c r="N97" i="5"/>
  <c r="BE97" i="5" s="1"/>
  <c r="N99" i="5"/>
  <c r="BE99" i="5" s="1"/>
  <c r="N100" i="5"/>
  <c r="BE100" i="5" s="1"/>
  <c r="N96" i="5"/>
  <c r="BB87" i="1"/>
  <c r="N149" i="6"/>
  <c r="N93" i="6" s="1"/>
  <c r="BK124" i="6"/>
  <c r="N129" i="3"/>
  <c r="N90" i="3" s="1"/>
  <c r="BK128" i="3"/>
  <c r="BE98" i="4"/>
  <c r="N97" i="4"/>
  <c r="W31" i="1" l="1"/>
  <c r="AY87" i="1"/>
  <c r="BE96" i="5"/>
  <c r="N95" i="5"/>
  <c r="M25" i="4"/>
  <c r="L105" i="4"/>
  <c r="H29" i="4"/>
  <c r="AZ90" i="1" s="1"/>
  <c r="M29" i="4"/>
  <c r="AV90" i="1" s="1"/>
  <c r="AT90" i="1" s="1"/>
  <c r="BK119" i="7"/>
  <c r="N119" i="7" s="1"/>
  <c r="N88" i="7" s="1"/>
  <c r="N120" i="7"/>
  <c r="N89" i="7" s="1"/>
  <c r="BK117" i="2"/>
  <c r="N117" i="2" s="1"/>
  <c r="N88" i="2" s="1"/>
  <c r="N118" i="2"/>
  <c r="N89" i="2" s="1"/>
  <c r="BK123" i="6"/>
  <c r="N123" i="6" s="1"/>
  <c r="N88" i="6" s="1"/>
  <c r="N124" i="6"/>
  <c r="N89" i="6" s="1"/>
  <c r="BK127" i="3"/>
  <c r="N127" i="3" s="1"/>
  <c r="N88" i="3" s="1"/>
  <c r="N128" i="3"/>
  <c r="N89" i="3" s="1"/>
  <c r="AX87" i="1"/>
  <c r="W30" i="1"/>
  <c r="N104" i="3" l="1"/>
  <c r="BE104" i="3" s="1"/>
  <c r="N108" i="3"/>
  <c r="BE108" i="3" s="1"/>
  <c r="N107" i="3"/>
  <c r="BE107" i="3" s="1"/>
  <c r="M24" i="3"/>
  <c r="N103" i="3"/>
  <c r="N106" i="3"/>
  <c r="BE106" i="3" s="1"/>
  <c r="N105" i="3"/>
  <c r="BE105" i="3" s="1"/>
  <c r="N95" i="2"/>
  <c r="BE95" i="2" s="1"/>
  <c r="M24" i="2"/>
  <c r="N98" i="2"/>
  <c r="BE98" i="2" s="1"/>
  <c r="N93" i="2"/>
  <c r="N94" i="2"/>
  <c r="BE94" i="2" s="1"/>
  <c r="N97" i="2"/>
  <c r="BE97" i="2" s="1"/>
  <c r="N96" i="2"/>
  <c r="BE96" i="2" s="1"/>
  <c r="M25" i="5"/>
  <c r="L103" i="5"/>
  <c r="M29" i="5"/>
  <c r="AV91" i="1" s="1"/>
  <c r="AT91" i="1" s="1"/>
  <c r="H29" i="5"/>
  <c r="AZ91" i="1" s="1"/>
  <c r="N103" i="6"/>
  <c r="BE103" i="6" s="1"/>
  <c r="M24" i="6"/>
  <c r="N100" i="6"/>
  <c r="BE100" i="6" s="1"/>
  <c r="N99" i="6"/>
  <c r="N101" i="6"/>
  <c r="BE101" i="6" s="1"/>
  <c r="N102" i="6"/>
  <c r="BE102" i="6" s="1"/>
  <c r="N104" i="6"/>
  <c r="BE104" i="6" s="1"/>
  <c r="N96" i="7"/>
  <c r="BE96" i="7" s="1"/>
  <c r="N100" i="7"/>
  <c r="BE100" i="7" s="1"/>
  <c r="N98" i="7"/>
  <c r="BE98" i="7" s="1"/>
  <c r="N99" i="7"/>
  <c r="BE99" i="7" s="1"/>
  <c r="N97" i="7"/>
  <c r="BE97" i="7" s="1"/>
  <c r="M24" i="7"/>
  <c r="N95" i="7"/>
  <c r="AS90" i="1"/>
  <c r="M27" i="4"/>
  <c r="L35" i="4" l="1"/>
  <c r="AG90" i="1"/>
  <c r="AN90" i="1" s="1"/>
  <c r="N98" i="6"/>
  <c r="BE99" i="6"/>
  <c r="N92" i="2"/>
  <c r="BE93" i="2"/>
  <c r="BE95" i="7"/>
  <c r="N94" i="7"/>
  <c r="BE103" i="3"/>
  <c r="N102" i="3"/>
  <c r="AS91" i="1"/>
  <c r="M27" i="5"/>
  <c r="H29" i="3" l="1"/>
  <c r="AZ89" i="1" s="1"/>
  <c r="M29" i="3"/>
  <c r="AV89" i="1" s="1"/>
  <c r="AT89" i="1" s="1"/>
  <c r="M25" i="7"/>
  <c r="L102" i="7"/>
  <c r="H29" i="6"/>
  <c r="AZ92" i="1" s="1"/>
  <c r="M29" i="6"/>
  <c r="AV92" i="1" s="1"/>
  <c r="AT92" i="1" s="1"/>
  <c r="L35" i="5"/>
  <c r="AG91" i="1"/>
  <c r="AN91" i="1" s="1"/>
  <c r="H29" i="7"/>
  <c r="AZ93" i="1" s="1"/>
  <c r="M29" i="7"/>
  <c r="AV93" i="1" s="1"/>
  <c r="AT93" i="1" s="1"/>
  <c r="M25" i="6"/>
  <c r="L106" i="6"/>
  <c r="M29" i="2"/>
  <c r="AV88" i="1" s="1"/>
  <c r="AT88" i="1" s="1"/>
  <c r="H29" i="2"/>
  <c r="AZ88" i="1" s="1"/>
  <c r="AZ87" i="1" s="1"/>
  <c r="M25" i="3"/>
  <c r="L110" i="3"/>
  <c r="M25" i="2"/>
  <c r="L100" i="2"/>
  <c r="AV87" i="1" l="1"/>
  <c r="AS89" i="1"/>
  <c r="M27" i="3"/>
  <c r="AS92" i="1"/>
  <c r="M27" i="6"/>
  <c r="AS93" i="1"/>
  <c r="M27" i="7"/>
  <c r="AS88" i="1"/>
  <c r="M27" i="2"/>
  <c r="L35" i="6" l="1"/>
  <c r="AG92" i="1"/>
  <c r="AN92" i="1" s="1"/>
  <c r="L35" i="7"/>
  <c r="AG93" i="1"/>
  <c r="AN93" i="1" s="1"/>
  <c r="L35" i="3"/>
  <c r="AG89" i="1"/>
  <c r="AN89" i="1" s="1"/>
  <c r="AG88" i="1"/>
  <c r="L35" i="2"/>
  <c r="AS87" i="1"/>
  <c r="AT87" i="1"/>
  <c r="AN88" i="1" l="1"/>
  <c r="AG87" i="1"/>
  <c r="AK23" i="1" l="1"/>
  <c r="AG99" i="1"/>
  <c r="AN87" i="1"/>
  <c r="AG96" i="1"/>
  <c r="AG97" i="1"/>
  <c r="AG98" i="1"/>
  <c r="CD98" i="1" l="1"/>
  <c r="AV98" i="1"/>
  <c r="BY98" i="1" s="1"/>
  <c r="CD97" i="1"/>
  <c r="AV97" i="1"/>
  <c r="BY97" i="1" s="1"/>
  <c r="CD99" i="1"/>
  <c r="AV99" i="1"/>
  <c r="BY99" i="1" s="1"/>
  <c r="AV96" i="1"/>
  <c r="BY96" i="1" s="1"/>
  <c r="CD96" i="1"/>
  <c r="AG95" i="1"/>
  <c r="AK28" i="1" l="1"/>
  <c r="AK24" i="1"/>
  <c r="AK26" i="1" s="1"/>
  <c r="AK34" i="1" s="1"/>
  <c r="AG101" i="1"/>
  <c r="AN96" i="1"/>
  <c r="W28" i="1"/>
  <c r="AN99" i="1"/>
  <c r="AN97" i="1"/>
  <c r="AN98" i="1"/>
  <c r="AN95" i="1" l="1"/>
  <c r="AN101" i="1" s="1"/>
</calcChain>
</file>

<file path=xl/sharedStrings.xml><?xml version="1.0" encoding="utf-8"?>
<sst xmlns="http://schemas.openxmlformats.org/spreadsheetml/2006/main" count="5102" uniqueCount="790">
  <si>
    <t>2012</t>
  </si>
  <si>
    <t>List obsahuje:</t>
  </si>
  <si>
    <t>2.0</t>
  </si>
  <si>
    <t>False</t>
  </si>
  <si>
    <t>optimalizováno pro tisk sestav ve formátu A4 - na výšku</t>
  </si>
  <si>
    <t>&gt;&gt;  skryté sloupce  &lt;&lt;</t>
  </si>
  <si>
    <t>0,01</t>
  </si>
  <si>
    <t>21</t>
  </si>
  <si>
    <t>15</t>
  </si>
  <si>
    <t>SOUHRNNÝ LIST STAVBY</t>
  </si>
  <si>
    <t>v ---  níže se nacházejí doplnkové a pomocné údaje k sestavám  --- v</t>
  </si>
  <si>
    <t>Návod na vyplnění</t>
  </si>
  <si>
    <t>0,001</t>
  </si>
  <si>
    <t>Kód:</t>
  </si>
  <si>
    <t>2016-10</t>
  </si>
  <si>
    <t>Měnit lze pouze buňky se žlutým podbarvením!
1) na prvním listu Rekapitulace stavby vyplňte v sestavě
    a) Souhrnný list
       - údaje o Zhotoviteli
         (přenesou se do ostatních sestav i v jiných listech)
    b) Rekapitulace objektů
       - potřebné Ostatní náklady
2) na vybraných listech vyplňte v sestavě
    a) Krycí list
       - údaje o Zhotoviteli, pokud se liší od údajů o Zhotoviteli na Souhrnném listu
         (údaje se přenesou do ostatních sestav v daném listu)
    b) Rekapitulace rozpočtu
       - potřebné Ostatní náklady
    c) Rozpočet
       - ceny u položek
       - množství, pokud má žluté podbarvení
       - a v případe potřeby poznámku (ta je v skrytém sloupci)</t>
  </si>
  <si>
    <t>Stavba:</t>
  </si>
  <si>
    <t>Přístupové komunikace do průmyslové zóny</t>
  </si>
  <si>
    <t>0,1</t>
  </si>
  <si>
    <t>JKSO:</t>
  </si>
  <si>
    <t>CC-CZ:</t>
  </si>
  <si>
    <t>1</t>
  </si>
  <si>
    <t>Místo:</t>
  </si>
  <si>
    <t>Město Ralsko</t>
  </si>
  <si>
    <t>Datum:</t>
  </si>
  <si>
    <t>10</t>
  </si>
  <si>
    <t>100</t>
  </si>
  <si>
    <t>Objednavatel:</t>
  </si>
  <si>
    <t>IČ:</t>
  </si>
  <si>
    <t xml:space="preserve"> </t>
  </si>
  <si>
    <t>DIČ:</t>
  </si>
  <si>
    <t>Zhotovitel:</t>
  </si>
  <si>
    <t>Vyplň údaj</t>
  </si>
  <si>
    <t>Projektant:</t>
  </si>
  <si>
    <t>True</t>
  </si>
  <si>
    <t>Zpracovatel:</t>
  </si>
  <si>
    <t>Náklady z rozpočtů</t>
  </si>
  <si>
    <t>Ostatní náklady ze souhrnného listu</t>
  </si>
  <si>
    <t>Cena bez DPH</t>
  </si>
  <si>
    <t>DPH</t>
  </si>
  <si>
    <t>základní</t>
  </si>
  <si>
    <t>ze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</si>
  <si>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</si>
  <si>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</si>
  <si>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</si>
  <si>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</si>
  <si>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</si>
  <si>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</si>
  <si>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</si>
  <si>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</si>
  <si>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</si>
  <si>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</si>
  <si>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</si>
  <si>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</si>
  <si>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</si>
  <si>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</t>
  </si>
  <si>
    <t>Informatívní údaje z listů zakázek</t>
  </si>
  <si>
    <t>Kód</t>
  </si>
  <si>
    <t>Objekt</t>
  </si>
  <si>
    <t>Cena bez DPH [CZK]</t>
  </si>
  <si>
    <t>Cena s DPH [CZK]</t>
  </si>
  <si>
    <t>z toho Ostat.
náklady [CZK]</t>
  </si>
  <si>
    <t>DPH [CZK]</t>
  </si>
  <si>
    <t>Normohodiny [h]</t>
  </si>
  <si>
    <t>DPH základní [CZK]</t>
  </si>
  <si>
    <t>DPH snížená [CZK]</t>
  </si>
  <si>
    <t>DPH základní přenesená
[CZK]</t>
  </si>
  <si>
    <t>DPH snížená přenesená
[CZK]</t>
  </si>
  <si>
    <t>Základna
DPH základní</t>
  </si>
  <si>
    <t>Základna
DPH snížená</t>
  </si>
  <si>
    <t>Základna
DPH zákl. přenesená</t>
  </si>
  <si>
    <t>Základna
DPH sníž. přenesená</t>
  </si>
  <si>
    <t>Základna
DPH nulová</t>
  </si>
  <si>
    <t>1) Náklady z rozpočtů</t>
  </si>
  <si>
    <t>D</t>
  </si>
  <si>
    <t>0</t>
  </si>
  <si>
    <t>###NOIMPORT###</t>
  </si>
  <si>
    <t>IMPORT</t>
  </si>
  <si>
    <t>{66D7FC9E-42CF-4764-94A4-7AB6ED66F57D}</t>
  </si>
  <si>
    <t>{00000000-0000-0000-0000-000000000000}</t>
  </si>
  <si>
    <t>SO 000.01</t>
  </si>
  <si>
    <t>Příprava staveniště</t>
  </si>
  <si>
    <t>{CAA32158-7CAA-4F98-936C-06DE70C1A70F}</t>
  </si>
  <si>
    <t>SO 100.01</t>
  </si>
  <si>
    <t xml:space="preserve">Komunikace a zpevněné plochy </t>
  </si>
  <si>
    <t>{401427B6-4AF1-4517-A4D5-392D0317ACAA}</t>
  </si>
  <si>
    <t>SO 300.01</t>
  </si>
  <si>
    <t>Dešťová kanalizace</t>
  </si>
  <si>
    <t>{8CAF351D-6D86-4F6F-B188-FDC54826C206}</t>
  </si>
  <si>
    <t>SO 300.02</t>
  </si>
  <si>
    <t>Vodovodní přípojky</t>
  </si>
  <si>
    <t>{34A6772D-1239-4E52-B770-99D0361D88F3}</t>
  </si>
  <si>
    <t>SO 400.01</t>
  </si>
  <si>
    <t>Veřejné osvětlení</t>
  </si>
  <si>
    <t>{795B40E2-A492-476C-AAC3-4B40C50924B5}</t>
  </si>
  <si>
    <t>SO 400.02</t>
  </si>
  <si>
    <t>Chráničky elektro</t>
  </si>
  <si>
    <t>{6A4D7BF6-1D08-4818-A04F-8BC59D2E457B}</t>
  </si>
  <si>
    <t>2) Ostatní náklady ze souhrnného listu</t>
  </si>
  <si>
    <t>Procent. zadání
[% nákladů rozpočtu]</t>
  </si>
  <si>
    <t>Zařazení nákladů</t>
  </si>
  <si>
    <t>Ostatní náklady</t>
  </si>
  <si>
    <t>stavební čast</t>
  </si>
  <si>
    <t>OSTATNENAKLADY</t>
  </si>
  <si>
    <t>Vyplň vlastní</t>
  </si>
  <si>
    <t>OSTATNENAKLADYVLASTNE</t>
  </si>
  <si>
    <t>Celkové náklady za stavbu 1) + 2)</t>
  </si>
  <si>
    <t>Zpět na list:</t>
  </si>
  <si>
    <t>2</t>
  </si>
  <si>
    <t>KRYCÍ LIST ROZPOČTU</t>
  </si>
  <si>
    <t>Objekt:</t>
  </si>
  <si>
    <t>SO 000.01 - Příprava staveniště</t>
  </si>
  <si>
    <t>Náklady z rozpočtu</t>
  </si>
  <si>
    <t>REKAPITULACE ROZPOČTU</t>
  </si>
  <si>
    <t>Kód - Popis</t>
  </si>
  <si>
    <t>Cena celkem [CZK]</t>
  </si>
  <si>
    <t>1) Náklady z rozpočtu</t>
  </si>
  <si>
    <t>-1</t>
  </si>
  <si>
    <t>HSV - Práce a dodávky HSV</t>
  </si>
  <si>
    <t xml:space="preserve">    96 - Bourání konstrukcí</t>
  </si>
  <si>
    <t>2) Ostatní náklady</t>
  </si>
  <si>
    <t>Zařízení staveniště</t>
  </si>
  <si>
    <t>VRN</t>
  </si>
  <si>
    <t>Projektové práce</t>
  </si>
  <si>
    <t>Územní vlivy</t>
  </si>
  <si>
    <t>Provozní vlivy</t>
  </si>
  <si>
    <t>Jiné VRN</t>
  </si>
  <si>
    <t>Kompletační činnosť</t>
  </si>
  <si>
    <t>KOMPLETACNA</t>
  </si>
  <si>
    <t>ROZPOČET</t>
  </si>
  <si>
    <t>PČ</t>
  </si>
  <si>
    <t>Typ</t>
  </si>
  <si>
    <t>Popis</t>
  </si>
  <si>
    <t>MJ</t>
  </si>
  <si>
    <t>Množství</t>
  </si>
  <si>
    <t>J.cena [CZK]</t>
  </si>
  <si>
    <t>Cena celkem
[CZK]</t>
  </si>
  <si>
    <t>Poznámka</t>
  </si>
  <si>
    <t>J. Nh [h]</t>
  </si>
  <si>
    <t>Nh celkom [h]</t>
  </si>
  <si>
    <t>J. hmotnost
[t]</t>
  </si>
  <si>
    <t>Hmotnost
celkem [t]</t>
  </si>
  <si>
    <t>J. suť [t]</t>
  </si>
  <si>
    <t>Suť Celkem [t]</t>
  </si>
  <si>
    <t>ROZPOCET</t>
  </si>
  <si>
    <t>K</t>
  </si>
  <si>
    <t>110-R01</t>
  </si>
  <si>
    <t>Pyrotechnický  průzkum</t>
  </si>
  <si>
    <t>soubor</t>
  </si>
  <si>
    <t>4</t>
  </si>
  <si>
    <t>111101102</t>
  </si>
  <si>
    <t>Odstranění travin z celkové plochy do 1 ha</t>
  </si>
  <si>
    <t>ha</t>
  </si>
  <si>
    <t>3</t>
  </si>
  <si>
    <t>111-R01</t>
  </si>
  <si>
    <t>Sanace stávající šachty - zasypání</t>
  </si>
  <si>
    <t>kus</t>
  </si>
  <si>
    <t>111-R02</t>
  </si>
  <si>
    <t>Sanace stávající studny - zasypání</t>
  </si>
  <si>
    <t>5</t>
  </si>
  <si>
    <t>111-R03</t>
  </si>
  <si>
    <t>Sanace rušené kanalizace</t>
  </si>
  <si>
    <t>m</t>
  </si>
  <si>
    <t>6</t>
  </si>
  <si>
    <t>113107031</t>
  </si>
  <si>
    <t>Odstranění podkladu plochy do 15 m2 z betonu prostého tl 150 mm při překopech inž sítí</t>
  </si>
  <si>
    <t>m2</t>
  </si>
  <si>
    <t>7</t>
  </si>
  <si>
    <t>113107182</t>
  </si>
  <si>
    <t>Odstranění podkladu pl přes 50 do 200 m2 živičných tl 100 mm</t>
  </si>
  <si>
    <t>8</t>
  </si>
  <si>
    <t>113151111</t>
  </si>
  <si>
    <t>Rozebrání zpevněných ploch ze silničních dílců</t>
  </si>
  <si>
    <t>9</t>
  </si>
  <si>
    <t>525080010</t>
  </si>
  <si>
    <t>Odstranění příčných pražců dřevěných</t>
  </si>
  <si>
    <t>13,52/0,26</t>
  </si>
  <si>
    <t>VV</t>
  </si>
  <si>
    <t>966071711</t>
  </si>
  <si>
    <t>Bourání sloupků a vzpěr plotových ocelových do 2,5 m zabetonovaných</t>
  </si>
  <si>
    <t>20/2</t>
  </si>
  <si>
    <t>11</t>
  </si>
  <si>
    <t>966072820</t>
  </si>
  <si>
    <t>Rozebrání oplocení z vlnitého nebo profilového plechu hmotnosti do 30 kg</t>
  </si>
  <si>
    <t>12</t>
  </si>
  <si>
    <t>997002611</t>
  </si>
  <si>
    <t>Nakládání suti a vybouraných hmot</t>
  </si>
  <si>
    <t>t</t>
  </si>
  <si>
    <t>13</t>
  </si>
  <si>
    <t>997221561</t>
  </si>
  <si>
    <t>Vodorovná doprava suti z kusových materiálů do 1 km</t>
  </si>
  <si>
    <t>panely</t>
  </si>
  <si>
    <t>428,237</t>
  </si>
  <si>
    <t>pražce</t>
  </si>
  <si>
    <t>4,472</t>
  </si>
  <si>
    <t>sloupky</t>
  </si>
  <si>
    <t>6,57</t>
  </si>
  <si>
    <t>plechy</t>
  </si>
  <si>
    <t>0,485</t>
  </si>
  <si>
    <t>14</t>
  </si>
  <si>
    <t>997221569</t>
  </si>
  <si>
    <t>Příplatek ZKD 1 km u vodorovné dopravy suti z kusových materiálů</t>
  </si>
  <si>
    <t>439,764*11</t>
  </si>
  <si>
    <t>997221551</t>
  </si>
  <si>
    <t>Vodorovná doprava suti ze sypkých materiálů do 1 km</t>
  </si>
  <si>
    <t>asfalty pro další využití</t>
  </si>
  <si>
    <t>19,324</t>
  </si>
  <si>
    <t>betony</t>
  </si>
  <si>
    <t>2,637</t>
  </si>
  <si>
    <t>16</t>
  </si>
  <si>
    <t>997221559</t>
  </si>
  <si>
    <t>Příplatek ZKD 1 km u vodorovné dopravy suti ze sypkých materiálů</t>
  </si>
  <si>
    <t>21,961*11</t>
  </si>
  <si>
    <t>17</t>
  </si>
  <si>
    <t>997013831</t>
  </si>
  <si>
    <t>Poplatek za uložení stavebního směsného odpadu na skládce (skládkovné)</t>
  </si>
  <si>
    <t>462,15</t>
  </si>
  <si>
    <t>VP - Vícepráce</t>
  </si>
  <si>
    <t>PN</t>
  </si>
  <si>
    <t xml:space="preserve">SO 100.01 - Komunikace a zpevněné plochy </t>
  </si>
  <si>
    <t xml:space="preserve">    1 - Zemní práce</t>
  </si>
  <si>
    <t xml:space="preserve">    18 - Zemní práce - povrchové úpravy terénu</t>
  </si>
  <si>
    <t xml:space="preserve">    5711 - Skladba 1 - konstrukce vozovky</t>
  </si>
  <si>
    <t xml:space="preserve">    5713 - Skladba 2 - konstrukce vjezdů</t>
  </si>
  <si>
    <t xml:space="preserve">    5714 - Skladba 3 - konstrukce chodníků a zpevněných ploch</t>
  </si>
  <si>
    <t xml:space="preserve">    5722 - Skladba - hmatná dlažba, vjezdy a chodníky - umělý kámen</t>
  </si>
  <si>
    <t xml:space="preserve">    591 - Obrubníky, krajníky</t>
  </si>
  <si>
    <t xml:space="preserve">    8 - Trubní vedení</t>
  </si>
  <si>
    <t xml:space="preserve">    91 - Doplňující konstrukce a práce pozemních komunikací, letišť a ploch</t>
  </si>
  <si>
    <t xml:space="preserve">    99 - Přesuny hmot a sutí</t>
  </si>
  <si>
    <t>122202203</t>
  </si>
  <si>
    <t>Odkopávky a prokopávky nezapažené pro silnice objemu do 5000 m3 v hornině tř. 3</t>
  </si>
  <si>
    <t>m3</t>
  </si>
  <si>
    <t>20 cm počítána ornice</t>
  </si>
  <si>
    <t>"osa 20" (((335,83-335,37)/2)+0,24)*11*20</t>
  </si>
  <si>
    <t>"osa 40" (((335,37-335,24)/2)+0,24)*11*20</t>
  </si>
  <si>
    <t>"osa 60" (((335,24-335,21)/2)+0,24)*11*20</t>
  </si>
  <si>
    <t>"osa 80" (((335,21-335,19)/2)+0,24)*11*20</t>
  </si>
  <si>
    <t>"osa 100" (((335,19-334,87)/2)+0,24)*11*20</t>
  </si>
  <si>
    <t>"osa 120" (((334,87-334,82)/2)+0,24)*11*20</t>
  </si>
  <si>
    <t>"osa 140" (((335,04-334,82)/2)+0,24)*11*20</t>
  </si>
  <si>
    <t>"osa 160" (((335,24-335,04)/2)+0,24)*11*20</t>
  </si>
  <si>
    <t>"osa 180" (((335,24-335,07)/2)+0,24)*((11+28,6)/2)*20</t>
  </si>
  <si>
    <t>"osa 200" (((335,11-335,07)/2)+0,24)*11*20</t>
  </si>
  <si>
    <t>"osa 220" (((335,19-335,11)/2)+0,24)*11*20</t>
  </si>
  <si>
    <t>"osa 240" (((335,52-335,19)/2)+0,24)*11*20</t>
  </si>
  <si>
    <t>"osa 260" (((335,52-335,38)/2)+0,24)*11*20</t>
  </si>
  <si>
    <t>"osa 280" (((335,38-335,23)/2)+0,24)*11*20</t>
  </si>
  <si>
    <t>"osa 300" (((335,28-335,23)/2)+0,24)*11*20</t>
  </si>
  <si>
    <t>"konec 310,78" 0,24*52,35*10,78</t>
  </si>
  <si>
    <t>odpočet za suť</t>
  </si>
  <si>
    <t>navážka suti, plocha měřena z katastrální mapy</t>
  </si>
  <si>
    <t>-250*1,05</t>
  </si>
  <si>
    <t>132201101</t>
  </si>
  <si>
    <t>Hloubení rýh š do 600 mm v hornině tř. 3 objemu do 100 m3</t>
  </si>
  <si>
    <t>pro drenáž DN 150, plocha řezu 0,17 m2</t>
  </si>
  <si>
    <t>(120,4+120,2+77,7+81,7+55,3+43,6)*0,17</t>
  </si>
  <si>
    <t>162601102</t>
  </si>
  <si>
    <t>Vodorovné přemístění do 5000 m výkopku/sypaniny z horniny tř. 1 až 4</t>
  </si>
  <si>
    <t>odkopávky</t>
  </si>
  <si>
    <t>1247,54</t>
  </si>
  <si>
    <t>drenáže</t>
  </si>
  <si>
    <t>84,813</t>
  </si>
  <si>
    <t>odpočet za násypy</t>
  </si>
  <si>
    <t>-262,5</t>
  </si>
  <si>
    <t>171201211</t>
  </si>
  <si>
    <t>Poplatek za uložení odpadu ze sypaniny na skládce (skládkovné)</t>
  </si>
  <si>
    <t>1069,853*1,8</t>
  </si>
  <si>
    <t>171101105</t>
  </si>
  <si>
    <t>Uložení sypaniny z hornin soudržných do násypů zhutněných do 103 % PS</t>
  </si>
  <si>
    <t>místo navážky suti, plocha měřena z katastrální mapy</t>
  </si>
  <si>
    <t>250*1,05</t>
  </si>
  <si>
    <t>181951102</t>
  </si>
  <si>
    <t>Úprava pláně v hornině tř. 1 až 4 se zhutněním</t>
  </si>
  <si>
    <t>"skladba 1" 2974,28</t>
  </si>
  <si>
    <t>"skladba 2" 43,75</t>
  </si>
  <si>
    <t>"skladba 3" 710,25</t>
  </si>
  <si>
    <t>"hmatná dlažba" 14</t>
  </si>
  <si>
    <t>121101102</t>
  </si>
  <si>
    <t>Sejmutí ornice s přemístěním na vzdálenost do 100 m</t>
  </si>
  <si>
    <t>vozovka</t>
  </si>
  <si>
    <t>2974,28*0,2</t>
  </si>
  <si>
    <t>vjezdy</t>
  </si>
  <si>
    <t>43,75*0,2</t>
  </si>
  <si>
    <t>chodníky</t>
  </si>
  <si>
    <t>710,25*0,2</t>
  </si>
  <si>
    <t>zeleň</t>
  </si>
  <si>
    <t>(11,7+589,17+60+(1186,28-247,27))*0,2</t>
  </si>
  <si>
    <t>182001111</t>
  </si>
  <si>
    <t>Plošná úprava terénu zemina tř 1 až 4 nerovnosti do +/- 100 mm v rovinně a svahu do 1:5</t>
  </si>
  <si>
    <t>1274,78</t>
  </si>
  <si>
    <t>svahy</t>
  </si>
  <si>
    <t>333,23</t>
  </si>
  <si>
    <t>181951101</t>
  </si>
  <si>
    <t>Úprava pláně v hornině tř. 1 až 4 bez zhutnění</t>
  </si>
  <si>
    <t>181301103</t>
  </si>
  <si>
    <t>Rozprostření ornice tl vrstvy do 200 mm pl do 500 m2 v rovině nebo ve svahu do 1:5</t>
  </si>
  <si>
    <t>183403153</t>
  </si>
  <si>
    <t>Obdělání půdy hrabáním v rovině a svahu do 1:5</t>
  </si>
  <si>
    <t>180402111</t>
  </si>
  <si>
    <t>Založení parkového trávníku výsevem v rovině a ve svahu do 1:5</t>
  </si>
  <si>
    <t>M</t>
  </si>
  <si>
    <t>005724100</t>
  </si>
  <si>
    <t>osivo směs travní parková rekreační</t>
  </si>
  <si>
    <t>kg</t>
  </si>
  <si>
    <t>577134111</t>
  </si>
  <si>
    <t>Asfaltový beton vrstva obrusná ACO 11 (ABS) tř. I tl 40 mm š do 3 m z nemodifikovaného asfaltu</t>
  </si>
  <si>
    <t>plocha měřena v PDF</t>
  </si>
  <si>
    <t>"plná skladba" 2974,28</t>
  </si>
  <si>
    <t>"napojení přes odskoky"25,19</t>
  </si>
  <si>
    <t>573231111</t>
  </si>
  <si>
    <t>Postřik živičný spojovací ze silniční emulze v množství do 0,7 kg/m2</t>
  </si>
  <si>
    <t>565156111</t>
  </si>
  <si>
    <t>Asfaltový beton vrstva podkladní ACP 22 (obalované kamenivo OKH) tl 70 mm š do 3 m</t>
  </si>
  <si>
    <t>573111112</t>
  </si>
  <si>
    <t>Postřik živičný infiltrační s posypem z asfaltu množství 1 kg/m2</t>
  </si>
  <si>
    <t>18</t>
  </si>
  <si>
    <t>567122112</t>
  </si>
  <si>
    <t>Podklad ze směsi stmelené cementem SC C 8/10 (KSC I) tl 130 mm</t>
  </si>
  <si>
    <t>19</t>
  </si>
  <si>
    <t>564861111</t>
  </si>
  <si>
    <t>Podklad ze štěrkodrtě ŠD 0-63 tl 200 mm</t>
  </si>
  <si>
    <t>20</t>
  </si>
  <si>
    <t>919726123</t>
  </si>
  <si>
    <t>Geotextilie pro ochranu, separaci a filtraci netkaná měrná hmotnost do 500 g/m2</t>
  </si>
  <si>
    <t>596212230</t>
  </si>
  <si>
    <t>Kladení zámkové dlažby pozemních komunikací tl 80 mm skupiny C pl do 50 m2</t>
  </si>
  <si>
    <t>38,4+5,35</t>
  </si>
  <si>
    <t>22</t>
  </si>
  <si>
    <t>592453110</t>
  </si>
  <si>
    <t>dlažba 20 x 10 x 8 cm přírodní</t>
  </si>
  <si>
    <t>23</t>
  </si>
  <si>
    <t>564801112</t>
  </si>
  <si>
    <t>Podklad ze štěrkodrtě ŠD tl 40 mm</t>
  </si>
  <si>
    <t>24</t>
  </si>
  <si>
    <t>567132111</t>
  </si>
  <si>
    <t>Podklad ze směsi stmelené cementem SC C 8/10 (KSC I) tl 160 mm</t>
  </si>
  <si>
    <t>25</t>
  </si>
  <si>
    <t>564871111</t>
  </si>
  <si>
    <t>Podklad ze štěrkodrtě ŠD tl 250 mm</t>
  </si>
  <si>
    <t>26</t>
  </si>
  <si>
    <t>27</t>
  </si>
  <si>
    <t>596211132</t>
  </si>
  <si>
    <t>Kladení zámkové dlažby komunikací pro pěší tl 60 mm skupiny C pl do 300 m2</t>
  </si>
  <si>
    <t>Celkem dlažba</t>
  </si>
  <si>
    <t>695,94</t>
  </si>
  <si>
    <t>28</t>
  </si>
  <si>
    <t>592453080</t>
  </si>
  <si>
    <t>dlažba 20 x 10 x 6 cm přírodní</t>
  </si>
  <si>
    <t>75% plochy (foto viz Technická zpáva)</t>
  </si>
  <si>
    <t>P</t>
  </si>
  <si>
    <t>29</t>
  </si>
  <si>
    <t>564801111</t>
  </si>
  <si>
    <t>Podklad ze štěrkodrtě ŠD tl 30 mm</t>
  </si>
  <si>
    <t>30</t>
  </si>
  <si>
    <t>564851111</t>
  </si>
  <si>
    <t>Podklad ze štěrkodrtě ŠD tl 150 mm</t>
  </si>
  <si>
    <t>31</t>
  </si>
  <si>
    <t>32</t>
  </si>
  <si>
    <t>596841120</t>
  </si>
  <si>
    <t>Kladení betonové dlažby komunikací pro pěší do lože z cement malty vel do 0,09 m2 plochy do 50 m2</t>
  </si>
  <si>
    <t>33</t>
  </si>
  <si>
    <t>592461-R01</t>
  </si>
  <si>
    <t>dlaždice CD 60 s hmatovou úpravou (reliéfní povrch), 200x200x60</t>
  </si>
  <si>
    <t>34</t>
  </si>
  <si>
    <t>451457777</t>
  </si>
  <si>
    <t>Podklad nebo lože pod dlažbu vodorovný nebo do sklonu 1:5 z MC tl do 50 mm</t>
  </si>
  <si>
    <t>35</t>
  </si>
  <si>
    <t>36</t>
  </si>
  <si>
    <t>37</t>
  </si>
  <si>
    <t>916231213</t>
  </si>
  <si>
    <t>Osazení chodníkového obrubníku betonového stojatého s boční opěrou do lože z betonu prostého</t>
  </si>
  <si>
    <t>38</t>
  </si>
  <si>
    <t>592174600</t>
  </si>
  <si>
    <t>obrubník betonový chodníkový ABO 2-15 100x15x25 cm</t>
  </si>
  <si>
    <t>39</t>
  </si>
  <si>
    <t>592174690</t>
  </si>
  <si>
    <t>obrubník betonový silniční přechodový L + P Standard 100x15x15-25 cm</t>
  </si>
  <si>
    <t>40</t>
  </si>
  <si>
    <t>916331112</t>
  </si>
  <si>
    <t>Osazení zahradního obrubníku betonového do lože z betonu s boční opěrou</t>
  </si>
  <si>
    <t>Parkový bet. obrubník 50x200 mm</t>
  </si>
  <si>
    <t>373,88</t>
  </si>
  <si>
    <t>41</t>
  </si>
  <si>
    <t>592173030</t>
  </si>
  <si>
    <t>obrubník betonový zahradní přírodní šedá ABO 6/20 50x5x20 cm</t>
  </si>
  <si>
    <t>spotřeba: 2 kus/m</t>
  </si>
  <si>
    <t>42</t>
  </si>
  <si>
    <t>916991121</t>
  </si>
  <si>
    <t>Lože pod obrubníky, krajníky nebo obruby z dlažebních kostek z betonu prostého</t>
  </si>
  <si>
    <t>betonový obrubník, plocha řezu 0,04 m2</t>
  </si>
  <si>
    <t>(792,81+14)*0,04</t>
  </si>
  <si>
    <t>zahradní obrubník, plocha řezu 0,025 m2</t>
  </si>
  <si>
    <t>373,88*0,025</t>
  </si>
  <si>
    <t>43</t>
  </si>
  <si>
    <t>212752213</t>
  </si>
  <si>
    <t>Trativod z drenážních trubek plastových flexibilních D do 160 mm včetně lože otevřený výkop</t>
  </si>
  <si>
    <t>drenáž DN 150</t>
  </si>
  <si>
    <t>511,1</t>
  </si>
  <si>
    <t>44</t>
  </si>
  <si>
    <t>211571121</t>
  </si>
  <si>
    <t>Výplň odvodňovacích žeber nebo trativodů kamenivem drobným těženým</t>
  </si>
  <si>
    <t>0,2*0,2*3,14*(511,1)</t>
  </si>
  <si>
    <t>-0,075*0,075*3,14*(511,1)</t>
  </si>
  <si>
    <t>45</t>
  </si>
  <si>
    <t>211971110</t>
  </si>
  <si>
    <t>Zřízení opláštění žeber nebo trativodů geotextilií v rýze nebo zářezu sklonu do 1:2</t>
  </si>
  <si>
    <t>1,8*511,1</t>
  </si>
  <si>
    <t>46</t>
  </si>
  <si>
    <t>871355221</t>
  </si>
  <si>
    <t>Kanalizační potrubí z tvrdého PVC-systém KG tuhost třídy SN8 DN200</t>
  </si>
  <si>
    <t>přípojka DN 200 (napojení UV)</t>
  </si>
  <si>
    <t>3,5*2+3,5*3+3,5</t>
  </si>
  <si>
    <t>47</t>
  </si>
  <si>
    <t>895941311</t>
  </si>
  <si>
    <t>Zřízení vpusti kanalizační uliční z betonových dílců typ UVB-50</t>
  </si>
  <si>
    <t>jednoduchá 4 + zdvojená 1</t>
  </si>
  <si>
    <t>48</t>
  </si>
  <si>
    <t>286143430</t>
  </si>
  <si>
    <t>uliční vpusť DN 400 "vysoká" s usazovacím prostorem (87cm)</t>
  </si>
  <si>
    <t>49</t>
  </si>
  <si>
    <t>899201111</t>
  </si>
  <si>
    <t>Osazení mříží litinových včetně rámů a košů na bahno hmotnosti do 50 kg</t>
  </si>
  <si>
    <t>50</t>
  </si>
  <si>
    <t>286617740</t>
  </si>
  <si>
    <t>mříž dešťová obdélníková litinová 315/40t</t>
  </si>
  <si>
    <t>51</t>
  </si>
  <si>
    <t>914111111</t>
  </si>
  <si>
    <t>Montáž svislé dopravní značky do velikosti 1 m2 objímkami na sloupek nebo konzolu</t>
  </si>
  <si>
    <t>značky</t>
  </si>
  <si>
    <t>dodatkové</t>
  </si>
  <si>
    <t>52</t>
  </si>
  <si>
    <t>404440561</t>
  </si>
  <si>
    <t>značka dopravní svislá reflexní  AL 3M</t>
  </si>
  <si>
    <t>53</t>
  </si>
  <si>
    <t>914511112</t>
  </si>
  <si>
    <t>Montáž sloupku dopravních značek délky do 3,5 m s betonovým základem a patkou</t>
  </si>
  <si>
    <t xml:space="preserve">značky </t>
  </si>
  <si>
    <t>54</t>
  </si>
  <si>
    <t>404452300</t>
  </si>
  <si>
    <t>sloupek Zn 70 - 350</t>
  </si>
  <si>
    <t>55</t>
  </si>
  <si>
    <t>404452410</t>
  </si>
  <si>
    <t>patka hliníková HP 70</t>
  </si>
  <si>
    <t>56</t>
  </si>
  <si>
    <t>404452540</t>
  </si>
  <si>
    <t>víčko plastové na sloupek 70</t>
  </si>
  <si>
    <t>57</t>
  </si>
  <si>
    <t>915211112</t>
  </si>
  <si>
    <t>Vodorovné dopravní značení retroreflexním bílým plastem dělící čáry souvislé šířky 125 mm</t>
  </si>
  <si>
    <t>"V1a" 123,52</t>
  </si>
  <si>
    <t>58</t>
  </si>
  <si>
    <t>915211122</t>
  </si>
  <si>
    <t>Vodorovné dopravní značení retroreflexním bílým plastem dělící čáry přerušované šířky 125 mm</t>
  </si>
  <si>
    <t>"V2a" 163,42</t>
  </si>
  <si>
    <t>59</t>
  </si>
  <si>
    <t>915221112</t>
  </si>
  <si>
    <t>Vodorovné dopravní značení bílým plastem vodící čáry šířky 250 mm retroreflexní</t>
  </si>
  <si>
    <t>"V2b" 67,67</t>
  </si>
  <si>
    <t>60</t>
  </si>
  <si>
    <t>915611111</t>
  </si>
  <si>
    <t>Předznačení vodorovného liniového značení</t>
  </si>
  <si>
    <t>123,52+163,42+67,67</t>
  </si>
  <si>
    <t>61</t>
  </si>
  <si>
    <t>938908411</t>
  </si>
  <si>
    <t>Čištění vozovek splachováním vodou</t>
  </si>
  <si>
    <t>bourání - asfaltové plochy - frézované</t>
  </si>
  <si>
    <t>3022,78</t>
  </si>
  <si>
    <t>asfaltová vozovka (úprava obrusné a ložné vrstvy)</t>
  </si>
  <si>
    <t>291,4</t>
  </si>
  <si>
    <t>62</t>
  </si>
  <si>
    <t>113154124</t>
  </si>
  <si>
    <t>Frézování živičného krytu tl 100 mm pruh š 1 m pl do 500 m2 bez překážek v trase</t>
  </si>
  <si>
    <t>"napojení přes odskoky" 25,19</t>
  </si>
  <si>
    <t>63</t>
  </si>
  <si>
    <t>sypká suť</t>
  </si>
  <si>
    <t>793,949</t>
  </si>
  <si>
    <t>64</t>
  </si>
  <si>
    <t>6,449</t>
  </si>
  <si>
    <t>250*1,5*2,1</t>
  </si>
  <si>
    <t>65</t>
  </si>
  <si>
    <t>793,949*11</t>
  </si>
  <si>
    <t>66</t>
  </si>
  <si>
    <t>67</t>
  </si>
  <si>
    <t>997221845</t>
  </si>
  <si>
    <t>Poplatek za uložení odpadu z asfaltových povrchů na skládce (skládkovné)</t>
  </si>
  <si>
    <t>68</t>
  </si>
  <si>
    <t>998225111</t>
  </si>
  <si>
    <t>Přesun hmot pro pozemní komunikace s krytem z kamene, monolitickým betonovým nebo živičným</t>
  </si>
  <si>
    <t>69</t>
  </si>
  <si>
    <t>998276101</t>
  </si>
  <si>
    <t>Přesun hmot pro trubní vedení z trub z plastických hmot otevřený výkop</t>
  </si>
  <si>
    <t>SO 300.01 - Dešťová kanalizace</t>
  </si>
  <si>
    <t xml:space="preserve">    3 - Svislé a kompletní konstrukce</t>
  </si>
  <si>
    <t xml:space="preserve">    4 - Vodorovné konstrukce</t>
  </si>
  <si>
    <t xml:space="preserve">    6 - Úpravy povrchů, podlahy a osazování výplní</t>
  </si>
  <si>
    <t xml:space="preserve">    9 - Ostatní konstrukce a práce-bourání</t>
  </si>
  <si>
    <t>115101301</t>
  </si>
  <si>
    <t>Pohotovost čerpací soupravy pro dopravní výšku do 10 m přítok do 500 l/min</t>
  </si>
  <si>
    <t>den</t>
  </si>
  <si>
    <t>131101101</t>
  </si>
  <si>
    <t>Hloubení jam nezapažených v hornině tř. 1 a 2 objemu do 100 m3</t>
  </si>
  <si>
    <t>131201101</t>
  </si>
  <si>
    <t>Hloubení jam nezapažených v hornině tř. 3 objemu do 100 m3</t>
  </si>
  <si>
    <t>132101202</t>
  </si>
  <si>
    <t>Hloubení rýh š do 2000 mm v hornině tř. 1 a 2 objemu do 1000 m3</t>
  </si>
  <si>
    <t>132201202</t>
  </si>
  <si>
    <t>Hloubení rýh š do 2000 mm v hornině tř. 3 objemu do 1000 m3</t>
  </si>
  <si>
    <t>132301202</t>
  </si>
  <si>
    <t>Hloubení rýh š do 2000 mm v hornině tř. 4 objemu do 1000 m3</t>
  </si>
  <si>
    <t>132401201</t>
  </si>
  <si>
    <t>Hloubení rýh š do 2000 mm v hornině tř. 5</t>
  </si>
  <si>
    <t>132501201</t>
  </si>
  <si>
    <t>Hloubení rýh š do 2000 mm v hornině tř. 6</t>
  </si>
  <si>
    <t>162401101</t>
  </si>
  <si>
    <t>Vodorovné přemístění do 1500 m výkopku/sypaniny z horniny tř. 1 až 4</t>
  </si>
  <si>
    <t>162401151</t>
  </si>
  <si>
    <t>Vodorovné přemístění do 1500 m výkopku/sypaniny z horniny tř. 5 až 7</t>
  </si>
  <si>
    <t>171201201</t>
  </si>
  <si>
    <t>Uložení sypaniny na skládky</t>
  </si>
  <si>
    <t>174101101</t>
  </si>
  <si>
    <t>Zásyp jam, šachet rýh nebo kolem objektů sypaninou se zhutněním</t>
  </si>
  <si>
    <t>175111101</t>
  </si>
  <si>
    <t>Obsypání potrubí ručně sypaninou bez prohození, uloženou do 3 m</t>
  </si>
  <si>
    <t>583336250</t>
  </si>
  <si>
    <t>kamenivo těžené hrubé frakce 4-8</t>
  </si>
  <si>
    <t>359901211</t>
  </si>
  <si>
    <t>Monitoring stoky jakékoli výšky na nové kanalizaci</t>
  </si>
  <si>
    <t>451572111</t>
  </si>
  <si>
    <t>Lože pod potrubí otevřený výkop z kameniva drobného těženého</t>
  </si>
  <si>
    <t>452311131</t>
  </si>
  <si>
    <t>Podkladní desky z betonu prostého tř. C 12/15 otevřený výkop</t>
  </si>
  <si>
    <t>617633112</t>
  </si>
  <si>
    <t>Stěrka z těsnící malty dvouvrstvá vnitřních ploch šachet válcových a kuželových - oprava šachet</t>
  </si>
  <si>
    <t>871350310</t>
  </si>
  <si>
    <t>Montáž kanalizačního potrubí hladkého plnostěnného SN 10  z polypropylenu DN 200</t>
  </si>
  <si>
    <t>871370310</t>
  </si>
  <si>
    <t>Montáž kanalizačního potrubí hladkého plnostěnného SN 10  z polypropylenu DN 300</t>
  </si>
  <si>
    <t>286171260</t>
  </si>
  <si>
    <t>trubka kanalizační PP MASTER SN 10, dl.6m, DN 300</t>
  </si>
  <si>
    <t>286171240</t>
  </si>
  <si>
    <t>trubka kanalizační PP MASTER SN 10, dl.6m, DN 200</t>
  </si>
  <si>
    <t>892372121</t>
  </si>
  <si>
    <t>Tlaková zkouška vzduchem potrubí DN 300 těsnícím vakem ucpávkovým</t>
  </si>
  <si>
    <t>úsek</t>
  </si>
  <si>
    <t>894401211</t>
  </si>
  <si>
    <t>Osazení betonových dílců pro šachty skruží rovných - oprava šachet</t>
  </si>
  <si>
    <t>894402211</t>
  </si>
  <si>
    <t>Osazení betonových dílců pro šachty skruží přechodových - oprava šachet</t>
  </si>
  <si>
    <t>592241210</t>
  </si>
  <si>
    <t>skruž betonová přechodová TBR-Q 625/600/90 SPK 62,5/100x60x9 cm</t>
  </si>
  <si>
    <t>894411221</t>
  </si>
  <si>
    <t>Zřízení šachet kanalizačních z betonových dílců na potrubí DN nad 200 do 300 dno kamenina</t>
  </si>
  <si>
    <t>899103111</t>
  </si>
  <si>
    <t>Osazení poklopů litinových nebo ocelových včetně rámů hmotnosti nad 100 do 150 kg</t>
  </si>
  <si>
    <t>286612180,1</t>
  </si>
  <si>
    <t xml:space="preserve">poklop litinový DN 400 BEGU </t>
  </si>
  <si>
    <t>592241210,1</t>
  </si>
  <si>
    <t>skruž betonová přechodová TBR-Q 625/600/90/120</t>
  </si>
  <si>
    <t>592241120</t>
  </si>
  <si>
    <t>skruž betonová s ocelovými stupadly TBS-Q 1000/250/120 SP 100x25x120cm</t>
  </si>
  <si>
    <t>592241020</t>
  </si>
  <si>
    <t>skruž betonová s ocelovými stupadly TBS-Q 1000/500/120 SP 100x25x120cm</t>
  </si>
  <si>
    <t>592241120.1</t>
  </si>
  <si>
    <t>skruž betonová s ocelovými stupadly TBS-Q 1000/250/90 SP 100x25x120cm</t>
  </si>
  <si>
    <t>592241800</t>
  </si>
  <si>
    <t>dno betonové šachtové TZZ-Q 100/60 DN 200</t>
  </si>
  <si>
    <t>592241830</t>
  </si>
  <si>
    <t>dno betonové šachtové kulaté TZZ-Q 100/600 DN 300</t>
  </si>
  <si>
    <t>592241750</t>
  </si>
  <si>
    <t>prstenec betonový vyrovnávací TBW-Q 625/40/120</t>
  </si>
  <si>
    <t>592241750.1</t>
  </si>
  <si>
    <t>prstenec betonový vyrovnávací TBW-Q 625/60/120</t>
  </si>
  <si>
    <t>592241760</t>
  </si>
  <si>
    <t>prstenec betonový vyrovnávací TBW-Q 625/80/120</t>
  </si>
  <si>
    <t>592241770</t>
  </si>
  <si>
    <t>prstenec betonový vyrovnávací TBW-Q 625/100/120</t>
  </si>
  <si>
    <t>592241770.1</t>
  </si>
  <si>
    <t>prstenec betonový vyrovnávací TBW-Q 625/120/120</t>
  </si>
  <si>
    <t>SO 300.02 - Vodovodní přípojky</t>
  </si>
  <si>
    <t>121112112</t>
  </si>
  <si>
    <t>Sejmutí ornice tl vrstvy přes 150 mm ručně s vodorovným přemístěním do 50 m</t>
  </si>
  <si>
    <t>131101201</t>
  </si>
  <si>
    <t>Hloubení jam zapažených v hornině tř. 1 a 2 objemu do 100 m3</t>
  </si>
  <si>
    <t>131201201</t>
  </si>
  <si>
    <t>Hloubení jam zapažených v hornině tř. 3 objemu do 100 m3</t>
  </si>
  <si>
    <t>131301201</t>
  </si>
  <si>
    <t>Hloubení jam zapažených v hornině tř. 4 objemu do 100 m3</t>
  </si>
  <si>
    <t>131401201</t>
  </si>
  <si>
    <t>Hloubení jam zapažených v hornině tř. 5 objemu do 100 m3</t>
  </si>
  <si>
    <t>132132201</t>
  </si>
  <si>
    <t>Hloubení rýh do 10 m3 ručně šířky do 2 m v soudržné hornině tř. 1 a 2 při překopech inž sítí</t>
  </si>
  <si>
    <t>132232201</t>
  </si>
  <si>
    <t>Hloubení rýh do 10 m3 ručně šířky do 2 m v soudržné hornině tř. 3 při překopech inž sítí</t>
  </si>
  <si>
    <t>132332201</t>
  </si>
  <si>
    <t>Hloubení rýh do 10 m3 ručně šířky do 2 m v soudržné hornině tř. 4 při překopech inž sítí</t>
  </si>
  <si>
    <t>132432201</t>
  </si>
  <si>
    <t>Hloubení rýh do 10 m3 ručně šířky do 2 m v soudržné hornině tř. 5 při překopech inž sítí</t>
  </si>
  <si>
    <t>162301102</t>
  </si>
  <si>
    <t>Vodorovné přemístění do 1000 m výkopku/sypaniny z horniny tř. 1 až 4</t>
  </si>
  <si>
    <t>583373440</t>
  </si>
  <si>
    <t>štěrkopísek frakce 0-32</t>
  </si>
  <si>
    <t>451541111</t>
  </si>
  <si>
    <t>Lože pod potrubí otevřený výkop ze štěrkodrtě</t>
  </si>
  <si>
    <t>871151121</t>
  </si>
  <si>
    <t>Montáž potrubí z trubek z tlakového polyetylénu otevřený výkop svařovaných vnější průměr 25 mm</t>
  </si>
  <si>
    <t>286131090</t>
  </si>
  <si>
    <t>potrubí vodovodní PE100 PN16 SDR11 6 m, 100 m, 25 x 2,3 mm</t>
  </si>
  <si>
    <t>879161111</t>
  </si>
  <si>
    <t>Montáž vodovodní přípojky na potrubí DN 25</t>
  </si>
  <si>
    <t>891181111</t>
  </si>
  <si>
    <t>Montáž vodovodních šoupátek otevřený výkop DN 40</t>
  </si>
  <si>
    <t>422735450</t>
  </si>
  <si>
    <t>navrtávací pasy HAKU se závitovým výstupem z tvárné litiny, pro vodovodní PE a PVC potrubí 90-1”</t>
  </si>
  <si>
    <t>892233121</t>
  </si>
  <si>
    <t>Proplach a desinfekce vodovodního potrubí DN od 40 do 70</t>
  </si>
  <si>
    <t>892241111</t>
  </si>
  <si>
    <t>Tlaková zkouška vodou potrubí do 80</t>
  </si>
  <si>
    <t>893312111</t>
  </si>
  <si>
    <t>Šachty armaturní z ŽB se stropem z dílců půdorysné pl do 1,50 m2</t>
  </si>
  <si>
    <t>592246550</t>
  </si>
  <si>
    <t>skruž šachetní PVS 106/106/10 D 136 x 106 x 10 cm</t>
  </si>
  <si>
    <t>592246540</t>
  </si>
  <si>
    <t>skruž šachetní PVS 106/106/10 ZD2 136 x 106 x 10 cm</t>
  </si>
  <si>
    <t>592246510</t>
  </si>
  <si>
    <t>skruž šachetní PVS 120/90/50 SK1 120 x 90 x 50 cm</t>
  </si>
  <si>
    <t>899101111</t>
  </si>
  <si>
    <t>Osazení poklopů litinových nebo ocelových včetně rámů hmotnosti do 50 kg</t>
  </si>
  <si>
    <t>286617600</t>
  </si>
  <si>
    <t>poklop + rám litinový 315/10t</t>
  </si>
  <si>
    <t>899713111</t>
  </si>
  <si>
    <t>Orientační tabulky na sloupku betonovém nebo ocelovém</t>
  </si>
  <si>
    <t>899721111</t>
  </si>
  <si>
    <t>Signalizační vodič DN do 150 mm na potrubí PVC</t>
  </si>
  <si>
    <t>899722111</t>
  </si>
  <si>
    <t>Krytí potrubí z plastů výstražnou fólií z PVC 20 cm</t>
  </si>
  <si>
    <t>SO 400.01 - Veřejné osvětlení</t>
  </si>
  <si>
    <t>M - Práce a dodávky M</t>
  </si>
  <si>
    <t xml:space="preserve">    20-D - Dodávky zařízení</t>
  </si>
  <si>
    <t xml:space="preserve">    21-D - Elektromontáže</t>
  </si>
  <si>
    <t xml:space="preserve">    21-M - Elektromontáže</t>
  </si>
  <si>
    <t xml:space="preserve">    29-M - Ostatní náklady</t>
  </si>
  <si>
    <t xml:space="preserve">    46-D - Materiál zemní</t>
  </si>
  <si>
    <t xml:space="preserve">    46-M - Zemní práce při extr.mont.pracích</t>
  </si>
  <si>
    <t xml:space="preserve">    58-M - Revize vyhrazených technických zařízení a ostatní činnosti</t>
  </si>
  <si>
    <t>Investorská činnost</t>
  </si>
  <si>
    <t>727102</t>
  </si>
  <si>
    <t>zapínací bod VO  ZB3+1 /plast 2D            870882</t>
  </si>
  <si>
    <t>ks</t>
  </si>
  <si>
    <t>727411</t>
  </si>
  <si>
    <t>/zapínací bod VO/ podstavec pod 2D plast    390039</t>
  </si>
  <si>
    <t>151210</t>
  </si>
  <si>
    <t>kabel AYKY 4x16</t>
  </si>
  <si>
    <t>191510</t>
  </si>
  <si>
    <t>smršťovací trubice KZ4X/6-16(4x16)</t>
  </si>
  <si>
    <t>190210</t>
  </si>
  <si>
    <t>kabelové oko Al lisovací 16x8 ALU</t>
  </si>
  <si>
    <t>295011</t>
  </si>
  <si>
    <t>vedení FeZn pr.10mm(0,63kg/m)</t>
  </si>
  <si>
    <t>295071</t>
  </si>
  <si>
    <t>svorka odbočná+spojov SR3a FeZn pásek/drát/2šrouby</t>
  </si>
  <si>
    <t>533045</t>
  </si>
  <si>
    <t>svítidlo venk výbojkové SHC 250W vč. zdroje</t>
  </si>
  <si>
    <t>560066</t>
  </si>
  <si>
    <t>stožár osv bezpatic KL5,5-133/60Z žárZn +manžeta</t>
  </si>
  <si>
    <t>574116</t>
  </si>
  <si>
    <t>výložník osvětlovací lomený SK1-1500Z žárZn</t>
  </si>
  <si>
    <t>579434</t>
  </si>
  <si>
    <t>elvýzbroj stožáru SR724-14Cu 4xE14/4xM8/35mm2</t>
  </si>
  <si>
    <t>579291</t>
  </si>
  <si>
    <t>/elvýzbroj stožáru/ kryt řady 721-724 IP20</t>
  </si>
  <si>
    <t>579292</t>
  </si>
  <si>
    <t>/elvýzbroj stožáru/ kryt řady 721-724odboč IP20</t>
  </si>
  <si>
    <t>210901045</t>
  </si>
  <si>
    <t>kabel Al(-AYKY) pevně uložený do 4x16/5x10/7x6</t>
  </si>
  <si>
    <t>210100252</t>
  </si>
  <si>
    <t>ukončení kabelu smršťovací trubicí do 4x25</t>
  </si>
  <si>
    <t>210220022</t>
  </si>
  <si>
    <t>uzemňov.vedení v zemi úplná mtž FeZn pr.8-10mm</t>
  </si>
  <si>
    <t>210202103</t>
  </si>
  <si>
    <t>svítidlo výbojkové venkovní na výložník</t>
  </si>
  <si>
    <t>210204002</t>
  </si>
  <si>
    <t>stožár osvětlovací sadový ocelový</t>
  </si>
  <si>
    <t>210204103</t>
  </si>
  <si>
    <t>výložník na stožár 1-ramenný do 35kg</t>
  </si>
  <si>
    <t>210204204</t>
  </si>
  <si>
    <t>elektrovýzbroj stožárů pro 4 okruhy</t>
  </si>
  <si>
    <t>210191561</t>
  </si>
  <si>
    <t>skříň osvětlení RVO /osazení bez ukončení vodičů</t>
  </si>
  <si>
    <t>29-M-R01</t>
  </si>
  <si>
    <t>montážní plošina do 10m výšky</t>
  </si>
  <si>
    <t>218009001</t>
  </si>
  <si>
    <t>poplatek za recyklaci svítidla</t>
  </si>
  <si>
    <t>218009011</t>
  </si>
  <si>
    <t>poplatek za recyklaci světelného zdroje</t>
  </si>
  <si>
    <t>46452</t>
  </si>
  <si>
    <t>stožárové pouzdro plast SP250/1000</t>
  </si>
  <si>
    <t>46112</t>
  </si>
  <si>
    <t>štěrkopísek 0-16mm</t>
  </si>
  <si>
    <t>46133</t>
  </si>
  <si>
    <t>beton B10</t>
  </si>
  <si>
    <t>46515</t>
  </si>
  <si>
    <t>roura korugovaná KOPODUR KD09110 pr.110/94mm</t>
  </si>
  <si>
    <t>46525</t>
  </si>
  <si>
    <t>/roura korugovaná 09110/ spojka 02110</t>
  </si>
  <si>
    <t>46114</t>
  </si>
  <si>
    <t>písek kopaný 0-2mm</t>
  </si>
  <si>
    <t>46165</t>
  </si>
  <si>
    <t>krycí deska KD2(50/23/4,5cm)</t>
  </si>
  <si>
    <t>46383</t>
  </si>
  <si>
    <t>výstražná fólie šířka 0,34m</t>
  </si>
  <si>
    <t>460100002</t>
  </si>
  <si>
    <t>pouzdrový základ VO mimo trasu kabelu pr.0,25/1,5m</t>
  </si>
  <si>
    <t>460050703</t>
  </si>
  <si>
    <t>výkop jámy do 2m3 pro stožár VO ruční tz.3/ko1.2</t>
  </si>
  <si>
    <t>460600001</t>
  </si>
  <si>
    <t>odvoz zeminy do 10km vč.poplatku za skládku</t>
  </si>
  <si>
    <t>460050603</t>
  </si>
  <si>
    <t>výkop jámy ruční třída zeminy 3/ko1.0</t>
  </si>
  <si>
    <t>460201093</t>
  </si>
  <si>
    <t>výkop kabel.rýhy šířka 100/hloubka 130cm tz3/ko1.2</t>
  </si>
  <si>
    <t>460030072</t>
  </si>
  <si>
    <t>bourání živičných povrchů 6-10cm</t>
  </si>
  <si>
    <t>460030081</t>
  </si>
  <si>
    <t>řezání spáry v asfaltu do 10cm</t>
  </si>
  <si>
    <t>460080102</t>
  </si>
  <si>
    <t>bourání betonu tl.5cm</t>
  </si>
  <si>
    <t>460510031</t>
  </si>
  <si>
    <t>kabelový prostup z ohebné roury plast pr.110mm</t>
  </si>
  <si>
    <t>460650015</t>
  </si>
  <si>
    <t>podklad nebo zához štěrkopískem</t>
  </si>
  <si>
    <t>460650017</t>
  </si>
  <si>
    <t>podklad a obetonování chrániček</t>
  </si>
  <si>
    <t>460650021</t>
  </si>
  <si>
    <t>betonová vozovka vrstva 5cm vč.materiálu</t>
  </si>
  <si>
    <t>460650042</t>
  </si>
  <si>
    <t>obalovaná drť ABJII tl.10cm vč.materiálu</t>
  </si>
  <si>
    <t>460201093.1</t>
  </si>
  <si>
    <t>výkop kabel.rýhy šířka 100/hloubka 130cm tz3/ko1.0</t>
  </si>
  <si>
    <t>460710003</t>
  </si>
  <si>
    <t>geodetické zaměření skutečné polohy-členitá trasa</t>
  </si>
  <si>
    <t>460200163</t>
  </si>
  <si>
    <t>výkop kabel.rýhy šířka 35/hloubka 80cm tz.3/ko1.0</t>
  </si>
  <si>
    <t>460420388</t>
  </si>
  <si>
    <t>kabel.lože písek 2x10-15cm betondesky50/25 na25cm</t>
  </si>
  <si>
    <t>460490012</t>
  </si>
  <si>
    <t>výstražná fólie šířka nad 30cm</t>
  </si>
  <si>
    <t>460560163</t>
  </si>
  <si>
    <t>zához kabelové rýhy šířka 35/hloubka 80cm tz.3</t>
  </si>
  <si>
    <t>460620013</t>
  </si>
  <si>
    <t>provizorní úprava terénu třída zeminy 3</t>
  </si>
  <si>
    <t>58-M-R01</t>
  </si>
  <si>
    <t>Doprava dodávek</t>
  </si>
  <si>
    <t>%</t>
  </si>
  <si>
    <t>70</t>
  </si>
  <si>
    <t>58-M-R02</t>
  </si>
  <si>
    <t>Přesun dodávek</t>
  </si>
  <si>
    <t>71</t>
  </si>
  <si>
    <t>58-M-R03</t>
  </si>
  <si>
    <t>Materiál elektromontážní - prořez</t>
  </si>
  <si>
    <t>72</t>
  </si>
  <si>
    <t>58-M-R04</t>
  </si>
  <si>
    <t>Materiál podružný</t>
  </si>
  <si>
    <t>73</t>
  </si>
  <si>
    <t>58-M-R05</t>
  </si>
  <si>
    <t>PPV pro elektromontáže</t>
  </si>
  <si>
    <t>74</t>
  </si>
  <si>
    <t>58-M-R06</t>
  </si>
  <si>
    <t>PPV pro zemní práce</t>
  </si>
  <si>
    <t>75</t>
  </si>
  <si>
    <t>58-M-R07</t>
  </si>
  <si>
    <t>Revize elektro</t>
  </si>
  <si>
    <t>SO 400.02 - Chráničky elektro</t>
  </si>
  <si>
    <t>0,625*0,3*54</t>
  </si>
  <si>
    <t>14*4+13,5*2+13+13,5*2</t>
  </si>
  <si>
    <t>460200693</t>
  </si>
  <si>
    <t>Hloubení kabelových nezapažených rýh ručně š 65 cm, hl 130 cm, v hornině tř 3</t>
  </si>
  <si>
    <t>14+13,5+13+13,5</t>
  </si>
  <si>
    <t>54*0,3*0,625</t>
  </si>
  <si>
    <t>54*0,625*0,35</t>
  </si>
  <si>
    <t>460560693</t>
  </si>
  <si>
    <t>Zásyp rýh ručně šířky 65 cm, hloubky 130 cm, z horniny třídy 3</t>
  </si>
  <si>
    <t>54*1</t>
  </si>
  <si>
    <t>1) Souhrnný list stavby</t>
  </si>
  <si>
    <t>2) Rekapitulace objektů</t>
  </si>
  <si>
    <t>/</t>
  </si>
  <si>
    <t>1) Krycí list rozpočtu</t>
  </si>
  <si>
    <t>2) Rekapitulace rozpočtu</t>
  </si>
  <si>
    <t>3) Rozpočet</t>
  </si>
  <si>
    <t>Rekapitulace 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</si>
</sst>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;\-#,##0.00"/>
    <numFmt numFmtId="165" formatCode="0.00%;\-0.00%"/>
    <numFmt numFmtId="166" formatCode="dd\.mm\.yyyy"/>
    <numFmt numFmtId="167" formatCode="#,##0.00000;\-#,##0.00000"/>
    <numFmt numFmtId="168" formatCode="#,##0.000;\-#,##0.000"/>
  </numFmts>
  <fonts count="37" x14ac:knownFonts="1">
    <font>
      <sz val="8"/>
      <name val="Trebuchet MS"/>
      <charset val="238"/>
    </font>
    <font>
      <sz val="8"/>
      <color indexed="43"/>
      <name val="Trebuchet MS"/>
      <charset val="238"/>
    </font>
    <font>
      <sz val="8"/>
      <color indexed="48"/>
      <name val="Trebuchet MS"/>
      <charset val="238"/>
    </font>
    <font>
      <b/>
      <sz val="16"/>
      <name val="Trebuchet MS"/>
      <charset val="238"/>
    </font>
    <font>
      <b/>
      <sz val="12"/>
      <color indexed="55"/>
      <name val="Trebuchet MS"/>
      <charset val="238"/>
    </font>
    <font>
      <sz val="9"/>
      <color indexed="55"/>
      <name val="Trebuchet MS"/>
      <charset val="238"/>
    </font>
    <font>
      <sz val="9"/>
      <name val="Trebuchet MS"/>
      <charset val="238"/>
    </font>
    <font>
      <b/>
      <sz val="8"/>
      <color indexed="55"/>
      <name val="Trebuchet MS"/>
      <charset val="238"/>
    </font>
    <font>
      <b/>
      <sz val="12"/>
      <name val="Trebuchet MS"/>
      <charset val="238"/>
    </font>
    <font>
      <sz val="10"/>
      <color indexed="63"/>
      <name val="Trebuchet MS"/>
      <charset val="238"/>
    </font>
    <font>
      <sz val="10"/>
      <name val="Trebuchet MS"/>
      <charset val="238"/>
    </font>
    <font>
      <b/>
      <sz val="10"/>
      <name val="Trebuchet MS"/>
      <charset val="238"/>
    </font>
    <font>
      <sz val="8"/>
      <color indexed="55"/>
      <name val="Trebuchet MS"/>
      <charset val="238"/>
    </font>
    <font>
      <b/>
      <sz val="10"/>
      <color indexed="63"/>
      <name val="Trebuchet MS"/>
      <charset val="238"/>
    </font>
    <font>
      <sz val="10"/>
      <color indexed="55"/>
      <name val="Trebuchet MS"/>
      <charset val="238"/>
    </font>
    <font>
      <b/>
      <sz val="9"/>
      <name val="Trebuchet MS"/>
      <charset val="238"/>
    </font>
    <font>
      <sz val="12"/>
      <color indexed="55"/>
      <name val="Trebuchet MS"/>
      <charset val="238"/>
    </font>
    <font>
      <b/>
      <sz val="12"/>
      <color indexed="16"/>
      <name val="Trebuchet MS"/>
      <charset val="238"/>
    </font>
    <font>
      <sz val="12"/>
      <name val="Trebuchet MS"/>
      <charset val="238"/>
    </font>
    <font>
      <sz val="11"/>
      <name val="Trebuchet MS"/>
      <charset val="238"/>
    </font>
    <font>
      <b/>
      <sz val="11"/>
      <color indexed="56"/>
      <name val="Trebuchet MS"/>
      <charset val="238"/>
    </font>
    <font>
      <sz val="11"/>
      <color indexed="56"/>
      <name val="Trebuchet MS"/>
      <charset val="238"/>
    </font>
    <font>
      <sz val="11"/>
      <color indexed="55"/>
      <name val="Trebuchet MS"/>
      <charset val="238"/>
    </font>
    <font>
      <sz val="10"/>
      <color indexed="56"/>
      <name val="Trebuchet MS"/>
      <charset val="238"/>
    </font>
    <font>
      <sz val="12"/>
      <color indexed="56"/>
      <name val="Trebuchet MS"/>
      <charset val="238"/>
    </font>
    <font>
      <sz val="8"/>
      <color indexed="16"/>
      <name val="Trebuchet MS"/>
      <charset val="238"/>
    </font>
    <font>
      <b/>
      <sz val="8"/>
      <name val="Trebuchet MS"/>
      <charset val="238"/>
    </font>
    <font>
      <sz val="8"/>
      <color indexed="56"/>
      <name val="Trebuchet MS"/>
      <charset val="238"/>
    </font>
    <font>
      <sz val="8"/>
      <color indexed="63"/>
      <name val="Trebuchet MS"/>
      <charset val="238"/>
    </font>
    <font>
      <sz val="8"/>
      <color indexed="20"/>
      <name val="Trebuchet MS"/>
      <charset val="238"/>
    </font>
    <font>
      <i/>
      <sz val="8"/>
      <color indexed="12"/>
      <name val="Trebuchet MS"/>
      <charset val="238"/>
    </font>
    <font>
      <i/>
      <sz val="7"/>
      <color indexed="55"/>
      <name val="Trebuchet MS"/>
      <charset val="238"/>
    </font>
    <font>
      <sz val="10"/>
      <name val="Trebuchet MS"/>
      <family val="2"/>
      <charset val="238"/>
    </font>
    <font>
      <sz val="10"/>
      <color indexed="16"/>
      <name val="Trebuchet MS"/>
      <family val="2"/>
      <charset val="238"/>
    </font>
    <font>
      <u/>
      <sz val="8"/>
      <color theme="10"/>
      <name val="Trebuchet MS"/>
      <charset val="238"/>
    </font>
    <font>
      <sz val="18"/>
      <color theme="10"/>
      <name val="Wingdings 2"/>
      <family val="1"/>
      <charset val="2"/>
    </font>
    <font>
      <u/>
      <sz val="10"/>
      <color theme="10"/>
      <name val="Trebuchet MS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2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55"/>
      </left>
      <right/>
      <top style="hair">
        <color indexed="55"/>
      </top>
      <bottom/>
      <diagonal/>
    </border>
    <border>
      <left/>
      <right/>
      <top style="hair">
        <color indexed="55"/>
      </top>
      <bottom/>
      <diagonal/>
    </border>
    <border>
      <left/>
      <right style="hair">
        <color indexed="55"/>
      </right>
      <top style="hair">
        <color indexed="55"/>
      </top>
      <bottom/>
      <diagonal/>
    </border>
    <border>
      <left style="hair">
        <color indexed="55"/>
      </left>
      <right/>
      <top/>
      <bottom/>
      <diagonal/>
    </border>
    <border>
      <left/>
      <right style="hair">
        <color indexed="55"/>
      </right>
      <top/>
      <bottom/>
      <diagonal/>
    </border>
    <border>
      <left style="hair">
        <color indexed="55"/>
      </left>
      <right/>
      <top/>
      <bottom style="hair">
        <color indexed="55"/>
      </bottom>
      <diagonal/>
    </border>
    <border>
      <left/>
      <right/>
      <top/>
      <bottom style="hair">
        <color indexed="55"/>
      </bottom>
      <diagonal/>
    </border>
    <border>
      <left/>
      <right style="hair">
        <color indexed="55"/>
      </right>
      <top/>
      <bottom style="hair">
        <color indexed="55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55"/>
      </left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/>
      <bottom/>
      <diagonal/>
    </border>
    <border>
      <left style="hair">
        <color indexed="55"/>
      </left>
      <right style="hair">
        <color indexed="55"/>
      </right>
      <top/>
      <bottom style="hair">
        <color indexed="55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 applyAlignment="0">
      <alignment vertical="top" wrapText="1"/>
      <protection locked="0"/>
    </xf>
    <xf numFmtId="0" fontId="34" fillId="0" borderId="0" applyNumberFormat="0" applyFill="0" applyBorder="0" applyAlignment="0" applyProtection="0">
      <alignment vertical="top" wrapText="1"/>
      <protection locked="0"/>
    </xf>
  </cellStyleXfs>
  <cellXfs count="243">
    <xf numFmtId="0" fontId="0" fillId="0" borderId="0" xfId="0" applyAlignment="1">
      <alignment vertical="top"/>
      <protection locked="0"/>
    </xf>
    <xf numFmtId="0" fontId="0" fillId="0" borderId="0" xfId="0" applyFont="1" applyAlignment="1">
      <alignment horizontal="left" vertical="top"/>
      <protection locked="0"/>
    </xf>
    <xf numFmtId="0" fontId="0" fillId="0" borderId="0" xfId="0" applyAlignment="1">
      <alignment horizontal="left" vertical="top"/>
      <protection locked="0"/>
    </xf>
    <xf numFmtId="0" fontId="0" fillId="4" borderId="0" xfId="0" applyFill="1" applyAlignment="1">
      <alignment horizontal="left" vertical="top"/>
      <protection locked="0"/>
    </xf>
    <xf numFmtId="0" fontId="1" fillId="4" borderId="0" xfId="0" applyFont="1" applyFill="1" applyAlignment="1">
      <alignment horizontal="left" vertical="center"/>
      <protection locked="0"/>
    </xf>
    <xf numFmtId="0" fontId="0" fillId="4" borderId="0" xfId="0" applyFont="1" applyFill="1" applyAlignment="1">
      <alignment horizontal="left" vertical="top"/>
      <protection locked="0"/>
    </xf>
    <xf numFmtId="0" fontId="0" fillId="0" borderId="0" xfId="0" applyFont="1" applyAlignment="1">
      <alignment horizontal="left" vertical="center"/>
      <protection locked="0"/>
    </xf>
    <xf numFmtId="0" fontId="0" fillId="0" borderId="1" xfId="0" applyBorder="1" applyAlignment="1" applyProtection="1">
      <alignment horizontal="left" vertical="top"/>
    </xf>
    <xf numFmtId="0" fontId="0" fillId="0" borderId="2" xfId="0" applyBorder="1" applyAlignment="1" applyProtection="1">
      <alignment horizontal="left" vertical="top"/>
    </xf>
    <xf numFmtId="0" fontId="0" fillId="0" borderId="3" xfId="0" applyBorder="1" applyAlignment="1" applyProtection="1">
      <alignment horizontal="left" vertical="top"/>
    </xf>
    <xf numFmtId="0" fontId="0" fillId="0" borderId="4" xfId="0" applyBorder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5" xfId="0" applyBorder="1" applyAlignment="1" applyProtection="1">
      <alignment horizontal="left" vertical="top"/>
    </xf>
    <xf numFmtId="0" fontId="2" fillId="0" borderId="0" xfId="0" applyFont="1" applyAlignment="1">
      <alignment horizontal="left" vertical="center"/>
      <protection locked="0"/>
    </xf>
    <xf numFmtId="0" fontId="4" fillId="0" borderId="0" xfId="0" applyFont="1" applyAlignment="1">
      <alignment horizontal="left" vertical="center"/>
      <protection locked="0"/>
    </xf>
    <xf numFmtId="0" fontId="5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top"/>
    </xf>
    <xf numFmtId="0" fontId="5" fillId="0" borderId="0" xfId="0" applyFont="1" applyAlignment="1" applyProtection="1">
      <alignment horizontal="left" vertical="center"/>
    </xf>
    <xf numFmtId="49" fontId="6" fillId="2" borderId="0" xfId="0" applyNumberFormat="1" applyFont="1" applyFill="1" applyAlignment="1">
      <alignment horizontal="left" vertical="top"/>
      <protection locked="0"/>
    </xf>
    <xf numFmtId="0" fontId="0" fillId="0" borderId="6" xfId="0" applyBorder="1" applyAlignment="1" applyProtection="1">
      <alignment horizontal="left" vertical="top"/>
    </xf>
    <xf numFmtId="0" fontId="9" fillId="0" borderId="0" xfId="0" applyFont="1" applyAlignment="1" applyProtection="1">
      <alignment horizontal="left" vertical="center"/>
    </xf>
    <xf numFmtId="0" fontId="0" fillId="0" borderId="4" xfId="0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0" fillId="0" borderId="5" xfId="0" applyBorder="1" applyAlignment="1" applyProtection="1">
      <alignment horizontal="left" vertical="center"/>
    </xf>
    <xf numFmtId="0" fontId="11" fillId="0" borderId="7" xfId="0" applyFont="1" applyBorder="1" applyAlignment="1" applyProtection="1">
      <alignment horizontal="left" vertical="center"/>
    </xf>
    <xf numFmtId="0" fontId="0" fillId="0" borderId="7" xfId="0" applyBorder="1" applyAlignment="1" applyProtection="1">
      <alignment horizontal="left" vertical="center"/>
    </xf>
    <xf numFmtId="0" fontId="12" fillId="0" borderId="4" xfId="0" applyFont="1" applyBorder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/>
    </xf>
    <xf numFmtId="165" fontId="12" fillId="0" borderId="0" xfId="0" applyNumberFormat="1" applyFont="1" applyAlignment="1" applyProtection="1">
      <alignment horizontal="right" vertical="center"/>
    </xf>
    <xf numFmtId="0" fontId="12" fillId="0" borderId="0" xfId="0" applyFont="1" applyAlignment="1" applyProtection="1">
      <alignment horizontal="center" vertical="center"/>
    </xf>
    <xf numFmtId="0" fontId="12" fillId="0" borderId="5" xfId="0" applyFont="1" applyBorder="1" applyAlignment="1" applyProtection="1">
      <alignment horizontal="left" vertical="center"/>
    </xf>
    <xf numFmtId="0" fontId="0" fillId="3" borderId="0" xfId="0" applyFill="1" applyAlignment="1" applyProtection="1">
      <alignment horizontal="left" vertical="center"/>
    </xf>
    <xf numFmtId="0" fontId="8" fillId="3" borderId="8" xfId="0" applyFont="1" applyFill="1" applyBorder="1" applyAlignment="1" applyProtection="1">
      <alignment horizontal="left" vertical="center"/>
    </xf>
    <xf numFmtId="0" fontId="0" fillId="3" borderId="9" xfId="0" applyFill="1" applyBorder="1" applyAlignment="1" applyProtection="1">
      <alignment horizontal="left" vertical="center"/>
    </xf>
    <xf numFmtId="0" fontId="8" fillId="3" borderId="9" xfId="0" applyFont="1" applyFill="1" applyBorder="1" applyAlignment="1" applyProtection="1">
      <alignment horizontal="center" vertical="center"/>
    </xf>
    <xf numFmtId="0" fontId="13" fillId="0" borderId="10" xfId="0" applyFont="1" applyBorder="1" applyAlignment="1" applyProtection="1">
      <alignment horizontal="left" vertical="center"/>
    </xf>
    <xf numFmtId="0" fontId="0" fillId="0" borderId="11" xfId="0" applyBorder="1" applyAlignment="1" applyProtection="1">
      <alignment horizontal="left" vertical="center"/>
    </xf>
    <xf numFmtId="0" fontId="0" fillId="0" borderId="12" xfId="0" applyBorder="1" applyAlignment="1" applyProtection="1">
      <alignment horizontal="left" vertical="center"/>
    </xf>
    <xf numFmtId="0" fontId="0" fillId="0" borderId="13" xfId="0" applyBorder="1" applyAlignment="1" applyProtection="1">
      <alignment horizontal="left" vertical="top"/>
    </xf>
    <xf numFmtId="0" fontId="0" fillId="0" borderId="14" xfId="0" applyBorder="1" applyAlignment="1" applyProtection="1">
      <alignment horizontal="left" vertical="top"/>
    </xf>
    <xf numFmtId="0" fontId="14" fillId="0" borderId="15" xfId="0" applyFont="1" applyBorder="1" applyAlignment="1" applyProtection="1">
      <alignment horizontal="left" vertical="center"/>
    </xf>
    <xf numFmtId="0" fontId="0" fillId="0" borderId="16" xfId="0" applyBorder="1" applyAlignment="1" applyProtection="1">
      <alignment horizontal="left" vertical="center"/>
    </xf>
    <xf numFmtId="0" fontId="14" fillId="0" borderId="16" xfId="0" applyFont="1" applyBorder="1" applyAlignment="1" applyProtection="1">
      <alignment horizontal="left" vertical="center"/>
    </xf>
    <xf numFmtId="0" fontId="0" fillId="0" borderId="17" xfId="0" applyBorder="1" applyAlignment="1" applyProtection="1">
      <alignment horizontal="left" vertical="center"/>
    </xf>
    <xf numFmtId="0" fontId="0" fillId="0" borderId="18" xfId="0" applyBorder="1" applyAlignment="1" applyProtection="1">
      <alignment horizontal="left" vertical="center"/>
    </xf>
    <xf numFmtId="0" fontId="0" fillId="0" borderId="19" xfId="0" applyBorder="1" applyAlignment="1" applyProtection="1">
      <alignment horizontal="left" vertical="center"/>
    </xf>
    <xf numFmtId="0" fontId="0" fillId="0" borderId="20" xfId="0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/>
    </xf>
    <xf numFmtId="0" fontId="0" fillId="0" borderId="3" xfId="0" applyBorder="1" applyAlignment="1" applyProtection="1">
      <alignment horizontal="left" vertical="center"/>
    </xf>
    <xf numFmtId="0" fontId="6" fillId="0" borderId="0" xfId="0" applyFont="1" applyAlignment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horizontal="left" vertical="center"/>
    </xf>
    <xf numFmtId="0" fontId="8" fillId="0" borderId="0" xfId="0" applyFont="1" applyAlignment="1">
      <alignment horizontal="left" vertical="center"/>
      <protection locked="0"/>
    </xf>
    <xf numFmtId="0" fontId="8" fillId="0" borderId="4" xfId="0" applyFont="1" applyBorder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5" xfId="0" applyFont="1" applyBorder="1" applyAlignment="1" applyProtection="1">
      <alignment horizontal="left" vertical="center"/>
    </xf>
    <xf numFmtId="0" fontId="15" fillId="0" borderId="0" xfId="0" applyFont="1" applyAlignment="1" applyProtection="1">
      <alignment horizontal="left" vertical="center"/>
    </xf>
    <xf numFmtId="166" fontId="6" fillId="0" borderId="0" xfId="0" applyNumberFormat="1" applyFont="1" applyAlignment="1" applyProtection="1">
      <alignment horizontal="left" vertical="top"/>
    </xf>
    <xf numFmtId="0" fontId="0" fillId="0" borderId="11" xfId="0" applyBorder="1" applyAlignment="1">
      <alignment horizontal="left" vertical="center"/>
      <protection locked="0"/>
    </xf>
    <xf numFmtId="0" fontId="0" fillId="0" borderId="12" xfId="0" applyBorder="1" applyAlignment="1">
      <alignment horizontal="left" vertical="center"/>
      <protection locked="0"/>
    </xf>
    <xf numFmtId="0" fontId="0" fillId="0" borderId="14" xfId="0" applyBorder="1" applyAlignment="1">
      <alignment horizontal="left" vertical="center"/>
      <protection locked="0"/>
    </xf>
    <xf numFmtId="0" fontId="0" fillId="0" borderId="13" xfId="0" applyBorder="1" applyAlignment="1" applyProtection="1">
      <alignment horizontal="left" vertical="center"/>
    </xf>
    <xf numFmtId="0" fontId="0" fillId="0" borderId="14" xfId="0" applyBorder="1" applyAlignment="1" applyProtection="1">
      <alignment horizontal="left" vertical="center"/>
    </xf>
    <xf numFmtId="0" fontId="5" fillId="0" borderId="21" xfId="0" applyFont="1" applyBorder="1" applyAlignment="1" applyProtection="1">
      <alignment horizontal="center" vertical="center" wrapText="1"/>
    </xf>
    <xf numFmtId="0" fontId="5" fillId="0" borderId="22" xfId="0" applyFont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 vertical="center" wrapText="1"/>
    </xf>
    <xf numFmtId="0" fontId="0" fillId="0" borderId="0" xfId="0" applyAlignment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</xf>
    <xf numFmtId="0" fontId="17" fillId="0" borderId="0" xfId="0" applyFont="1" applyAlignment="1" applyProtection="1">
      <alignment horizontal="left" vertical="center"/>
    </xf>
    <xf numFmtId="164" fontId="16" fillId="0" borderId="13" xfId="0" applyNumberFormat="1" applyFont="1" applyBorder="1" applyAlignment="1" applyProtection="1">
      <alignment horizontal="right" vertical="center"/>
    </xf>
    <xf numFmtId="164" fontId="16" fillId="0" borderId="0" xfId="0" applyNumberFormat="1" applyFont="1" applyAlignment="1" applyProtection="1">
      <alignment horizontal="right" vertical="center"/>
    </xf>
    <xf numFmtId="167" fontId="16" fillId="0" borderId="0" xfId="0" applyNumberFormat="1" applyFont="1" applyAlignment="1" applyProtection="1">
      <alignment horizontal="right" vertical="center"/>
    </xf>
    <xf numFmtId="164" fontId="16" fillId="0" borderId="14" xfId="0" applyNumberFormat="1" applyFont="1" applyBorder="1" applyAlignment="1" applyProtection="1">
      <alignment horizontal="right" vertical="center"/>
    </xf>
    <xf numFmtId="0" fontId="18" fillId="0" borderId="0" xfId="0" applyFont="1" applyAlignment="1">
      <alignment horizontal="left" vertical="center"/>
      <protection locked="0"/>
    </xf>
    <xf numFmtId="0" fontId="19" fillId="0" borderId="0" xfId="0" applyFont="1" applyAlignment="1">
      <alignment horizontal="left" vertical="center"/>
      <protection locked="0"/>
    </xf>
    <xf numFmtId="0" fontId="19" fillId="0" borderId="4" xfId="0" applyFont="1" applyBorder="1" applyAlignment="1" applyProtection="1">
      <alignment horizontal="left" vertical="center"/>
    </xf>
    <xf numFmtId="0" fontId="20" fillId="0" borderId="0" xfId="0" applyFont="1" applyAlignment="1" applyProtection="1">
      <alignment horizontal="left" vertical="center"/>
    </xf>
    <xf numFmtId="0" fontId="19" fillId="0" borderId="5" xfId="0" applyFont="1" applyBorder="1" applyAlignment="1" applyProtection="1">
      <alignment horizontal="left" vertical="center"/>
    </xf>
    <xf numFmtId="164" fontId="22" fillId="0" borderId="13" xfId="0" applyNumberFormat="1" applyFont="1" applyBorder="1" applyAlignment="1" applyProtection="1">
      <alignment horizontal="right" vertical="center"/>
    </xf>
    <xf numFmtId="164" fontId="22" fillId="0" borderId="0" xfId="0" applyNumberFormat="1" applyFont="1" applyAlignment="1" applyProtection="1">
      <alignment horizontal="right" vertical="center"/>
    </xf>
    <xf numFmtId="167" fontId="22" fillId="0" borderId="0" xfId="0" applyNumberFormat="1" applyFont="1" applyAlignment="1" applyProtection="1">
      <alignment horizontal="right" vertical="center"/>
    </xf>
    <xf numFmtId="164" fontId="22" fillId="0" borderId="14" xfId="0" applyNumberFormat="1" applyFont="1" applyBorder="1" applyAlignment="1" applyProtection="1">
      <alignment horizontal="right" vertical="center"/>
    </xf>
    <xf numFmtId="164" fontId="22" fillId="0" borderId="15" xfId="0" applyNumberFormat="1" applyFont="1" applyBorder="1" applyAlignment="1" applyProtection="1">
      <alignment horizontal="right" vertical="center"/>
    </xf>
    <xf numFmtId="164" fontId="22" fillId="0" borderId="16" xfId="0" applyNumberFormat="1" applyFont="1" applyBorder="1" applyAlignment="1" applyProtection="1">
      <alignment horizontal="right" vertical="center"/>
    </xf>
    <xf numFmtId="167" fontId="22" fillId="0" borderId="16" xfId="0" applyNumberFormat="1" applyFont="1" applyBorder="1" applyAlignment="1" applyProtection="1">
      <alignment horizontal="right" vertical="center"/>
    </xf>
    <xf numFmtId="164" fontId="22" fillId="0" borderId="17" xfId="0" applyNumberFormat="1" applyFont="1" applyBorder="1" applyAlignment="1" applyProtection="1">
      <alignment horizontal="right" vertical="center"/>
    </xf>
    <xf numFmtId="0" fontId="23" fillId="0" borderId="0" xfId="0" applyFont="1" applyAlignment="1" applyProtection="1">
      <alignment horizontal="left" vertical="center"/>
    </xf>
    <xf numFmtId="165" fontId="14" fillId="2" borderId="10" xfId="0" applyNumberFormat="1" applyFont="1" applyFill="1" applyBorder="1" applyAlignment="1">
      <alignment horizontal="center" vertical="center"/>
      <protection locked="0"/>
    </xf>
    <xf numFmtId="0" fontId="14" fillId="2" borderId="11" xfId="0" applyFont="1" applyFill="1" applyBorder="1" applyAlignment="1">
      <alignment horizontal="center" vertical="center"/>
      <protection locked="0"/>
    </xf>
    <xf numFmtId="164" fontId="14" fillId="0" borderId="12" xfId="0" applyNumberFormat="1" applyFont="1" applyBorder="1" applyAlignment="1" applyProtection="1">
      <alignment horizontal="right" vertical="center"/>
    </xf>
    <xf numFmtId="164" fontId="0" fillId="0" borderId="0" xfId="0" applyNumberFormat="1" applyFont="1" applyAlignment="1">
      <alignment horizontal="right" vertical="center"/>
      <protection locked="0"/>
    </xf>
    <xf numFmtId="165" fontId="14" fillId="2" borderId="13" xfId="0" applyNumberFormat="1" applyFont="1" applyFill="1" applyBorder="1" applyAlignment="1">
      <alignment horizontal="center" vertical="center"/>
      <protection locked="0"/>
    </xf>
    <xf numFmtId="0" fontId="14" fillId="2" borderId="0" xfId="0" applyFont="1" applyFill="1" applyAlignment="1">
      <alignment horizontal="center" vertical="center"/>
      <protection locked="0"/>
    </xf>
    <xf numFmtId="164" fontId="14" fillId="0" borderId="14" xfId="0" applyNumberFormat="1" applyFont="1" applyBorder="1" applyAlignment="1" applyProtection="1">
      <alignment horizontal="right" vertical="center"/>
    </xf>
    <xf numFmtId="165" fontId="14" fillId="2" borderId="15" xfId="0" applyNumberFormat="1" applyFont="1" applyFill="1" applyBorder="1" applyAlignment="1">
      <alignment horizontal="center" vertical="center"/>
      <protection locked="0"/>
    </xf>
    <xf numFmtId="0" fontId="14" fillId="2" borderId="16" xfId="0" applyFont="1" applyFill="1" applyBorder="1" applyAlignment="1">
      <alignment horizontal="center" vertical="center"/>
      <protection locked="0"/>
    </xf>
    <xf numFmtId="164" fontId="14" fillId="0" borderId="17" xfId="0" applyNumberFormat="1" applyFont="1" applyBorder="1" applyAlignment="1" applyProtection="1">
      <alignment horizontal="right" vertical="center"/>
    </xf>
    <xf numFmtId="0" fontId="17" fillId="3" borderId="0" xfId="0" applyFont="1" applyFill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right" vertical="center"/>
    </xf>
    <xf numFmtId="0" fontId="8" fillId="3" borderId="9" xfId="0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left" vertical="center"/>
      <protection locked="0"/>
    </xf>
    <xf numFmtId="0" fontId="0" fillId="0" borderId="2" xfId="0" applyBorder="1" applyAlignment="1">
      <alignment horizontal="left" vertical="center"/>
      <protection locked="0"/>
    </xf>
    <xf numFmtId="0" fontId="0" fillId="0" borderId="3" xfId="0" applyBorder="1" applyAlignment="1">
      <alignment horizontal="left" vertical="center"/>
      <protection locked="0"/>
    </xf>
    <xf numFmtId="0" fontId="24" fillId="0" borderId="4" xfId="0" applyFont="1" applyBorder="1" applyAlignment="1" applyProtection="1">
      <alignment horizontal="left" vertical="center"/>
    </xf>
    <xf numFmtId="0" fontId="24" fillId="0" borderId="0" xfId="0" applyFont="1" applyAlignment="1" applyProtection="1">
      <alignment horizontal="left" vertical="center"/>
    </xf>
    <xf numFmtId="0" fontId="24" fillId="0" borderId="5" xfId="0" applyFont="1" applyBorder="1" applyAlignment="1" applyProtection="1">
      <alignment horizontal="left" vertical="center"/>
    </xf>
    <xf numFmtId="0" fontId="10" fillId="0" borderId="0" xfId="0" applyFont="1" applyAlignment="1">
      <alignment horizontal="left" vertical="center"/>
      <protection locked="0"/>
    </xf>
    <xf numFmtId="0" fontId="23" fillId="0" borderId="4" xfId="0" applyFont="1" applyBorder="1" applyAlignment="1" applyProtection="1">
      <alignment horizontal="left" vertical="center"/>
    </xf>
    <xf numFmtId="0" fontId="23" fillId="0" borderId="5" xfId="0" applyFont="1" applyBorder="1" applyAlignment="1" applyProtection="1">
      <alignment horizontal="left" vertical="center"/>
    </xf>
    <xf numFmtId="0" fontId="0" fillId="0" borderId="24" xfId="0" applyBorder="1" applyAlignment="1" applyProtection="1">
      <alignment horizontal="left" vertical="center"/>
    </xf>
    <xf numFmtId="0" fontId="5" fillId="0" borderId="24" xfId="0" applyFont="1" applyBorder="1" applyAlignment="1" applyProtection="1">
      <alignment horizontal="center" vertical="center"/>
    </xf>
    <xf numFmtId="0" fontId="0" fillId="0" borderId="25" xfId="0" applyBorder="1" applyAlignment="1" applyProtection="1">
      <alignment horizontal="left" vertical="center"/>
    </xf>
    <xf numFmtId="0" fontId="14" fillId="0" borderId="25" xfId="0" applyFont="1" applyBorder="1" applyAlignment="1" applyProtection="1">
      <alignment horizontal="center" vertical="center"/>
    </xf>
    <xf numFmtId="0" fontId="0" fillId="0" borderId="26" xfId="0" applyBorder="1" applyAlignment="1" applyProtection="1">
      <alignment horizontal="left" vertical="center"/>
    </xf>
    <xf numFmtId="0" fontId="14" fillId="0" borderId="26" xfId="0" applyFont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</xf>
    <xf numFmtId="0" fontId="6" fillId="3" borderId="21" xfId="0" applyFont="1" applyFill="1" applyBorder="1" applyAlignment="1" applyProtection="1">
      <alignment horizontal="center" vertical="center" wrapText="1"/>
    </xf>
    <xf numFmtId="0" fontId="6" fillId="3" borderId="22" xfId="0" applyFont="1" applyFill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167" fontId="25" fillId="0" borderId="11" xfId="0" applyNumberFormat="1" applyFont="1" applyBorder="1" applyAlignment="1" applyProtection="1">
      <alignment horizontal="right"/>
    </xf>
    <xf numFmtId="167" fontId="25" fillId="0" borderId="12" xfId="0" applyNumberFormat="1" applyFont="1" applyBorder="1" applyAlignment="1" applyProtection="1">
      <alignment horizontal="right"/>
    </xf>
    <xf numFmtId="164" fontId="26" fillId="0" borderId="0" xfId="0" applyNumberFormat="1" applyFont="1" applyAlignment="1">
      <alignment horizontal="right" vertical="center"/>
      <protection locked="0"/>
    </xf>
    <xf numFmtId="0" fontId="0" fillId="0" borderId="0" xfId="0" applyFont="1" applyAlignment="1">
      <alignment horizontal="left"/>
      <protection locked="0"/>
    </xf>
    <xf numFmtId="0" fontId="27" fillId="0" borderId="4" xfId="0" applyFont="1" applyBorder="1" applyAlignment="1" applyProtection="1">
      <alignment horizontal="left"/>
    </xf>
    <xf numFmtId="0" fontId="27" fillId="0" borderId="0" xfId="0" applyFont="1" applyAlignment="1" applyProtection="1">
      <alignment horizontal="left"/>
    </xf>
    <xf numFmtId="0" fontId="24" fillId="0" borderId="0" xfId="0" applyFont="1" applyAlignment="1" applyProtection="1">
      <alignment horizontal="left"/>
    </xf>
    <xf numFmtId="0" fontId="27" fillId="0" borderId="5" xfId="0" applyFont="1" applyBorder="1" applyAlignment="1" applyProtection="1">
      <alignment horizontal="left"/>
    </xf>
    <xf numFmtId="0" fontId="27" fillId="0" borderId="13" xfId="0" applyFont="1" applyBorder="1" applyAlignment="1" applyProtection="1">
      <alignment horizontal="left"/>
    </xf>
    <xf numFmtId="167" fontId="27" fillId="0" borderId="0" xfId="0" applyNumberFormat="1" applyFont="1" applyAlignment="1" applyProtection="1">
      <alignment horizontal="right"/>
    </xf>
    <xf numFmtId="167" fontId="27" fillId="0" borderId="14" xfId="0" applyNumberFormat="1" applyFont="1" applyBorder="1" applyAlignment="1" applyProtection="1">
      <alignment horizontal="right"/>
    </xf>
    <xf numFmtId="0" fontId="27" fillId="0" borderId="0" xfId="0" applyFont="1" applyAlignment="1">
      <alignment horizontal="left"/>
      <protection locked="0"/>
    </xf>
    <xf numFmtId="164" fontId="27" fillId="0" borderId="0" xfId="0" applyNumberFormat="1" applyFont="1" applyAlignment="1">
      <alignment horizontal="right" vertical="center"/>
      <protection locked="0"/>
    </xf>
    <xf numFmtId="0" fontId="23" fillId="0" borderId="0" xfId="0" applyFont="1" applyAlignment="1" applyProtection="1">
      <alignment horizontal="left"/>
    </xf>
    <xf numFmtId="0" fontId="0" fillId="0" borderId="24" xfId="0" applyFont="1" applyBorder="1" applyAlignment="1" applyProtection="1">
      <alignment horizontal="center" vertical="center"/>
    </xf>
    <xf numFmtId="49" fontId="0" fillId="0" borderId="24" xfId="0" applyNumberFormat="1" applyFont="1" applyBorder="1" applyAlignment="1" applyProtection="1">
      <alignment horizontal="left" vertical="center" wrapText="1"/>
    </xf>
    <xf numFmtId="0" fontId="0" fillId="0" borderId="24" xfId="0" applyFont="1" applyBorder="1" applyAlignment="1" applyProtection="1">
      <alignment horizontal="center" vertical="center" wrapText="1"/>
    </xf>
    <xf numFmtId="168" fontId="0" fillId="0" borderId="24" xfId="0" applyNumberFormat="1" applyFont="1" applyBorder="1" applyAlignment="1" applyProtection="1">
      <alignment horizontal="right" vertical="center"/>
    </xf>
    <xf numFmtId="0" fontId="12" fillId="2" borderId="24" xfId="0" applyFont="1" applyFill="1" applyBorder="1" applyAlignment="1">
      <alignment horizontal="left" vertical="center"/>
      <protection locked="0"/>
    </xf>
    <xf numFmtId="167" fontId="12" fillId="0" borderId="0" xfId="0" applyNumberFormat="1" applyFont="1" applyAlignment="1" applyProtection="1">
      <alignment horizontal="right" vertical="center"/>
    </xf>
    <xf numFmtId="167" fontId="12" fillId="0" borderId="14" xfId="0" applyNumberFormat="1" applyFont="1" applyBorder="1" applyAlignment="1" applyProtection="1">
      <alignment horizontal="right" vertical="center"/>
    </xf>
    <xf numFmtId="0" fontId="28" fillId="0" borderId="4" xfId="0" applyFont="1" applyBorder="1" applyAlignment="1" applyProtection="1">
      <alignment horizontal="left" vertical="center"/>
    </xf>
    <xf numFmtId="0" fontId="28" fillId="0" borderId="0" xfId="0" applyFont="1" applyAlignment="1" applyProtection="1">
      <alignment horizontal="left" vertical="center"/>
    </xf>
    <xf numFmtId="168" fontId="28" fillId="0" borderId="0" xfId="0" applyNumberFormat="1" applyFont="1" applyAlignment="1" applyProtection="1">
      <alignment horizontal="right" vertical="center"/>
    </xf>
    <xf numFmtId="0" fontId="28" fillId="0" borderId="5" xfId="0" applyFont="1" applyBorder="1" applyAlignment="1" applyProtection="1">
      <alignment horizontal="left" vertical="center"/>
    </xf>
    <xf numFmtId="0" fontId="28" fillId="0" borderId="13" xfId="0" applyFont="1" applyBorder="1" applyAlignment="1" applyProtection="1">
      <alignment horizontal="left" vertical="center"/>
    </xf>
    <xf numFmtId="0" fontId="28" fillId="0" borderId="14" xfId="0" applyFont="1" applyBorder="1" applyAlignment="1" applyProtection="1">
      <alignment horizontal="left" vertical="center"/>
    </xf>
    <xf numFmtId="0" fontId="28" fillId="0" borderId="0" xfId="0" applyFont="1" applyAlignment="1">
      <alignment horizontal="left" vertical="center"/>
      <protection locked="0"/>
    </xf>
    <xf numFmtId="0" fontId="29" fillId="0" borderId="4" xfId="0" applyFont="1" applyBorder="1" applyAlignment="1" applyProtection="1">
      <alignment horizontal="left" vertical="center"/>
    </xf>
    <xf numFmtId="0" fontId="29" fillId="0" borderId="0" xfId="0" applyFont="1" applyAlignment="1" applyProtection="1">
      <alignment horizontal="left" vertical="center"/>
    </xf>
    <xf numFmtId="0" fontId="29" fillId="0" borderId="5" xfId="0" applyFont="1" applyBorder="1" applyAlignment="1" applyProtection="1">
      <alignment horizontal="left" vertical="center"/>
    </xf>
    <xf numFmtId="0" fontId="29" fillId="0" borderId="13" xfId="0" applyFont="1" applyBorder="1" applyAlignment="1" applyProtection="1">
      <alignment horizontal="left" vertical="center"/>
    </xf>
    <xf numFmtId="0" fontId="29" fillId="0" borderId="14" xfId="0" applyFont="1" applyBorder="1" applyAlignment="1" applyProtection="1">
      <alignment horizontal="left" vertical="center"/>
    </xf>
    <xf numFmtId="0" fontId="29" fillId="0" borderId="0" xfId="0" applyFont="1" applyAlignment="1">
      <alignment horizontal="left" vertical="center"/>
      <protection locked="0"/>
    </xf>
    <xf numFmtId="0" fontId="0" fillId="0" borderId="15" xfId="0" applyBorder="1" applyAlignment="1" applyProtection="1">
      <alignment horizontal="left" vertical="center"/>
    </xf>
    <xf numFmtId="0" fontId="30" fillId="0" borderId="24" xfId="0" applyFont="1" applyBorder="1" applyAlignment="1" applyProtection="1">
      <alignment horizontal="center" vertical="center"/>
    </xf>
    <xf numFmtId="49" fontId="30" fillId="0" borderId="24" xfId="0" applyNumberFormat="1" applyFont="1" applyBorder="1" applyAlignment="1" applyProtection="1">
      <alignment horizontal="left" vertical="center" wrapText="1"/>
    </xf>
    <xf numFmtId="0" fontId="30" fillId="0" borderId="24" xfId="0" applyFont="1" applyBorder="1" applyAlignment="1" applyProtection="1">
      <alignment horizontal="center" vertical="center" wrapText="1"/>
    </xf>
    <xf numFmtId="168" fontId="30" fillId="0" borderId="24" xfId="0" applyNumberFormat="1" applyFont="1" applyBorder="1" applyAlignment="1" applyProtection="1">
      <alignment horizontal="right" vertical="center"/>
    </xf>
    <xf numFmtId="168" fontId="0" fillId="2" borderId="24" xfId="0" applyNumberFormat="1" applyFont="1" applyFill="1" applyBorder="1" applyAlignment="1">
      <alignment horizontal="right" vertical="center"/>
      <protection locked="0"/>
    </xf>
    <xf numFmtId="0" fontId="35" fillId="0" borderId="0" xfId="1" applyFont="1" applyAlignment="1">
      <alignment horizontal="center" vertical="center"/>
      <protection locked="0"/>
    </xf>
    <xf numFmtId="0" fontId="1" fillId="4" borderId="0" xfId="0" applyFont="1" applyFill="1" applyAlignment="1" applyProtection="1">
      <alignment horizontal="left" vertical="center"/>
    </xf>
    <xf numFmtId="0" fontId="32" fillId="4" borderId="0" xfId="0" applyFont="1" applyFill="1" applyAlignment="1" applyProtection="1">
      <alignment horizontal="left" vertical="center"/>
    </xf>
    <xf numFmtId="0" fontId="33" fillId="4" borderId="0" xfId="0" applyFont="1" applyFill="1" applyAlignment="1" applyProtection="1">
      <alignment horizontal="left" vertical="center"/>
    </xf>
    <xf numFmtId="0" fontId="36" fillId="4" borderId="0" xfId="1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horizontal="left" vertical="top"/>
    </xf>
    <xf numFmtId="14" fontId="6" fillId="2" borderId="0" xfId="0" applyNumberFormat="1" applyFont="1" applyFill="1" applyAlignment="1">
      <alignment horizontal="left" vertical="center"/>
      <protection locked="0"/>
    </xf>
    <xf numFmtId="0" fontId="7" fillId="0" borderId="0" xfId="0" applyFont="1" applyAlignment="1">
      <alignment horizontal="left" vertical="center" wrapText="1"/>
      <protection locked="0"/>
    </xf>
    <xf numFmtId="0" fontId="0" fillId="0" borderId="0" xfId="0" applyFont="1" applyAlignment="1">
      <alignment horizontal="left" vertical="top"/>
      <protection locked="0"/>
    </xf>
    <xf numFmtId="0" fontId="0" fillId="0" borderId="0" xfId="0" applyFont="1" applyAlignment="1">
      <alignment horizontal="left" vertical="center"/>
      <protection locked="0"/>
    </xf>
    <xf numFmtId="0" fontId="12" fillId="0" borderId="0" xfId="0" applyFont="1" applyAlignment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left" vertical="top"/>
    </xf>
    <xf numFmtId="0" fontId="8" fillId="0" borderId="0" xfId="0" applyFont="1" applyAlignment="1" applyProtection="1">
      <alignment horizontal="left" vertical="top" wrapText="1"/>
    </xf>
    <xf numFmtId="49" fontId="6" fillId="2" borderId="0" xfId="0" applyNumberFormat="1" applyFont="1" applyFill="1" applyAlignment="1">
      <alignment horizontal="left" vertical="top"/>
      <protection locked="0"/>
    </xf>
    <xf numFmtId="164" fontId="10" fillId="0" borderId="0" xfId="0" applyNumberFormat="1" applyFont="1" applyAlignment="1" applyProtection="1">
      <alignment horizontal="right" vertical="center"/>
    </xf>
    <xf numFmtId="164" fontId="11" fillId="0" borderId="7" xfId="0" applyNumberFormat="1" applyFont="1" applyBorder="1" applyAlignment="1" applyProtection="1">
      <alignment horizontal="right" vertical="center"/>
    </xf>
    <xf numFmtId="0" fontId="0" fillId="0" borderId="7" xfId="0" applyBorder="1" applyAlignment="1" applyProtection="1">
      <alignment horizontal="left" vertical="center"/>
    </xf>
    <xf numFmtId="165" fontId="12" fillId="0" borderId="0" xfId="0" applyNumberFormat="1" applyFont="1" applyAlignment="1" applyProtection="1">
      <alignment horizontal="right" vertical="center"/>
    </xf>
    <xf numFmtId="0" fontId="12" fillId="0" borderId="0" xfId="0" applyFont="1" applyAlignment="1" applyProtection="1">
      <alignment horizontal="left" vertical="center"/>
    </xf>
    <xf numFmtId="164" fontId="7" fillId="0" borderId="0" xfId="0" applyNumberFormat="1" applyFont="1" applyAlignment="1" applyProtection="1">
      <alignment horizontal="right" vertical="center"/>
    </xf>
    <xf numFmtId="0" fontId="2" fillId="0" borderId="0" xfId="0" applyFont="1" applyAlignment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0" fontId="16" fillId="0" borderId="10" xfId="0" applyFont="1" applyBorder="1" applyAlignment="1">
      <alignment horizontal="center" vertical="center"/>
      <protection locked="0"/>
    </xf>
    <xf numFmtId="0" fontId="0" fillId="0" borderId="11" xfId="0" applyBorder="1" applyAlignment="1">
      <alignment horizontal="left" vertical="center"/>
      <protection locked="0"/>
    </xf>
    <xf numFmtId="0" fontId="0" fillId="0" borderId="13" xfId="0" applyBorder="1" applyAlignment="1">
      <alignment horizontal="left" vertical="center"/>
      <protection locked="0"/>
    </xf>
    <xf numFmtId="0" fontId="0" fillId="0" borderId="13" xfId="0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8" fillId="3" borderId="9" xfId="0" applyFont="1" applyFill="1" applyBorder="1" applyAlignment="1" applyProtection="1">
      <alignment horizontal="left" vertical="center"/>
    </xf>
    <xf numFmtId="0" fontId="0" fillId="3" borderId="9" xfId="0" applyFill="1" applyBorder="1" applyAlignment="1" applyProtection="1">
      <alignment horizontal="left" vertical="center"/>
    </xf>
    <xf numFmtId="164" fontId="8" fillId="3" borderId="9" xfId="0" applyNumberFormat="1" applyFont="1" applyFill="1" applyBorder="1" applyAlignment="1" applyProtection="1">
      <alignment horizontal="right" vertical="center"/>
    </xf>
    <xf numFmtId="0" fontId="0" fillId="3" borderId="27" xfId="0" applyFill="1" applyBorder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/>
    </xf>
    <xf numFmtId="0" fontId="6" fillId="3" borderId="8" xfId="0" applyFont="1" applyFill="1" applyBorder="1" applyAlignment="1" applyProtection="1">
      <alignment horizontal="center" vertical="center"/>
    </xf>
    <xf numFmtId="0" fontId="6" fillId="3" borderId="9" xfId="0" applyFont="1" applyFill="1" applyBorder="1" applyAlignment="1" applyProtection="1">
      <alignment horizontal="center" vertical="center"/>
    </xf>
    <xf numFmtId="164" fontId="21" fillId="0" borderId="0" xfId="0" applyNumberFormat="1" applyFont="1" applyAlignment="1" applyProtection="1">
      <alignment horizontal="right" vertical="center"/>
    </xf>
    <xf numFmtId="0" fontId="21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horizontal="left" vertical="center" wrapText="1"/>
    </xf>
    <xf numFmtId="0" fontId="20" fillId="0" borderId="0" xfId="0" applyFont="1" applyAlignment="1" applyProtection="1">
      <alignment horizontal="left" vertical="center"/>
    </xf>
    <xf numFmtId="164" fontId="23" fillId="2" borderId="0" xfId="0" applyNumberFormat="1" applyFont="1" applyFill="1" applyAlignment="1">
      <alignment horizontal="right" vertical="center"/>
      <protection locked="0"/>
    </xf>
    <xf numFmtId="164" fontId="23" fillId="0" borderId="0" xfId="0" applyNumberFormat="1" applyFont="1" applyAlignment="1" applyProtection="1">
      <alignment horizontal="right" vertical="center"/>
    </xf>
    <xf numFmtId="164" fontId="17" fillId="3" borderId="0" xfId="0" applyNumberFormat="1" applyFont="1" applyFill="1" applyAlignment="1" applyProtection="1">
      <alignment horizontal="right" vertical="center"/>
    </xf>
    <xf numFmtId="0" fontId="0" fillId="3" borderId="0" xfId="0" applyFill="1" applyAlignment="1" applyProtection="1">
      <alignment horizontal="left" vertical="center"/>
    </xf>
    <xf numFmtId="0" fontId="2" fillId="3" borderId="0" xfId="0" applyFont="1" applyFill="1" applyAlignment="1">
      <alignment horizontal="center" vertical="center"/>
      <protection locked="0"/>
    </xf>
    <xf numFmtId="0" fontId="23" fillId="2" borderId="0" xfId="0" applyFont="1" applyFill="1" applyAlignment="1">
      <alignment horizontal="left" vertical="center"/>
      <protection locked="0"/>
    </xf>
    <xf numFmtId="164" fontId="17" fillId="0" borderId="0" xfId="0" applyNumberFormat="1" applyFont="1" applyAlignment="1" applyProtection="1">
      <alignment horizontal="right" vertical="center"/>
    </xf>
    <xf numFmtId="0" fontId="17" fillId="0" borderId="0" xfId="0" applyFont="1" applyAlignment="1" applyProtection="1">
      <alignment horizontal="left" vertical="center"/>
    </xf>
    <xf numFmtId="0" fontId="6" fillId="2" borderId="0" xfId="0" applyFont="1" applyFill="1" applyAlignment="1">
      <alignment horizontal="left" vertical="center"/>
      <protection locked="0"/>
    </xf>
    <xf numFmtId="0" fontId="5" fillId="0" borderId="0" xfId="0" applyFont="1" applyAlignment="1" applyProtection="1">
      <alignment horizontal="left" vertical="center" wrapText="1"/>
    </xf>
    <xf numFmtId="166" fontId="6" fillId="2" borderId="0" xfId="0" applyNumberFormat="1" applyFont="1" applyFill="1" applyAlignment="1">
      <alignment horizontal="left" vertical="top"/>
      <protection locked="0"/>
    </xf>
    <xf numFmtId="164" fontId="12" fillId="0" borderId="0" xfId="0" applyNumberFormat="1" applyFont="1" applyAlignment="1" applyProtection="1">
      <alignment horizontal="right" vertical="center"/>
    </xf>
    <xf numFmtId="164" fontId="11" fillId="0" borderId="0" xfId="0" applyNumberFormat="1" applyFont="1" applyAlignment="1" applyProtection="1">
      <alignment horizontal="right" vertical="center"/>
    </xf>
    <xf numFmtId="166" fontId="6" fillId="0" borderId="0" xfId="0" applyNumberFormat="1" applyFont="1" applyAlignment="1" applyProtection="1">
      <alignment horizontal="left" vertical="top"/>
    </xf>
    <xf numFmtId="0" fontId="6" fillId="3" borderId="0" xfId="0" applyFont="1" applyFill="1" applyAlignment="1" applyProtection="1">
      <alignment horizontal="center" vertical="center"/>
    </xf>
    <xf numFmtId="164" fontId="24" fillId="0" borderId="0" xfId="0" applyNumberFormat="1" applyFont="1" applyAlignment="1" applyProtection="1">
      <alignment horizontal="right" vertical="center"/>
    </xf>
    <xf numFmtId="0" fontId="24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horizontal="left" vertical="center"/>
    </xf>
    <xf numFmtId="0" fontId="6" fillId="3" borderId="22" xfId="0" applyFont="1" applyFill="1" applyBorder="1" applyAlignment="1" applyProtection="1">
      <alignment horizontal="center" vertical="center" wrapText="1"/>
    </xf>
    <xf numFmtId="0" fontId="0" fillId="3" borderId="22" xfId="0" applyFill="1" applyBorder="1" applyAlignment="1" applyProtection="1">
      <alignment horizontal="center" vertical="center" wrapText="1"/>
    </xf>
    <xf numFmtId="0" fontId="0" fillId="3" borderId="23" xfId="0" applyFill="1" applyBorder="1" applyAlignment="1" applyProtection="1">
      <alignment horizontal="center" vertical="center" wrapText="1"/>
    </xf>
    <xf numFmtId="0" fontId="0" fillId="0" borderId="24" xfId="0" applyFont="1" applyBorder="1" applyAlignment="1" applyProtection="1">
      <alignment horizontal="left" vertical="center" wrapText="1"/>
    </xf>
    <xf numFmtId="0" fontId="0" fillId="0" borderId="24" xfId="0" applyBorder="1" applyAlignment="1" applyProtection="1">
      <alignment horizontal="left" vertical="center"/>
    </xf>
    <xf numFmtId="164" fontId="0" fillId="2" borderId="24" xfId="0" applyNumberFormat="1" applyFont="1" applyFill="1" applyBorder="1" applyAlignment="1">
      <alignment horizontal="right" vertical="center"/>
      <protection locked="0"/>
    </xf>
    <xf numFmtId="164" fontId="0" fillId="0" borderId="24" xfId="0" applyNumberFormat="1" applyFont="1" applyBorder="1" applyAlignment="1" applyProtection="1">
      <alignment horizontal="right" vertical="center"/>
    </xf>
    <xf numFmtId="0" fontId="36" fillId="4" borderId="0" xfId="1" applyFont="1" applyFill="1" applyAlignment="1" applyProtection="1">
      <alignment horizontal="center" vertical="center"/>
    </xf>
    <xf numFmtId="0" fontId="28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horizontal="left" vertical="center"/>
    </xf>
    <xf numFmtId="0" fontId="29" fillId="0" borderId="0" xfId="0" applyFont="1" applyAlignment="1" applyProtection="1">
      <alignment horizontal="left" vertical="center" wrapText="1"/>
    </xf>
    <xf numFmtId="0" fontId="29" fillId="0" borderId="0" xfId="0" applyFont="1" applyAlignment="1" applyProtection="1">
      <alignment horizontal="left" vertical="center"/>
    </xf>
    <xf numFmtId="164" fontId="17" fillId="0" borderId="0" xfId="0" applyNumberFormat="1" applyFont="1" applyAlignment="1" applyProtection="1">
      <alignment horizontal="right"/>
    </xf>
    <xf numFmtId="164" fontId="24" fillId="0" borderId="0" xfId="0" applyNumberFormat="1" applyFont="1" applyAlignment="1" applyProtection="1">
      <alignment horizontal="right"/>
    </xf>
    <xf numFmtId="0" fontId="27" fillId="0" borderId="0" xfId="0" applyFont="1" applyAlignment="1" applyProtection="1">
      <alignment horizontal="left"/>
    </xf>
    <xf numFmtId="164" fontId="23" fillId="0" borderId="0" xfId="0" applyNumberFormat="1" applyFont="1" applyAlignment="1" applyProtection="1">
      <alignment horizontal="right"/>
    </xf>
    <xf numFmtId="0" fontId="30" fillId="0" borderId="24" xfId="0" applyFont="1" applyBorder="1" applyAlignment="1" applyProtection="1">
      <alignment horizontal="left" vertical="center" wrapText="1"/>
    </xf>
    <xf numFmtId="0" fontId="30" fillId="0" borderId="24" xfId="0" applyFont="1" applyBorder="1" applyAlignment="1" applyProtection="1">
      <alignment horizontal="left" vertical="center"/>
    </xf>
    <xf numFmtId="164" fontId="30" fillId="2" borderId="24" xfId="0" applyNumberFormat="1" applyFont="1" applyFill="1" applyBorder="1" applyAlignment="1">
      <alignment horizontal="right" vertical="center"/>
      <protection locked="0"/>
    </xf>
    <xf numFmtId="164" fontId="30" fillId="0" borderId="24" xfId="0" applyNumberFormat="1" applyFont="1" applyBorder="1" applyAlignment="1" applyProtection="1">
      <alignment horizontal="right" vertical="center"/>
    </xf>
    <xf numFmtId="0" fontId="31" fillId="0" borderId="0" xfId="0" applyFont="1" applyAlignment="1" applyProtection="1">
      <alignment horizontal="left" vertical="top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13E4F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pro-rozpocty.cz/cs/software-a-data/kros-plus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C9FA5.tmp" TargetMode="External"/><Relationship Id="rId2" Type="http://schemas.openxmlformats.org/officeDocument/2006/relationships/image" Target="../media/image2.png"/><Relationship Id="rId1" Type="http://schemas.openxmlformats.org/officeDocument/2006/relationships/hyperlink" Target="http://pro-rozpocty.cz/cs/software-a-data/kros-plus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6A562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pro-rozpocty.cz/cs/software-a-data/kros-plus/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4B6AE.tmp" TargetMode="External"/><Relationship Id="rId2" Type="http://schemas.openxmlformats.org/officeDocument/2006/relationships/image" Target="../media/image2.png"/><Relationship Id="rId1" Type="http://schemas.openxmlformats.org/officeDocument/2006/relationships/hyperlink" Target="http://pro-rozpocty.cz/cs/software-a-data/kros-plus/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F417C.tmp" TargetMode="External"/><Relationship Id="rId2" Type="http://schemas.openxmlformats.org/officeDocument/2006/relationships/image" Target="../media/image2.png"/><Relationship Id="rId1" Type="http://schemas.openxmlformats.org/officeDocument/2006/relationships/hyperlink" Target="http://pro-rozpocty.cz/cs/software-a-data/kros-plus/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EE1A0.tmp" TargetMode="External"/><Relationship Id="rId2" Type="http://schemas.openxmlformats.org/officeDocument/2006/relationships/image" Target="../media/image2.png"/><Relationship Id="rId1" Type="http://schemas.openxmlformats.org/officeDocument/2006/relationships/hyperlink" Target="http://pro-rozpocty.cz/cs/software-a-data/kros-plus/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file:///C:\KROSplusData\System\Temp\radED654.tmp" TargetMode="External"/><Relationship Id="rId2" Type="http://schemas.openxmlformats.org/officeDocument/2006/relationships/image" Target="../media/image2.png"/><Relationship Id="rId1" Type="http://schemas.openxmlformats.org/officeDocument/2006/relationships/hyperlink" Target="http://pro-rozpocty.cz/cs/software-a-data/kros-plu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144780</xdr:colOff>
      <xdr:row>1</xdr:row>
      <xdr:rowOff>0</xdr:rowOff>
    </xdr:to>
    <xdr:pic>
      <xdr:nvPicPr>
        <xdr:cNvPr id="1027" name="Obrázek 1" descr="C:\KROSplusData\System\Temp\rad13E4F.tmp">
          <a:hlinkClick xmlns:r="http://schemas.openxmlformats.org/officeDocument/2006/relationships" r:id="rId1" tooltip="http://pro-rozpocty.cz/cs/software-a-data/kros-plus/"/>
        </xdr:cNvPr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818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144780</xdr:colOff>
      <xdr:row>1</xdr:row>
      <xdr:rowOff>0</xdr:rowOff>
    </xdr:to>
    <xdr:pic>
      <xdr:nvPicPr>
        <xdr:cNvPr id="2051" name="Obrázek 1" descr="C:\KROSplusData\System\Temp\radC9FA5.tmp">
          <a:hlinkClick xmlns:r="http://schemas.openxmlformats.org/officeDocument/2006/relationships" r:id="rId1" tooltip="http://pro-rozpocty.cz/cs/software-a-data/kros-plus/"/>
        </xdr:cNvPr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818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144780</xdr:colOff>
      <xdr:row>1</xdr:row>
      <xdr:rowOff>0</xdr:rowOff>
    </xdr:to>
    <xdr:pic>
      <xdr:nvPicPr>
        <xdr:cNvPr id="3075" name="Obrázek 1" descr="C:\KROSplusData\System\Temp\rad6A562.tmp">
          <a:hlinkClick xmlns:r="http://schemas.openxmlformats.org/officeDocument/2006/relationships" r:id="rId1" tooltip="http://pro-rozpocty.cz/cs/software-a-data/kros-plus/"/>
        </xdr:cNvPr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818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144780</xdr:colOff>
      <xdr:row>1</xdr:row>
      <xdr:rowOff>0</xdr:rowOff>
    </xdr:to>
    <xdr:pic>
      <xdr:nvPicPr>
        <xdr:cNvPr id="4099" name="Obrázek 1" descr="C:\KROSplusData\System\Temp\rad4B6AE.tmp">
          <a:hlinkClick xmlns:r="http://schemas.openxmlformats.org/officeDocument/2006/relationships" r:id="rId1" tooltip="http://pro-rozpocty.cz/cs/software-a-data/kros-plus/"/>
        </xdr:cNvPr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818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144780</xdr:colOff>
      <xdr:row>1</xdr:row>
      <xdr:rowOff>0</xdr:rowOff>
    </xdr:to>
    <xdr:pic>
      <xdr:nvPicPr>
        <xdr:cNvPr id="5123" name="Obrázek 1" descr="C:\KROSplusData\System\Temp\radF417C.tmp">
          <a:hlinkClick xmlns:r="http://schemas.openxmlformats.org/officeDocument/2006/relationships" r:id="rId1" tooltip="http://pro-rozpocty.cz/cs/software-a-data/kros-plus/"/>
        </xdr:cNvPr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818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144780</xdr:colOff>
      <xdr:row>1</xdr:row>
      <xdr:rowOff>0</xdr:rowOff>
    </xdr:to>
    <xdr:pic>
      <xdr:nvPicPr>
        <xdr:cNvPr id="6147" name="Obrázek 1" descr="C:\KROSplusData\System\Temp\radEE1A0.tmp">
          <a:hlinkClick xmlns:r="http://schemas.openxmlformats.org/officeDocument/2006/relationships" r:id="rId1" tooltip="http://pro-rozpocty.cz/cs/software-a-data/kros-plus/"/>
        </xdr:cNvPr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818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144780</xdr:colOff>
      <xdr:row>1</xdr:row>
      <xdr:rowOff>0</xdr:rowOff>
    </xdr:to>
    <xdr:pic>
      <xdr:nvPicPr>
        <xdr:cNvPr id="7171" name="Obrázek 1" descr="C:\KROSplusData\System\Temp\radED654.tmp">
          <a:hlinkClick xmlns:r="http://schemas.openxmlformats.org/officeDocument/2006/relationships" r:id="rId1" tooltip="http://pro-rozpocty.cz/cs/software-a-data/kros-plus/"/>
        </xdr:cNvPr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818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2"/>
  <sheetViews>
    <sheetView showGridLines="0" tabSelected="1" view="pageBreakPreview" zoomScaleNormal="100" zoomScaleSheetLayoutView="100" workbookViewId="0">
      <pane ySplit="1" topLeftCell="A93" activePane="bottomLeft" state="frozenSplit"/>
      <selection pane="bottomLeft" activeCell="AR4" sqref="AR4"/>
    </sheetView>
  </sheetViews>
  <sheetFormatPr defaultColWidth="10.7109375" defaultRowHeight="14.25" customHeight="1" x14ac:dyDescent="0.3"/>
  <cols>
    <col min="1" max="1" width="8.28515625" style="2" customWidth="1"/>
    <col min="2" max="2" width="1.7109375" style="2" customWidth="1"/>
    <col min="3" max="3" width="4.140625" style="2" customWidth="1"/>
    <col min="4" max="33" width="2.42578125" style="2" customWidth="1"/>
    <col min="34" max="34" width="3.28515625" style="2" customWidth="1"/>
    <col min="35" max="37" width="2.42578125" style="2" customWidth="1"/>
    <col min="38" max="38" width="8.28515625" style="2" customWidth="1"/>
    <col min="39" max="39" width="3.28515625" style="2" customWidth="1"/>
    <col min="40" max="40" width="13.28515625" style="2" customWidth="1"/>
    <col min="41" max="41" width="7.42578125" style="2" customWidth="1"/>
    <col min="42" max="42" width="4.140625" style="2" customWidth="1"/>
    <col min="43" max="43" width="1.7109375" style="2" customWidth="1"/>
    <col min="44" max="44" width="10.7109375" style="1" customWidth="1"/>
    <col min="45" max="46" width="25.85546875" style="2" hidden="1" customWidth="1"/>
    <col min="47" max="47" width="25" style="2" hidden="1" customWidth="1"/>
    <col min="48" max="52" width="21.7109375" style="2" hidden="1" customWidth="1"/>
    <col min="53" max="53" width="19.140625" style="2" hidden="1" customWidth="1"/>
    <col min="54" max="54" width="25" style="2" hidden="1" customWidth="1"/>
    <col min="55" max="56" width="19.140625" style="2" hidden="1" customWidth="1"/>
    <col min="57" max="57" width="66.42578125" style="2" customWidth="1"/>
    <col min="58" max="70" width="10.7109375" style="1" customWidth="1"/>
    <col min="71" max="89" width="10.7109375" style="2" hidden="1" customWidth="1"/>
    <col min="90" max="16384" width="10.7109375" style="1"/>
  </cols>
  <sheetData>
    <row r="1" spans="1:256" s="3" customFormat="1" ht="22.5" customHeight="1" x14ac:dyDescent="0.3">
      <c r="A1" s="165" t="s">
        <v>0</v>
      </c>
      <c r="B1" s="166"/>
      <c r="C1" s="166"/>
      <c r="D1" s="167" t="s">
        <v>1</v>
      </c>
      <c r="E1" s="166"/>
      <c r="F1" s="166"/>
      <c r="G1" s="166"/>
      <c r="H1" s="166"/>
      <c r="I1" s="166"/>
      <c r="J1" s="166"/>
      <c r="K1" s="168" t="s">
        <v>783</v>
      </c>
      <c r="L1" s="168"/>
      <c r="M1" s="168"/>
      <c r="N1" s="168"/>
      <c r="O1" s="168"/>
      <c r="P1" s="168"/>
      <c r="Q1" s="168"/>
      <c r="R1" s="168"/>
      <c r="S1" s="168"/>
      <c r="T1" s="166"/>
      <c r="U1" s="166"/>
      <c r="V1" s="166"/>
      <c r="W1" s="168" t="s">
        <v>784</v>
      </c>
      <c r="X1" s="168"/>
      <c r="Y1" s="168"/>
      <c r="Z1" s="168"/>
      <c r="AA1" s="168"/>
      <c r="AB1" s="168"/>
      <c r="AC1" s="168"/>
      <c r="AD1" s="168"/>
      <c r="AE1" s="168"/>
      <c r="AF1" s="168"/>
      <c r="AG1" s="166"/>
      <c r="AH1" s="166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4" t="s">
        <v>2</v>
      </c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4" t="s">
        <v>3</v>
      </c>
      <c r="BU1" s="4" t="s">
        <v>3</v>
      </c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</row>
    <row r="2" spans="1:256" s="2" customFormat="1" ht="37.5" customHeight="1" x14ac:dyDescent="0.3">
      <c r="C2" s="185" t="s">
        <v>4</v>
      </c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R2" s="208" t="s">
        <v>5</v>
      </c>
      <c r="AS2" s="172"/>
      <c r="AT2" s="172"/>
      <c r="AU2" s="172"/>
      <c r="AV2" s="172"/>
      <c r="AW2" s="172"/>
      <c r="AX2" s="172"/>
      <c r="AY2" s="172"/>
      <c r="AZ2" s="172"/>
      <c r="BA2" s="172"/>
      <c r="BB2" s="172"/>
      <c r="BC2" s="172"/>
      <c r="BD2" s="172"/>
      <c r="BE2" s="172"/>
      <c r="BS2" s="6" t="s">
        <v>6</v>
      </c>
      <c r="BT2" s="6" t="s">
        <v>7</v>
      </c>
    </row>
    <row r="3" spans="1:256" s="2" customFormat="1" ht="7.5" customHeight="1" x14ac:dyDescent="0.3"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9"/>
      <c r="BS3" s="6" t="s">
        <v>6</v>
      </c>
      <c r="BT3" s="6" t="s">
        <v>8</v>
      </c>
    </row>
    <row r="4" spans="1:256" s="2" customFormat="1" ht="37.5" customHeight="1" x14ac:dyDescent="0.3">
      <c r="B4" s="10"/>
      <c r="C4" s="186" t="s">
        <v>9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6"/>
      <c r="AD4" s="176"/>
      <c r="AE4" s="176"/>
      <c r="AF4" s="176"/>
      <c r="AG4" s="176"/>
      <c r="AH4" s="176"/>
      <c r="AI4" s="176"/>
      <c r="AJ4" s="176"/>
      <c r="AK4" s="176"/>
      <c r="AL4" s="176"/>
      <c r="AM4" s="176"/>
      <c r="AN4" s="176"/>
      <c r="AO4" s="176"/>
      <c r="AP4" s="176"/>
      <c r="AQ4" s="12"/>
      <c r="AS4" s="13" t="s">
        <v>10</v>
      </c>
      <c r="BE4" s="14" t="s">
        <v>11</v>
      </c>
      <c r="BS4" s="6" t="s">
        <v>12</v>
      </c>
    </row>
    <row r="5" spans="1:256" s="2" customFormat="1" ht="15" customHeight="1" x14ac:dyDescent="0.3">
      <c r="B5" s="10"/>
      <c r="C5" s="11"/>
      <c r="D5" s="15" t="s">
        <v>13</v>
      </c>
      <c r="E5" s="11"/>
      <c r="F5" s="11"/>
      <c r="G5" s="11"/>
      <c r="H5" s="11"/>
      <c r="I5" s="11"/>
      <c r="J5" s="11"/>
      <c r="K5" s="175" t="s">
        <v>14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6"/>
      <c r="AD5" s="176"/>
      <c r="AE5" s="176"/>
      <c r="AF5" s="176"/>
      <c r="AG5" s="176"/>
      <c r="AH5" s="176"/>
      <c r="AI5" s="176"/>
      <c r="AJ5" s="176"/>
      <c r="AK5" s="176"/>
      <c r="AL5" s="176"/>
      <c r="AM5" s="176"/>
      <c r="AN5" s="176"/>
      <c r="AO5" s="176"/>
      <c r="AP5" s="11"/>
      <c r="AQ5" s="12"/>
      <c r="BE5" s="171" t="s">
        <v>15</v>
      </c>
      <c r="BS5" s="6" t="s">
        <v>6</v>
      </c>
    </row>
    <row r="6" spans="1:256" s="2" customFormat="1" ht="37.5" customHeight="1" x14ac:dyDescent="0.3">
      <c r="B6" s="10"/>
      <c r="C6" s="11"/>
      <c r="D6" s="17" t="s">
        <v>16</v>
      </c>
      <c r="E6" s="11"/>
      <c r="F6" s="11"/>
      <c r="G6" s="11"/>
      <c r="H6" s="11"/>
      <c r="I6" s="11"/>
      <c r="J6" s="11"/>
      <c r="K6" s="177" t="s">
        <v>17</v>
      </c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6"/>
      <c r="AD6" s="176"/>
      <c r="AE6" s="176"/>
      <c r="AF6" s="176"/>
      <c r="AG6" s="176"/>
      <c r="AH6" s="176"/>
      <c r="AI6" s="176"/>
      <c r="AJ6" s="176"/>
      <c r="AK6" s="176"/>
      <c r="AL6" s="176"/>
      <c r="AM6" s="176"/>
      <c r="AN6" s="176"/>
      <c r="AO6" s="176"/>
      <c r="AP6" s="11"/>
      <c r="AQ6" s="12"/>
      <c r="BE6" s="172"/>
      <c r="BS6" s="6" t="s">
        <v>18</v>
      </c>
    </row>
    <row r="7" spans="1:256" s="2" customFormat="1" ht="15" customHeight="1" x14ac:dyDescent="0.3">
      <c r="B7" s="10"/>
      <c r="C7" s="11"/>
      <c r="D7" s="18" t="s">
        <v>19</v>
      </c>
      <c r="E7" s="11"/>
      <c r="F7" s="11"/>
      <c r="G7" s="11"/>
      <c r="H7" s="11"/>
      <c r="I7" s="11"/>
      <c r="J7" s="11"/>
      <c r="K7" s="16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8" t="s">
        <v>20</v>
      </c>
      <c r="AL7" s="11"/>
      <c r="AM7" s="11"/>
      <c r="AN7" s="16"/>
      <c r="AO7" s="11"/>
      <c r="AP7" s="11"/>
      <c r="AQ7" s="12"/>
      <c r="BE7" s="172"/>
      <c r="BS7" s="6" t="s">
        <v>21</v>
      </c>
    </row>
    <row r="8" spans="1:256" s="2" customFormat="1" ht="15" customHeight="1" x14ac:dyDescent="0.3">
      <c r="B8" s="10"/>
      <c r="C8" s="11"/>
      <c r="D8" s="18" t="s">
        <v>22</v>
      </c>
      <c r="E8" s="11"/>
      <c r="F8" s="11"/>
      <c r="G8" s="11"/>
      <c r="H8" s="11"/>
      <c r="I8" s="11"/>
      <c r="J8" s="11"/>
      <c r="K8" s="16" t="s">
        <v>23</v>
      </c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8" t="s">
        <v>24</v>
      </c>
      <c r="AL8" s="11"/>
      <c r="AM8" s="11"/>
      <c r="AN8" s="170">
        <v>42530</v>
      </c>
      <c r="AO8" s="11"/>
      <c r="AP8" s="11"/>
      <c r="AQ8" s="12"/>
      <c r="BE8" s="172"/>
      <c r="BS8" s="6" t="s">
        <v>25</v>
      </c>
    </row>
    <row r="9" spans="1:256" s="2" customFormat="1" ht="15" customHeight="1" x14ac:dyDescent="0.3"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2"/>
      <c r="BE9" s="172"/>
      <c r="BS9" s="6" t="s">
        <v>26</v>
      </c>
    </row>
    <row r="10" spans="1:256" s="2" customFormat="1" ht="15" customHeight="1" x14ac:dyDescent="0.3">
      <c r="B10" s="10"/>
      <c r="C10" s="11"/>
      <c r="D10" s="18" t="s">
        <v>27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8" t="s">
        <v>28</v>
      </c>
      <c r="AL10" s="11"/>
      <c r="AM10" s="11"/>
      <c r="AN10" s="16"/>
      <c r="AO10" s="11"/>
      <c r="AP10" s="11"/>
      <c r="AQ10" s="12"/>
      <c r="BE10" s="172"/>
      <c r="BS10" s="6" t="s">
        <v>18</v>
      </c>
    </row>
    <row r="11" spans="1:256" s="2" customFormat="1" ht="19.5" customHeight="1" x14ac:dyDescent="0.3">
      <c r="B11" s="10"/>
      <c r="C11" s="11"/>
      <c r="D11" s="11"/>
      <c r="E11" s="16" t="s">
        <v>29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8" t="s">
        <v>30</v>
      </c>
      <c r="AL11" s="11"/>
      <c r="AM11" s="11"/>
      <c r="AN11" s="16"/>
      <c r="AO11" s="11"/>
      <c r="AP11" s="11"/>
      <c r="AQ11" s="12"/>
      <c r="BE11" s="172"/>
      <c r="BS11" s="6" t="s">
        <v>18</v>
      </c>
    </row>
    <row r="12" spans="1:256" s="2" customFormat="1" ht="7.5" customHeight="1" x14ac:dyDescent="0.3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2"/>
      <c r="BE12" s="172"/>
      <c r="BS12" s="6" t="s">
        <v>18</v>
      </c>
    </row>
    <row r="13" spans="1:256" s="2" customFormat="1" ht="15" customHeight="1" x14ac:dyDescent="0.3">
      <c r="B13" s="10"/>
      <c r="C13" s="11"/>
      <c r="D13" s="18" t="s">
        <v>31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8" t="s">
        <v>28</v>
      </c>
      <c r="AL13" s="11"/>
      <c r="AM13" s="11"/>
      <c r="AN13" s="19" t="s">
        <v>32</v>
      </c>
      <c r="AO13" s="11"/>
      <c r="AP13" s="11"/>
      <c r="AQ13" s="12"/>
      <c r="BE13" s="172"/>
      <c r="BS13" s="6" t="s">
        <v>18</v>
      </c>
    </row>
    <row r="14" spans="1:256" s="2" customFormat="1" ht="15.75" customHeight="1" x14ac:dyDescent="0.3">
      <c r="B14" s="10"/>
      <c r="C14" s="11"/>
      <c r="D14" s="11"/>
      <c r="E14" s="178" t="s">
        <v>32</v>
      </c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6"/>
      <c r="W14" s="176"/>
      <c r="X14" s="176"/>
      <c r="Y14" s="176"/>
      <c r="Z14" s="176"/>
      <c r="AA14" s="176"/>
      <c r="AB14" s="176"/>
      <c r="AC14" s="176"/>
      <c r="AD14" s="176"/>
      <c r="AE14" s="176"/>
      <c r="AF14" s="176"/>
      <c r="AG14" s="176"/>
      <c r="AH14" s="176"/>
      <c r="AI14" s="176"/>
      <c r="AJ14" s="176"/>
      <c r="AK14" s="18" t="s">
        <v>30</v>
      </c>
      <c r="AL14" s="11"/>
      <c r="AM14" s="11"/>
      <c r="AN14" s="19" t="s">
        <v>32</v>
      </c>
      <c r="AO14" s="11"/>
      <c r="AP14" s="11"/>
      <c r="AQ14" s="12"/>
      <c r="BE14" s="172"/>
      <c r="BS14" s="6" t="s">
        <v>18</v>
      </c>
    </row>
    <row r="15" spans="1:256" s="2" customFormat="1" ht="7.5" customHeight="1" x14ac:dyDescent="0.3"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2"/>
      <c r="BE15" s="172"/>
      <c r="BS15" s="6" t="s">
        <v>3</v>
      </c>
    </row>
    <row r="16" spans="1:256" s="2" customFormat="1" ht="15" customHeight="1" x14ac:dyDescent="0.3">
      <c r="B16" s="10"/>
      <c r="C16" s="11"/>
      <c r="D16" s="18" t="s">
        <v>33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8" t="s">
        <v>28</v>
      </c>
      <c r="AL16" s="11"/>
      <c r="AM16" s="11"/>
      <c r="AN16" s="16"/>
      <c r="AO16" s="11"/>
      <c r="AP16" s="11"/>
      <c r="AQ16" s="12"/>
      <c r="BE16" s="172"/>
      <c r="BS16" s="6" t="s">
        <v>3</v>
      </c>
    </row>
    <row r="17" spans="2:71" s="2" customFormat="1" ht="19.5" customHeight="1" x14ac:dyDescent="0.3">
      <c r="B17" s="10"/>
      <c r="C17" s="11"/>
      <c r="D17" s="11"/>
      <c r="E17" s="16" t="s">
        <v>29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8" t="s">
        <v>30</v>
      </c>
      <c r="AL17" s="11"/>
      <c r="AM17" s="11"/>
      <c r="AN17" s="16"/>
      <c r="AO17" s="11"/>
      <c r="AP17" s="11"/>
      <c r="AQ17" s="12"/>
      <c r="BE17" s="172"/>
      <c r="BS17" s="6" t="s">
        <v>34</v>
      </c>
    </row>
    <row r="18" spans="2:71" s="2" customFormat="1" ht="7.5" customHeight="1" x14ac:dyDescent="0.3"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2"/>
      <c r="BE18" s="172"/>
      <c r="BS18" s="6" t="s">
        <v>6</v>
      </c>
    </row>
    <row r="19" spans="2:71" s="2" customFormat="1" ht="15" customHeight="1" x14ac:dyDescent="0.3">
      <c r="B19" s="10"/>
      <c r="C19" s="11"/>
      <c r="D19" s="18" t="s">
        <v>35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8" t="s">
        <v>28</v>
      </c>
      <c r="AL19" s="11"/>
      <c r="AM19" s="11"/>
      <c r="AN19" s="16"/>
      <c r="AO19" s="11"/>
      <c r="AP19" s="11"/>
      <c r="AQ19" s="12"/>
      <c r="BE19" s="172"/>
      <c r="BS19" s="6" t="s">
        <v>6</v>
      </c>
    </row>
    <row r="20" spans="2:71" s="2" customFormat="1" ht="19.5" customHeight="1" x14ac:dyDescent="0.3">
      <c r="B20" s="10"/>
      <c r="C20" s="11"/>
      <c r="D20" s="11"/>
      <c r="E20" s="16" t="s">
        <v>29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8" t="s">
        <v>30</v>
      </c>
      <c r="AL20" s="11"/>
      <c r="AM20" s="11"/>
      <c r="AN20" s="16"/>
      <c r="AO20" s="11"/>
      <c r="AP20" s="11"/>
      <c r="AQ20" s="12"/>
      <c r="BE20" s="172"/>
    </row>
    <row r="21" spans="2:71" s="2" customFormat="1" ht="7.5" customHeight="1" x14ac:dyDescent="0.3"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2"/>
      <c r="BE21" s="172"/>
    </row>
    <row r="22" spans="2:71" s="2" customFormat="1" ht="7.5" customHeight="1" x14ac:dyDescent="0.3">
      <c r="B22" s="10"/>
      <c r="C22" s="1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11"/>
      <c r="AQ22" s="12"/>
      <c r="BE22" s="172"/>
    </row>
    <row r="23" spans="2:71" s="2" customFormat="1" ht="15" customHeight="1" x14ac:dyDescent="0.3">
      <c r="B23" s="10"/>
      <c r="C23" s="11"/>
      <c r="D23" s="21" t="s">
        <v>36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79">
        <f>ROUND($AG$87,2)</f>
        <v>0</v>
      </c>
      <c r="AL23" s="176"/>
      <c r="AM23" s="176"/>
      <c r="AN23" s="176"/>
      <c r="AO23" s="176"/>
      <c r="AP23" s="11"/>
      <c r="AQ23" s="12"/>
      <c r="BE23" s="172"/>
    </row>
    <row r="24" spans="2:71" s="2" customFormat="1" ht="15" customHeight="1" x14ac:dyDescent="0.3">
      <c r="B24" s="10"/>
      <c r="C24" s="11"/>
      <c r="D24" s="21" t="s">
        <v>37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79">
        <f>ROUND($AG$95,2)</f>
        <v>0</v>
      </c>
      <c r="AL24" s="176"/>
      <c r="AM24" s="176"/>
      <c r="AN24" s="176"/>
      <c r="AO24" s="176"/>
      <c r="AP24" s="11"/>
      <c r="AQ24" s="12"/>
      <c r="BE24" s="172"/>
    </row>
    <row r="25" spans="2:71" s="6" customFormat="1" ht="7.5" customHeight="1" x14ac:dyDescent="0.3">
      <c r="B25" s="22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4"/>
      <c r="BE25" s="173"/>
    </row>
    <row r="26" spans="2:71" s="6" customFormat="1" ht="27" customHeight="1" x14ac:dyDescent="0.3">
      <c r="B26" s="22"/>
      <c r="C26" s="23"/>
      <c r="D26" s="25" t="s">
        <v>38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180">
        <f>ROUND($AK$23+$AK$24,2)</f>
        <v>0</v>
      </c>
      <c r="AL26" s="181"/>
      <c r="AM26" s="181"/>
      <c r="AN26" s="181"/>
      <c r="AO26" s="181"/>
      <c r="AP26" s="23"/>
      <c r="AQ26" s="24"/>
      <c r="BE26" s="173"/>
    </row>
    <row r="27" spans="2:71" s="6" customFormat="1" ht="7.5" customHeight="1" x14ac:dyDescent="0.3">
      <c r="B27" s="22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4"/>
      <c r="BE27" s="173"/>
    </row>
    <row r="28" spans="2:71" s="6" customFormat="1" ht="15" customHeight="1" x14ac:dyDescent="0.3">
      <c r="B28" s="27"/>
      <c r="C28" s="28"/>
      <c r="D28" s="28" t="s">
        <v>39</v>
      </c>
      <c r="E28" s="28"/>
      <c r="F28" s="28" t="s">
        <v>40</v>
      </c>
      <c r="G28" s="28"/>
      <c r="H28" s="28"/>
      <c r="I28" s="28"/>
      <c r="J28" s="28"/>
      <c r="K28" s="28"/>
      <c r="L28" s="182">
        <v>0.21</v>
      </c>
      <c r="M28" s="183"/>
      <c r="N28" s="183"/>
      <c r="O28" s="183"/>
      <c r="P28" s="28"/>
      <c r="Q28" s="28"/>
      <c r="R28" s="28"/>
      <c r="S28" s="28"/>
      <c r="T28" s="30" t="s">
        <v>41</v>
      </c>
      <c r="U28" s="28"/>
      <c r="V28" s="28"/>
      <c r="W28" s="184">
        <f>ROUND($AZ$87+SUM($CD$96:$CD$100),2)</f>
        <v>0</v>
      </c>
      <c r="X28" s="183"/>
      <c r="Y28" s="183"/>
      <c r="Z28" s="183"/>
      <c r="AA28" s="183"/>
      <c r="AB28" s="183"/>
      <c r="AC28" s="183"/>
      <c r="AD28" s="183"/>
      <c r="AE28" s="183"/>
      <c r="AF28" s="28"/>
      <c r="AG28" s="28"/>
      <c r="AH28" s="28"/>
      <c r="AI28" s="28"/>
      <c r="AJ28" s="28"/>
      <c r="AK28" s="184">
        <f>ROUND($AV$87+SUM($BY$96:$BY$100),2)</f>
        <v>0</v>
      </c>
      <c r="AL28" s="183"/>
      <c r="AM28" s="183"/>
      <c r="AN28" s="183"/>
      <c r="AO28" s="183"/>
      <c r="AP28" s="28"/>
      <c r="AQ28" s="31"/>
      <c r="BE28" s="174"/>
    </row>
    <row r="29" spans="2:71" s="6" customFormat="1" ht="15" customHeight="1" x14ac:dyDescent="0.3">
      <c r="B29" s="27"/>
      <c r="C29" s="28"/>
      <c r="D29" s="28"/>
      <c r="E29" s="28"/>
      <c r="F29" s="28" t="s">
        <v>42</v>
      </c>
      <c r="G29" s="28"/>
      <c r="H29" s="28"/>
      <c r="I29" s="28"/>
      <c r="J29" s="28"/>
      <c r="K29" s="28"/>
      <c r="L29" s="182">
        <v>0.15</v>
      </c>
      <c r="M29" s="183"/>
      <c r="N29" s="183"/>
      <c r="O29" s="183"/>
      <c r="P29" s="28"/>
      <c r="Q29" s="28"/>
      <c r="R29" s="28"/>
      <c r="S29" s="28"/>
      <c r="T29" s="30" t="s">
        <v>41</v>
      </c>
      <c r="U29" s="28"/>
      <c r="V29" s="28"/>
      <c r="W29" s="184">
        <f>ROUND($BA$87+SUM($CE$96:$CE$100),2)</f>
        <v>0</v>
      </c>
      <c r="X29" s="183"/>
      <c r="Y29" s="183"/>
      <c r="Z29" s="183"/>
      <c r="AA29" s="183"/>
      <c r="AB29" s="183"/>
      <c r="AC29" s="183"/>
      <c r="AD29" s="183"/>
      <c r="AE29" s="183"/>
      <c r="AF29" s="28"/>
      <c r="AG29" s="28"/>
      <c r="AH29" s="28"/>
      <c r="AI29" s="28"/>
      <c r="AJ29" s="28"/>
      <c r="AK29" s="184">
        <f>ROUND($AW$87+SUM($BZ$96:$BZ$100),2)</f>
        <v>0</v>
      </c>
      <c r="AL29" s="183"/>
      <c r="AM29" s="183"/>
      <c r="AN29" s="183"/>
      <c r="AO29" s="183"/>
      <c r="AP29" s="28"/>
      <c r="AQ29" s="31"/>
      <c r="BE29" s="174"/>
    </row>
    <row r="30" spans="2:71" s="6" customFormat="1" ht="15" hidden="1" customHeight="1" x14ac:dyDescent="0.3">
      <c r="B30" s="27"/>
      <c r="C30" s="28"/>
      <c r="D30" s="28"/>
      <c r="E30" s="28"/>
      <c r="F30" s="28" t="s">
        <v>43</v>
      </c>
      <c r="G30" s="28"/>
      <c r="H30" s="28"/>
      <c r="I30" s="28"/>
      <c r="J30" s="28"/>
      <c r="K30" s="28"/>
      <c r="L30" s="182">
        <v>0.21</v>
      </c>
      <c r="M30" s="183"/>
      <c r="N30" s="183"/>
      <c r="O30" s="183"/>
      <c r="P30" s="28"/>
      <c r="Q30" s="28"/>
      <c r="R30" s="28"/>
      <c r="S30" s="28"/>
      <c r="T30" s="30" t="s">
        <v>41</v>
      </c>
      <c r="U30" s="28"/>
      <c r="V30" s="28"/>
      <c r="W30" s="184">
        <f>ROUND($BB$87+SUM($CF$96:$CF$100),2)</f>
        <v>0</v>
      </c>
      <c r="X30" s="183"/>
      <c r="Y30" s="183"/>
      <c r="Z30" s="183"/>
      <c r="AA30" s="183"/>
      <c r="AB30" s="183"/>
      <c r="AC30" s="183"/>
      <c r="AD30" s="183"/>
      <c r="AE30" s="183"/>
      <c r="AF30" s="28"/>
      <c r="AG30" s="28"/>
      <c r="AH30" s="28"/>
      <c r="AI30" s="28"/>
      <c r="AJ30" s="28"/>
      <c r="AK30" s="184">
        <v>0</v>
      </c>
      <c r="AL30" s="183"/>
      <c r="AM30" s="183"/>
      <c r="AN30" s="183"/>
      <c r="AO30" s="183"/>
      <c r="AP30" s="28"/>
      <c r="AQ30" s="31"/>
      <c r="BE30" s="174"/>
    </row>
    <row r="31" spans="2:71" s="6" customFormat="1" ht="15" hidden="1" customHeight="1" x14ac:dyDescent="0.3">
      <c r="B31" s="27"/>
      <c r="C31" s="28"/>
      <c r="D31" s="28"/>
      <c r="E31" s="28"/>
      <c r="F31" s="28" t="s">
        <v>44</v>
      </c>
      <c r="G31" s="28"/>
      <c r="H31" s="28"/>
      <c r="I31" s="28"/>
      <c r="J31" s="28"/>
      <c r="K31" s="28"/>
      <c r="L31" s="182">
        <v>0.15</v>
      </c>
      <c r="M31" s="183"/>
      <c r="N31" s="183"/>
      <c r="O31" s="183"/>
      <c r="P31" s="28"/>
      <c r="Q31" s="28"/>
      <c r="R31" s="28"/>
      <c r="S31" s="28"/>
      <c r="T31" s="30" t="s">
        <v>41</v>
      </c>
      <c r="U31" s="28"/>
      <c r="V31" s="28"/>
      <c r="W31" s="184">
        <f>ROUND($BC$87+SUM($CG$96:$CG$100),2)</f>
        <v>0</v>
      </c>
      <c r="X31" s="183"/>
      <c r="Y31" s="183"/>
      <c r="Z31" s="183"/>
      <c r="AA31" s="183"/>
      <c r="AB31" s="183"/>
      <c r="AC31" s="183"/>
      <c r="AD31" s="183"/>
      <c r="AE31" s="183"/>
      <c r="AF31" s="28"/>
      <c r="AG31" s="28"/>
      <c r="AH31" s="28"/>
      <c r="AI31" s="28"/>
      <c r="AJ31" s="28"/>
      <c r="AK31" s="184">
        <v>0</v>
      </c>
      <c r="AL31" s="183"/>
      <c r="AM31" s="183"/>
      <c r="AN31" s="183"/>
      <c r="AO31" s="183"/>
      <c r="AP31" s="28"/>
      <c r="AQ31" s="31"/>
      <c r="BE31" s="174"/>
    </row>
    <row r="32" spans="2:71" s="6" customFormat="1" ht="15" hidden="1" customHeight="1" x14ac:dyDescent="0.3">
      <c r="B32" s="27"/>
      <c r="C32" s="28"/>
      <c r="D32" s="28"/>
      <c r="E32" s="28"/>
      <c r="F32" s="28" t="s">
        <v>45</v>
      </c>
      <c r="G32" s="28"/>
      <c r="H32" s="28"/>
      <c r="I32" s="28"/>
      <c r="J32" s="28"/>
      <c r="K32" s="28"/>
      <c r="L32" s="182">
        <v>0</v>
      </c>
      <c r="M32" s="183"/>
      <c r="N32" s="183"/>
      <c r="O32" s="183"/>
      <c r="P32" s="28"/>
      <c r="Q32" s="28"/>
      <c r="R32" s="28"/>
      <c r="S32" s="28"/>
      <c r="T32" s="30" t="s">
        <v>41</v>
      </c>
      <c r="U32" s="28"/>
      <c r="V32" s="28"/>
      <c r="W32" s="184">
        <f>ROUND($BD$87+SUM($CH$96:$CH$100),2)</f>
        <v>0</v>
      </c>
      <c r="X32" s="183"/>
      <c r="Y32" s="183"/>
      <c r="Z32" s="183"/>
      <c r="AA32" s="183"/>
      <c r="AB32" s="183"/>
      <c r="AC32" s="183"/>
      <c r="AD32" s="183"/>
      <c r="AE32" s="183"/>
      <c r="AF32" s="28"/>
      <c r="AG32" s="28"/>
      <c r="AH32" s="28"/>
      <c r="AI32" s="28"/>
      <c r="AJ32" s="28"/>
      <c r="AK32" s="184">
        <v>0</v>
      </c>
      <c r="AL32" s="183"/>
      <c r="AM32" s="183"/>
      <c r="AN32" s="183"/>
      <c r="AO32" s="183"/>
      <c r="AP32" s="28"/>
      <c r="AQ32" s="31"/>
      <c r="BE32" s="174"/>
    </row>
    <row r="33" spans="2:57" s="6" customFormat="1" ht="7.5" customHeight="1" x14ac:dyDescent="0.3"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4"/>
      <c r="BE33" s="173"/>
    </row>
    <row r="34" spans="2:57" s="6" customFormat="1" ht="27" customHeight="1" x14ac:dyDescent="0.3">
      <c r="B34" s="22"/>
      <c r="C34" s="32"/>
      <c r="D34" s="33" t="s">
        <v>46</v>
      </c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5" t="s">
        <v>47</v>
      </c>
      <c r="U34" s="34"/>
      <c r="V34" s="34"/>
      <c r="W34" s="34"/>
      <c r="X34" s="192" t="s">
        <v>48</v>
      </c>
      <c r="Y34" s="193"/>
      <c r="Z34" s="193"/>
      <c r="AA34" s="193"/>
      <c r="AB34" s="193"/>
      <c r="AC34" s="34"/>
      <c r="AD34" s="34"/>
      <c r="AE34" s="34"/>
      <c r="AF34" s="34"/>
      <c r="AG34" s="34"/>
      <c r="AH34" s="34"/>
      <c r="AI34" s="34"/>
      <c r="AJ34" s="34"/>
      <c r="AK34" s="194">
        <f>ROUND(SUM($AK$26:$AK$32),2)</f>
        <v>0</v>
      </c>
      <c r="AL34" s="193"/>
      <c r="AM34" s="193"/>
      <c r="AN34" s="193"/>
      <c r="AO34" s="195"/>
      <c r="AP34" s="32"/>
      <c r="AQ34" s="24"/>
      <c r="BE34" s="173"/>
    </row>
    <row r="35" spans="2:57" s="6" customFormat="1" ht="15" customHeight="1" x14ac:dyDescent="0.3">
      <c r="B35" s="22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4"/>
    </row>
    <row r="36" spans="2:57" s="2" customFormat="1" ht="14.25" customHeight="1" x14ac:dyDescent="0.3"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2"/>
    </row>
    <row r="37" spans="2:57" s="2" customFormat="1" ht="14.25" customHeight="1" x14ac:dyDescent="0.3"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2"/>
    </row>
    <row r="38" spans="2:57" s="2" customFormat="1" ht="14.25" customHeight="1" x14ac:dyDescent="0.3"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2"/>
    </row>
    <row r="39" spans="2:57" s="2" customFormat="1" ht="14.25" customHeight="1" x14ac:dyDescent="0.3"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2"/>
    </row>
    <row r="40" spans="2:57" s="2" customFormat="1" ht="14.25" customHeight="1" x14ac:dyDescent="0.3"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2"/>
    </row>
    <row r="41" spans="2:57" s="2" customFormat="1" ht="14.25" customHeight="1" x14ac:dyDescent="0.3"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2"/>
    </row>
    <row r="42" spans="2:57" s="2" customFormat="1" ht="14.25" customHeight="1" x14ac:dyDescent="0.3"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2"/>
    </row>
    <row r="43" spans="2:57" s="2" customFormat="1" ht="14.25" customHeight="1" x14ac:dyDescent="0.3"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2"/>
    </row>
    <row r="44" spans="2:57" s="2" customFormat="1" ht="14.25" customHeight="1" x14ac:dyDescent="0.3"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2"/>
    </row>
    <row r="45" spans="2:57" s="2" customFormat="1" ht="14.25" customHeight="1" x14ac:dyDescent="0.3"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2"/>
    </row>
    <row r="46" spans="2:57" s="2" customFormat="1" ht="14.25" customHeight="1" x14ac:dyDescent="0.3"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2"/>
    </row>
    <row r="47" spans="2:57" s="2" customFormat="1" ht="14.25" customHeight="1" x14ac:dyDescent="0.3"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2"/>
    </row>
    <row r="48" spans="2:57" s="2" customFormat="1" ht="14.25" customHeight="1" x14ac:dyDescent="0.3"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2"/>
    </row>
    <row r="49" spans="2:43" s="6" customFormat="1" ht="15.75" customHeight="1" x14ac:dyDescent="0.3">
      <c r="B49" s="22"/>
      <c r="C49" s="23"/>
      <c r="D49" s="36" t="s">
        <v>49</v>
      </c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8"/>
      <c r="AA49" s="23"/>
      <c r="AB49" s="23"/>
      <c r="AC49" s="36" t="s">
        <v>50</v>
      </c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8"/>
      <c r="AP49" s="23"/>
      <c r="AQ49" s="24"/>
    </row>
    <row r="50" spans="2:43" s="2" customFormat="1" ht="14.25" customHeight="1" x14ac:dyDescent="0.3">
      <c r="B50" s="10"/>
      <c r="C50" s="11"/>
      <c r="D50" s="39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40"/>
      <c r="AA50" s="11"/>
      <c r="AB50" s="11"/>
      <c r="AC50" s="39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40"/>
      <c r="AP50" s="11"/>
      <c r="AQ50" s="12"/>
    </row>
    <row r="51" spans="2:43" s="2" customFormat="1" ht="14.25" customHeight="1" x14ac:dyDescent="0.3">
      <c r="B51" s="10"/>
      <c r="C51" s="11"/>
      <c r="D51" s="3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40"/>
      <c r="AA51" s="11"/>
      <c r="AB51" s="11"/>
      <c r="AC51" s="39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40"/>
      <c r="AP51" s="11"/>
      <c r="AQ51" s="12"/>
    </row>
    <row r="52" spans="2:43" s="2" customFormat="1" ht="14.25" customHeight="1" x14ac:dyDescent="0.3">
      <c r="B52" s="10"/>
      <c r="C52" s="11"/>
      <c r="D52" s="39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40"/>
      <c r="AA52" s="11"/>
      <c r="AB52" s="11"/>
      <c r="AC52" s="39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40"/>
      <c r="AP52" s="11"/>
      <c r="AQ52" s="12"/>
    </row>
    <row r="53" spans="2:43" s="2" customFormat="1" ht="14.25" customHeight="1" x14ac:dyDescent="0.3">
      <c r="B53" s="10"/>
      <c r="C53" s="11"/>
      <c r="D53" s="39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40"/>
      <c r="AA53" s="11"/>
      <c r="AB53" s="11"/>
      <c r="AC53" s="39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40"/>
      <c r="AP53" s="11"/>
      <c r="AQ53" s="12"/>
    </row>
    <row r="54" spans="2:43" s="2" customFormat="1" ht="14.25" customHeight="1" x14ac:dyDescent="0.3">
      <c r="B54" s="10"/>
      <c r="C54" s="11"/>
      <c r="D54" s="3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40"/>
      <c r="AA54" s="11"/>
      <c r="AB54" s="11"/>
      <c r="AC54" s="39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40"/>
      <c r="AP54" s="11"/>
      <c r="AQ54" s="12"/>
    </row>
    <row r="55" spans="2:43" s="2" customFormat="1" ht="14.25" customHeight="1" x14ac:dyDescent="0.3">
      <c r="B55" s="10"/>
      <c r="C55" s="11"/>
      <c r="D55" s="3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40"/>
      <c r="AA55" s="11"/>
      <c r="AB55" s="11"/>
      <c r="AC55" s="39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40"/>
      <c r="AP55" s="11"/>
      <c r="AQ55" s="12"/>
    </row>
    <row r="56" spans="2:43" s="2" customFormat="1" ht="14.25" customHeight="1" x14ac:dyDescent="0.3">
      <c r="B56" s="10"/>
      <c r="C56" s="11"/>
      <c r="D56" s="3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40"/>
      <c r="AA56" s="11"/>
      <c r="AB56" s="11"/>
      <c r="AC56" s="39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40"/>
      <c r="AP56" s="11"/>
      <c r="AQ56" s="12"/>
    </row>
    <row r="57" spans="2:43" s="2" customFormat="1" ht="14.25" customHeight="1" x14ac:dyDescent="0.3">
      <c r="B57" s="10"/>
      <c r="C57" s="11"/>
      <c r="D57" s="39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40"/>
      <c r="AA57" s="11"/>
      <c r="AB57" s="11"/>
      <c r="AC57" s="39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40"/>
      <c r="AP57" s="11"/>
      <c r="AQ57" s="12"/>
    </row>
    <row r="58" spans="2:43" s="6" customFormat="1" ht="15.75" customHeight="1" x14ac:dyDescent="0.3">
      <c r="B58" s="22"/>
      <c r="C58" s="23"/>
      <c r="D58" s="41" t="s">
        <v>51</v>
      </c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3" t="s">
        <v>52</v>
      </c>
      <c r="S58" s="42"/>
      <c r="T58" s="42"/>
      <c r="U58" s="42"/>
      <c r="V58" s="42"/>
      <c r="W58" s="42"/>
      <c r="X58" s="42"/>
      <c r="Y58" s="42"/>
      <c r="Z58" s="44"/>
      <c r="AA58" s="23"/>
      <c r="AB58" s="23"/>
      <c r="AC58" s="41" t="s">
        <v>51</v>
      </c>
      <c r="AD58" s="42"/>
      <c r="AE58" s="42"/>
      <c r="AF58" s="42"/>
      <c r="AG58" s="42"/>
      <c r="AH58" s="42"/>
      <c r="AI58" s="42"/>
      <c r="AJ58" s="42"/>
      <c r="AK58" s="42"/>
      <c r="AL58" s="42"/>
      <c r="AM58" s="43" t="s">
        <v>52</v>
      </c>
      <c r="AN58" s="42"/>
      <c r="AO58" s="44"/>
      <c r="AP58" s="23"/>
      <c r="AQ58" s="24"/>
    </row>
    <row r="59" spans="2:43" s="2" customFormat="1" ht="14.25" customHeight="1" x14ac:dyDescent="0.3">
      <c r="B59" s="10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2"/>
    </row>
    <row r="60" spans="2:43" s="6" customFormat="1" ht="15.75" customHeight="1" x14ac:dyDescent="0.3">
      <c r="B60" s="22"/>
      <c r="C60" s="23"/>
      <c r="D60" s="36" t="s">
        <v>53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8"/>
      <c r="AA60" s="23"/>
      <c r="AB60" s="23"/>
      <c r="AC60" s="36" t="s">
        <v>54</v>
      </c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8"/>
      <c r="AP60" s="23"/>
      <c r="AQ60" s="24"/>
    </row>
    <row r="61" spans="2:43" s="2" customFormat="1" ht="14.25" customHeight="1" x14ac:dyDescent="0.3">
      <c r="B61" s="10"/>
      <c r="C61" s="11"/>
      <c r="D61" s="39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40"/>
      <c r="AA61" s="11"/>
      <c r="AB61" s="11"/>
      <c r="AC61" s="39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40"/>
      <c r="AP61" s="11"/>
      <c r="AQ61" s="12"/>
    </row>
    <row r="62" spans="2:43" s="2" customFormat="1" ht="14.25" customHeight="1" x14ac:dyDescent="0.3">
      <c r="B62" s="10"/>
      <c r="C62" s="11"/>
      <c r="D62" s="39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40"/>
      <c r="AA62" s="11"/>
      <c r="AB62" s="11"/>
      <c r="AC62" s="39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40"/>
      <c r="AP62" s="11"/>
      <c r="AQ62" s="12"/>
    </row>
    <row r="63" spans="2:43" s="2" customFormat="1" ht="14.25" customHeight="1" x14ac:dyDescent="0.3">
      <c r="B63" s="10"/>
      <c r="C63" s="11"/>
      <c r="D63" s="39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40"/>
      <c r="AA63" s="11"/>
      <c r="AB63" s="11"/>
      <c r="AC63" s="39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40"/>
      <c r="AP63" s="11"/>
      <c r="AQ63" s="12"/>
    </row>
    <row r="64" spans="2:43" s="2" customFormat="1" ht="14.25" customHeight="1" x14ac:dyDescent="0.3">
      <c r="B64" s="10"/>
      <c r="C64" s="11"/>
      <c r="D64" s="39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40"/>
      <c r="AA64" s="11"/>
      <c r="AB64" s="11"/>
      <c r="AC64" s="39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40"/>
      <c r="AP64" s="11"/>
      <c r="AQ64" s="12"/>
    </row>
    <row r="65" spans="2:43" s="2" customFormat="1" ht="14.25" customHeight="1" x14ac:dyDescent="0.3">
      <c r="B65" s="10"/>
      <c r="C65" s="11"/>
      <c r="D65" s="39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40"/>
      <c r="AA65" s="11"/>
      <c r="AB65" s="11"/>
      <c r="AC65" s="39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40"/>
      <c r="AP65" s="11"/>
      <c r="AQ65" s="12"/>
    </row>
    <row r="66" spans="2:43" s="2" customFormat="1" ht="14.25" customHeight="1" x14ac:dyDescent="0.3">
      <c r="B66" s="10"/>
      <c r="C66" s="11"/>
      <c r="D66" s="3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40"/>
      <c r="AA66" s="11"/>
      <c r="AB66" s="11"/>
      <c r="AC66" s="39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40"/>
      <c r="AP66" s="11"/>
      <c r="AQ66" s="12"/>
    </row>
    <row r="67" spans="2:43" s="2" customFormat="1" ht="14.25" customHeight="1" x14ac:dyDescent="0.3">
      <c r="B67" s="10"/>
      <c r="C67" s="11"/>
      <c r="D67" s="3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40"/>
      <c r="AA67" s="11"/>
      <c r="AB67" s="11"/>
      <c r="AC67" s="39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40"/>
      <c r="AP67" s="11"/>
      <c r="AQ67" s="12"/>
    </row>
    <row r="68" spans="2:43" s="2" customFormat="1" ht="14.25" customHeight="1" x14ac:dyDescent="0.3">
      <c r="B68" s="10"/>
      <c r="C68" s="11"/>
      <c r="D68" s="3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40"/>
      <c r="AA68" s="11"/>
      <c r="AB68" s="11"/>
      <c r="AC68" s="39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40"/>
      <c r="AP68" s="11"/>
      <c r="AQ68" s="12"/>
    </row>
    <row r="69" spans="2:43" s="6" customFormat="1" ht="15.75" customHeight="1" x14ac:dyDescent="0.3">
      <c r="B69" s="22"/>
      <c r="C69" s="23"/>
      <c r="D69" s="41" t="s">
        <v>51</v>
      </c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3" t="s">
        <v>52</v>
      </c>
      <c r="S69" s="42"/>
      <c r="T69" s="42"/>
      <c r="U69" s="42"/>
      <c r="V69" s="42"/>
      <c r="W69" s="42"/>
      <c r="X69" s="42"/>
      <c r="Y69" s="42"/>
      <c r="Z69" s="44"/>
      <c r="AA69" s="23"/>
      <c r="AB69" s="23"/>
      <c r="AC69" s="41" t="s">
        <v>51</v>
      </c>
      <c r="AD69" s="42"/>
      <c r="AE69" s="42"/>
      <c r="AF69" s="42"/>
      <c r="AG69" s="42"/>
      <c r="AH69" s="42"/>
      <c r="AI69" s="42"/>
      <c r="AJ69" s="42"/>
      <c r="AK69" s="42"/>
      <c r="AL69" s="42"/>
      <c r="AM69" s="43" t="s">
        <v>52</v>
      </c>
      <c r="AN69" s="42"/>
      <c r="AO69" s="44"/>
      <c r="AP69" s="23"/>
      <c r="AQ69" s="24"/>
    </row>
    <row r="70" spans="2:43" s="6" customFormat="1" ht="7.5" customHeight="1" x14ac:dyDescent="0.3">
      <c r="B70" s="22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4"/>
    </row>
    <row r="71" spans="2:43" s="6" customFormat="1" ht="7.5" customHeight="1" x14ac:dyDescent="0.3"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7"/>
    </row>
    <row r="75" spans="2:43" s="6" customFormat="1" ht="7.5" customHeight="1" x14ac:dyDescent="0.3">
      <c r="B75" s="48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50"/>
    </row>
    <row r="76" spans="2:43" s="6" customFormat="1" ht="37.5" customHeight="1" x14ac:dyDescent="0.3">
      <c r="B76" s="22"/>
      <c r="C76" s="186" t="s">
        <v>55</v>
      </c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1"/>
      <c r="O76" s="191"/>
      <c r="P76" s="191"/>
      <c r="Q76" s="191"/>
      <c r="R76" s="191"/>
      <c r="S76" s="191"/>
      <c r="T76" s="191"/>
      <c r="U76" s="191"/>
      <c r="V76" s="191"/>
      <c r="W76" s="191"/>
      <c r="X76" s="191"/>
      <c r="Y76" s="191"/>
      <c r="Z76" s="191"/>
      <c r="AA76" s="191"/>
      <c r="AB76" s="191"/>
      <c r="AC76" s="191"/>
      <c r="AD76" s="191"/>
      <c r="AE76" s="191"/>
      <c r="AF76" s="191"/>
      <c r="AG76" s="191"/>
      <c r="AH76" s="191"/>
      <c r="AI76" s="191"/>
      <c r="AJ76" s="191"/>
      <c r="AK76" s="191"/>
      <c r="AL76" s="191"/>
      <c r="AM76" s="191"/>
      <c r="AN76" s="191"/>
      <c r="AO76" s="191"/>
      <c r="AP76" s="191"/>
      <c r="AQ76" s="24"/>
    </row>
    <row r="77" spans="2:43" s="51" customFormat="1" ht="15" customHeight="1" x14ac:dyDescent="0.3">
      <c r="B77" s="52"/>
      <c r="C77" s="18" t="s">
        <v>13</v>
      </c>
      <c r="D77" s="16"/>
      <c r="E77" s="16"/>
      <c r="F77" s="16"/>
      <c r="G77" s="16"/>
      <c r="H77" s="16"/>
      <c r="I77" s="16"/>
      <c r="J77" s="16"/>
      <c r="K77" s="16"/>
      <c r="L77" s="16" t="str">
        <f>$K$5</f>
        <v>2016-10</v>
      </c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53"/>
    </row>
    <row r="78" spans="2:43" s="54" customFormat="1" ht="37.5" customHeight="1" x14ac:dyDescent="0.3">
      <c r="B78" s="55"/>
      <c r="C78" s="56" t="s">
        <v>16</v>
      </c>
      <c r="D78" s="56"/>
      <c r="E78" s="56"/>
      <c r="F78" s="56"/>
      <c r="G78" s="56"/>
      <c r="H78" s="56"/>
      <c r="I78" s="56"/>
      <c r="J78" s="56"/>
      <c r="K78" s="56"/>
      <c r="L78" s="196" t="str">
        <f>$K$6</f>
        <v>Přístupové komunikace do průmyslové zóny</v>
      </c>
      <c r="M78" s="197"/>
      <c r="N78" s="197"/>
      <c r="O78" s="197"/>
      <c r="P78" s="197"/>
      <c r="Q78" s="197"/>
      <c r="R78" s="197"/>
      <c r="S78" s="197"/>
      <c r="T78" s="197"/>
      <c r="U78" s="197"/>
      <c r="V78" s="197"/>
      <c r="W78" s="197"/>
      <c r="X78" s="197"/>
      <c r="Y78" s="197"/>
      <c r="Z78" s="197"/>
      <c r="AA78" s="197"/>
      <c r="AB78" s="197"/>
      <c r="AC78" s="197"/>
      <c r="AD78" s="197"/>
      <c r="AE78" s="197"/>
      <c r="AF78" s="197"/>
      <c r="AG78" s="197"/>
      <c r="AH78" s="197"/>
      <c r="AI78" s="197"/>
      <c r="AJ78" s="197"/>
      <c r="AK78" s="197"/>
      <c r="AL78" s="197"/>
      <c r="AM78" s="197"/>
      <c r="AN78" s="197"/>
      <c r="AO78" s="197"/>
      <c r="AP78" s="56"/>
      <c r="AQ78" s="57"/>
    </row>
    <row r="79" spans="2:43" s="6" customFormat="1" ht="7.5" customHeight="1" x14ac:dyDescent="0.3">
      <c r="B79" s="22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4"/>
    </row>
    <row r="80" spans="2:43" s="6" customFormat="1" ht="15.75" customHeight="1" x14ac:dyDescent="0.3">
      <c r="B80" s="22"/>
      <c r="C80" s="18" t="s">
        <v>22</v>
      </c>
      <c r="D80" s="23"/>
      <c r="E80" s="23"/>
      <c r="F80" s="23"/>
      <c r="G80" s="23"/>
      <c r="H80" s="23"/>
      <c r="I80" s="23"/>
      <c r="J80" s="23"/>
      <c r="K80" s="23"/>
      <c r="L80" s="58" t="str">
        <f>IF($K$8="","",$K$8)</f>
        <v>Město Ralsko</v>
      </c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18" t="s">
        <v>24</v>
      </c>
      <c r="AJ80" s="23"/>
      <c r="AK80" s="23"/>
      <c r="AL80" s="23"/>
      <c r="AM80" s="59">
        <f>IF($AN$8="","",$AN$8)</f>
        <v>42530</v>
      </c>
      <c r="AN80" s="23"/>
      <c r="AO80" s="23"/>
      <c r="AP80" s="23"/>
      <c r="AQ80" s="24"/>
    </row>
    <row r="81" spans="1:89" s="6" customFormat="1" ht="7.5" customHeight="1" x14ac:dyDescent="0.3">
      <c r="B81" s="22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4"/>
    </row>
    <row r="82" spans="1:89" s="6" customFormat="1" ht="18.75" customHeight="1" x14ac:dyDescent="0.3">
      <c r="B82" s="22"/>
      <c r="C82" s="18" t="s">
        <v>27</v>
      </c>
      <c r="D82" s="23"/>
      <c r="E82" s="23"/>
      <c r="F82" s="23"/>
      <c r="G82" s="23"/>
      <c r="H82" s="23"/>
      <c r="I82" s="23"/>
      <c r="J82" s="23"/>
      <c r="K82" s="23"/>
      <c r="L82" s="16" t="str">
        <f>IF($E$11="","",$E$11)</f>
        <v xml:space="preserve"> </v>
      </c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18" t="s">
        <v>33</v>
      </c>
      <c r="AJ82" s="23"/>
      <c r="AK82" s="23"/>
      <c r="AL82" s="23"/>
      <c r="AM82" s="175" t="str">
        <f>IF($E$17="","",$E$17)</f>
        <v xml:space="preserve"> </v>
      </c>
      <c r="AN82" s="191"/>
      <c r="AO82" s="191"/>
      <c r="AP82" s="191"/>
      <c r="AQ82" s="24"/>
      <c r="AS82" s="187" t="s">
        <v>56</v>
      </c>
      <c r="AT82" s="188"/>
      <c r="AU82" s="60"/>
      <c r="AV82" s="60"/>
      <c r="AW82" s="60"/>
      <c r="AX82" s="60"/>
      <c r="AY82" s="60"/>
      <c r="AZ82" s="60"/>
      <c r="BA82" s="60"/>
      <c r="BB82" s="60"/>
      <c r="BC82" s="60"/>
      <c r="BD82" s="61"/>
    </row>
    <row r="83" spans="1:89" s="6" customFormat="1" ht="15.75" customHeight="1" x14ac:dyDescent="0.3">
      <c r="B83" s="22"/>
      <c r="C83" s="18" t="s">
        <v>31</v>
      </c>
      <c r="D83" s="23"/>
      <c r="E83" s="23"/>
      <c r="F83" s="23"/>
      <c r="G83" s="23"/>
      <c r="H83" s="23"/>
      <c r="I83" s="23"/>
      <c r="J83" s="23"/>
      <c r="K83" s="23"/>
      <c r="L83" s="16" t="str">
        <f>IF($E$14="Vyplň údaj","",$E$14)</f>
        <v/>
      </c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18" t="s">
        <v>35</v>
      </c>
      <c r="AJ83" s="23"/>
      <c r="AK83" s="23"/>
      <c r="AL83" s="23"/>
      <c r="AM83" s="175" t="str">
        <f>IF($E$20="","",$E$20)</f>
        <v xml:space="preserve"> </v>
      </c>
      <c r="AN83" s="191"/>
      <c r="AO83" s="191"/>
      <c r="AP83" s="191"/>
      <c r="AQ83" s="24"/>
      <c r="AS83" s="189"/>
      <c r="AT83" s="173"/>
      <c r="BD83" s="62"/>
    </row>
    <row r="84" spans="1:89" s="6" customFormat="1" ht="12" customHeight="1" x14ac:dyDescent="0.3">
      <c r="B84" s="22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4"/>
      <c r="AS84" s="190"/>
      <c r="AT84" s="191"/>
      <c r="AU84" s="23"/>
      <c r="AV84" s="23"/>
      <c r="AW84" s="23"/>
      <c r="AX84" s="23"/>
      <c r="AY84" s="23"/>
      <c r="AZ84" s="23"/>
      <c r="BA84" s="23"/>
      <c r="BB84" s="23"/>
      <c r="BC84" s="23"/>
      <c r="BD84" s="64"/>
    </row>
    <row r="85" spans="1:89" s="6" customFormat="1" ht="30" customHeight="1" x14ac:dyDescent="0.3">
      <c r="B85" s="22"/>
      <c r="C85" s="198" t="s">
        <v>57</v>
      </c>
      <c r="D85" s="193"/>
      <c r="E85" s="193"/>
      <c r="F85" s="193"/>
      <c r="G85" s="193"/>
      <c r="H85" s="34"/>
      <c r="I85" s="199" t="s">
        <v>58</v>
      </c>
      <c r="J85" s="193"/>
      <c r="K85" s="193"/>
      <c r="L85" s="193"/>
      <c r="M85" s="193"/>
      <c r="N85" s="193"/>
      <c r="O85" s="193"/>
      <c r="P85" s="193"/>
      <c r="Q85" s="193"/>
      <c r="R85" s="193"/>
      <c r="S85" s="193"/>
      <c r="T85" s="193"/>
      <c r="U85" s="193"/>
      <c r="V85" s="193"/>
      <c r="W85" s="193"/>
      <c r="X85" s="193"/>
      <c r="Y85" s="193"/>
      <c r="Z85" s="193"/>
      <c r="AA85" s="193"/>
      <c r="AB85" s="193"/>
      <c r="AC85" s="193"/>
      <c r="AD85" s="193"/>
      <c r="AE85" s="193"/>
      <c r="AF85" s="193"/>
      <c r="AG85" s="199" t="s">
        <v>59</v>
      </c>
      <c r="AH85" s="193"/>
      <c r="AI85" s="193"/>
      <c r="AJ85" s="193"/>
      <c r="AK85" s="193"/>
      <c r="AL85" s="193"/>
      <c r="AM85" s="193"/>
      <c r="AN85" s="199" t="s">
        <v>60</v>
      </c>
      <c r="AO85" s="193"/>
      <c r="AP85" s="195"/>
      <c r="AQ85" s="24"/>
      <c r="AS85" s="65" t="s">
        <v>61</v>
      </c>
      <c r="AT85" s="66" t="s">
        <v>62</v>
      </c>
      <c r="AU85" s="66" t="s">
        <v>63</v>
      </c>
      <c r="AV85" s="66" t="s">
        <v>64</v>
      </c>
      <c r="AW85" s="66" t="s">
        <v>65</v>
      </c>
      <c r="AX85" s="66" t="s">
        <v>66</v>
      </c>
      <c r="AY85" s="66" t="s">
        <v>67</v>
      </c>
      <c r="AZ85" s="66" t="s">
        <v>68</v>
      </c>
      <c r="BA85" s="66" t="s">
        <v>69</v>
      </c>
      <c r="BB85" s="66" t="s">
        <v>70</v>
      </c>
      <c r="BC85" s="66" t="s">
        <v>71</v>
      </c>
      <c r="BD85" s="67" t="s">
        <v>72</v>
      </c>
      <c r="BE85" s="68"/>
    </row>
    <row r="86" spans="1:89" s="6" customFormat="1" ht="12" customHeight="1" x14ac:dyDescent="0.3">
      <c r="B86" s="22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4"/>
      <c r="AS86" s="69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8"/>
    </row>
    <row r="87" spans="1:89" s="54" customFormat="1" ht="33" customHeight="1" x14ac:dyDescent="0.3">
      <c r="B87" s="55"/>
      <c r="C87" s="70" t="s">
        <v>73</v>
      </c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0"/>
      <c r="AD87" s="70"/>
      <c r="AE87" s="70"/>
      <c r="AF87" s="70"/>
      <c r="AG87" s="210">
        <f>ROUND(SUM($AG$88:$AG$93),2)</f>
        <v>0</v>
      </c>
      <c r="AH87" s="211"/>
      <c r="AI87" s="211"/>
      <c r="AJ87" s="211"/>
      <c r="AK87" s="211"/>
      <c r="AL87" s="211"/>
      <c r="AM87" s="211"/>
      <c r="AN87" s="210">
        <f>ROUND(SUM($AG$87,$AT$87),2)</f>
        <v>0</v>
      </c>
      <c r="AO87" s="211"/>
      <c r="AP87" s="211"/>
      <c r="AQ87" s="57"/>
      <c r="AS87" s="71">
        <f>ROUND(SUM($AS$88:$AS$93),2)</f>
        <v>0</v>
      </c>
      <c r="AT87" s="72">
        <f>ROUND(SUM($AV$87:$AW$87),2)</f>
        <v>0</v>
      </c>
      <c r="AU87" s="73">
        <f>ROUND(SUM($AU$88:$AU$93),5)</f>
        <v>5997.3370500000001</v>
      </c>
      <c r="AV87" s="72">
        <f>ROUND($AZ$87*$L$28,2)</f>
        <v>0</v>
      </c>
      <c r="AW87" s="72">
        <f>ROUND($BA$87*$L$29,2)</f>
        <v>0</v>
      </c>
      <c r="AX87" s="72">
        <f>ROUND($BB$87*$L$28,2)</f>
        <v>0</v>
      </c>
      <c r="AY87" s="72">
        <f>ROUND($BC$87*$L$29,2)</f>
        <v>0</v>
      </c>
      <c r="AZ87" s="72">
        <f>ROUND(SUM($AZ$88:$AZ$93),2)</f>
        <v>0</v>
      </c>
      <c r="BA87" s="72">
        <f>ROUND(SUM($BA$88:$BA$93),2)</f>
        <v>0</v>
      </c>
      <c r="BB87" s="72">
        <f>ROUND(SUM($BB$88:$BB$93),2)</f>
        <v>0</v>
      </c>
      <c r="BC87" s="72">
        <f>ROUND(SUM($BC$88:$BC$93),2)</f>
        <v>0</v>
      </c>
      <c r="BD87" s="74">
        <f>ROUND(SUM($BD$88:$BD$93),2)</f>
        <v>0</v>
      </c>
      <c r="BS87" s="54" t="s">
        <v>74</v>
      </c>
      <c r="BT87" s="54" t="s">
        <v>75</v>
      </c>
      <c r="BU87" s="75" t="s">
        <v>76</v>
      </c>
      <c r="BV87" s="54" t="s">
        <v>77</v>
      </c>
      <c r="BW87" s="54" t="s">
        <v>78</v>
      </c>
      <c r="BX87" s="54" t="s">
        <v>79</v>
      </c>
    </row>
    <row r="88" spans="1:89" s="76" customFormat="1" ht="28.5" customHeight="1" x14ac:dyDescent="0.3">
      <c r="A88" s="164" t="s">
        <v>785</v>
      </c>
      <c r="B88" s="77"/>
      <c r="C88" s="78"/>
      <c r="D88" s="202" t="s">
        <v>80</v>
      </c>
      <c r="E88" s="203"/>
      <c r="F88" s="203"/>
      <c r="G88" s="203"/>
      <c r="H88" s="203"/>
      <c r="I88" s="78"/>
      <c r="J88" s="202" t="s">
        <v>81</v>
      </c>
      <c r="K88" s="203"/>
      <c r="L88" s="203"/>
      <c r="M88" s="203"/>
      <c r="N88" s="203"/>
      <c r="O88" s="203"/>
      <c r="P88" s="203"/>
      <c r="Q88" s="203"/>
      <c r="R88" s="203"/>
      <c r="S88" s="203"/>
      <c r="T88" s="203"/>
      <c r="U88" s="203"/>
      <c r="V88" s="203"/>
      <c r="W88" s="203"/>
      <c r="X88" s="203"/>
      <c r="Y88" s="203"/>
      <c r="Z88" s="203"/>
      <c r="AA88" s="203"/>
      <c r="AB88" s="203"/>
      <c r="AC88" s="203"/>
      <c r="AD88" s="203"/>
      <c r="AE88" s="203"/>
      <c r="AF88" s="203"/>
      <c r="AG88" s="200">
        <f>'SO 000.01 - Příprava stav...'!$M$27</f>
        <v>0</v>
      </c>
      <c r="AH88" s="201"/>
      <c r="AI88" s="201"/>
      <c r="AJ88" s="201"/>
      <c r="AK88" s="201"/>
      <c r="AL88" s="201"/>
      <c r="AM88" s="201"/>
      <c r="AN88" s="200">
        <f>ROUND(SUM($AG$88,$AT$88),2)</f>
        <v>0</v>
      </c>
      <c r="AO88" s="201"/>
      <c r="AP88" s="201"/>
      <c r="AQ88" s="79"/>
      <c r="AS88" s="80">
        <f>'SO 000.01 - Příprava stav...'!$M$25</f>
        <v>0</v>
      </c>
      <c r="AT88" s="81">
        <f>ROUND(SUM($AV$88:$AW$88),2)</f>
        <v>0</v>
      </c>
      <c r="AU88" s="82">
        <f>'SO 000.01 - Příprava stav...'!$W$117</f>
        <v>264.03708399999999</v>
      </c>
      <c r="AV88" s="81">
        <f>'SO 000.01 - Příprava stav...'!$M$29</f>
        <v>0</v>
      </c>
      <c r="AW88" s="81">
        <f>'SO 000.01 - Příprava stav...'!$M$30</f>
        <v>0</v>
      </c>
      <c r="AX88" s="81">
        <f>'SO 000.01 - Příprava stav...'!$M$31</f>
        <v>0</v>
      </c>
      <c r="AY88" s="81">
        <f>'SO 000.01 - Příprava stav...'!$M$32</f>
        <v>0</v>
      </c>
      <c r="AZ88" s="81">
        <f>'SO 000.01 - Příprava stav...'!$H$29</f>
        <v>0</v>
      </c>
      <c r="BA88" s="81">
        <f>'SO 000.01 - Příprava stav...'!$H$30</f>
        <v>0</v>
      </c>
      <c r="BB88" s="81">
        <f>'SO 000.01 - Příprava stav...'!$H$31</f>
        <v>0</v>
      </c>
      <c r="BC88" s="81">
        <f>'SO 000.01 - Příprava stav...'!$H$32</f>
        <v>0</v>
      </c>
      <c r="BD88" s="83">
        <f>'SO 000.01 - Příprava stav...'!$H$33</f>
        <v>0</v>
      </c>
      <c r="BT88" s="76" t="s">
        <v>21</v>
      </c>
      <c r="BV88" s="76" t="s">
        <v>77</v>
      </c>
      <c r="BW88" s="76" t="s">
        <v>82</v>
      </c>
      <c r="BX88" s="76" t="s">
        <v>78</v>
      </c>
    </row>
    <row r="89" spans="1:89" s="76" customFormat="1" ht="28.5" customHeight="1" x14ac:dyDescent="0.3">
      <c r="A89" s="164" t="s">
        <v>785</v>
      </c>
      <c r="B89" s="77"/>
      <c r="C89" s="78"/>
      <c r="D89" s="202" t="s">
        <v>83</v>
      </c>
      <c r="E89" s="203"/>
      <c r="F89" s="203"/>
      <c r="G89" s="203"/>
      <c r="H89" s="203"/>
      <c r="I89" s="78"/>
      <c r="J89" s="202" t="s">
        <v>84</v>
      </c>
      <c r="K89" s="203"/>
      <c r="L89" s="203"/>
      <c r="M89" s="203"/>
      <c r="N89" s="203"/>
      <c r="O89" s="203"/>
      <c r="P89" s="203"/>
      <c r="Q89" s="203"/>
      <c r="R89" s="203"/>
      <c r="S89" s="203"/>
      <c r="T89" s="203"/>
      <c r="U89" s="203"/>
      <c r="V89" s="203"/>
      <c r="W89" s="203"/>
      <c r="X89" s="203"/>
      <c r="Y89" s="203"/>
      <c r="Z89" s="203"/>
      <c r="AA89" s="203"/>
      <c r="AB89" s="203"/>
      <c r="AC89" s="203"/>
      <c r="AD89" s="203"/>
      <c r="AE89" s="203"/>
      <c r="AF89" s="203"/>
      <c r="AG89" s="200">
        <f>'SO 100.01 - Komunikace a ...'!$M$27</f>
        <v>0</v>
      </c>
      <c r="AH89" s="201"/>
      <c r="AI89" s="201"/>
      <c r="AJ89" s="201"/>
      <c r="AK89" s="201"/>
      <c r="AL89" s="201"/>
      <c r="AM89" s="201"/>
      <c r="AN89" s="200">
        <f>ROUND(SUM($AG$89,$AT$89),2)</f>
        <v>0</v>
      </c>
      <c r="AO89" s="201"/>
      <c r="AP89" s="201"/>
      <c r="AQ89" s="79"/>
      <c r="AS89" s="80">
        <f>'SO 100.01 - Komunikace a ...'!$M$25</f>
        <v>0</v>
      </c>
      <c r="AT89" s="81">
        <f>ROUND(SUM($AV$89:$AW$89),2)</f>
        <v>0</v>
      </c>
      <c r="AU89" s="82">
        <f>'SO 100.01 - Komunikace a ...'!$W$127</f>
        <v>3906.2637280000004</v>
      </c>
      <c r="AV89" s="81">
        <f>'SO 100.01 - Komunikace a ...'!$M$29</f>
        <v>0</v>
      </c>
      <c r="AW89" s="81">
        <f>'SO 100.01 - Komunikace a ...'!$M$30</f>
        <v>0</v>
      </c>
      <c r="AX89" s="81">
        <f>'SO 100.01 - Komunikace a ...'!$M$31</f>
        <v>0</v>
      </c>
      <c r="AY89" s="81">
        <f>'SO 100.01 - Komunikace a ...'!$M$32</f>
        <v>0</v>
      </c>
      <c r="AZ89" s="81">
        <f>'SO 100.01 - Komunikace a ...'!$H$29</f>
        <v>0</v>
      </c>
      <c r="BA89" s="81">
        <f>'SO 100.01 - Komunikace a ...'!$H$30</f>
        <v>0</v>
      </c>
      <c r="BB89" s="81">
        <f>'SO 100.01 - Komunikace a ...'!$H$31</f>
        <v>0</v>
      </c>
      <c r="BC89" s="81">
        <f>'SO 100.01 - Komunikace a ...'!$H$32</f>
        <v>0</v>
      </c>
      <c r="BD89" s="83">
        <f>'SO 100.01 - Komunikace a ...'!$H$33</f>
        <v>0</v>
      </c>
      <c r="BT89" s="76" t="s">
        <v>21</v>
      </c>
      <c r="BV89" s="76" t="s">
        <v>77</v>
      </c>
      <c r="BW89" s="76" t="s">
        <v>85</v>
      </c>
      <c r="BX89" s="76" t="s">
        <v>78</v>
      </c>
    </row>
    <row r="90" spans="1:89" s="76" customFormat="1" ht="28.5" customHeight="1" x14ac:dyDescent="0.3">
      <c r="A90" s="164" t="s">
        <v>785</v>
      </c>
      <c r="B90" s="77"/>
      <c r="C90" s="78"/>
      <c r="D90" s="202" t="s">
        <v>86</v>
      </c>
      <c r="E90" s="203"/>
      <c r="F90" s="203"/>
      <c r="G90" s="203"/>
      <c r="H90" s="203"/>
      <c r="I90" s="78"/>
      <c r="J90" s="202" t="s">
        <v>87</v>
      </c>
      <c r="K90" s="203"/>
      <c r="L90" s="203"/>
      <c r="M90" s="203"/>
      <c r="N90" s="203"/>
      <c r="O90" s="203"/>
      <c r="P90" s="203"/>
      <c r="Q90" s="203"/>
      <c r="R90" s="203"/>
      <c r="S90" s="203"/>
      <c r="T90" s="203"/>
      <c r="U90" s="203"/>
      <c r="V90" s="203"/>
      <c r="W90" s="203"/>
      <c r="X90" s="203"/>
      <c r="Y90" s="203"/>
      <c r="Z90" s="203"/>
      <c r="AA90" s="203"/>
      <c r="AB90" s="203"/>
      <c r="AC90" s="203"/>
      <c r="AD90" s="203"/>
      <c r="AE90" s="203"/>
      <c r="AF90" s="203"/>
      <c r="AG90" s="200">
        <f>'SO 300.01 - Dešťová kanal...'!$M$27</f>
        <v>0</v>
      </c>
      <c r="AH90" s="201"/>
      <c r="AI90" s="201"/>
      <c r="AJ90" s="201"/>
      <c r="AK90" s="201"/>
      <c r="AL90" s="201"/>
      <c r="AM90" s="201"/>
      <c r="AN90" s="200">
        <f>ROUND(SUM($AG$90,$AT$90),2)</f>
        <v>0</v>
      </c>
      <c r="AO90" s="201"/>
      <c r="AP90" s="201"/>
      <c r="AQ90" s="79"/>
      <c r="AS90" s="80">
        <f>'SO 300.01 - Dešťová kanal...'!$M$25</f>
        <v>0</v>
      </c>
      <c r="AT90" s="81">
        <f>ROUND(SUM($AV$90:$AW$90),2)</f>
        <v>0</v>
      </c>
      <c r="AU90" s="82">
        <f>'SO 300.01 - Dešťová kanal...'!$W$122</f>
        <v>1315.64419</v>
      </c>
      <c r="AV90" s="81">
        <f>'SO 300.01 - Dešťová kanal...'!$M$29</f>
        <v>0</v>
      </c>
      <c r="AW90" s="81">
        <f>'SO 300.01 - Dešťová kanal...'!$M$30</f>
        <v>0</v>
      </c>
      <c r="AX90" s="81">
        <f>'SO 300.01 - Dešťová kanal...'!$M$31</f>
        <v>0</v>
      </c>
      <c r="AY90" s="81">
        <f>'SO 300.01 - Dešťová kanal...'!$M$32</f>
        <v>0</v>
      </c>
      <c r="AZ90" s="81">
        <f>'SO 300.01 - Dešťová kanal...'!$H$29</f>
        <v>0</v>
      </c>
      <c r="BA90" s="81">
        <f>'SO 300.01 - Dešťová kanal...'!$H$30</f>
        <v>0</v>
      </c>
      <c r="BB90" s="81">
        <f>'SO 300.01 - Dešťová kanal...'!$H$31</f>
        <v>0</v>
      </c>
      <c r="BC90" s="81">
        <f>'SO 300.01 - Dešťová kanal...'!$H$32</f>
        <v>0</v>
      </c>
      <c r="BD90" s="83">
        <f>'SO 300.01 - Dešťová kanal...'!$H$33</f>
        <v>0</v>
      </c>
      <c r="BT90" s="76" t="s">
        <v>21</v>
      </c>
      <c r="BV90" s="76" t="s">
        <v>77</v>
      </c>
      <c r="BW90" s="76" t="s">
        <v>88</v>
      </c>
      <c r="BX90" s="76" t="s">
        <v>78</v>
      </c>
    </row>
    <row r="91" spans="1:89" s="76" customFormat="1" ht="28.5" customHeight="1" x14ac:dyDescent="0.3">
      <c r="A91" s="164" t="s">
        <v>785</v>
      </c>
      <c r="B91" s="77"/>
      <c r="C91" s="78"/>
      <c r="D91" s="202" t="s">
        <v>89</v>
      </c>
      <c r="E91" s="203"/>
      <c r="F91" s="203"/>
      <c r="G91" s="203"/>
      <c r="H91" s="203"/>
      <c r="I91" s="78"/>
      <c r="J91" s="202" t="s">
        <v>90</v>
      </c>
      <c r="K91" s="203"/>
      <c r="L91" s="203"/>
      <c r="M91" s="203"/>
      <c r="N91" s="203"/>
      <c r="O91" s="203"/>
      <c r="P91" s="203"/>
      <c r="Q91" s="203"/>
      <c r="R91" s="203"/>
      <c r="S91" s="203"/>
      <c r="T91" s="203"/>
      <c r="U91" s="203"/>
      <c r="V91" s="203"/>
      <c r="W91" s="203"/>
      <c r="X91" s="203"/>
      <c r="Y91" s="203"/>
      <c r="Z91" s="203"/>
      <c r="AA91" s="203"/>
      <c r="AB91" s="203"/>
      <c r="AC91" s="203"/>
      <c r="AD91" s="203"/>
      <c r="AE91" s="203"/>
      <c r="AF91" s="203"/>
      <c r="AG91" s="200">
        <f>'SO 300.02 - Vodovodní pří...'!$M$27</f>
        <v>0</v>
      </c>
      <c r="AH91" s="201"/>
      <c r="AI91" s="201"/>
      <c r="AJ91" s="201"/>
      <c r="AK91" s="201"/>
      <c r="AL91" s="201"/>
      <c r="AM91" s="201"/>
      <c r="AN91" s="200">
        <f>ROUND(SUM($AG$91,$AT$91),2)</f>
        <v>0</v>
      </c>
      <c r="AO91" s="201"/>
      <c r="AP91" s="201"/>
      <c r="AQ91" s="79"/>
      <c r="AS91" s="80">
        <f>'SO 300.02 - Vodovodní pří...'!$M$25</f>
        <v>0</v>
      </c>
      <c r="AT91" s="81">
        <f>ROUND(SUM($AV$91:$AW$91),2)</f>
        <v>0</v>
      </c>
      <c r="AU91" s="82">
        <f>'SO 300.02 - Vodovodní pří...'!$W$120</f>
        <v>406.41604599999999</v>
      </c>
      <c r="AV91" s="81">
        <f>'SO 300.02 - Vodovodní pří...'!$M$29</f>
        <v>0</v>
      </c>
      <c r="AW91" s="81">
        <f>'SO 300.02 - Vodovodní pří...'!$M$30</f>
        <v>0</v>
      </c>
      <c r="AX91" s="81">
        <f>'SO 300.02 - Vodovodní pří...'!$M$31</f>
        <v>0</v>
      </c>
      <c r="AY91" s="81">
        <f>'SO 300.02 - Vodovodní pří...'!$M$32</f>
        <v>0</v>
      </c>
      <c r="AZ91" s="81">
        <f>'SO 300.02 - Vodovodní pří...'!$H$29</f>
        <v>0</v>
      </c>
      <c r="BA91" s="81">
        <f>'SO 300.02 - Vodovodní pří...'!$H$30</f>
        <v>0</v>
      </c>
      <c r="BB91" s="81">
        <f>'SO 300.02 - Vodovodní pří...'!$H$31</f>
        <v>0</v>
      </c>
      <c r="BC91" s="81">
        <f>'SO 300.02 - Vodovodní pří...'!$H$32</f>
        <v>0</v>
      </c>
      <c r="BD91" s="83">
        <f>'SO 300.02 - Vodovodní pří...'!$H$33</f>
        <v>0</v>
      </c>
      <c r="BT91" s="76" t="s">
        <v>21</v>
      </c>
      <c r="BV91" s="76" t="s">
        <v>77</v>
      </c>
      <c r="BW91" s="76" t="s">
        <v>91</v>
      </c>
      <c r="BX91" s="76" t="s">
        <v>78</v>
      </c>
    </row>
    <row r="92" spans="1:89" s="76" customFormat="1" ht="28.5" customHeight="1" x14ac:dyDescent="0.3">
      <c r="A92" s="164" t="s">
        <v>785</v>
      </c>
      <c r="B92" s="77"/>
      <c r="C92" s="78"/>
      <c r="D92" s="202" t="s">
        <v>92</v>
      </c>
      <c r="E92" s="203"/>
      <c r="F92" s="203"/>
      <c r="G92" s="203"/>
      <c r="H92" s="203"/>
      <c r="I92" s="78"/>
      <c r="J92" s="202" t="s">
        <v>93</v>
      </c>
      <c r="K92" s="203"/>
      <c r="L92" s="203"/>
      <c r="M92" s="203"/>
      <c r="N92" s="203"/>
      <c r="O92" s="203"/>
      <c r="P92" s="203"/>
      <c r="Q92" s="203"/>
      <c r="R92" s="203"/>
      <c r="S92" s="203"/>
      <c r="T92" s="203"/>
      <c r="U92" s="203"/>
      <c r="V92" s="203"/>
      <c r="W92" s="203"/>
      <c r="X92" s="203"/>
      <c r="Y92" s="203"/>
      <c r="Z92" s="203"/>
      <c r="AA92" s="203"/>
      <c r="AB92" s="203"/>
      <c r="AC92" s="203"/>
      <c r="AD92" s="203"/>
      <c r="AE92" s="203"/>
      <c r="AF92" s="203"/>
      <c r="AG92" s="200">
        <f>'SO 400.01 - Veřejné osvět...'!$M$27</f>
        <v>0</v>
      </c>
      <c r="AH92" s="201"/>
      <c r="AI92" s="201"/>
      <c r="AJ92" s="201"/>
      <c r="AK92" s="201"/>
      <c r="AL92" s="201"/>
      <c r="AM92" s="201"/>
      <c r="AN92" s="200">
        <f>ROUND(SUM($AG$92,$AT$92),2)</f>
        <v>0</v>
      </c>
      <c r="AO92" s="201"/>
      <c r="AP92" s="201"/>
      <c r="AQ92" s="79"/>
      <c r="AS92" s="80">
        <f>'SO 400.01 - Veřejné osvět...'!$M$25</f>
        <v>0</v>
      </c>
      <c r="AT92" s="81">
        <f>ROUND(SUM($AV$92:$AW$92),2)</f>
        <v>0</v>
      </c>
      <c r="AU92" s="82">
        <f>'SO 400.01 - Veřejné osvět...'!$W$123</f>
        <v>0</v>
      </c>
      <c r="AV92" s="81">
        <f>'SO 400.01 - Veřejné osvět...'!$M$29</f>
        <v>0</v>
      </c>
      <c r="AW92" s="81">
        <f>'SO 400.01 - Veřejné osvět...'!$M$30</f>
        <v>0</v>
      </c>
      <c r="AX92" s="81">
        <f>'SO 400.01 - Veřejné osvět...'!$M$31</f>
        <v>0</v>
      </c>
      <c r="AY92" s="81">
        <f>'SO 400.01 - Veřejné osvět...'!$M$32</f>
        <v>0</v>
      </c>
      <c r="AZ92" s="81">
        <f>'SO 400.01 - Veřejné osvět...'!$H$29</f>
        <v>0</v>
      </c>
      <c r="BA92" s="81">
        <f>'SO 400.01 - Veřejné osvět...'!$H$30</f>
        <v>0</v>
      </c>
      <c r="BB92" s="81">
        <f>'SO 400.01 - Veřejné osvět...'!$H$31</f>
        <v>0</v>
      </c>
      <c r="BC92" s="81">
        <f>'SO 400.01 - Veřejné osvět...'!$H$32</f>
        <v>0</v>
      </c>
      <c r="BD92" s="83">
        <f>'SO 400.01 - Veřejné osvět...'!$H$33</f>
        <v>0</v>
      </c>
      <c r="BT92" s="76" t="s">
        <v>21</v>
      </c>
      <c r="BV92" s="76" t="s">
        <v>77</v>
      </c>
      <c r="BW92" s="76" t="s">
        <v>94</v>
      </c>
      <c r="BX92" s="76" t="s">
        <v>78</v>
      </c>
    </row>
    <row r="93" spans="1:89" s="76" customFormat="1" ht="28.5" customHeight="1" x14ac:dyDescent="0.3">
      <c r="A93" s="164" t="s">
        <v>785</v>
      </c>
      <c r="B93" s="77"/>
      <c r="C93" s="78"/>
      <c r="D93" s="202" t="s">
        <v>95</v>
      </c>
      <c r="E93" s="203"/>
      <c r="F93" s="203"/>
      <c r="G93" s="203"/>
      <c r="H93" s="203"/>
      <c r="I93" s="78"/>
      <c r="J93" s="202" t="s">
        <v>96</v>
      </c>
      <c r="K93" s="203"/>
      <c r="L93" s="203"/>
      <c r="M93" s="203"/>
      <c r="N93" s="203"/>
      <c r="O93" s="203"/>
      <c r="P93" s="203"/>
      <c r="Q93" s="203"/>
      <c r="R93" s="203"/>
      <c r="S93" s="203"/>
      <c r="T93" s="203"/>
      <c r="U93" s="203"/>
      <c r="V93" s="203"/>
      <c r="W93" s="203"/>
      <c r="X93" s="203"/>
      <c r="Y93" s="203"/>
      <c r="Z93" s="203"/>
      <c r="AA93" s="203"/>
      <c r="AB93" s="203"/>
      <c r="AC93" s="203"/>
      <c r="AD93" s="203"/>
      <c r="AE93" s="203"/>
      <c r="AF93" s="203"/>
      <c r="AG93" s="200">
        <f>'SO 400.02 - Chráničky ele...'!$M$27</f>
        <v>0</v>
      </c>
      <c r="AH93" s="201"/>
      <c r="AI93" s="201"/>
      <c r="AJ93" s="201"/>
      <c r="AK93" s="201"/>
      <c r="AL93" s="201"/>
      <c r="AM93" s="201"/>
      <c r="AN93" s="200">
        <f>ROUND(SUM($AG$93,$AT$93),2)</f>
        <v>0</v>
      </c>
      <c r="AO93" s="201"/>
      <c r="AP93" s="201"/>
      <c r="AQ93" s="79"/>
      <c r="AS93" s="84">
        <f>'SO 400.02 - Chráničky ele...'!$M$25</f>
        <v>0</v>
      </c>
      <c r="AT93" s="85">
        <f>ROUND(SUM($AV$93:$AW$93),2)</f>
        <v>0</v>
      </c>
      <c r="AU93" s="86">
        <f>'SO 400.02 - Chráničky ele...'!$W$119</f>
        <v>104.976</v>
      </c>
      <c r="AV93" s="85">
        <f>'SO 400.02 - Chráničky ele...'!$M$29</f>
        <v>0</v>
      </c>
      <c r="AW93" s="85">
        <f>'SO 400.02 - Chráničky ele...'!$M$30</f>
        <v>0</v>
      </c>
      <c r="AX93" s="85">
        <f>'SO 400.02 - Chráničky ele...'!$M$31</f>
        <v>0</v>
      </c>
      <c r="AY93" s="85">
        <f>'SO 400.02 - Chráničky ele...'!$M$32</f>
        <v>0</v>
      </c>
      <c r="AZ93" s="85">
        <f>'SO 400.02 - Chráničky ele...'!$H$29</f>
        <v>0</v>
      </c>
      <c r="BA93" s="85">
        <f>'SO 400.02 - Chráničky ele...'!$H$30</f>
        <v>0</v>
      </c>
      <c r="BB93" s="85">
        <f>'SO 400.02 - Chráničky ele...'!$H$31</f>
        <v>0</v>
      </c>
      <c r="BC93" s="85">
        <f>'SO 400.02 - Chráničky ele...'!$H$32</f>
        <v>0</v>
      </c>
      <c r="BD93" s="87">
        <f>'SO 400.02 - Chráničky ele...'!$H$33</f>
        <v>0</v>
      </c>
      <c r="BT93" s="76" t="s">
        <v>21</v>
      </c>
      <c r="BV93" s="76" t="s">
        <v>77</v>
      </c>
      <c r="BW93" s="76" t="s">
        <v>97</v>
      </c>
      <c r="BX93" s="76" t="s">
        <v>78</v>
      </c>
    </row>
    <row r="94" spans="1:89" s="2" customFormat="1" ht="14.25" customHeight="1" x14ac:dyDescent="0.3">
      <c r="B94" s="10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2"/>
    </row>
    <row r="95" spans="1:89" s="6" customFormat="1" ht="30.75" customHeight="1" x14ac:dyDescent="0.3">
      <c r="B95" s="22"/>
      <c r="C95" s="70" t="s">
        <v>98</v>
      </c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10">
        <f>ROUND(SUM($AG$96:$AG$99),2)</f>
        <v>0</v>
      </c>
      <c r="AH95" s="191"/>
      <c r="AI95" s="191"/>
      <c r="AJ95" s="191"/>
      <c r="AK95" s="191"/>
      <c r="AL95" s="191"/>
      <c r="AM95" s="191"/>
      <c r="AN95" s="210">
        <f>ROUND(SUM($AN$96:$AN$99),2)</f>
        <v>0</v>
      </c>
      <c r="AO95" s="191"/>
      <c r="AP95" s="191"/>
      <c r="AQ95" s="24"/>
      <c r="AS95" s="65" t="s">
        <v>99</v>
      </c>
      <c r="AT95" s="66" t="s">
        <v>100</v>
      </c>
      <c r="AU95" s="66" t="s">
        <v>39</v>
      </c>
      <c r="AV95" s="67" t="s">
        <v>62</v>
      </c>
      <c r="AW95" s="68"/>
    </row>
    <row r="96" spans="1:89" s="6" customFormat="1" ht="21" customHeight="1" x14ac:dyDescent="0.3">
      <c r="B96" s="22"/>
      <c r="C96" s="23"/>
      <c r="D96" s="88" t="s">
        <v>101</v>
      </c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04">
        <f>ROUND($AG$87*$AS$96,2)</f>
        <v>0</v>
      </c>
      <c r="AH96" s="191"/>
      <c r="AI96" s="191"/>
      <c r="AJ96" s="191"/>
      <c r="AK96" s="191"/>
      <c r="AL96" s="191"/>
      <c r="AM96" s="191"/>
      <c r="AN96" s="205">
        <f>ROUND($AG$96+$AV$96,2)</f>
        <v>0</v>
      </c>
      <c r="AO96" s="191"/>
      <c r="AP96" s="191"/>
      <c r="AQ96" s="24"/>
      <c r="AS96" s="89">
        <v>0</v>
      </c>
      <c r="AT96" s="90" t="s">
        <v>102</v>
      </c>
      <c r="AU96" s="90" t="s">
        <v>40</v>
      </c>
      <c r="AV96" s="91">
        <f>ROUND(IF($AU$96="základní",$AG$96*$L$28,IF($AU$96="snížená",$AG$96*$L$29,0)),2)</f>
        <v>0</v>
      </c>
      <c r="BV96" s="6" t="s">
        <v>103</v>
      </c>
      <c r="BY96" s="92">
        <f>IF($AU$96="základní",$AV$96,0)</f>
        <v>0</v>
      </c>
      <c r="BZ96" s="92">
        <f>IF($AU$96="snížená",$AV$96,0)</f>
        <v>0</v>
      </c>
      <c r="CA96" s="92">
        <v>0</v>
      </c>
      <c r="CB96" s="92">
        <v>0</v>
      </c>
      <c r="CC96" s="92">
        <v>0</v>
      </c>
      <c r="CD96" s="92">
        <f>IF($AU$96="základní",$AG$96,0)</f>
        <v>0</v>
      </c>
      <c r="CE96" s="92">
        <f>IF($AU$96="snížená",$AG$96,0)</f>
        <v>0</v>
      </c>
      <c r="CF96" s="92">
        <f>IF($AU$96="zákl. přenesená",$AG$96,0)</f>
        <v>0</v>
      </c>
      <c r="CG96" s="92">
        <f>IF($AU$96="sníž. přenesená",$AG$96,0)</f>
        <v>0</v>
      </c>
      <c r="CH96" s="92">
        <f>IF($AU$96="nulová",$AG$96,0)</f>
        <v>0</v>
      </c>
      <c r="CI96" s="6">
        <f>IF($AU$96="základní",1,IF($AU$96="snížená",2,IF($AU$96="zákl. přenesená",4,IF($AU$96="sníž. přenesená",5,3))))</f>
        <v>1</v>
      </c>
      <c r="CJ96" s="6">
        <f>IF($AT$96="stavební čast",1,IF(8896="investiční čast",2,3))</f>
        <v>1</v>
      </c>
      <c r="CK96" s="6" t="str">
        <f>IF($D$96="Vyplň vlastní","","x")</f>
        <v>x</v>
      </c>
    </row>
    <row r="97" spans="2:89" s="6" customFormat="1" ht="21" customHeight="1" x14ac:dyDescent="0.3">
      <c r="B97" s="22"/>
      <c r="C97" s="23"/>
      <c r="D97" s="209" t="s">
        <v>104</v>
      </c>
      <c r="E97" s="191"/>
      <c r="F97" s="191"/>
      <c r="G97" s="191"/>
      <c r="H97" s="191"/>
      <c r="I97" s="191"/>
      <c r="J97" s="191"/>
      <c r="K97" s="191"/>
      <c r="L97" s="191"/>
      <c r="M97" s="191"/>
      <c r="N97" s="191"/>
      <c r="O97" s="191"/>
      <c r="P97" s="191"/>
      <c r="Q97" s="191"/>
      <c r="R97" s="191"/>
      <c r="S97" s="191"/>
      <c r="T97" s="191"/>
      <c r="U97" s="191"/>
      <c r="V97" s="191"/>
      <c r="W97" s="191"/>
      <c r="X97" s="191"/>
      <c r="Y97" s="191"/>
      <c r="Z97" s="191"/>
      <c r="AA97" s="191"/>
      <c r="AB97" s="191"/>
      <c r="AC97" s="23"/>
      <c r="AD97" s="23"/>
      <c r="AE97" s="23"/>
      <c r="AF97" s="23"/>
      <c r="AG97" s="204">
        <f>$AG$87*$AS$97</f>
        <v>0</v>
      </c>
      <c r="AH97" s="191"/>
      <c r="AI97" s="191"/>
      <c r="AJ97" s="191"/>
      <c r="AK97" s="191"/>
      <c r="AL97" s="191"/>
      <c r="AM97" s="191"/>
      <c r="AN97" s="205">
        <f>$AG$97+$AV$97</f>
        <v>0</v>
      </c>
      <c r="AO97" s="191"/>
      <c r="AP97" s="191"/>
      <c r="AQ97" s="24"/>
      <c r="AS97" s="93">
        <v>0</v>
      </c>
      <c r="AT97" s="94" t="s">
        <v>102</v>
      </c>
      <c r="AU97" s="94" t="s">
        <v>40</v>
      </c>
      <c r="AV97" s="95">
        <f>ROUND(IF($AU$97="nulová",0,IF(OR($AU$97="základní",$AU$97="zákl. přenesená"),$AG$97*$L$28,$AG$97*$L$29)),2)</f>
        <v>0</v>
      </c>
      <c r="BV97" s="6" t="s">
        <v>105</v>
      </c>
      <c r="BY97" s="92">
        <f>IF($AU$97="základní",$AV$97,0)</f>
        <v>0</v>
      </c>
      <c r="BZ97" s="92">
        <f>IF($AU$97="snížená",$AV$97,0)</f>
        <v>0</v>
      </c>
      <c r="CA97" s="92">
        <f>IF($AU$97="zákl. přenesená",$AV$97,0)</f>
        <v>0</v>
      </c>
      <c r="CB97" s="92">
        <f>IF($AU$97="sníž. přenesená",$AV$97,0)</f>
        <v>0</v>
      </c>
      <c r="CC97" s="92">
        <f>IF($AU$97="nulová",$AV$97,0)</f>
        <v>0</v>
      </c>
      <c r="CD97" s="92">
        <f>IF($AU$97="základní",$AG$97,0)</f>
        <v>0</v>
      </c>
      <c r="CE97" s="92">
        <f>IF($AU$97="snížená",$AG$97,0)</f>
        <v>0</v>
      </c>
      <c r="CF97" s="92">
        <f>IF($AU$97="zákl. přenesená",$AG$97,0)</f>
        <v>0</v>
      </c>
      <c r="CG97" s="92">
        <f>IF($AU$97="sníž. přenesená",$AG$97,0)</f>
        <v>0</v>
      </c>
      <c r="CH97" s="92">
        <f>IF($AU$97="nulová",$AG$97,0)</f>
        <v>0</v>
      </c>
      <c r="CI97" s="6">
        <f>IF($AU$97="základní",1,IF($AU$97="snížená",2,IF($AU$97="zákl. přenesená",4,IF($AU$97="sníž. přenesená",5,3))))</f>
        <v>1</v>
      </c>
      <c r="CJ97" s="6">
        <f>IF($AT$97="stavební čast",1,IF(8897="investiční čast",2,3))</f>
        <v>1</v>
      </c>
      <c r="CK97" s="6" t="str">
        <f>IF($D$97="Vyplň vlastní","","x")</f>
        <v/>
      </c>
    </row>
    <row r="98" spans="2:89" s="6" customFormat="1" ht="21" customHeight="1" x14ac:dyDescent="0.3">
      <c r="B98" s="22"/>
      <c r="C98" s="23"/>
      <c r="D98" s="209" t="s">
        <v>104</v>
      </c>
      <c r="E98" s="191"/>
      <c r="F98" s="191"/>
      <c r="G98" s="191"/>
      <c r="H98" s="191"/>
      <c r="I98" s="191"/>
      <c r="J98" s="191"/>
      <c r="K98" s="191"/>
      <c r="L98" s="191"/>
      <c r="M98" s="191"/>
      <c r="N98" s="191"/>
      <c r="O98" s="191"/>
      <c r="P98" s="191"/>
      <c r="Q98" s="191"/>
      <c r="R98" s="191"/>
      <c r="S98" s="191"/>
      <c r="T98" s="191"/>
      <c r="U98" s="191"/>
      <c r="V98" s="191"/>
      <c r="W98" s="191"/>
      <c r="X98" s="191"/>
      <c r="Y98" s="191"/>
      <c r="Z98" s="191"/>
      <c r="AA98" s="191"/>
      <c r="AB98" s="191"/>
      <c r="AC98" s="23"/>
      <c r="AD98" s="23"/>
      <c r="AE98" s="23"/>
      <c r="AF98" s="23"/>
      <c r="AG98" s="204">
        <f>$AG$87*$AS$98</f>
        <v>0</v>
      </c>
      <c r="AH98" s="191"/>
      <c r="AI98" s="191"/>
      <c r="AJ98" s="191"/>
      <c r="AK98" s="191"/>
      <c r="AL98" s="191"/>
      <c r="AM98" s="191"/>
      <c r="AN98" s="205">
        <f>$AG$98+$AV$98</f>
        <v>0</v>
      </c>
      <c r="AO98" s="191"/>
      <c r="AP98" s="191"/>
      <c r="AQ98" s="24"/>
      <c r="AS98" s="93">
        <v>0</v>
      </c>
      <c r="AT98" s="94" t="s">
        <v>102</v>
      </c>
      <c r="AU98" s="94" t="s">
        <v>40</v>
      </c>
      <c r="AV98" s="95">
        <f>ROUND(IF($AU$98="nulová",0,IF(OR($AU$98="základní",$AU$98="zákl. přenesená"),$AG$98*$L$28,$AG$98*$L$29)),2)</f>
        <v>0</v>
      </c>
      <c r="BV98" s="6" t="s">
        <v>105</v>
      </c>
      <c r="BY98" s="92">
        <f>IF($AU$98="základní",$AV$98,0)</f>
        <v>0</v>
      </c>
      <c r="BZ98" s="92">
        <f>IF($AU$98="snížená",$AV$98,0)</f>
        <v>0</v>
      </c>
      <c r="CA98" s="92">
        <f>IF($AU$98="zákl. přenesená",$AV$98,0)</f>
        <v>0</v>
      </c>
      <c r="CB98" s="92">
        <f>IF($AU$98="sníž. přenesená",$AV$98,0)</f>
        <v>0</v>
      </c>
      <c r="CC98" s="92">
        <f>IF($AU$98="nulová",$AV$98,0)</f>
        <v>0</v>
      </c>
      <c r="CD98" s="92">
        <f>IF($AU$98="základní",$AG$98,0)</f>
        <v>0</v>
      </c>
      <c r="CE98" s="92">
        <f>IF($AU$98="snížená",$AG$98,0)</f>
        <v>0</v>
      </c>
      <c r="CF98" s="92">
        <f>IF($AU$98="zákl. přenesená",$AG$98,0)</f>
        <v>0</v>
      </c>
      <c r="CG98" s="92">
        <f>IF($AU$98="sníž. přenesená",$AG$98,0)</f>
        <v>0</v>
      </c>
      <c r="CH98" s="92">
        <f>IF($AU$98="nulová",$AG$98,0)</f>
        <v>0</v>
      </c>
      <c r="CI98" s="6">
        <f>IF($AU$98="základní",1,IF($AU$98="snížená",2,IF($AU$98="zákl. přenesená",4,IF($AU$98="sníž. přenesená",5,3))))</f>
        <v>1</v>
      </c>
      <c r="CJ98" s="6">
        <f>IF($AT$98="stavební čast",1,IF(8898="investiční čast",2,3))</f>
        <v>1</v>
      </c>
      <c r="CK98" s="6" t="str">
        <f>IF($D$98="Vyplň vlastní","","x")</f>
        <v/>
      </c>
    </row>
    <row r="99" spans="2:89" s="6" customFormat="1" ht="21" customHeight="1" x14ac:dyDescent="0.3">
      <c r="B99" s="22"/>
      <c r="C99" s="23"/>
      <c r="D99" s="209" t="s">
        <v>104</v>
      </c>
      <c r="E99" s="191"/>
      <c r="F99" s="191"/>
      <c r="G99" s="191"/>
      <c r="H99" s="191"/>
      <c r="I99" s="191"/>
      <c r="J99" s="191"/>
      <c r="K99" s="191"/>
      <c r="L99" s="191"/>
      <c r="M99" s="191"/>
      <c r="N99" s="191"/>
      <c r="O99" s="191"/>
      <c r="P99" s="191"/>
      <c r="Q99" s="191"/>
      <c r="R99" s="191"/>
      <c r="S99" s="191"/>
      <c r="T99" s="191"/>
      <c r="U99" s="191"/>
      <c r="V99" s="191"/>
      <c r="W99" s="191"/>
      <c r="X99" s="191"/>
      <c r="Y99" s="191"/>
      <c r="Z99" s="191"/>
      <c r="AA99" s="191"/>
      <c r="AB99" s="191"/>
      <c r="AC99" s="23"/>
      <c r="AD99" s="23"/>
      <c r="AE99" s="23"/>
      <c r="AF99" s="23"/>
      <c r="AG99" s="204">
        <f>$AG$87*$AS$99</f>
        <v>0</v>
      </c>
      <c r="AH99" s="191"/>
      <c r="AI99" s="191"/>
      <c r="AJ99" s="191"/>
      <c r="AK99" s="191"/>
      <c r="AL99" s="191"/>
      <c r="AM99" s="191"/>
      <c r="AN99" s="205">
        <f>$AG$99+$AV$99</f>
        <v>0</v>
      </c>
      <c r="AO99" s="191"/>
      <c r="AP99" s="191"/>
      <c r="AQ99" s="24"/>
      <c r="AS99" s="96">
        <v>0</v>
      </c>
      <c r="AT99" s="97" t="s">
        <v>102</v>
      </c>
      <c r="AU99" s="97" t="s">
        <v>40</v>
      </c>
      <c r="AV99" s="98">
        <f>ROUND(IF($AU$99="nulová",0,IF(OR($AU$99="základní",$AU$99="zákl. přenesená"),$AG$99*$L$28,$AG$99*$L$29)),2)</f>
        <v>0</v>
      </c>
      <c r="BV99" s="6" t="s">
        <v>105</v>
      </c>
      <c r="BY99" s="92">
        <f>IF($AU$99="základní",$AV$99,0)</f>
        <v>0</v>
      </c>
      <c r="BZ99" s="92">
        <f>IF($AU$99="snížená",$AV$99,0)</f>
        <v>0</v>
      </c>
      <c r="CA99" s="92">
        <f>IF($AU$99="zákl. přenesená",$AV$99,0)</f>
        <v>0</v>
      </c>
      <c r="CB99" s="92">
        <f>IF($AU$99="sníž. přenesená",$AV$99,0)</f>
        <v>0</v>
      </c>
      <c r="CC99" s="92">
        <f>IF($AU$99="nulová",$AV$99,0)</f>
        <v>0</v>
      </c>
      <c r="CD99" s="92">
        <f>IF($AU$99="základní",$AG$99,0)</f>
        <v>0</v>
      </c>
      <c r="CE99" s="92">
        <f>IF($AU$99="snížená",$AG$99,0)</f>
        <v>0</v>
      </c>
      <c r="CF99" s="92">
        <f>IF($AU$99="zákl. přenesená",$AG$99,0)</f>
        <v>0</v>
      </c>
      <c r="CG99" s="92">
        <f>IF($AU$99="sníž. přenesená",$AG$99,0)</f>
        <v>0</v>
      </c>
      <c r="CH99" s="92">
        <f>IF($AU$99="nulová",$AG$99,0)</f>
        <v>0</v>
      </c>
      <c r="CI99" s="6">
        <f>IF($AU$99="základní",1,IF($AU$99="snížená",2,IF($AU$99="zákl. přenesená",4,IF($AU$99="sníž. přenesená",5,3))))</f>
        <v>1</v>
      </c>
      <c r="CJ99" s="6">
        <f>IF($AT$99="stavební čast",1,IF(8899="investiční čast",2,3))</f>
        <v>1</v>
      </c>
      <c r="CK99" s="6" t="str">
        <f>IF($D$99="Vyplň vlastní","","x")</f>
        <v/>
      </c>
    </row>
    <row r="100" spans="2:89" s="6" customFormat="1" ht="12" customHeight="1" x14ac:dyDescent="0.3">
      <c r="B100" s="22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4"/>
    </row>
    <row r="101" spans="2:89" s="6" customFormat="1" ht="30.75" customHeight="1" x14ac:dyDescent="0.3">
      <c r="B101" s="22"/>
      <c r="C101" s="99" t="s">
        <v>106</v>
      </c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206">
        <f>ROUND($AG$87+$AG$95,2)</f>
        <v>0</v>
      </c>
      <c r="AH101" s="207"/>
      <c r="AI101" s="207"/>
      <c r="AJ101" s="207"/>
      <c r="AK101" s="207"/>
      <c r="AL101" s="207"/>
      <c r="AM101" s="207"/>
      <c r="AN101" s="206">
        <f>ROUND($AN$87+$AN$95,2)</f>
        <v>0</v>
      </c>
      <c r="AO101" s="207"/>
      <c r="AP101" s="207"/>
      <c r="AQ101" s="24"/>
    </row>
    <row r="102" spans="2:89" s="6" customFormat="1" ht="7.5" customHeight="1" x14ac:dyDescent="0.3">
      <c r="B102" s="45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7"/>
    </row>
  </sheetData>
  <sheetProtection password="CC35" sheet="1" objects="1" scenarios="1" formatColumns="0" formatRows="0" sort="0" autoFilter="0"/>
  <mergeCells count="77">
    <mergeCell ref="AG101:AM101"/>
    <mergeCell ref="AN101:AP101"/>
    <mergeCell ref="AR2:BE2"/>
    <mergeCell ref="D99:AB99"/>
    <mergeCell ref="AG99:AM99"/>
    <mergeCell ref="AN99:AP99"/>
    <mergeCell ref="AG87:AM87"/>
    <mergeCell ref="AN87:AP87"/>
    <mergeCell ref="AG95:AM95"/>
    <mergeCell ref="AN95:AP95"/>
    <mergeCell ref="D97:AB97"/>
    <mergeCell ref="AG97:AM97"/>
    <mergeCell ref="AN97:AP97"/>
    <mergeCell ref="D98:AB98"/>
    <mergeCell ref="AG98:AM98"/>
    <mergeCell ref="AN98:AP98"/>
    <mergeCell ref="AN93:AP93"/>
    <mergeCell ref="AG93:AM93"/>
    <mergeCell ref="D93:H93"/>
    <mergeCell ref="J93:AF93"/>
    <mergeCell ref="AG96:AM96"/>
    <mergeCell ref="AN96:AP96"/>
    <mergeCell ref="AN91:AP91"/>
    <mergeCell ref="AG91:AM91"/>
    <mergeCell ref="D91:H91"/>
    <mergeCell ref="J91:AF91"/>
    <mergeCell ref="AN92:AP92"/>
    <mergeCell ref="AG92:AM92"/>
    <mergeCell ref="D92:H92"/>
    <mergeCell ref="J92:AF92"/>
    <mergeCell ref="AN89:AP89"/>
    <mergeCell ref="AG89:AM89"/>
    <mergeCell ref="D89:H89"/>
    <mergeCell ref="J89:AF89"/>
    <mergeCell ref="AN90:AP90"/>
    <mergeCell ref="AG90:AM90"/>
    <mergeCell ref="D90:H90"/>
    <mergeCell ref="J90:AF90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S82:AT84"/>
    <mergeCell ref="AM83:AP83"/>
    <mergeCell ref="L31:O31"/>
    <mergeCell ref="W31:AE31"/>
    <mergeCell ref="AK31:AO31"/>
    <mergeCell ref="L32:O32"/>
    <mergeCell ref="W32:AE32"/>
    <mergeCell ref="AK32:AO32"/>
    <mergeCell ref="X34:AB34"/>
    <mergeCell ref="AK34:AO34"/>
    <mergeCell ref="C76:AP76"/>
    <mergeCell ref="L78:AO78"/>
    <mergeCell ref="AM82:AP82"/>
    <mergeCell ref="C2:AP2"/>
    <mergeCell ref="C4:AP4"/>
    <mergeCell ref="W28:AE28"/>
    <mergeCell ref="AK28:AO28"/>
    <mergeCell ref="L29:O29"/>
    <mergeCell ref="W29:AE29"/>
    <mergeCell ref="AK29:AO29"/>
    <mergeCell ref="BE5:BE34"/>
    <mergeCell ref="K5:AO5"/>
    <mergeCell ref="K6:AO6"/>
    <mergeCell ref="E14:AJ14"/>
    <mergeCell ref="AK23:AO23"/>
    <mergeCell ref="AK24:AO24"/>
    <mergeCell ref="AK26:AO26"/>
    <mergeCell ref="L28:O28"/>
    <mergeCell ref="L30:O30"/>
    <mergeCell ref="W30:AE30"/>
    <mergeCell ref="AK30:AO30"/>
  </mergeCells>
  <dataValidations disablePrompts="1" count="2">
    <dataValidation type="list" allowBlank="1" showInputMessage="1" showErrorMessage="1" error="Povoleny jsou hodnoty základní, snížená, zákl. přenesená, sníž. přenesená, nulová." sqref="AU96:AU100">
      <formula1>"základní,snížená,zákl. přenesená,sníž. přenesená,nulová"</formula1>
    </dataValidation>
    <dataValidation type="list" allowBlank="1" showInputMessage="1" showErrorMessage="1" error="Povoleny jsou hodnoty stavební čast, technologická čast, investiční čast." sqref="AT96:AT100">
      <formula1>"stavební čast,technologická čast,investiční čast"</formula1>
    </dataValidation>
  </dataValidations>
  <hyperlinks>
    <hyperlink ref="K1:S1" location="C2" tooltip="Souhrnný list stavby" display="1) Souhrnný list stavby"/>
    <hyperlink ref="W1:AF1" location="C87" tooltip="Rekapitulace objektů" display="2) Rekapitulace objektů"/>
    <hyperlink ref="A88" location="'SO 000.01 - Příprava stav...'!C2" tooltip="SO 000.01 - Příprava stav..." display="/"/>
    <hyperlink ref="A89" location="'SO 100.01 - Komunikace a ...'!C2" tooltip="SO 100.01 - Komunikace a ..." display="/"/>
    <hyperlink ref="A90" location="'SO 300.01 - Dešťová kanal...'!C2" tooltip="SO 300.01 - Dešťová kanal..." display="/"/>
    <hyperlink ref="A91" location="'SO 300.02 - Vodovodní pří...'!C2" tooltip="SO 300.02 - Vodovodní pří..." display="/"/>
    <hyperlink ref="A92" location="'SO 400.01 - Veřejné osvět...'!C2" tooltip="SO 400.01 - Veřejné osvět..." display="/"/>
    <hyperlink ref="A93" location="'SO 400.02 - Chráničky ele...'!C2" tooltip="SO 400.02 - Chráničky ele..." display="/"/>
  </hyperlinks>
  <pageMargins left="0.59027779102325439" right="0.59027779102325439" top="0.59027779102325439" bottom="0.59027779102325439" header="0" footer="0"/>
  <pageSetup paperSize="9" scale="83" fitToHeight="100" orientation="portrait" blackAndWhite="1" r:id="rId1"/>
  <headerFooter alignWithMargins="0"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5535"/>
  <sheetViews>
    <sheetView showGridLines="0" view="pageBreakPreview" zoomScaleNormal="100" zoomScaleSheetLayoutView="100" workbookViewId="0">
      <pane ySplit="1" topLeftCell="A23" activePane="bottomLeft" state="frozenSplit"/>
      <selection pane="bottomLeft"/>
    </sheetView>
  </sheetViews>
  <sheetFormatPr defaultColWidth="10.42578125" defaultRowHeight="14.25" customHeight="1" x14ac:dyDescent="0.3"/>
  <cols>
    <col min="1" max="1" width="8.28515625" style="2" customWidth="1"/>
    <col min="2" max="2" width="1.7109375" style="2" customWidth="1"/>
    <col min="3" max="3" width="4.140625" style="2" customWidth="1"/>
    <col min="4" max="4" width="4.28515625" style="2" customWidth="1"/>
    <col min="5" max="5" width="17.140625" style="2" customWidth="1"/>
    <col min="6" max="7" width="11.140625" style="2" customWidth="1"/>
    <col min="8" max="8" width="12.42578125" style="2" customWidth="1"/>
    <col min="9" max="9" width="7" style="2" customWidth="1"/>
    <col min="10" max="10" width="5.140625" style="2" customWidth="1"/>
    <col min="11" max="11" width="11.42578125" style="2" customWidth="1"/>
    <col min="12" max="12" width="12" style="2" customWidth="1"/>
    <col min="13" max="14" width="6" style="2" customWidth="1"/>
    <col min="15" max="15" width="2" style="2" customWidth="1"/>
    <col min="16" max="16" width="12.42578125" style="2" customWidth="1"/>
    <col min="17" max="17" width="4.140625" style="2" customWidth="1"/>
    <col min="18" max="18" width="1.7109375" style="2" customWidth="1"/>
    <col min="19" max="19" width="8.140625" style="2" customWidth="1"/>
    <col min="20" max="20" width="29.7109375" style="2" hidden="1" customWidth="1"/>
    <col min="21" max="21" width="16.28515625" style="2" hidden="1" customWidth="1"/>
    <col min="22" max="22" width="12.28515625" style="2" hidden="1" customWidth="1"/>
    <col min="23" max="23" width="16.28515625" style="2" hidden="1" customWidth="1"/>
    <col min="24" max="24" width="12.140625" style="2" hidden="1" customWidth="1"/>
    <col min="25" max="25" width="15" style="2" hidden="1" customWidth="1"/>
    <col min="26" max="26" width="11" style="2" hidden="1" customWidth="1"/>
    <col min="27" max="27" width="15" style="2" hidden="1" customWidth="1"/>
    <col min="28" max="28" width="16.28515625" style="2" hidden="1" customWidth="1"/>
    <col min="29" max="29" width="11" style="2" customWidth="1"/>
    <col min="30" max="30" width="15" style="2" customWidth="1"/>
    <col min="31" max="31" width="16.28515625" style="2" customWidth="1"/>
    <col min="32" max="43" width="10.42578125" style="1" customWidth="1"/>
    <col min="44" max="64" width="10.42578125" style="2" hidden="1" customWidth="1"/>
    <col min="65" max="16384" width="10.42578125" style="1"/>
  </cols>
  <sheetData>
    <row r="1" spans="1:256" s="3" customFormat="1" ht="22.5" customHeight="1" x14ac:dyDescent="0.3">
      <c r="A1" s="169"/>
      <c r="B1" s="166"/>
      <c r="C1" s="166"/>
      <c r="D1" s="167" t="s">
        <v>1</v>
      </c>
      <c r="E1" s="166"/>
      <c r="F1" s="168" t="s">
        <v>786</v>
      </c>
      <c r="G1" s="168"/>
      <c r="H1" s="229" t="s">
        <v>787</v>
      </c>
      <c r="I1" s="229"/>
      <c r="J1" s="229"/>
      <c r="K1" s="229"/>
      <c r="L1" s="168" t="s">
        <v>788</v>
      </c>
      <c r="M1" s="166"/>
      <c r="N1" s="166"/>
      <c r="O1" s="167" t="s">
        <v>107</v>
      </c>
      <c r="P1" s="166"/>
      <c r="Q1" s="166"/>
      <c r="R1" s="166"/>
      <c r="S1" s="168" t="s">
        <v>789</v>
      </c>
      <c r="T1" s="168"/>
      <c r="U1" s="169"/>
      <c r="V1" s="169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</row>
    <row r="2" spans="1:256" s="2" customFormat="1" ht="37.5" customHeight="1" x14ac:dyDescent="0.3">
      <c r="C2" s="185" t="s">
        <v>4</v>
      </c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S2" s="208" t="s">
        <v>5</v>
      </c>
      <c r="T2" s="172"/>
      <c r="U2" s="172"/>
      <c r="V2" s="172"/>
      <c r="W2" s="172"/>
      <c r="X2" s="172"/>
      <c r="Y2" s="172"/>
      <c r="Z2" s="172"/>
      <c r="AA2" s="172"/>
      <c r="AB2" s="172"/>
      <c r="AC2" s="172"/>
      <c r="AT2" s="2" t="s">
        <v>82</v>
      </c>
    </row>
    <row r="3" spans="1:256" s="2" customFormat="1" ht="7.5" customHeight="1" x14ac:dyDescent="0.3"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  <c r="AT3" s="2" t="s">
        <v>108</v>
      </c>
    </row>
    <row r="4" spans="1:256" s="2" customFormat="1" ht="37.5" customHeight="1" x14ac:dyDescent="0.3">
      <c r="B4" s="10"/>
      <c r="C4" s="186" t="s">
        <v>109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2"/>
      <c r="T4" s="13" t="s">
        <v>10</v>
      </c>
      <c r="AT4" s="2" t="s">
        <v>3</v>
      </c>
    </row>
    <row r="5" spans="1:256" s="2" customFormat="1" ht="7.5" customHeight="1" x14ac:dyDescent="0.3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</row>
    <row r="6" spans="1:256" s="2" customFormat="1" ht="30.75" customHeight="1" x14ac:dyDescent="0.3">
      <c r="B6" s="10"/>
      <c r="C6" s="11"/>
      <c r="D6" s="18" t="s">
        <v>16</v>
      </c>
      <c r="E6" s="11"/>
      <c r="F6" s="213" t="str">
        <f>'Rekapitulace stavby'!$K$6</f>
        <v>Přístupové komunikace do průmyslové zóny</v>
      </c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1"/>
      <c r="R6" s="12"/>
    </row>
    <row r="7" spans="1:256" s="6" customFormat="1" ht="37.5" customHeight="1" x14ac:dyDescent="0.3">
      <c r="B7" s="22"/>
      <c r="C7" s="23"/>
      <c r="D7" s="17" t="s">
        <v>110</v>
      </c>
      <c r="E7" s="23"/>
      <c r="F7" s="177" t="s">
        <v>111</v>
      </c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23"/>
      <c r="R7" s="24"/>
    </row>
    <row r="8" spans="1:256" s="6" customFormat="1" ht="15" customHeight="1" x14ac:dyDescent="0.3">
      <c r="B8" s="22"/>
      <c r="C8" s="23"/>
      <c r="D8" s="18" t="s">
        <v>19</v>
      </c>
      <c r="E8" s="23"/>
      <c r="F8" s="16"/>
      <c r="G8" s="23"/>
      <c r="H8" s="23"/>
      <c r="I8" s="23"/>
      <c r="J8" s="23"/>
      <c r="K8" s="23"/>
      <c r="L8" s="23"/>
      <c r="M8" s="18" t="s">
        <v>20</v>
      </c>
      <c r="N8" s="23"/>
      <c r="O8" s="16"/>
      <c r="P8" s="23"/>
      <c r="Q8" s="23"/>
      <c r="R8" s="24"/>
    </row>
    <row r="9" spans="1:256" s="6" customFormat="1" ht="15" customHeight="1" x14ac:dyDescent="0.3">
      <c r="B9" s="22"/>
      <c r="C9" s="23"/>
      <c r="D9" s="18" t="s">
        <v>22</v>
      </c>
      <c r="E9" s="23"/>
      <c r="F9" s="16" t="s">
        <v>23</v>
      </c>
      <c r="G9" s="23"/>
      <c r="H9" s="23"/>
      <c r="I9" s="23"/>
      <c r="J9" s="23"/>
      <c r="K9" s="23"/>
      <c r="L9" s="23"/>
      <c r="M9" s="18" t="s">
        <v>24</v>
      </c>
      <c r="N9" s="23"/>
      <c r="O9" s="214">
        <f>'Rekapitulace stavby'!$AN$8</f>
        <v>42530</v>
      </c>
      <c r="P9" s="191"/>
      <c r="Q9" s="23"/>
      <c r="R9" s="24"/>
    </row>
    <row r="10" spans="1:256" s="6" customFormat="1" ht="12" customHeight="1" x14ac:dyDescent="0.3"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4"/>
    </row>
    <row r="11" spans="1:256" s="6" customFormat="1" ht="15" customHeight="1" x14ac:dyDescent="0.3">
      <c r="B11" s="22"/>
      <c r="C11" s="23"/>
      <c r="D11" s="18" t="s">
        <v>27</v>
      </c>
      <c r="E11" s="23"/>
      <c r="F11" s="23"/>
      <c r="G11" s="23"/>
      <c r="H11" s="23"/>
      <c r="I11" s="23"/>
      <c r="J11" s="23"/>
      <c r="K11" s="23"/>
      <c r="L11" s="23"/>
      <c r="M11" s="18" t="s">
        <v>28</v>
      </c>
      <c r="N11" s="23"/>
      <c r="O11" s="175" t="str">
        <f>IF('Rekapitulace stavby'!$AN$10="","",'Rekapitulace stavby'!$AN$10)</f>
        <v/>
      </c>
      <c r="P11" s="191"/>
      <c r="Q11" s="23"/>
      <c r="R11" s="24"/>
    </row>
    <row r="12" spans="1:256" s="6" customFormat="1" ht="18.75" customHeight="1" x14ac:dyDescent="0.3">
      <c r="B12" s="22"/>
      <c r="C12" s="23"/>
      <c r="D12" s="23"/>
      <c r="E12" s="16" t="str">
        <f>IF('Rekapitulace stavby'!$E$11="","",'Rekapitulace stavby'!$E$11)</f>
        <v xml:space="preserve"> </v>
      </c>
      <c r="F12" s="23"/>
      <c r="G12" s="23"/>
      <c r="H12" s="23"/>
      <c r="I12" s="23"/>
      <c r="J12" s="23"/>
      <c r="K12" s="23"/>
      <c r="L12" s="23"/>
      <c r="M12" s="18" t="s">
        <v>30</v>
      </c>
      <c r="N12" s="23"/>
      <c r="O12" s="175" t="str">
        <f>IF('Rekapitulace stavby'!$AN$11="","",'Rekapitulace stavby'!$AN$11)</f>
        <v/>
      </c>
      <c r="P12" s="191"/>
      <c r="Q12" s="23"/>
      <c r="R12" s="24"/>
    </row>
    <row r="13" spans="1:256" s="6" customFormat="1" ht="7.5" customHeight="1" x14ac:dyDescent="0.3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4"/>
    </row>
    <row r="14" spans="1:256" s="6" customFormat="1" ht="15" customHeight="1" x14ac:dyDescent="0.3">
      <c r="B14" s="22"/>
      <c r="C14" s="23"/>
      <c r="D14" s="18" t="s">
        <v>31</v>
      </c>
      <c r="E14" s="23"/>
      <c r="F14" s="23"/>
      <c r="G14" s="23"/>
      <c r="H14" s="23"/>
      <c r="I14" s="23"/>
      <c r="J14" s="23"/>
      <c r="K14" s="23"/>
      <c r="L14" s="23"/>
      <c r="M14" s="18" t="s">
        <v>28</v>
      </c>
      <c r="N14" s="23"/>
      <c r="O14" s="212" t="str">
        <f>IF('Rekapitulace stavby'!$AN$13="","",'Rekapitulace stavby'!$AN$13)</f>
        <v>Vyplň údaj</v>
      </c>
      <c r="P14" s="191"/>
      <c r="Q14" s="23"/>
      <c r="R14" s="24"/>
    </row>
    <row r="15" spans="1:256" s="6" customFormat="1" ht="18.75" customHeight="1" x14ac:dyDescent="0.3">
      <c r="B15" s="22"/>
      <c r="C15" s="23"/>
      <c r="D15" s="23"/>
      <c r="E15" s="212" t="str">
        <f>IF('Rekapitulace stavby'!$E$14="","",'Rekapitulace stavby'!$E$14)</f>
        <v>Vyplň údaj</v>
      </c>
      <c r="F15" s="191"/>
      <c r="G15" s="191"/>
      <c r="H15" s="191"/>
      <c r="I15" s="191"/>
      <c r="J15" s="191"/>
      <c r="K15" s="191"/>
      <c r="L15" s="191"/>
      <c r="M15" s="18" t="s">
        <v>30</v>
      </c>
      <c r="N15" s="23"/>
      <c r="O15" s="212" t="str">
        <f>IF('Rekapitulace stavby'!$AN$14="","",'Rekapitulace stavby'!$AN$14)</f>
        <v>Vyplň údaj</v>
      </c>
      <c r="P15" s="191"/>
      <c r="Q15" s="23"/>
      <c r="R15" s="24"/>
    </row>
    <row r="16" spans="1:256" s="6" customFormat="1" ht="7.5" customHeight="1" x14ac:dyDescent="0.3"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4"/>
    </row>
    <row r="17" spans="2:18" s="6" customFormat="1" ht="15" customHeight="1" x14ac:dyDescent="0.3">
      <c r="B17" s="22"/>
      <c r="C17" s="23"/>
      <c r="D17" s="18" t="s">
        <v>33</v>
      </c>
      <c r="E17" s="23"/>
      <c r="F17" s="23"/>
      <c r="G17" s="23"/>
      <c r="H17" s="23"/>
      <c r="I17" s="23"/>
      <c r="J17" s="23"/>
      <c r="K17" s="23"/>
      <c r="L17" s="23"/>
      <c r="M17" s="18" t="s">
        <v>28</v>
      </c>
      <c r="N17" s="23"/>
      <c r="O17" s="175" t="str">
        <f>IF('Rekapitulace stavby'!$AN$16="","",'Rekapitulace stavby'!$AN$16)</f>
        <v/>
      </c>
      <c r="P17" s="191"/>
      <c r="Q17" s="23"/>
      <c r="R17" s="24"/>
    </row>
    <row r="18" spans="2:18" s="6" customFormat="1" ht="18.75" customHeight="1" x14ac:dyDescent="0.3">
      <c r="B18" s="22"/>
      <c r="C18" s="23"/>
      <c r="D18" s="23"/>
      <c r="E18" s="16" t="str">
        <f>IF('Rekapitulace stavby'!$E$17="","",'Rekapitulace stavby'!$E$17)</f>
        <v xml:space="preserve"> </v>
      </c>
      <c r="F18" s="23"/>
      <c r="G18" s="23"/>
      <c r="H18" s="23"/>
      <c r="I18" s="23"/>
      <c r="J18" s="23"/>
      <c r="K18" s="23"/>
      <c r="L18" s="23"/>
      <c r="M18" s="18" t="s">
        <v>30</v>
      </c>
      <c r="N18" s="23"/>
      <c r="O18" s="175" t="str">
        <f>IF('Rekapitulace stavby'!$AN$17="","",'Rekapitulace stavby'!$AN$17)</f>
        <v/>
      </c>
      <c r="P18" s="191"/>
      <c r="Q18" s="23"/>
      <c r="R18" s="24"/>
    </row>
    <row r="19" spans="2:18" s="6" customFormat="1" ht="7.5" customHeight="1" x14ac:dyDescent="0.3"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</row>
    <row r="20" spans="2:18" s="6" customFormat="1" ht="15" customHeight="1" x14ac:dyDescent="0.3">
      <c r="B20" s="22"/>
      <c r="C20" s="23"/>
      <c r="D20" s="18" t="s">
        <v>35</v>
      </c>
      <c r="E20" s="23"/>
      <c r="F20" s="23"/>
      <c r="G20" s="23"/>
      <c r="H20" s="23"/>
      <c r="I20" s="23"/>
      <c r="J20" s="23"/>
      <c r="K20" s="23"/>
      <c r="L20" s="23"/>
      <c r="M20" s="18" t="s">
        <v>28</v>
      </c>
      <c r="N20" s="23"/>
      <c r="O20" s="175" t="str">
        <f>IF('Rekapitulace stavby'!$AN$19="","",'Rekapitulace stavby'!$AN$19)</f>
        <v/>
      </c>
      <c r="P20" s="191"/>
      <c r="Q20" s="23"/>
      <c r="R20" s="24"/>
    </row>
    <row r="21" spans="2:18" s="6" customFormat="1" ht="18.75" customHeight="1" x14ac:dyDescent="0.3">
      <c r="B21" s="22"/>
      <c r="C21" s="23"/>
      <c r="D21" s="23"/>
      <c r="E21" s="16" t="str">
        <f>IF('Rekapitulace stavby'!$E$20="","",'Rekapitulace stavby'!$E$20)</f>
        <v xml:space="preserve"> </v>
      </c>
      <c r="F21" s="23"/>
      <c r="G21" s="23"/>
      <c r="H21" s="23"/>
      <c r="I21" s="23"/>
      <c r="J21" s="23"/>
      <c r="K21" s="23"/>
      <c r="L21" s="23"/>
      <c r="M21" s="18" t="s">
        <v>30</v>
      </c>
      <c r="N21" s="23"/>
      <c r="O21" s="175" t="str">
        <f>IF('Rekapitulace stavby'!$AN$20="","",'Rekapitulace stavby'!$AN$20)</f>
        <v/>
      </c>
      <c r="P21" s="191"/>
      <c r="Q21" s="23"/>
      <c r="R21" s="24"/>
    </row>
    <row r="22" spans="2:18" s="6" customFormat="1" ht="7.5" customHeight="1" x14ac:dyDescent="0.3">
      <c r="B22" s="22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4"/>
    </row>
    <row r="23" spans="2:18" s="6" customFormat="1" ht="7.5" customHeight="1" x14ac:dyDescent="0.3">
      <c r="B23" s="22"/>
      <c r="C23" s="23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23"/>
      <c r="R23" s="24"/>
    </row>
    <row r="24" spans="2:18" s="6" customFormat="1" ht="15" customHeight="1" x14ac:dyDescent="0.3">
      <c r="B24" s="22"/>
      <c r="C24" s="23"/>
      <c r="D24" s="100" t="s">
        <v>112</v>
      </c>
      <c r="E24" s="23"/>
      <c r="F24" s="23"/>
      <c r="G24" s="23"/>
      <c r="H24" s="23"/>
      <c r="I24" s="23"/>
      <c r="J24" s="23"/>
      <c r="K24" s="23"/>
      <c r="L24" s="23"/>
      <c r="M24" s="179">
        <f>$N$88</f>
        <v>0</v>
      </c>
      <c r="N24" s="191"/>
      <c r="O24" s="191"/>
      <c r="P24" s="191"/>
      <c r="Q24" s="23"/>
      <c r="R24" s="24"/>
    </row>
    <row r="25" spans="2:18" s="6" customFormat="1" ht="15" customHeight="1" x14ac:dyDescent="0.3">
      <c r="B25" s="22"/>
      <c r="C25" s="23"/>
      <c r="D25" s="21" t="s">
        <v>101</v>
      </c>
      <c r="E25" s="23"/>
      <c r="F25" s="23"/>
      <c r="G25" s="23"/>
      <c r="H25" s="23"/>
      <c r="I25" s="23"/>
      <c r="J25" s="23"/>
      <c r="K25" s="23"/>
      <c r="L25" s="23"/>
      <c r="M25" s="179">
        <f>$N$92</f>
        <v>0</v>
      </c>
      <c r="N25" s="191"/>
      <c r="O25" s="191"/>
      <c r="P25" s="191"/>
      <c r="Q25" s="23"/>
      <c r="R25" s="24"/>
    </row>
    <row r="26" spans="2:18" s="6" customFormat="1" ht="7.5" customHeight="1" x14ac:dyDescent="0.3"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4"/>
    </row>
    <row r="27" spans="2:18" s="6" customFormat="1" ht="26.25" customHeight="1" x14ac:dyDescent="0.3">
      <c r="B27" s="22"/>
      <c r="C27" s="23"/>
      <c r="D27" s="101" t="s">
        <v>38</v>
      </c>
      <c r="E27" s="23"/>
      <c r="F27" s="23"/>
      <c r="G27" s="23"/>
      <c r="H27" s="23"/>
      <c r="I27" s="23"/>
      <c r="J27" s="23"/>
      <c r="K27" s="23"/>
      <c r="L27" s="23"/>
      <c r="M27" s="216">
        <f>ROUND($M$24+$M$25,2)</f>
        <v>0</v>
      </c>
      <c r="N27" s="191"/>
      <c r="O27" s="191"/>
      <c r="P27" s="191"/>
      <c r="Q27" s="23"/>
      <c r="R27" s="24"/>
    </row>
    <row r="28" spans="2:18" s="6" customFormat="1" ht="7.5" customHeight="1" x14ac:dyDescent="0.3">
      <c r="B28" s="22"/>
      <c r="C28" s="23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23"/>
      <c r="R28" s="24"/>
    </row>
    <row r="29" spans="2:18" s="6" customFormat="1" ht="15" customHeight="1" x14ac:dyDescent="0.3">
      <c r="B29" s="22"/>
      <c r="C29" s="23"/>
      <c r="D29" s="28" t="s">
        <v>39</v>
      </c>
      <c r="E29" s="28" t="s">
        <v>40</v>
      </c>
      <c r="F29" s="29">
        <v>0.21</v>
      </c>
      <c r="G29" s="102" t="s">
        <v>41</v>
      </c>
      <c r="H29" s="215">
        <f>ROUND((((SUM($BE$92:$BE$99)+SUM($BE$117:$BE$153))+SUM($BE$154:$BE$155))),2)</f>
        <v>0</v>
      </c>
      <c r="I29" s="191"/>
      <c r="J29" s="191"/>
      <c r="K29" s="23"/>
      <c r="L29" s="23"/>
      <c r="M29" s="215">
        <f>ROUND((((SUM($BE$92:$BE$99)+SUM($BE$117:$BE$153))*$F$29)+SUM($BE$154:$BE$155)*$F$29),2)</f>
        <v>0</v>
      </c>
      <c r="N29" s="191"/>
      <c r="O29" s="191"/>
      <c r="P29" s="191"/>
      <c r="Q29" s="23"/>
      <c r="R29" s="24"/>
    </row>
    <row r="30" spans="2:18" s="6" customFormat="1" ht="15" customHeight="1" x14ac:dyDescent="0.3">
      <c r="B30" s="22"/>
      <c r="C30" s="23"/>
      <c r="D30" s="23"/>
      <c r="E30" s="28" t="s">
        <v>42</v>
      </c>
      <c r="F30" s="29">
        <v>0.15</v>
      </c>
      <c r="G30" s="102" t="s">
        <v>41</v>
      </c>
      <c r="H30" s="215">
        <f>ROUND((((SUM($BF$92:$BF$99)+SUM($BF$117:$BF$153))+SUM($BF$154:$BF$155))),2)</f>
        <v>0</v>
      </c>
      <c r="I30" s="191"/>
      <c r="J30" s="191"/>
      <c r="K30" s="23"/>
      <c r="L30" s="23"/>
      <c r="M30" s="215">
        <f>ROUND((((SUM($BF$92:$BF$99)+SUM($BF$117:$BF$153))*$F$30)+SUM($BF$154:$BF$155)*$F$30),2)</f>
        <v>0</v>
      </c>
      <c r="N30" s="191"/>
      <c r="O30" s="191"/>
      <c r="P30" s="191"/>
      <c r="Q30" s="23"/>
      <c r="R30" s="24"/>
    </row>
    <row r="31" spans="2:18" s="6" customFormat="1" ht="15" hidden="1" customHeight="1" x14ac:dyDescent="0.3">
      <c r="B31" s="22"/>
      <c r="C31" s="23"/>
      <c r="D31" s="23"/>
      <c r="E31" s="28" t="s">
        <v>43</v>
      </c>
      <c r="F31" s="29">
        <v>0.21</v>
      </c>
      <c r="G31" s="102" t="s">
        <v>41</v>
      </c>
      <c r="H31" s="215">
        <f>ROUND((((SUM($BG$92:$BG$99)+SUM($BG$117:$BG$153))+SUM($BG$154:$BG$155))),2)</f>
        <v>0</v>
      </c>
      <c r="I31" s="191"/>
      <c r="J31" s="191"/>
      <c r="K31" s="23"/>
      <c r="L31" s="23"/>
      <c r="M31" s="215">
        <v>0</v>
      </c>
      <c r="N31" s="191"/>
      <c r="O31" s="191"/>
      <c r="P31" s="191"/>
      <c r="Q31" s="23"/>
      <c r="R31" s="24"/>
    </row>
    <row r="32" spans="2:18" s="6" customFormat="1" ht="15" hidden="1" customHeight="1" x14ac:dyDescent="0.3">
      <c r="B32" s="22"/>
      <c r="C32" s="23"/>
      <c r="D32" s="23"/>
      <c r="E32" s="28" t="s">
        <v>44</v>
      </c>
      <c r="F32" s="29">
        <v>0.15</v>
      </c>
      <c r="G32" s="102" t="s">
        <v>41</v>
      </c>
      <c r="H32" s="215">
        <f>ROUND((((SUM($BH$92:$BH$99)+SUM($BH$117:$BH$153))+SUM($BH$154:$BH$155))),2)</f>
        <v>0</v>
      </c>
      <c r="I32" s="191"/>
      <c r="J32" s="191"/>
      <c r="K32" s="23"/>
      <c r="L32" s="23"/>
      <c r="M32" s="215">
        <v>0</v>
      </c>
      <c r="N32" s="191"/>
      <c r="O32" s="191"/>
      <c r="P32" s="191"/>
      <c r="Q32" s="23"/>
      <c r="R32" s="24"/>
    </row>
    <row r="33" spans="2:18" s="6" customFormat="1" ht="15" hidden="1" customHeight="1" x14ac:dyDescent="0.3">
      <c r="B33" s="22"/>
      <c r="C33" s="23"/>
      <c r="D33" s="23"/>
      <c r="E33" s="28" t="s">
        <v>45</v>
      </c>
      <c r="F33" s="29">
        <v>0</v>
      </c>
      <c r="G33" s="102" t="s">
        <v>41</v>
      </c>
      <c r="H33" s="215">
        <f>ROUND((((SUM($BI$92:$BI$99)+SUM($BI$117:$BI$153))+SUM($BI$154:$BI$155))),2)</f>
        <v>0</v>
      </c>
      <c r="I33" s="191"/>
      <c r="J33" s="191"/>
      <c r="K33" s="23"/>
      <c r="L33" s="23"/>
      <c r="M33" s="215">
        <v>0</v>
      </c>
      <c r="N33" s="191"/>
      <c r="O33" s="191"/>
      <c r="P33" s="191"/>
      <c r="Q33" s="23"/>
      <c r="R33" s="24"/>
    </row>
    <row r="34" spans="2:18" s="6" customFormat="1" ht="7.5" customHeight="1" x14ac:dyDescent="0.3">
      <c r="B34" s="2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4"/>
    </row>
    <row r="35" spans="2:18" s="6" customFormat="1" ht="26.25" customHeight="1" x14ac:dyDescent="0.3">
      <c r="B35" s="22"/>
      <c r="C35" s="32"/>
      <c r="D35" s="33" t="s">
        <v>46</v>
      </c>
      <c r="E35" s="34"/>
      <c r="F35" s="34"/>
      <c r="G35" s="103" t="s">
        <v>47</v>
      </c>
      <c r="H35" s="35" t="s">
        <v>48</v>
      </c>
      <c r="I35" s="34"/>
      <c r="J35" s="34"/>
      <c r="K35" s="34"/>
      <c r="L35" s="194">
        <f>ROUND(SUM($M$27:$M$33),2)</f>
        <v>0</v>
      </c>
      <c r="M35" s="193"/>
      <c r="N35" s="193"/>
      <c r="O35" s="193"/>
      <c r="P35" s="195"/>
      <c r="Q35" s="32"/>
      <c r="R35" s="24"/>
    </row>
    <row r="36" spans="2:18" s="6" customFormat="1" ht="15" customHeight="1" x14ac:dyDescent="0.3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4"/>
    </row>
    <row r="37" spans="2:18" s="6" customFormat="1" ht="15" customHeight="1" x14ac:dyDescent="0.3">
      <c r="B37" s="22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4"/>
    </row>
    <row r="38" spans="2:18" s="2" customFormat="1" ht="14.25" customHeight="1" x14ac:dyDescent="0.3"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</row>
    <row r="39" spans="2:18" s="2" customFormat="1" ht="14.25" customHeight="1" x14ac:dyDescent="0.3"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</row>
    <row r="40" spans="2:18" s="2" customFormat="1" ht="14.25" customHeight="1" x14ac:dyDescent="0.3"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</row>
    <row r="41" spans="2:18" s="2" customFormat="1" ht="14.25" customHeight="1" x14ac:dyDescent="0.3"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</row>
    <row r="42" spans="2:18" s="2" customFormat="1" ht="14.25" customHeight="1" x14ac:dyDescent="0.3"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</row>
    <row r="43" spans="2:18" s="2" customFormat="1" ht="14.25" customHeight="1" x14ac:dyDescent="0.3"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</row>
    <row r="44" spans="2:18" s="2" customFormat="1" ht="14.25" customHeight="1" x14ac:dyDescent="0.3"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</row>
    <row r="45" spans="2:18" s="2" customFormat="1" ht="14.25" customHeight="1" x14ac:dyDescent="0.3"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</row>
    <row r="46" spans="2:18" s="2" customFormat="1" ht="14.25" customHeight="1" x14ac:dyDescent="0.3"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</row>
    <row r="47" spans="2:18" s="2" customFormat="1" ht="14.25" customHeight="1" x14ac:dyDescent="0.3"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</row>
    <row r="48" spans="2:18" s="2" customFormat="1" ht="14.25" customHeight="1" x14ac:dyDescent="0.3"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</row>
    <row r="49" spans="2:18" s="2" customFormat="1" ht="14.25" customHeight="1" x14ac:dyDescent="0.3"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</row>
    <row r="50" spans="2:18" s="6" customFormat="1" ht="15.75" customHeight="1" x14ac:dyDescent="0.3">
      <c r="B50" s="22"/>
      <c r="C50" s="23"/>
      <c r="D50" s="36" t="s">
        <v>49</v>
      </c>
      <c r="E50" s="37"/>
      <c r="F50" s="37"/>
      <c r="G50" s="37"/>
      <c r="H50" s="38"/>
      <c r="I50" s="23"/>
      <c r="J50" s="36" t="s">
        <v>50</v>
      </c>
      <c r="K50" s="37"/>
      <c r="L50" s="37"/>
      <c r="M50" s="37"/>
      <c r="N50" s="37"/>
      <c r="O50" s="37"/>
      <c r="P50" s="38"/>
      <c r="Q50" s="23"/>
      <c r="R50" s="24"/>
    </row>
    <row r="51" spans="2:18" s="2" customFormat="1" ht="14.25" customHeight="1" x14ac:dyDescent="0.3">
      <c r="B51" s="10"/>
      <c r="C51" s="11"/>
      <c r="D51" s="39"/>
      <c r="E51" s="11"/>
      <c r="F51" s="11"/>
      <c r="G51" s="11"/>
      <c r="H51" s="40"/>
      <c r="I51" s="11"/>
      <c r="J51" s="39"/>
      <c r="K51" s="11"/>
      <c r="L51" s="11"/>
      <c r="M51" s="11"/>
      <c r="N51" s="11"/>
      <c r="O51" s="11"/>
      <c r="P51" s="40"/>
      <c r="Q51" s="11"/>
      <c r="R51" s="12"/>
    </row>
    <row r="52" spans="2:18" s="2" customFormat="1" ht="14.25" customHeight="1" x14ac:dyDescent="0.3">
      <c r="B52" s="10"/>
      <c r="C52" s="11"/>
      <c r="D52" s="39"/>
      <c r="E52" s="11"/>
      <c r="F52" s="11"/>
      <c r="G52" s="11"/>
      <c r="H52" s="40"/>
      <c r="I52" s="11"/>
      <c r="J52" s="39"/>
      <c r="K52" s="11"/>
      <c r="L52" s="11"/>
      <c r="M52" s="11"/>
      <c r="N52" s="11"/>
      <c r="O52" s="11"/>
      <c r="P52" s="40"/>
      <c r="Q52" s="11"/>
      <c r="R52" s="12"/>
    </row>
    <row r="53" spans="2:18" s="2" customFormat="1" ht="14.25" customHeight="1" x14ac:dyDescent="0.3">
      <c r="B53" s="10"/>
      <c r="C53" s="11"/>
      <c r="D53" s="39"/>
      <c r="E53" s="11"/>
      <c r="F53" s="11"/>
      <c r="G53" s="11"/>
      <c r="H53" s="40"/>
      <c r="I53" s="11"/>
      <c r="J53" s="39"/>
      <c r="K53" s="11"/>
      <c r="L53" s="11"/>
      <c r="M53" s="11"/>
      <c r="N53" s="11"/>
      <c r="O53" s="11"/>
      <c r="P53" s="40"/>
      <c r="Q53" s="11"/>
      <c r="R53" s="12"/>
    </row>
    <row r="54" spans="2:18" s="2" customFormat="1" ht="14.25" customHeight="1" x14ac:dyDescent="0.3">
      <c r="B54" s="10"/>
      <c r="C54" s="11"/>
      <c r="D54" s="39"/>
      <c r="E54" s="11"/>
      <c r="F54" s="11"/>
      <c r="G54" s="11"/>
      <c r="H54" s="40"/>
      <c r="I54" s="11"/>
      <c r="J54" s="39"/>
      <c r="K54" s="11"/>
      <c r="L54" s="11"/>
      <c r="M54" s="11"/>
      <c r="N54" s="11"/>
      <c r="O54" s="11"/>
      <c r="P54" s="40"/>
      <c r="Q54" s="11"/>
      <c r="R54" s="12"/>
    </row>
    <row r="55" spans="2:18" s="2" customFormat="1" ht="14.25" customHeight="1" x14ac:dyDescent="0.3">
      <c r="B55" s="10"/>
      <c r="C55" s="11"/>
      <c r="D55" s="39"/>
      <c r="E55" s="11"/>
      <c r="F55" s="11"/>
      <c r="G55" s="11"/>
      <c r="H55" s="40"/>
      <c r="I55" s="11"/>
      <c r="J55" s="39"/>
      <c r="K55" s="11"/>
      <c r="L55" s="11"/>
      <c r="M55" s="11"/>
      <c r="N55" s="11"/>
      <c r="O55" s="11"/>
      <c r="P55" s="40"/>
      <c r="Q55" s="11"/>
      <c r="R55" s="12"/>
    </row>
    <row r="56" spans="2:18" s="2" customFormat="1" ht="14.25" customHeight="1" x14ac:dyDescent="0.3">
      <c r="B56" s="10"/>
      <c r="C56" s="11"/>
      <c r="D56" s="39"/>
      <c r="E56" s="11"/>
      <c r="F56" s="11"/>
      <c r="G56" s="11"/>
      <c r="H56" s="40"/>
      <c r="I56" s="11"/>
      <c r="J56" s="39"/>
      <c r="K56" s="11"/>
      <c r="L56" s="11"/>
      <c r="M56" s="11"/>
      <c r="N56" s="11"/>
      <c r="O56" s="11"/>
      <c r="P56" s="40"/>
      <c r="Q56" s="11"/>
      <c r="R56" s="12"/>
    </row>
    <row r="57" spans="2:18" s="2" customFormat="1" ht="14.25" customHeight="1" x14ac:dyDescent="0.3">
      <c r="B57" s="10"/>
      <c r="C57" s="11"/>
      <c r="D57" s="39"/>
      <c r="E57" s="11"/>
      <c r="F57" s="11"/>
      <c r="G57" s="11"/>
      <c r="H57" s="40"/>
      <c r="I57" s="11"/>
      <c r="J57" s="39"/>
      <c r="K57" s="11"/>
      <c r="L57" s="11"/>
      <c r="M57" s="11"/>
      <c r="N57" s="11"/>
      <c r="O57" s="11"/>
      <c r="P57" s="40"/>
      <c r="Q57" s="11"/>
      <c r="R57" s="12"/>
    </row>
    <row r="58" spans="2:18" s="2" customFormat="1" ht="14.25" customHeight="1" x14ac:dyDescent="0.3">
      <c r="B58" s="10"/>
      <c r="C58" s="11"/>
      <c r="D58" s="39"/>
      <c r="E58" s="11"/>
      <c r="F58" s="11"/>
      <c r="G58" s="11"/>
      <c r="H58" s="40"/>
      <c r="I58" s="11"/>
      <c r="J58" s="39"/>
      <c r="K58" s="11"/>
      <c r="L58" s="11"/>
      <c r="M58" s="11"/>
      <c r="N58" s="11"/>
      <c r="O58" s="11"/>
      <c r="P58" s="40"/>
      <c r="Q58" s="11"/>
      <c r="R58" s="12"/>
    </row>
    <row r="59" spans="2:18" s="6" customFormat="1" ht="15.75" customHeight="1" x14ac:dyDescent="0.3">
      <c r="B59" s="22"/>
      <c r="C59" s="23"/>
      <c r="D59" s="41" t="s">
        <v>51</v>
      </c>
      <c r="E59" s="42"/>
      <c r="F59" s="42"/>
      <c r="G59" s="43" t="s">
        <v>52</v>
      </c>
      <c r="H59" s="44"/>
      <c r="I59" s="23"/>
      <c r="J59" s="41" t="s">
        <v>51</v>
      </c>
      <c r="K59" s="42"/>
      <c r="L59" s="42"/>
      <c r="M59" s="42"/>
      <c r="N59" s="43" t="s">
        <v>52</v>
      </c>
      <c r="O59" s="42"/>
      <c r="P59" s="44"/>
      <c r="Q59" s="23"/>
      <c r="R59" s="24"/>
    </row>
    <row r="60" spans="2:18" s="2" customFormat="1" ht="14.25" customHeight="1" x14ac:dyDescent="0.3">
      <c r="B60" s="10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</row>
    <row r="61" spans="2:18" s="6" customFormat="1" ht="15.75" customHeight="1" x14ac:dyDescent="0.3">
      <c r="B61" s="22"/>
      <c r="C61" s="23"/>
      <c r="D61" s="36" t="s">
        <v>53</v>
      </c>
      <c r="E61" s="37"/>
      <c r="F61" s="37"/>
      <c r="G61" s="37"/>
      <c r="H61" s="38"/>
      <c r="I61" s="23"/>
      <c r="J61" s="36" t="s">
        <v>54</v>
      </c>
      <c r="K61" s="37"/>
      <c r="L61" s="37"/>
      <c r="M61" s="37"/>
      <c r="N61" s="37"/>
      <c r="O61" s="37"/>
      <c r="P61" s="38"/>
      <c r="Q61" s="23"/>
      <c r="R61" s="24"/>
    </row>
    <row r="62" spans="2:18" s="2" customFormat="1" ht="14.25" customHeight="1" x14ac:dyDescent="0.3">
      <c r="B62" s="10"/>
      <c r="C62" s="11"/>
      <c r="D62" s="39"/>
      <c r="E62" s="11"/>
      <c r="F62" s="11"/>
      <c r="G62" s="11"/>
      <c r="H62" s="40"/>
      <c r="I62" s="11"/>
      <c r="J62" s="39"/>
      <c r="K62" s="11"/>
      <c r="L62" s="11"/>
      <c r="M62" s="11"/>
      <c r="N62" s="11"/>
      <c r="O62" s="11"/>
      <c r="P62" s="40"/>
      <c r="Q62" s="11"/>
      <c r="R62" s="12"/>
    </row>
    <row r="63" spans="2:18" s="2" customFormat="1" ht="14.25" customHeight="1" x14ac:dyDescent="0.3">
      <c r="B63" s="10"/>
      <c r="C63" s="11"/>
      <c r="D63" s="39"/>
      <c r="E63" s="11"/>
      <c r="F63" s="11"/>
      <c r="G63" s="11"/>
      <c r="H63" s="40"/>
      <c r="I63" s="11"/>
      <c r="J63" s="39"/>
      <c r="K63" s="11"/>
      <c r="L63" s="11"/>
      <c r="M63" s="11"/>
      <c r="N63" s="11"/>
      <c r="O63" s="11"/>
      <c r="P63" s="40"/>
      <c r="Q63" s="11"/>
      <c r="R63" s="12"/>
    </row>
    <row r="64" spans="2:18" s="2" customFormat="1" ht="14.25" customHeight="1" x14ac:dyDescent="0.3">
      <c r="B64" s="10"/>
      <c r="C64" s="11"/>
      <c r="D64" s="39"/>
      <c r="E64" s="11"/>
      <c r="F64" s="11"/>
      <c r="G64" s="11"/>
      <c r="H64" s="40"/>
      <c r="I64" s="11"/>
      <c r="J64" s="39"/>
      <c r="K64" s="11"/>
      <c r="L64" s="11"/>
      <c r="M64" s="11"/>
      <c r="N64" s="11"/>
      <c r="O64" s="11"/>
      <c r="P64" s="40"/>
      <c r="Q64" s="11"/>
      <c r="R64" s="12"/>
    </row>
    <row r="65" spans="2:21" s="2" customFormat="1" ht="14.25" customHeight="1" x14ac:dyDescent="0.3">
      <c r="B65" s="10"/>
      <c r="C65" s="11"/>
      <c r="D65" s="39"/>
      <c r="E65" s="11"/>
      <c r="F65" s="11"/>
      <c r="G65" s="11"/>
      <c r="H65" s="40"/>
      <c r="I65" s="11"/>
      <c r="J65" s="39"/>
      <c r="K65" s="11"/>
      <c r="L65" s="11"/>
      <c r="M65" s="11"/>
      <c r="N65" s="11"/>
      <c r="O65" s="11"/>
      <c r="P65" s="40"/>
      <c r="Q65" s="11"/>
      <c r="R65" s="12"/>
    </row>
    <row r="66" spans="2:21" s="2" customFormat="1" ht="14.25" customHeight="1" x14ac:dyDescent="0.3">
      <c r="B66" s="10"/>
      <c r="C66" s="11"/>
      <c r="D66" s="39"/>
      <c r="E66" s="11"/>
      <c r="F66" s="11"/>
      <c r="G66" s="11"/>
      <c r="H66" s="40"/>
      <c r="I66" s="11"/>
      <c r="J66" s="39"/>
      <c r="K66" s="11"/>
      <c r="L66" s="11"/>
      <c r="M66" s="11"/>
      <c r="N66" s="11"/>
      <c r="O66" s="11"/>
      <c r="P66" s="40"/>
      <c r="Q66" s="11"/>
      <c r="R66" s="12"/>
    </row>
    <row r="67" spans="2:21" s="2" customFormat="1" ht="14.25" customHeight="1" x14ac:dyDescent="0.3">
      <c r="B67" s="10"/>
      <c r="C67" s="11"/>
      <c r="D67" s="39"/>
      <c r="E67" s="11"/>
      <c r="F67" s="11"/>
      <c r="G67" s="11"/>
      <c r="H67" s="40"/>
      <c r="I67" s="11"/>
      <c r="J67" s="39"/>
      <c r="K67" s="11"/>
      <c r="L67" s="11"/>
      <c r="M67" s="11"/>
      <c r="N67" s="11"/>
      <c r="O67" s="11"/>
      <c r="P67" s="40"/>
      <c r="Q67" s="11"/>
      <c r="R67" s="12"/>
    </row>
    <row r="68" spans="2:21" s="2" customFormat="1" ht="14.25" customHeight="1" x14ac:dyDescent="0.3">
      <c r="B68" s="10"/>
      <c r="C68" s="11"/>
      <c r="D68" s="39"/>
      <c r="E68" s="11"/>
      <c r="F68" s="11"/>
      <c r="G68" s="11"/>
      <c r="H68" s="40"/>
      <c r="I68" s="11"/>
      <c r="J68" s="39"/>
      <c r="K68" s="11"/>
      <c r="L68" s="11"/>
      <c r="M68" s="11"/>
      <c r="N68" s="11"/>
      <c r="O68" s="11"/>
      <c r="P68" s="40"/>
      <c r="Q68" s="11"/>
      <c r="R68" s="12"/>
    </row>
    <row r="69" spans="2:21" s="2" customFormat="1" ht="14.25" customHeight="1" x14ac:dyDescent="0.3">
      <c r="B69" s="10"/>
      <c r="C69" s="11"/>
      <c r="D69" s="39"/>
      <c r="E69" s="11"/>
      <c r="F69" s="11"/>
      <c r="G69" s="11"/>
      <c r="H69" s="40"/>
      <c r="I69" s="11"/>
      <c r="J69" s="39"/>
      <c r="K69" s="11"/>
      <c r="L69" s="11"/>
      <c r="M69" s="11"/>
      <c r="N69" s="11"/>
      <c r="O69" s="11"/>
      <c r="P69" s="40"/>
      <c r="Q69" s="11"/>
      <c r="R69" s="12"/>
    </row>
    <row r="70" spans="2:21" s="6" customFormat="1" ht="15.75" customHeight="1" x14ac:dyDescent="0.3">
      <c r="B70" s="22"/>
      <c r="C70" s="23"/>
      <c r="D70" s="41" t="s">
        <v>51</v>
      </c>
      <c r="E70" s="42"/>
      <c r="F70" s="42"/>
      <c r="G70" s="43" t="s">
        <v>52</v>
      </c>
      <c r="H70" s="44"/>
      <c r="I70" s="23"/>
      <c r="J70" s="41" t="s">
        <v>51</v>
      </c>
      <c r="K70" s="42"/>
      <c r="L70" s="42"/>
      <c r="M70" s="42"/>
      <c r="N70" s="43" t="s">
        <v>52</v>
      </c>
      <c r="O70" s="42"/>
      <c r="P70" s="44"/>
      <c r="Q70" s="23"/>
      <c r="R70" s="24"/>
    </row>
    <row r="71" spans="2:21" s="6" customFormat="1" ht="15" customHeight="1" x14ac:dyDescent="0.3"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7"/>
    </row>
    <row r="72" spans="2:21" ht="14.25" customHeight="1" x14ac:dyDescent="0.3">
      <c r="N72" s="1"/>
    </row>
    <row r="73" spans="2:21" ht="14.25" customHeight="1" x14ac:dyDescent="0.3">
      <c r="N73" s="1"/>
    </row>
    <row r="74" spans="2:21" ht="14.25" customHeight="1" x14ac:dyDescent="0.3">
      <c r="N74" s="1"/>
    </row>
    <row r="75" spans="2:21" s="6" customFormat="1" ht="7.5" customHeight="1" x14ac:dyDescent="0.3">
      <c r="B75" s="104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6"/>
    </row>
    <row r="76" spans="2:21" s="6" customFormat="1" ht="37.5" customHeight="1" x14ac:dyDescent="0.3">
      <c r="B76" s="22"/>
      <c r="C76" s="186" t="s">
        <v>113</v>
      </c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1"/>
      <c r="O76" s="191"/>
      <c r="P76" s="191"/>
      <c r="Q76" s="191"/>
      <c r="R76" s="24"/>
      <c r="T76" s="23"/>
      <c r="U76" s="23"/>
    </row>
    <row r="77" spans="2:21" s="6" customFormat="1" ht="7.5" customHeight="1" x14ac:dyDescent="0.3">
      <c r="B77" s="22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4"/>
      <c r="T77" s="23"/>
      <c r="U77" s="23"/>
    </row>
    <row r="78" spans="2:21" s="6" customFormat="1" ht="30.75" customHeight="1" x14ac:dyDescent="0.3">
      <c r="B78" s="22"/>
      <c r="C78" s="18" t="s">
        <v>16</v>
      </c>
      <c r="D78" s="23"/>
      <c r="E78" s="23"/>
      <c r="F78" s="213" t="str">
        <f>$F$6</f>
        <v>Přístupové komunikace do průmyslové zóny</v>
      </c>
      <c r="G78" s="191"/>
      <c r="H78" s="191"/>
      <c r="I78" s="191"/>
      <c r="J78" s="191"/>
      <c r="K78" s="191"/>
      <c r="L78" s="191"/>
      <c r="M78" s="191"/>
      <c r="N78" s="191"/>
      <c r="O78" s="191"/>
      <c r="P78" s="191"/>
      <c r="Q78" s="23"/>
      <c r="R78" s="24"/>
      <c r="T78" s="23"/>
      <c r="U78" s="23"/>
    </row>
    <row r="79" spans="2:21" s="6" customFormat="1" ht="37.5" customHeight="1" x14ac:dyDescent="0.3">
      <c r="B79" s="22"/>
      <c r="C79" s="56" t="s">
        <v>110</v>
      </c>
      <c r="D79" s="23"/>
      <c r="E79" s="23"/>
      <c r="F79" s="196" t="str">
        <f>$F$7</f>
        <v>SO 000.01 - Příprava staveniště</v>
      </c>
      <c r="G79" s="191"/>
      <c r="H79" s="191"/>
      <c r="I79" s="191"/>
      <c r="J79" s="191"/>
      <c r="K79" s="191"/>
      <c r="L79" s="191"/>
      <c r="M79" s="191"/>
      <c r="N79" s="191"/>
      <c r="O79" s="191"/>
      <c r="P79" s="191"/>
      <c r="Q79" s="23"/>
      <c r="R79" s="24"/>
      <c r="T79" s="23"/>
      <c r="U79" s="23"/>
    </row>
    <row r="80" spans="2:21" s="6" customFormat="1" ht="7.5" customHeight="1" x14ac:dyDescent="0.3">
      <c r="B80" s="22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4"/>
      <c r="T80" s="23"/>
      <c r="U80" s="23"/>
    </row>
    <row r="81" spans="2:62" s="6" customFormat="1" ht="18.75" customHeight="1" x14ac:dyDescent="0.3">
      <c r="B81" s="22"/>
      <c r="C81" s="18" t="s">
        <v>22</v>
      </c>
      <c r="D81" s="23"/>
      <c r="E81" s="23"/>
      <c r="F81" s="16" t="str">
        <f>$F$9</f>
        <v>Město Ralsko</v>
      </c>
      <c r="G81" s="23"/>
      <c r="H81" s="23"/>
      <c r="I81" s="23"/>
      <c r="J81" s="23"/>
      <c r="K81" s="18" t="s">
        <v>24</v>
      </c>
      <c r="L81" s="23"/>
      <c r="M81" s="217">
        <f>IF($O$9="","",$O$9)</f>
        <v>42530</v>
      </c>
      <c r="N81" s="191"/>
      <c r="O81" s="191"/>
      <c r="P81" s="191"/>
      <c r="Q81" s="23"/>
      <c r="R81" s="24"/>
      <c r="T81" s="23"/>
      <c r="U81" s="23"/>
    </row>
    <row r="82" spans="2:62" s="6" customFormat="1" ht="7.5" customHeight="1" x14ac:dyDescent="0.3">
      <c r="B82" s="22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4"/>
      <c r="T82" s="23"/>
      <c r="U82" s="23"/>
    </row>
    <row r="83" spans="2:62" s="6" customFormat="1" ht="15.75" customHeight="1" x14ac:dyDescent="0.3">
      <c r="B83" s="22"/>
      <c r="C83" s="18" t="s">
        <v>27</v>
      </c>
      <c r="D83" s="23"/>
      <c r="E83" s="23"/>
      <c r="F83" s="16" t="str">
        <f>$E$12</f>
        <v xml:space="preserve"> </v>
      </c>
      <c r="G83" s="23"/>
      <c r="H83" s="23"/>
      <c r="I83" s="23"/>
      <c r="J83" s="23"/>
      <c r="K83" s="18" t="s">
        <v>33</v>
      </c>
      <c r="L83" s="23"/>
      <c r="M83" s="175" t="str">
        <f>$E$18</f>
        <v xml:space="preserve"> </v>
      </c>
      <c r="N83" s="191"/>
      <c r="O83" s="191"/>
      <c r="P83" s="191"/>
      <c r="Q83" s="191"/>
      <c r="R83" s="24"/>
      <c r="T83" s="23"/>
      <c r="U83" s="23"/>
    </row>
    <row r="84" spans="2:62" s="6" customFormat="1" ht="15" customHeight="1" x14ac:dyDescent="0.3">
      <c r="B84" s="22"/>
      <c r="C84" s="18" t="s">
        <v>31</v>
      </c>
      <c r="D84" s="23"/>
      <c r="E84" s="23"/>
      <c r="F84" s="16" t="str">
        <f>IF($E$15="","",$E$15)</f>
        <v>Vyplň údaj</v>
      </c>
      <c r="G84" s="23"/>
      <c r="H84" s="23"/>
      <c r="I84" s="23"/>
      <c r="J84" s="23"/>
      <c r="K84" s="18" t="s">
        <v>35</v>
      </c>
      <c r="L84" s="23"/>
      <c r="M84" s="175" t="str">
        <f>$E$21</f>
        <v xml:space="preserve"> </v>
      </c>
      <c r="N84" s="191"/>
      <c r="O84" s="191"/>
      <c r="P84" s="191"/>
      <c r="Q84" s="191"/>
      <c r="R84" s="24"/>
      <c r="T84" s="23"/>
      <c r="U84" s="23"/>
    </row>
    <row r="85" spans="2:62" s="6" customFormat="1" ht="11.25" customHeight="1" x14ac:dyDescent="0.3">
      <c r="B85" s="22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4"/>
      <c r="T85" s="23"/>
      <c r="U85" s="23"/>
    </row>
    <row r="86" spans="2:62" s="6" customFormat="1" ht="30" customHeight="1" x14ac:dyDescent="0.3">
      <c r="B86" s="22"/>
      <c r="C86" s="218" t="s">
        <v>114</v>
      </c>
      <c r="D86" s="207"/>
      <c r="E86" s="207"/>
      <c r="F86" s="207"/>
      <c r="G86" s="207"/>
      <c r="H86" s="32"/>
      <c r="I86" s="32"/>
      <c r="J86" s="32"/>
      <c r="K86" s="32"/>
      <c r="L86" s="32"/>
      <c r="M86" s="32"/>
      <c r="N86" s="218" t="s">
        <v>115</v>
      </c>
      <c r="O86" s="191"/>
      <c r="P86" s="191"/>
      <c r="Q86" s="191"/>
      <c r="R86" s="24"/>
      <c r="T86" s="23"/>
      <c r="U86" s="23"/>
    </row>
    <row r="87" spans="2:62" s="6" customFormat="1" ht="11.25" customHeight="1" x14ac:dyDescent="0.3">
      <c r="B87" s="22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4"/>
      <c r="T87" s="23"/>
      <c r="U87" s="23"/>
    </row>
    <row r="88" spans="2:62" s="6" customFormat="1" ht="30" customHeight="1" x14ac:dyDescent="0.3">
      <c r="B88" s="22"/>
      <c r="C88" s="70" t="s">
        <v>116</v>
      </c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10">
        <f>ROUND($N$117,2)</f>
        <v>0</v>
      </c>
      <c r="O88" s="191"/>
      <c r="P88" s="191"/>
      <c r="Q88" s="191"/>
      <c r="R88" s="24"/>
      <c r="T88" s="23"/>
      <c r="U88" s="23"/>
      <c r="AU88" s="6" t="s">
        <v>117</v>
      </c>
    </row>
    <row r="89" spans="2:62" s="75" customFormat="1" ht="25.5" customHeight="1" x14ac:dyDescent="0.3">
      <c r="B89" s="107"/>
      <c r="C89" s="108"/>
      <c r="D89" s="108" t="s">
        <v>118</v>
      </c>
      <c r="E89" s="108"/>
      <c r="F89" s="108"/>
      <c r="G89" s="108"/>
      <c r="H89" s="108"/>
      <c r="I89" s="108"/>
      <c r="J89" s="108"/>
      <c r="K89" s="108"/>
      <c r="L89" s="108"/>
      <c r="M89" s="108"/>
      <c r="N89" s="219">
        <f>ROUND($N$118,2)</f>
        <v>0</v>
      </c>
      <c r="O89" s="220"/>
      <c r="P89" s="220"/>
      <c r="Q89" s="220"/>
      <c r="R89" s="109"/>
      <c r="T89" s="108"/>
      <c r="U89" s="108"/>
    </row>
    <row r="90" spans="2:62" s="110" customFormat="1" ht="21" customHeight="1" x14ac:dyDescent="0.3">
      <c r="B90" s="111"/>
      <c r="C90" s="88"/>
      <c r="D90" s="88" t="s">
        <v>119</v>
      </c>
      <c r="E90" s="88"/>
      <c r="F90" s="88"/>
      <c r="G90" s="88"/>
      <c r="H90" s="88"/>
      <c r="I90" s="88"/>
      <c r="J90" s="88"/>
      <c r="K90" s="88"/>
      <c r="L90" s="88"/>
      <c r="M90" s="88"/>
      <c r="N90" s="205">
        <f>ROUND($N$119,2)</f>
        <v>0</v>
      </c>
      <c r="O90" s="221"/>
      <c r="P90" s="221"/>
      <c r="Q90" s="221"/>
      <c r="R90" s="112"/>
      <c r="T90" s="88"/>
      <c r="U90" s="88"/>
    </row>
    <row r="91" spans="2:62" s="6" customFormat="1" ht="22.5" customHeight="1" x14ac:dyDescent="0.3">
      <c r="B91" s="22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4"/>
      <c r="T91" s="23"/>
      <c r="U91" s="23"/>
    </row>
    <row r="92" spans="2:62" s="6" customFormat="1" ht="30" customHeight="1" x14ac:dyDescent="0.3">
      <c r="B92" s="22"/>
      <c r="C92" s="70" t="s">
        <v>120</v>
      </c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10">
        <f>ROUND($N$93+$N$94+$N$95+$N$96+$N$97+$N$98,2)</f>
        <v>0</v>
      </c>
      <c r="O92" s="191"/>
      <c r="P92" s="191"/>
      <c r="Q92" s="191"/>
      <c r="R92" s="24"/>
      <c r="T92" s="113"/>
      <c r="U92" s="114" t="s">
        <v>39</v>
      </c>
    </row>
    <row r="93" spans="2:62" s="6" customFormat="1" ht="18.75" customHeight="1" x14ac:dyDescent="0.3">
      <c r="B93" s="22"/>
      <c r="C93" s="23"/>
      <c r="D93" s="209" t="s">
        <v>121</v>
      </c>
      <c r="E93" s="191"/>
      <c r="F93" s="191"/>
      <c r="G93" s="191"/>
      <c r="H93" s="191"/>
      <c r="I93" s="23"/>
      <c r="J93" s="23"/>
      <c r="K93" s="23"/>
      <c r="L93" s="23"/>
      <c r="M93" s="23"/>
      <c r="N93" s="204">
        <f>ROUND($N$88*$T$93,2)</f>
        <v>0</v>
      </c>
      <c r="O93" s="191"/>
      <c r="P93" s="191"/>
      <c r="Q93" s="191"/>
      <c r="R93" s="24"/>
      <c r="T93" s="115"/>
      <c r="U93" s="116" t="s">
        <v>40</v>
      </c>
      <c r="AY93" s="6" t="s">
        <v>122</v>
      </c>
      <c r="BE93" s="92">
        <f>IF($U$93="základní",$N$93,0)</f>
        <v>0</v>
      </c>
      <c r="BF93" s="92">
        <f>IF($U$93="snížená",$N$93,0)</f>
        <v>0</v>
      </c>
      <c r="BG93" s="92">
        <f>IF($U$93="zákl. přenesená",$N$93,0)</f>
        <v>0</v>
      </c>
      <c r="BH93" s="92">
        <f>IF($U$93="sníž. přenesená",$N$93,0)</f>
        <v>0</v>
      </c>
      <c r="BI93" s="92">
        <f>IF($U$93="nulová",$N$93,0)</f>
        <v>0</v>
      </c>
      <c r="BJ93" s="6" t="s">
        <v>21</v>
      </c>
    </row>
    <row r="94" spans="2:62" s="6" customFormat="1" ht="18.75" customHeight="1" x14ac:dyDescent="0.3">
      <c r="B94" s="22"/>
      <c r="C94" s="23"/>
      <c r="D94" s="209" t="s">
        <v>123</v>
      </c>
      <c r="E94" s="191"/>
      <c r="F94" s="191"/>
      <c r="G94" s="191"/>
      <c r="H94" s="191"/>
      <c r="I94" s="23"/>
      <c r="J94" s="23"/>
      <c r="K94" s="23"/>
      <c r="L94" s="23"/>
      <c r="M94" s="23"/>
      <c r="N94" s="204">
        <f>ROUND($N$88*$T$94,2)</f>
        <v>0</v>
      </c>
      <c r="O94" s="191"/>
      <c r="P94" s="191"/>
      <c r="Q94" s="191"/>
      <c r="R94" s="24"/>
      <c r="T94" s="115"/>
      <c r="U94" s="116" t="s">
        <v>40</v>
      </c>
      <c r="AY94" s="6" t="s">
        <v>122</v>
      </c>
      <c r="BE94" s="92">
        <f>IF($U$94="základní",$N$94,0)</f>
        <v>0</v>
      </c>
      <c r="BF94" s="92">
        <f>IF($U$94="snížená",$N$94,0)</f>
        <v>0</v>
      </c>
      <c r="BG94" s="92">
        <f>IF($U$94="zákl. přenesená",$N$94,0)</f>
        <v>0</v>
      </c>
      <c r="BH94" s="92">
        <f>IF($U$94="sníž. přenesená",$N$94,0)</f>
        <v>0</v>
      </c>
      <c r="BI94" s="92">
        <f>IF($U$94="nulová",$N$94,0)</f>
        <v>0</v>
      </c>
      <c r="BJ94" s="6" t="s">
        <v>21</v>
      </c>
    </row>
    <row r="95" spans="2:62" s="6" customFormat="1" ht="18.75" customHeight="1" x14ac:dyDescent="0.3">
      <c r="B95" s="22"/>
      <c r="C95" s="23"/>
      <c r="D95" s="209" t="s">
        <v>124</v>
      </c>
      <c r="E95" s="191"/>
      <c r="F95" s="191"/>
      <c r="G95" s="191"/>
      <c r="H95" s="191"/>
      <c r="I95" s="23"/>
      <c r="J95" s="23"/>
      <c r="K95" s="23"/>
      <c r="L95" s="23"/>
      <c r="M95" s="23"/>
      <c r="N95" s="204">
        <f>ROUND($N$88*$T$95,2)</f>
        <v>0</v>
      </c>
      <c r="O95" s="191"/>
      <c r="P95" s="191"/>
      <c r="Q95" s="191"/>
      <c r="R95" s="24"/>
      <c r="T95" s="115"/>
      <c r="U95" s="116" t="s">
        <v>40</v>
      </c>
      <c r="AY95" s="6" t="s">
        <v>122</v>
      </c>
      <c r="BE95" s="92">
        <f>IF($U$95="základní",$N$95,0)</f>
        <v>0</v>
      </c>
      <c r="BF95" s="92">
        <f>IF($U$95="snížená",$N$95,0)</f>
        <v>0</v>
      </c>
      <c r="BG95" s="92">
        <f>IF($U$95="zákl. přenesená",$N$95,0)</f>
        <v>0</v>
      </c>
      <c r="BH95" s="92">
        <f>IF($U$95="sníž. přenesená",$N$95,0)</f>
        <v>0</v>
      </c>
      <c r="BI95" s="92">
        <f>IF($U$95="nulová",$N$95,0)</f>
        <v>0</v>
      </c>
      <c r="BJ95" s="6" t="s">
        <v>21</v>
      </c>
    </row>
    <row r="96" spans="2:62" s="6" customFormat="1" ht="18.75" customHeight="1" x14ac:dyDescent="0.3">
      <c r="B96" s="22"/>
      <c r="C96" s="23"/>
      <c r="D96" s="209" t="s">
        <v>125</v>
      </c>
      <c r="E96" s="191"/>
      <c r="F96" s="191"/>
      <c r="G96" s="191"/>
      <c r="H96" s="191"/>
      <c r="I96" s="23"/>
      <c r="J96" s="23"/>
      <c r="K96" s="23"/>
      <c r="L96" s="23"/>
      <c r="M96" s="23"/>
      <c r="N96" s="204">
        <f>ROUND($N$88*$T$96,2)</f>
        <v>0</v>
      </c>
      <c r="O96" s="191"/>
      <c r="P96" s="191"/>
      <c r="Q96" s="191"/>
      <c r="R96" s="24"/>
      <c r="T96" s="115"/>
      <c r="U96" s="116" t="s">
        <v>40</v>
      </c>
      <c r="AY96" s="6" t="s">
        <v>122</v>
      </c>
      <c r="BE96" s="92">
        <f>IF($U$96="základní",$N$96,0)</f>
        <v>0</v>
      </c>
      <c r="BF96" s="92">
        <f>IF($U$96="snížená",$N$96,0)</f>
        <v>0</v>
      </c>
      <c r="BG96" s="92">
        <f>IF($U$96="zákl. přenesená",$N$96,0)</f>
        <v>0</v>
      </c>
      <c r="BH96" s="92">
        <f>IF($U$96="sníž. přenesená",$N$96,0)</f>
        <v>0</v>
      </c>
      <c r="BI96" s="92">
        <f>IF($U$96="nulová",$N$96,0)</f>
        <v>0</v>
      </c>
      <c r="BJ96" s="6" t="s">
        <v>21</v>
      </c>
    </row>
    <row r="97" spans="2:62" s="6" customFormat="1" ht="18.75" customHeight="1" x14ac:dyDescent="0.3">
      <c r="B97" s="22"/>
      <c r="C97" s="23"/>
      <c r="D97" s="209" t="s">
        <v>126</v>
      </c>
      <c r="E97" s="191"/>
      <c r="F97" s="191"/>
      <c r="G97" s="191"/>
      <c r="H97" s="191"/>
      <c r="I97" s="23"/>
      <c r="J97" s="23"/>
      <c r="K97" s="23"/>
      <c r="L97" s="23"/>
      <c r="M97" s="23"/>
      <c r="N97" s="204">
        <f>ROUND($N$88*$T$97,2)</f>
        <v>0</v>
      </c>
      <c r="O97" s="191"/>
      <c r="P97" s="191"/>
      <c r="Q97" s="191"/>
      <c r="R97" s="24"/>
      <c r="T97" s="115"/>
      <c r="U97" s="116" t="s">
        <v>40</v>
      </c>
      <c r="AY97" s="6" t="s">
        <v>122</v>
      </c>
      <c r="BE97" s="92">
        <f>IF($U$97="základní",$N$97,0)</f>
        <v>0</v>
      </c>
      <c r="BF97" s="92">
        <f>IF($U$97="snížená",$N$97,0)</f>
        <v>0</v>
      </c>
      <c r="BG97" s="92">
        <f>IF($U$97="zákl. přenesená",$N$97,0)</f>
        <v>0</v>
      </c>
      <c r="BH97" s="92">
        <f>IF($U$97="sníž. přenesená",$N$97,0)</f>
        <v>0</v>
      </c>
      <c r="BI97" s="92">
        <f>IF($U$97="nulová",$N$97,0)</f>
        <v>0</v>
      </c>
      <c r="BJ97" s="6" t="s">
        <v>21</v>
      </c>
    </row>
    <row r="98" spans="2:62" s="6" customFormat="1" ht="18.75" customHeight="1" x14ac:dyDescent="0.3">
      <c r="B98" s="22"/>
      <c r="C98" s="23"/>
      <c r="D98" s="88" t="s">
        <v>127</v>
      </c>
      <c r="E98" s="23"/>
      <c r="F98" s="23"/>
      <c r="G98" s="23"/>
      <c r="H98" s="23"/>
      <c r="I98" s="23"/>
      <c r="J98" s="23"/>
      <c r="K98" s="23"/>
      <c r="L98" s="23"/>
      <c r="M98" s="23"/>
      <c r="N98" s="204">
        <f>ROUND($N$88*$T$98,2)</f>
        <v>0</v>
      </c>
      <c r="O98" s="191"/>
      <c r="P98" s="191"/>
      <c r="Q98" s="191"/>
      <c r="R98" s="24"/>
      <c r="T98" s="117"/>
      <c r="U98" s="118" t="s">
        <v>40</v>
      </c>
      <c r="AY98" s="6" t="s">
        <v>128</v>
      </c>
      <c r="BE98" s="92">
        <f>IF($U$98="základní",$N$98,0)</f>
        <v>0</v>
      </c>
      <c r="BF98" s="92">
        <f>IF($U$98="snížená",$N$98,0)</f>
        <v>0</v>
      </c>
      <c r="BG98" s="92">
        <f>IF($U$98="zákl. přenesená",$N$98,0)</f>
        <v>0</v>
      </c>
      <c r="BH98" s="92">
        <f>IF($U$98="sníž. přenesená",$N$98,0)</f>
        <v>0</v>
      </c>
      <c r="BI98" s="92">
        <f>IF($U$98="nulová",$N$98,0)</f>
        <v>0</v>
      </c>
      <c r="BJ98" s="6" t="s">
        <v>21</v>
      </c>
    </row>
    <row r="99" spans="2:62" s="6" customFormat="1" ht="14.25" customHeight="1" x14ac:dyDescent="0.3">
      <c r="B99" s="22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4"/>
      <c r="T99" s="23"/>
      <c r="U99" s="23"/>
    </row>
    <row r="100" spans="2:62" s="6" customFormat="1" ht="30" customHeight="1" x14ac:dyDescent="0.3">
      <c r="B100" s="22"/>
      <c r="C100" s="99" t="s">
        <v>106</v>
      </c>
      <c r="D100" s="32"/>
      <c r="E100" s="32"/>
      <c r="F100" s="32"/>
      <c r="G100" s="32"/>
      <c r="H100" s="32"/>
      <c r="I100" s="32"/>
      <c r="J100" s="32"/>
      <c r="K100" s="32"/>
      <c r="L100" s="206">
        <f>ROUND(SUM($N$88+$N$92),2)</f>
        <v>0</v>
      </c>
      <c r="M100" s="207"/>
      <c r="N100" s="207"/>
      <c r="O100" s="207"/>
      <c r="P100" s="207"/>
      <c r="Q100" s="207"/>
      <c r="R100" s="24"/>
      <c r="T100" s="23"/>
      <c r="U100" s="23"/>
    </row>
    <row r="101" spans="2:62" s="6" customFormat="1" ht="7.5" customHeight="1" x14ac:dyDescent="0.3">
      <c r="B101" s="45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7"/>
      <c r="T101" s="23"/>
      <c r="U101" s="23"/>
    </row>
    <row r="102" spans="2:62" ht="14.25" customHeight="1" x14ac:dyDescent="0.3">
      <c r="N102" s="1"/>
    </row>
    <row r="103" spans="2:62" ht="14.25" customHeight="1" x14ac:dyDescent="0.3">
      <c r="N103" s="1"/>
    </row>
    <row r="104" spans="2:62" ht="14.25" customHeight="1" x14ac:dyDescent="0.3">
      <c r="N104" s="1"/>
    </row>
    <row r="105" spans="2:62" s="6" customFormat="1" ht="7.5" customHeight="1" x14ac:dyDescent="0.3">
      <c r="B105" s="48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50"/>
    </row>
    <row r="106" spans="2:62" s="6" customFormat="1" ht="37.5" customHeight="1" x14ac:dyDescent="0.3">
      <c r="B106" s="22"/>
      <c r="C106" s="186" t="s">
        <v>129</v>
      </c>
      <c r="D106" s="191"/>
      <c r="E106" s="191"/>
      <c r="F106" s="191"/>
      <c r="G106" s="191"/>
      <c r="H106" s="191"/>
      <c r="I106" s="191"/>
      <c r="J106" s="191"/>
      <c r="K106" s="191"/>
      <c r="L106" s="191"/>
      <c r="M106" s="191"/>
      <c r="N106" s="191"/>
      <c r="O106" s="191"/>
      <c r="P106" s="191"/>
      <c r="Q106" s="191"/>
      <c r="R106" s="24"/>
    </row>
    <row r="107" spans="2:62" s="6" customFormat="1" ht="7.5" customHeight="1" x14ac:dyDescent="0.3">
      <c r="B107" s="22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4"/>
    </row>
    <row r="108" spans="2:62" s="6" customFormat="1" ht="30.75" customHeight="1" x14ac:dyDescent="0.3">
      <c r="B108" s="22"/>
      <c r="C108" s="18" t="s">
        <v>16</v>
      </c>
      <c r="D108" s="23"/>
      <c r="E108" s="23"/>
      <c r="F108" s="213" t="str">
        <f>$F$6</f>
        <v>Přístupové komunikace do průmyslové zóny</v>
      </c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23"/>
      <c r="R108" s="24"/>
    </row>
    <row r="109" spans="2:62" s="6" customFormat="1" ht="37.5" customHeight="1" x14ac:dyDescent="0.3">
      <c r="B109" s="22"/>
      <c r="C109" s="56" t="s">
        <v>110</v>
      </c>
      <c r="D109" s="23"/>
      <c r="E109" s="23"/>
      <c r="F109" s="196" t="str">
        <f>$F$7</f>
        <v>SO 000.01 - Příprava staveniště</v>
      </c>
      <c r="G109" s="191"/>
      <c r="H109" s="191"/>
      <c r="I109" s="191"/>
      <c r="J109" s="191"/>
      <c r="K109" s="191"/>
      <c r="L109" s="191"/>
      <c r="M109" s="191"/>
      <c r="N109" s="191"/>
      <c r="O109" s="191"/>
      <c r="P109" s="191"/>
      <c r="Q109" s="23"/>
      <c r="R109" s="24"/>
    </row>
    <row r="110" spans="2:62" s="6" customFormat="1" ht="7.5" customHeight="1" x14ac:dyDescent="0.3">
      <c r="B110" s="22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4"/>
    </row>
    <row r="111" spans="2:62" s="6" customFormat="1" ht="18.75" customHeight="1" x14ac:dyDescent="0.3">
      <c r="B111" s="22"/>
      <c r="C111" s="18" t="s">
        <v>22</v>
      </c>
      <c r="D111" s="23"/>
      <c r="E111" s="23"/>
      <c r="F111" s="16" t="str">
        <f>$F$9</f>
        <v>Město Ralsko</v>
      </c>
      <c r="G111" s="23"/>
      <c r="H111" s="23"/>
      <c r="I111" s="23"/>
      <c r="J111" s="23"/>
      <c r="K111" s="18" t="s">
        <v>24</v>
      </c>
      <c r="L111" s="23"/>
      <c r="M111" s="217">
        <f>IF($O$9="","",$O$9)</f>
        <v>42530</v>
      </c>
      <c r="N111" s="191"/>
      <c r="O111" s="191"/>
      <c r="P111" s="191"/>
      <c r="Q111" s="23"/>
      <c r="R111" s="24"/>
    </row>
    <row r="112" spans="2:62" s="6" customFormat="1" ht="7.5" customHeight="1" x14ac:dyDescent="0.3">
      <c r="B112" s="22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4"/>
    </row>
    <row r="113" spans="2:64" s="6" customFormat="1" ht="15.75" customHeight="1" x14ac:dyDescent="0.3">
      <c r="B113" s="22"/>
      <c r="C113" s="18" t="s">
        <v>27</v>
      </c>
      <c r="D113" s="23"/>
      <c r="E113" s="23"/>
      <c r="F113" s="16" t="str">
        <f>$E$12</f>
        <v xml:space="preserve"> </v>
      </c>
      <c r="G113" s="23"/>
      <c r="H113" s="23"/>
      <c r="I113" s="23"/>
      <c r="J113" s="23"/>
      <c r="K113" s="18" t="s">
        <v>33</v>
      </c>
      <c r="L113" s="23"/>
      <c r="M113" s="175" t="str">
        <f>$E$18</f>
        <v xml:space="preserve"> </v>
      </c>
      <c r="N113" s="191"/>
      <c r="O113" s="191"/>
      <c r="P113" s="191"/>
      <c r="Q113" s="191"/>
      <c r="R113" s="24"/>
    </row>
    <row r="114" spans="2:64" s="6" customFormat="1" ht="15" customHeight="1" x14ac:dyDescent="0.3">
      <c r="B114" s="22"/>
      <c r="C114" s="18" t="s">
        <v>31</v>
      </c>
      <c r="D114" s="23"/>
      <c r="E114" s="23"/>
      <c r="F114" s="16" t="str">
        <f>IF($E$15="","",$E$15)</f>
        <v>Vyplň údaj</v>
      </c>
      <c r="G114" s="23"/>
      <c r="H114" s="23"/>
      <c r="I114" s="23"/>
      <c r="J114" s="23"/>
      <c r="K114" s="18" t="s">
        <v>35</v>
      </c>
      <c r="L114" s="23"/>
      <c r="M114" s="175" t="str">
        <f>$E$21</f>
        <v xml:space="preserve"> </v>
      </c>
      <c r="N114" s="191"/>
      <c r="O114" s="191"/>
      <c r="P114" s="191"/>
      <c r="Q114" s="191"/>
      <c r="R114" s="24"/>
    </row>
    <row r="115" spans="2:64" s="6" customFormat="1" ht="11.25" customHeight="1" x14ac:dyDescent="0.3">
      <c r="B115" s="22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4"/>
    </row>
    <row r="116" spans="2:64" s="119" customFormat="1" ht="30" customHeight="1" x14ac:dyDescent="0.3">
      <c r="B116" s="120"/>
      <c r="C116" s="121" t="s">
        <v>130</v>
      </c>
      <c r="D116" s="122" t="s">
        <v>131</v>
      </c>
      <c r="E116" s="122" t="s">
        <v>57</v>
      </c>
      <c r="F116" s="222" t="s">
        <v>132</v>
      </c>
      <c r="G116" s="223"/>
      <c r="H116" s="223"/>
      <c r="I116" s="223"/>
      <c r="J116" s="122" t="s">
        <v>133</v>
      </c>
      <c r="K116" s="122" t="s">
        <v>134</v>
      </c>
      <c r="L116" s="222" t="s">
        <v>135</v>
      </c>
      <c r="M116" s="223"/>
      <c r="N116" s="222" t="s">
        <v>136</v>
      </c>
      <c r="O116" s="223"/>
      <c r="P116" s="223"/>
      <c r="Q116" s="224"/>
      <c r="R116" s="123"/>
      <c r="T116" s="65" t="s">
        <v>137</v>
      </c>
      <c r="U116" s="66" t="s">
        <v>39</v>
      </c>
      <c r="V116" s="66" t="s">
        <v>138</v>
      </c>
      <c r="W116" s="66" t="s">
        <v>139</v>
      </c>
      <c r="X116" s="66" t="s">
        <v>140</v>
      </c>
      <c r="Y116" s="66" t="s">
        <v>141</v>
      </c>
      <c r="Z116" s="66" t="s">
        <v>142</v>
      </c>
      <c r="AA116" s="67" t="s">
        <v>143</v>
      </c>
    </row>
    <row r="117" spans="2:64" s="6" customFormat="1" ht="30" customHeight="1" x14ac:dyDescent="0.35">
      <c r="B117" s="22"/>
      <c r="C117" s="70" t="s">
        <v>112</v>
      </c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4">
        <f>$BK$117</f>
        <v>0</v>
      </c>
      <c r="O117" s="191"/>
      <c r="P117" s="191"/>
      <c r="Q117" s="191"/>
      <c r="R117" s="24"/>
      <c r="T117" s="69"/>
      <c r="U117" s="37"/>
      <c r="V117" s="37"/>
      <c r="W117" s="124">
        <f>$W$118+$W$154</f>
        <v>264.03708399999999</v>
      </c>
      <c r="X117" s="37"/>
      <c r="Y117" s="124">
        <f>$Y$118+$Y$154</f>
        <v>0</v>
      </c>
      <c r="Z117" s="37"/>
      <c r="AA117" s="125">
        <f>$AA$118+$AA$154</f>
        <v>462.15019999999993</v>
      </c>
      <c r="AT117" s="6" t="s">
        <v>74</v>
      </c>
      <c r="AU117" s="6" t="s">
        <v>117</v>
      </c>
      <c r="BK117" s="126">
        <f>$BK$118+$BK$154</f>
        <v>0</v>
      </c>
    </row>
    <row r="118" spans="2:64" s="127" customFormat="1" ht="37.5" customHeight="1" x14ac:dyDescent="0.35">
      <c r="B118" s="128"/>
      <c r="C118" s="129"/>
      <c r="D118" s="130" t="s">
        <v>118</v>
      </c>
      <c r="E118" s="129"/>
      <c r="F118" s="129"/>
      <c r="G118" s="129"/>
      <c r="H118" s="129"/>
      <c r="I118" s="129"/>
      <c r="J118" s="129"/>
      <c r="K118" s="129"/>
      <c r="L118" s="129"/>
      <c r="M118" s="129"/>
      <c r="N118" s="235">
        <f>$BK$118</f>
        <v>0</v>
      </c>
      <c r="O118" s="236"/>
      <c r="P118" s="236"/>
      <c r="Q118" s="236"/>
      <c r="R118" s="131"/>
      <c r="T118" s="132"/>
      <c r="U118" s="129"/>
      <c r="V118" s="129"/>
      <c r="W118" s="133">
        <f>$W$119</f>
        <v>264.03708399999999</v>
      </c>
      <c r="X118" s="129"/>
      <c r="Y118" s="133">
        <f>$Y$119</f>
        <v>0</v>
      </c>
      <c r="Z118" s="129"/>
      <c r="AA118" s="134">
        <f>$AA$119</f>
        <v>462.15019999999993</v>
      </c>
      <c r="AR118" s="135" t="s">
        <v>21</v>
      </c>
      <c r="AT118" s="135" t="s">
        <v>74</v>
      </c>
      <c r="AU118" s="135" t="s">
        <v>75</v>
      </c>
      <c r="AY118" s="135" t="s">
        <v>144</v>
      </c>
      <c r="BK118" s="136">
        <f>$BK$119</f>
        <v>0</v>
      </c>
    </row>
    <row r="119" spans="2:64" s="127" customFormat="1" ht="21" customHeight="1" x14ac:dyDescent="0.35">
      <c r="B119" s="128"/>
      <c r="C119" s="129"/>
      <c r="D119" s="137" t="s">
        <v>119</v>
      </c>
      <c r="E119" s="129"/>
      <c r="F119" s="129"/>
      <c r="G119" s="129"/>
      <c r="H119" s="129"/>
      <c r="I119" s="129"/>
      <c r="J119" s="129"/>
      <c r="K119" s="129"/>
      <c r="L119" s="129"/>
      <c r="M119" s="129"/>
      <c r="N119" s="237">
        <f>$BK$119</f>
        <v>0</v>
      </c>
      <c r="O119" s="236"/>
      <c r="P119" s="236"/>
      <c r="Q119" s="236"/>
      <c r="R119" s="131"/>
      <c r="T119" s="132"/>
      <c r="U119" s="129"/>
      <c r="V119" s="129"/>
      <c r="W119" s="133">
        <f>SUM($W$120:$W$153)</f>
        <v>264.03708399999999</v>
      </c>
      <c r="X119" s="129"/>
      <c r="Y119" s="133">
        <f>SUM($Y$120:$Y$153)</f>
        <v>0</v>
      </c>
      <c r="Z119" s="129"/>
      <c r="AA119" s="134">
        <f>SUM($AA$120:$AA$153)</f>
        <v>462.15019999999993</v>
      </c>
      <c r="AR119" s="135" t="s">
        <v>21</v>
      </c>
      <c r="AT119" s="135" t="s">
        <v>74</v>
      </c>
      <c r="AU119" s="135" t="s">
        <v>21</v>
      </c>
      <c r="AY119" s="135" t="s">
        <v>144</v>
      </c>
      <c r="BK119" s="136">
        <f>SUM($BK$120:$BK$153)</f>
        <v>0</v>
      </c>
    </row>
    <row r="120" spans="2:64" s="6" customFormat="1" ht="15.75" customHeight="1" x14ac:dyDescent="0.3">
      <c r="B120" s="22"/>
      <c r="C120" s="138" t="s">
        <v>21</v>
      </c>
      <c r="D120" s="138" t="s">
        <v>145</v>
      </c>
      <c r="E120" s="139" t="s">
        <v>146</v>
      </c>
      <c r="F120" s="225" t="s">
        <v>147</v>
      </c>
      <c r="G120" s="226"/>
      <c r="H120" s="226"/>
      <c r="I120" s="226"/>
      <c r="J120" s="140" t="s">
        <v>148</v>
      </c>
      <c r="K120" s="141">
        <v>1</v>
      </c>
      <c r="L120" s="227">
        <v>0</v>
      </c>
      <c r="M120" s="226"/>
      <c r="N120" s="228">
        <f>ROUND($L$120*$K$120,2)</f>
        <v>0</v>
      </c>
      <c r="O120" s="226"/>
      <c r="P120" s="226"/>
      <c r="Q120" s="226"/>
      <c r="R120" s="24"/>
      <c r="T120" s="142"/>
      <c r="U120" s="30" t="s">
        <v>40</v>
      </c>
      <c r="V120" s="143">
        <v>0</v>
      </c>
      <c r="W120" s="143">
        <f>$V$120*$K$120</f>
        <v>0</v>
      </c>
      <c r="X120" s="143">
        <v>0</v>
      </c>
      <c r="Y120" s="143">
        <f>$X$120*$K$120</f>
        <v>0</v>
      </c>
      <c r="Z120" s="143">
        <v>0</v>
      </c>
      <c r="AA120" s="144">
        <f>$Z$120*$K$120</f>
        <v>0</v>
      </c>
      <c r="AR120" s="6" t="s">
        <v>149</v>
      </c>
      <c r="AT120" s="6" t="s">
        <v>145</v>
      </c>
      <c r="AU120" s="6" t="s">
        <v>108</v>
      </c>
      <c r="AY120" s="6" t="s">
        <v>144</v>
      </c>
      <c r="BE120" s="92">
        <f>IF($U$120="základní",$N$120,0)</f>
        <v>0</v>
      </c>
      <c r="BF120" s="92">
        <f>IF($U$120="snížená",$N$120,0)</f>
        <v>0</v>
      </c>
      <c r="BG120" s="92">
        <f>IF($U$120="zákl. přenesená",$N$120,0)</f>
        <v>0</v>
      </c>
      <c r="BH120" s="92">
        <f>IF($U$120="sníž. přenesená",$N$120,0)</f>
        <v>0</v>
      </c>
      <c r="BI120" s="92">
        <f>IF($U$120="nulová",$N$120,0)</f>
        <v>0</v>
      </c>
      <c r="BJ120" s="6" t="s">
        <v>21</v>
      </c>
      <c r="BK120" s="92">
        <f>ROUND($L$120*$K$120,2)</f>
        <v>0</v>
      </c>
      <c r="BL120" s="6" t="s">
        <v>149</v>
      </c>
    </row>
    <row r="121" spans="2:64" s="6" customFormat="1" ht="15.75" customHeight="1" x14ac:dyDescent="0.3">
      <c r="B121" s="22"/>
      <c r="C121" s="138" t="s">
        <v>108</v>
      </c>
      <c r="D121" s="138" t="s">
        <v>145</v>
      </c>
      <c r="E121" s="139" t="s">
        <v>150</v>
      </c>
      <c r="F121" s="225" t="s">
        <v>151</v>
      </c>
      <c r="G121" s="226"/>
      <c r="H121" s="226"/>
      <c r="I121" s="226"/>
      <c r="J121" s="140" t="s">
        <v>152</v>
      </c>
      <c r="K121" s="141">
        <v>0.40300000000000002</v>
      </c>
      <c r="L121" s="227">
        <v>0</v>
      </c>
      <c r="M121" s="226"/>
      <c r="N121" s="228">
        <f>ROUND($L$121*$K$121,2)</f>
        <v>0</v>
      </c>
      <c r="O121" s="226"/>
      <c r="P121" s="226"/>
      <c r="Q121" s="226"/>
      <c r="R121" s="24"/>
      <c r="T121" s="142"/>
      <c r="U121" s="30" t="s">
        <v>40</v>
      </c>
      <c r="V121" s="143">
        <v>58.444000000000003</v>
      </c>
      <c r="W121" s="143">
        <f>$V$121*$K$121</f>
        <v>23.552932000000002</v>
      </c>
      <c r="X121" s="143">
        <v>0</v>
      </c>
      <c r="Y121" s="143">
        <f>$X$121*$K$121</f>
        <v>0</v>
      </c>
      <c r="Z121" s="143">
        <v>0</v>
      </c>
      <c r="AA121" s="144">
        <f>$Z$121*$K$121</f>
        <v>0</v>
      </c>
      <c r="AR121" s="6" t="s">
        <v>149</v>
      </c>
      <c r="AT121" s="6" t="s">
        <v>145</v>
      </c>
      <c r="AU121" s="6" t="s">
        <v>108</v>
      </c>
      <c r="AY121" s="6" t="s">
        <v>144</v>
      </c>
      <c r="BE121" s="92">
        <f>IF($U$121="základní",$N$121,0)</f>
        <v>0</v>
      </c>
      <c r="BF121" s="92">
        <f>IF($U$121="snížená",$N$121,0)</f>
        <v>0</v>
      </c>
      <c r="BG121" s="92">
        <f>IF($U$121="zákl. přenesená",$N$121,0)</f>
        <v>0</v>
      </c>
      <c r="BH121" s="92">
        <f>IF($U$121="sníž. přenesená",$N$121,0)</f>
        <v>0</v>
      </c>
      <c r="BI121" s="92">
        <f>IF($U$121="nulová",$N$121,0)</f>
        <v>0</v>
      </c>
      <c r="BJ121" s="6" t="s">
        <v>21</v>
      </c>
      <c r="BK121" s="92">
        <f>ROUND($L$121*$K$121,2)</f>
        <v>0</v>
      </c>
      <c r="BL121" s="6" t="s">
        <v>149</v>
      </c>
    </row>
    <row r="122" spans="2:64" s="6" customFormat="1" ht="15.75" customHeight="1" x14ac:dyDescent="0.3">
      <c r="B122" s="22"/>
      <c r="C122" s="138" t="s">
        <v>153</v>
      </c>
      <c r="D122" s="138" t="s">
        <v>145</v>
      </c>
      <c r="E122" s="139" t="s">
        <v>154</v>
      </c>
      <c r="F122" s="225" t="s">
        <v>155</v>
      </c>
      <c r="G122" s="226"/>
      <c r="H122" s="226"/>
      <c r="I122" s="226"/>
      <c r="J122" s="140" t="s">
        <v>156</v>
      </c>
      <c r="K122" s="141">
        <v>1</v>
      </c>
      <c r="L122" s="227">
        <v>0</v>
      </c>
      <c r="M122" s="226"/>
      <c r="N122" s="228">
        <f>ROUND($L$122*$K$122,2)</f>
        <v>0</v>
      </c>
      <c r="O122" s="226"/>
      <c r="P122" s="226"/>
      <c r="Q122" s="226"/>
      <c r="R122" s="24"/>
      <c r="T122" s="142"/>
      <c r="U122" s="30" t="s">
        <v>40</v>
      </c>
      <c r="V122" s="143">
        <v>0</v>
      </c>
      <c r="W122" s="143">
        <f>$V$122*$K$122</f>
        <v>0</v>
      </c>
      <c r="X122" s="143">
        <v>0</v>
      </c>
      <c r="Y122" s="143">
        <f>$X$122*$K$122</f>
        <v>0</v>
      </c>
      <c r="Z122" s="143">
        <v>0</v>
      </c>
      <c r="AA122" s="144">
        <f>$Z$122*$K$122</f>
        <v>0</v>
      </c>
      <c r="AR122" s="6" t="s">
        <v>149</v>
      </c>
      <c r="AT122" s="6" t="s">
        <v>145</v>
      </c>
      <c r="AU122" s="6" t="s">
        <v>108</v>
      </c>
      <c r="AY122" s="6" t="s">
        <v>144</v>
      </c>
      <c r="BE122" s="92">
        <f>IF($U$122="základní",$N$122,0)</f>
        <v>0</v>
      </c>
      <c r="BF122" s="92">
        <f>IF($U$122="snížená",$N$122,0)</f>
        <v>0</v>
      </c>
      <c r="BG122" s="92">
        <f>IF($U$122="zákl. přenesená",$N$122,0)</f>
        <v>0</v>
      </c>
      <c r="BH122" s="92">
        <f>IF($U$122="sníž. přenesená",$N$122,0)</f>
        <v>0</v>
      </c>
      <c r="BI122" s="92">
        <f>IF($U$122="nulová",$N$122,0)</f>
        <v>0</v>
      </c>
      <c r="BJ122" s="6" t="s">
        <v>21</v>
      </c>
      <c r="BK122" s="92">
        <f>ROUND($L$122*$K$122,2)</f>
        <v>0</v>
      </c>
      <c r="BL122" s="6" t="s">
        <v>149</v>
      </c>
    </row>
    <row r="123" spans="2:64" s="6" customFormat="1" ht="15.75" customHeight="1" x14ac:dyDescent="0.3">
      <c r="B123" s="22"/>
      <c r="C123" s="138" t="s">
        <v>149</v>
      </c>
      <c r="D123" s="138" t="s">
        <v>145</v>
      </c>
      <c r="E123" s="139" t="s">
        <v>157</v>
      </c>
      <c r="F123" s="225" t="s">
        <v>158</v>
      </c>
      <c r="G123" s="226"/>
      <c r="H123" s="226"/>
      <c r="I123" s="226"/>
      <c r="J123" s="140" t="s">
        <v>156</v>
      </c>
      <c r="K123" s="141">
        <v>1</v>
      </c>
      <c r="L123" s="227">
        <v>0</v>
      </c>
      <c r="M123" s="226"/>
      <c r="N123" s="228">
        <f>ROUND($L$123*$K$123,2)</f>
        <v>0</v>
      </c>
      <c r="O123" s="226"/>
      <c r="P123" s="226"/>
      <c r="Q123" s="226"/>
      <c r="R123" s="24"/>
      <c r="T123" s="142"/>
      <c r="U123" s="30" t="s">
        <v>40</v>
      </c>
      <c r="V123" s="143">
        <v>0</v>
      </c>
      <c r="W123" s="143">
        <f>$V$123*$K$123</f>
        <v>0</v>
      </c>
      <c r="X123" s="143">
        <v>0</v>
      </c>
      <c r="Y123" s="143">
        <f>$X$123*$K$123</f>
        <v>0</v>
      </c>
      <c r="Z123" s="143">
        <v>0</v>
      </c>
      <c r="AA123" s="144">
        <f>$Z$123*$K$123</f>
        <v>0</v>
      </c>
      <c r="AR123" s="6" t="s">
        <v>149</v>
      </c>
      <c r="AT123" s="6" t="s">
        <v>145</v>
      </c>
      <c r="AU123" s="6" t="s">
        <v>108</v>
      </c>
      <c r="AY123" s="6" t="s">
        <v>144</v>
      </c>
      <c r="BE123" s="92">
        <f>IF($U$123="základní",$N$123,0)</f>
        <v>0</v>
      </c>
      <c r="BF123" s="92">
        <f>IF($U$123="snížená",$N$123,0)</f>
        <v>0</v>
      </c>
      <c r="BG123" s="92">
        <f>IF($U$123="zákl. přenesená",$N$123,0)</f>
        <v>0</v>
      </c>
      <c r="BH123" s="92">
        <f>IF($U$123="sníž. přenesená",$N$123,0)</f>
        <v>0</v>
      </c>
      <c r="BI123" s="92">
        <f>IF($U$123="nulová",$N$123,0)</f>
        <v>0</v>
      </c>
      <c r="BJ123" s="6" t="s">
        <v>21</v>
      </c>
      <c r="BK123" s="92">
        <f>ROUND($L$123*$K$123,2)</f>
        <v>0</v>
      </c>
      <c r="BL123" s="6" t="s">
        <v>149</v>
      </c>
    </row>
    <row r="124" spans="2:64" s="6" customFormat="1" ht="15.75" customHeight="1" x14ac:dyDescent="0.3">
      <c r="B124" s="22"/>
      <c r="C124" s="138" t="s">
        <v>159</v>
      </c>
      <c r="D124" s="138" t="s">
        <v>145</v>
      </c>
      <c r="E124" s="139" t="s">
        <v>160</v>
      </c>
      <c r="F124" s="225" t="s">
        <v>161</v>
      </c>
      <c r="G124" s="226"/>
      <c r="H124" s="226"/>
      <c r="I124" s="226"/>
      <c r="J124" s="140" t="s">
        <v>162</v>
      </c>
      <c r="K124" s="141">
        <v>150</v>
      </c>
      <c r="L124" s="227">
        <v>0</v>
      </c>
      <c r="M124" s="226"/>
      <c r="N124" s="228">
        <f>ROUND($L$124*$K$124,2)</f>
        <v>0</v>
      </c>
      <c r="O124" s="226"/>
      <c r="P124" s="226"/>
      <c r="Q124" s="226"/>
      <c r="R124" s="24"/>
      <c r="T124" s="142"/>
      <c r="U124" s="30" t="s">
        <v>40</v>
      </c>
      <c r="V124" s="143">
        <v>0</v>
      </c>
      <c r="W124" s="143">
        <f>$V$124*$K$124</f>
        <v>0</v>
      </c>
      <c r="X124" s="143">
        <v>0</v>
      </c>
      <c r="Y124" s="143">
        <f>$X$124*$K$124</f>
        <v>0</v>
      </c>
      <c r="Z124" s="143">
        <v>0</v>
      </c>
      <c r="AA124" s="144">
        <f>$Z$124*$K$124</f>
        <v>0</v>
      </c>
      <c r="AR124" s="6" t="s">
        <v>149</v>
      </c>
      <c r="AT124" s="6" t="s">
        <v>145</v>
      </c>
      <c r="AU124" s="6" t="s">
        <v>108</v>
      </c>
      <c r="AY124" s="6" t="s">
        <v>144</v>
      </c>
      <c r="BE124" s="92">
        <f>IF($U$124="základní",$N$124,0)</f>
        <v>0</v>
      </c>
      <c r="BF124" s="92">
        <f>IF($U$124="snížená",$N$124,0)</f>
        <v>0</v>
      </c>
      <c r="BG124" s="92">
        <f>IF($U$124="zákl. přenesená",$N$124,0)</f>
        <v>0</v>
      </c>
      <c r="BH124" s="92">
        <f>IF($U$124="sníž. přenesená",$N$124,0)</f>
        <v>0</v>
      </c>
      <c r="BI124" s="92">
        <f>IF($U$124="nulová",$N$124,0)</f>
        <v>0</v>
      </c>
      <c r="BJ124" s="6" t="s">
        <v>21</v>
      </c>
      <c r="BK124" s="92">
        <f>ROUND($L$124*$K$124,2)</f>
        <v>0</v>
      </c>
      <c r="BL124" s="6" t="s">
        <v>149</v>
      </c>
    </row>
    <row r="125" spans="2:64" s="6" customFormat="1" ht="27" customHeight="1" x14ac:dyDescent="0.3">
      <c r="B125" s="22"/>
      <c r="C125" s="138" t="s">
        <v>163</v>
      </c>
      <c r="D125" s="138" t="s">
        <v>145</v>
      </c>
      <c r="E125" s="139" t="s">
        <v>164</v>
      </c>
      <c r="F125" s="225" t="s">
        <v>165</v>
      </c>
      <c r="G125" s="226"/>
      <c r="H125" s="226"/>
      <c r="I125" s="226"/>
      <c r="J125" s="140" t="s">
        <v>166</v>
      </c>
      <c r="K125" s="141">
        <v>11.72</v>
      </c>
      <c r="L125" s="227">
        <v>0</v>
      </c>
      <c r="M125" s="226"/>
      <c r="N125" s="228">
        <f>ROUND($L$125*$K$125,2)</f>
        <v>0</v>
      </c>
      <c r="O125" s="226"/>
      <c r="P125" s="226"/>
      <c r="Q125" s="226"/>
      <c r="R125" s="24"/>
      <c r="T125" s="142"/>
      <c r="U125" s="30" t="s">
        <v>40</v>
      </c>
      <c r="V125" s="143">
        <v>2.5369999999999999</v>
      </c>
      <c r="W125" s="143">
        <f>$V$125*$K$125</f>
        <v>29.733640000000001</v>
      </c>
      <c r="X125" s="143">
        <v>0</v>
      </c>
      <c r="Y125" s="143">
        <f>$X$125*$K$125</f>
        <v>0</v>
      </c>
      <c r="Z125" s="143">
        <v>0.22500000000000001</v>
      </c>
      <c r="AA125" s="144">
        <f>$Z$125*$K$125</f>
        <v>2.637</v>
      </c>
      <c r="AR125" s="6" t="s">
        <v>149</v>
      </c>
      <c r="AT125" s="6" t="s">
        <v>145</v>
      </c>
      <c r="AU125" s="6" t="s">
        <v>108</v>
      </c>
      <c r="AY125" s="6" t="s">
        <v>144</v>
      </c>
      <c r="BE125" s="92">
        <f>IF($U$125="základní",$N$125,0)</f>
        <v>0</v>
      </c>
      <c r="BF125" s="92">
        <f>IF($U$125="snížená",$N$125,0)</f>
        <v>0</v>
      </c>
      <c r="BG125" s="92">
        <f>IF($U$125="zákl. přenesená",$N$125,0)</f>
        <v>0</v>
      </c>
      <c r="BH125" s="92">
        <f>IF($U$125="sníž. přenesená",$N$125,0)</f>
        <v>0</v>
      </c>
      <c r="BI125" s="92">
        <f>IF($U$125="nulová",$N$125,0)</f>
        <v>0</v>
      </c>
      <c r="BJ125" s="6" t="s">
        <v>21</v>
      </c>
      <c r="BK125" s="92">
        <f>ROUND($L$125*$K$125,2)</f>
        <v>0</v>
      </c>
      <c r="BL125" s="6" t="s">
        <v>149</v>
      </c>
    </row>
    <row r="126" spans="2:64" s="6" customFormat="1" ht="27" customHeight="1" x14ac:dyDescent="0.3">
      <c r="B126" s="22"/>
      <c r="C126" s="138" t="s">
        <v>167</v>
      </c>
      <c r="D126" s="138" t="s">
        <v>145</v>
      </c>
      <c r="E126" s="139" t="s">
        <v>168</v>
      </c>
      <c r="F126" s="225" t="s">
        <v>169</v>
      </c>
      <c r="G126" s="226"/>
      <c r="H126" s="226"/>
      <c r="I126" s="226"/>
      <c r="J126" s="140" t="s">
        <v>166</v>
      </c>
      <c r="K126" s="141">
        <v>106.76</v>
      </c>
      <c r="L126" s="227">
        <v>0</v>
      </c>
      <c r="M126" s="226"/>
      <c r="N126" s="228">
        <f>ROUND($L$126*$K$126,2)</f>
        <v>0</v>
      </c>
      <c r="O126" s="226"/>
      <c r="P126" s="226"/>
      <c r="Q126" s="226"/>
      <c r="R126" s="24"/>
      <c r="T126" s="142"/>
      <c r="U126" s="30" t="s">
        <v>40</v>
      </c>
      <c r="V126" s="143">
        <v>0.108</v>
      </c>
      <c r="W126" s="143">
        <f>$V$126*$K$126</f>
        <v>11.53008</v>
      </c>
      <c r="X126" s="143">
        <v>0</v>
      </c>
      <c r="Y126" s="143">
        <f>$X$126*$K$126</f>
        <v>0</v>
      </c>
      <c r="Z126" s="143">
        <v>0.18099999999999999</v>
      </c>
      <c r="AA126" s="144">
        <f>$Z$126*$K$126</f>
        <v>19.323560000000001</v>
      </c>
      <c r="AR126" s="6" t="s">
        <v>149</v>
      </c>
      <c r="AT126" s="6" t="s">
        <v>145</v>
      </c>
      <c r="AU126" s="6" t="s">
        <v>108</v>
      </c>
      <c r="AY126" s="6" t="s">
        <v>144</v>
      </c>
      <c r="BE126" s="92">
        <f>IF($U$126="základní",$N$126,0)</f>
        <v>0</v>
      </c>
      <c r="BF126" s="92">
        <f>IF($U$126="snížená",$N$126,0)</f>
        <v>0</v>
      </c>
      <c r="BG126" s="92">
        <f>IF($U$126="zákl. přenesená",$N$126,0)</f>
        <v>0</v>
      </c>
      <c r="BH126" s="92">
        <f>IF($U$126="sníž. přenesená",$N$126,0)</f>
        <v>0</v>
      </c>
      <c r="BI126" s="92">
        <f>IF($U$126="nulová",$N$126,0)</f>
        <v>0</v>
      </c>
      <c r="BJ126" s="6" t="s">
        <v>21</v>
      </c>
      <c r="BK126" s="92">
        <f>ROUND($L$126*$K$126,2)</f>
        <v>0</v>
      </c>
      <c r="BL126" s="6" t="s">
        <v>149</v>
      </c>
    </row>
    <row r="127" spans="2:64" s="6" customFormat="1" ht="15.75" customHeight="1" x14ac:dyDescent="0.3">
      <c r="B127" s="22"/>
      <c r="C127" s="138" t="s">
        <v>170</v>
      </c>
      <c r="D127" s="138" t="s">
        <v>145</v>
      </c>
      <c r="E127" s="139" t="s">
        <v>171</v>
      </c>
      <c r="F127" s="225" t="s">
        <v>172</v>
      </c>
      <c r="G127" s="226"/>
      <c r="H127" s="226"/>
      <c r="I127" s="226"/>
      <c r="J127" s="140" t="s">
        <v>166</v>
      </c>
      <c r="K127" s="141">
        <v>1207.5</v>
      </c>
      <c r="L127" s="227">
        <v>0</v>
      </c>
      <c r="M127" s="226"/>
      <c r="N127" s="228">
        <f>ROUND($L$127*$K$127,2)</f>
        <v>0</v>
      </c>
      <c r="O127" s="226"/>
      <c r="P127" s="226"/>
      <c r="Q127" s="226"/>
      <c r="R127" s="24"/>
      <c r="T127" s="142"/>
      <c r="U127" s="30" t="s">
        <v>40</v>
      </c>
      <c r="V127" s="143">
        <v>6.2E-2</v>
      </c>
      <c r="W127" s="143">
        <f>$V$127*$K$127</f>
        <v>74.864999999999995</v>
      </c>
      <c r="X127" s="143">
        <v>0</v>
      </c>
      <c r="Y127" s="143">
        <f>$X$127*$K$127</f>
        <v>0</v>
      </c>
      <c r="Z127" s="143">
        <v>0.35499999999999998</v>
      </c>
      <c r="AA127" s="144">
        <f>$Z$127*$K$127</f>
        <v>428.66249999999997</v>
      </c>
      <c r="AR127" s="6" t="s">
        <v>149</v>
      </c>
      <c r="AT127" s="6" t="s">
        <v>145</v>
      </c>
      <c r="AU127" s="6" t="s">
        <v>108</v>
      </c>
      <c r="AY127" s="6" t="s">
        <v>144</v>
      </c>
      <c r="BE127" s="92">
        <f>IF($U$127="základní",$N$127,0)</f>
        <v>0</v>
      </c>
      <c r="BF127" s="92">
        <f>IF($U$127="snížená",$N$127,0)</f>
        <v>0</v>
      </c>
      <c r="BG127" s="92">
        <f>IF($U$127="zákl. přenesená",$N$127,0)</f>
        <v>0</v>
      </c>
      <c r="BH127" s="92">
        <f>IF($U$127="sníž. přenesená",$N$127,0)</f>
        <v>0</v>
      </c>
      <c r="BI127" s="92">
        <f>IF($U$127="nulová",$N$127,0)</f>
        <v>0</v>
      </c>
      <c r="BJ127" s="6" t="s">
        <v>21</v>
      </c>
      <c r="BK127" s="92">
        <f>ROUND($L$127*$K$127,2)</f>
        <v>0</v>
      </c>
      <c r="BL127" s="6" t="s">
        <v>149</v>
      </c>
    </row>
    <row r="128" spans="2:64" s="6" customFormat="1" ht="15.75" customHeight="1" x14ac:dyDescent="0.3">
      <c r="B128" s="22"/>
      <c r="C128" s="138" t="s">
        <v>173</v>
      </c>
      <c r="D128" s="138" t="s">
        <v>145</v>
      </c>
      <c r="E128" s="139" t="s">
        <v>174</v>
      </c>
      <c r="F128" s="225" t="s">
        <v>175</v>
      </c>
      <c r="G128" s="226"/>
      <c r="H128" s="226"/>
      <c r="I128" s="226"/>
      <c r="J128" s="140" t="s">
        <v>156</v>
      </c>
      <c r="K128" s="141">
        <v>52</v>
      </c>
      <c r="L128" s="227">
        <v>0</v>
      </c>
      <c r="M128" s="226"/>
      <c r="N128" s="228">
        <f>ROUND($L$128*$K$128,2)</f>
        <v>0</v>
      </c>
      <c r="O128" s="226"/>
      <c r="P128" s="226"/>
      <c r="Q128" s="226"/>
      <c r="R128" s="24"/>
      <c r="T128" s="142"/>
      <c r="U128" s="30" t="s">
        <v>40</v>
      </c>
      <c r="V128" s="143">
        <v>0.44</v>
      </c>
      <c r="W128" s="143">
        <f>$V$128*$K$128</f>
        <v>22.88</v>
      </c>
      <c r="X128" s="143">
        <v>0</v>
      </c>
      <c r="Y128" s="143">
        <f>$X$128*$K$128</f>
        <v>0</v>
      </c>
      <c r="Z128" s="143">
        <v>8.5999999999999993E-2</v>
      </c>
      <c r="AA128" s="144">
        <f>$Z$128*$K$128</f>
        <v>4.4719999999999995</v>
      </c>
      <c r="AR128" s="6" t="s">
        <v>149</v>
      </c>
      <c r="AT128" s="6" t="s">
        <v>145</v>
      </c>
      <c r="AU128" s="6" t="s">
        <v>108</v>
      </c>
      <c r="AY128" s="6" t="s">
        <v>144</v>
      </c>
      <c r="BE128" s="92">
        <f>IF($U$128="základní",$N$128,0)</f>
        <v>0</v>
      </c>
      <c r="BF128" s="92">
        <f>IF($U$128="snížená",$N$128,0)</f>
        <v>0</v>
      </c>
      <c r="BG128" s="92">
        <f>IF($U$128="zákl. přenesená",$N$128,0)</f>
        <v>0</v>
      </c>
      <c r="BH128" s="92">
        <f>IF($U$128="sníž. přenesená",$N$128,0)</f>
        <v>0</v>
      </c>
      <c r="BI128" s="92">
        <f>IF($U$128="nulová",$N$128,0)</f>
        <v>0</v>
      </c>
      <c r="BJ128" s="6" t="s">
        <v>21</v>
      </c>
      <c r="BK128" s="92">
        <f>ROUND($L$128*$K$128,2)</f>
        <v>0</v>
      </c>
      <c r="BL128" s="6" t="s">
        <v>149</v>
      </c>
    </row>
    <row r="129" spans="2:64" s="6" customFormat="1" ht="15.75" customHeight="1" x14ac:dyDescent="0.3">
      <c r="B129" s="145"/>
      <c r="C129" s="146"/>
      <c r="D129" s="146"/>
      <c r="E129" s="146"/>
      <c r="F129" s="230" t="s">
        <v>176</v>
      </c>
      <c r="G129" s="231"/>
      <c r="H129" s="231"/>
      <c r="I129" s="231"/>
      <c r="J129" s="146"/>
      <c r="K129" s="147">
        <v>52</v>
      </c>
      <c r="L129" s="146"/>
      <c r="M129" s="146"/>
      <c r="N129" s="146"/>
      <c r="O129" s="146"/>
      <c r="P129" s="146"/>
      <c r="Q129" s="146"/>
      <c r="R129" s="148"/>
      <c r="T129" s="149"/>
      <c r="U129" s="146"/>
      <c r="V129" s="146"/>
      <c r="W129" s="146"/>
      <c r="X129" s="146"/>
      <c r="Y129" s="146"/>
      <c r="Z129" s="146"/>
      <c r="AA129" s="150"/>
      <c r="AT129" s="151" t="s">
        <v>177</v>
      </c>
      <c r="AU129" s="151" t="s">
        <v>108</v>
      </c>
      <c r="AV129" s="151" t="s">
        <v>108</v>
      </c>
      <c r="AW129" s="151" t="s">
        <v>117</v>
      </c>
      <c r="AX129" s="151" t="s">
        <v>75</v>
      </c>
      <c r="AY129" s="151" t="s">
        <v>144</v>
      </c>
    </row>
    <row r="130" spans="2:64" s="6" customFormat="1" ht="27" customHeight="1" x14ac:dyDescent="0.3">
      <c r="B130" s="22"/>
      <c r="C130" s="138" t="s">
        <v>25</v>
      </c>
      <c r="D130" s="138" t="s">
        <v>145</v>
      </c>
      <c r="E130" s="139" t="s">
        <v>178</v>
      </c>
      <c r="F130" s="225" t="s">
        <v>179</v>
      </c>
      <c r="G130" s="226"/>
      <c r="H130" s="226"/>
      <c r="I130" s="226"/>
      <c r="J130" s="140" t="s">
        <v>156</v>
      </c>
      <c r="K130" s="141">
        <v>10</v>
      </c>
      <c r="L130" s="227">
        <v>0</v>
      </c>
      <c r="M130" s="226"/>
      <c r="N130" s="228">
        <f>ROUND($L$130*$K$130,2)</f>
        <v>0</v>
      </c>
      <c r="O130" s="226"/>
      <c r="P130" s="226"/>
      <c r="Q130" s="226"/>
      <c r="R130" s="24"/>
      <c r="T130" s="142"/>
      <c r="U130" s="30" t="s">
        <v>40</v>
      </c>
      <c r="V130" s="143">
        <v>0.5</v>
      </c>
      <c r="W130" s="143">
        <f>$V$130*$K$130</f>
        <v>5</v>
      </c>
      <c r="X130" s="143">
        <v>0</v>
      </c>
      <c r="Y130" s="143">
        <f>$X$130*$K$130</f>
        <v>0</v>
      </c>
      <c r="Z130" s="143">
        <v>0.65700000000000003</v>
      </c>
      <c r="AA130" s="144">
        <f>$Z$130*$K$130</f>
        <v>6.57</v>
      </c>
      <c r="AR130" s="6" t="s">
        <v>149</v>
      </c>
      <c r="AT130" s="6" t="s">
        <v>145</v>
      </c>
      <c r="AU130" s="6" t="s">
        <v>108</v>
      </c>
      <c r="AY130" s="6" t="s">
        <v>144</v>
      </c>
      <c r="BE130" s="92">
        <f>IF($U$130="základní",$N$130,0)</f>
        <v>0</v>
      </c>
      <c r="BF130" s="92">
        <f>IF($U$130="snížená",$N$130,0)</f>
        <v>0</v>
      </c>
      <c r="BG130" s="92">
        <f>IF($U$130="zákl. přenesená",$N$130,0)</f>
        <v>0</v>
      </c>
      <c r="BH130" s="92">
        <f>IF($U$130="sníž. přenesená",$N$130,0)</f>
        <v>0</v>
      </c>
      <c r="BI130" s="92">
        <f>IF($U$130="nulová",$N$130,0)</f>
        <v>0</v>
      </c>
      <c r="BJ130" s="6" t="s">
        <v>21</v>
      </c>
      <c r="BK130" s="92">
        <f>ROUND($L$130*$K$130,2)</f>
        <v>0</v>
      </c>
      <c r="BL130" s="6" t="s">
        <v>149</v>
      </c>
    </row>
    <row r="131" spans="2:64" s="6" customFormat="1" ht="15.75" customHeight="1" x14ac:dyDescent="0.3">
      <c r="B131" s="145"/>
      <c r="C131" s="146"/>
      <c r="D131" s="146"/>
      <c r="E131" s="146"/>
      <c r="F131" s="230" t="s">
        <v>180</v>
      </c>
      <c r="G131" s="231"/>
      <c r="H131" s="231"/>
      <c r="I131" s="231"/>
      <c r="J131" s="146"/>
      <c r="K131" s="147">
        <v>10</v>
      </c>
      <c r="L131" s="146"/>
      <c r="M131" s="146"/>
      <c r="N131" s="146"/>
      <c r="O131" s="146"/>
      <c r="P131" s="146"/>
      <c r="Q131" s="146"/>
      <c r="R131" s="148"/>
      <c r="T131" s="149"/>
      <c r="U131" s="146"/>
      <c r="V131" s="146"/>
      <c r="W131" s="146"/>
      <c r="X131" s="146"/>
      <c r="Y131" s="146"/>
      <c r="Z131" s="146"/>
      <c r="AA131" s="150"/>
      <c r="AT131" s="151" t="s">
        <v>177</v>
      </c>
      <c r="AU131" s="151" t="s">
        <v>108</v>
      </c>
      <c r="AV131" s="151" t="s">
        <v>108</v>
      </c>
      <c r="AW131" s="151" t="s">
        <v>117</v>
      </c>
      <c r="AX131" s="151" t="s">
        <v>75</v>
      </c>
      <c r="AY131" s="151" t="s">
        <v>144</v>
      </c>
    </row>
    <row r="132" spans="2:64" s="6" customFormat="1" ht="27" customHeight="1" x14ac:dyDescent="0.3">
      <c r="B132" s="22"/>
      <c r="C132" s="138" t="s">
        <v>181</v>
      </c>
      <c r="D132" s="138" t="s">
        <v>145</v>
      </c>
      <c r="E132" s="139" t="s">
        <v>182</v>
      </c>
      <c r="F132" s="225" t="s">
        <v>183</v>
      </c>
      <c r="G132" s="226"/>
      <c r="H132" s="226"/>
      <c r="I132" s="226"/>
      <c r="J132" s="140" t="s">
        <v>162</v>
      </c>
      <c r="K132" s="141">
        <v>19.100000000000001</v>
      </c>
      <c r="L132" s="227">
        <v>0</v>
      </c>
      <c r="M132" s="226"/>
      <c r="N132" s="228">
        <f>ROUND($L$132*$K$132,2)</f>
        <v>0</v>
      </c>
      <c r="O132" s="226"/>
      <c r="P132" s="226"/>
      <c r="Q132" s="226"/>
      <c r="R132" s="24"/>
      <c r="T132" s="142"/>
      <c r="U132" s="30" t="s">
        <v>40</v>
      </c>
      <c r="V132" s="143">
        <v>0.20399999999999999</v>
      </c>
      <c r="W132" s="143">
        <f>$V$132*$K$132</f>
        <v>3.8963999999999999</v>
      </c>
      <c r="X132" s="143">
        <v>0</v>
      </c>
      <c r="Y132" s="143">
        <f>$X$132*$K$132</f>
        <v>0</v>
      </c>
      <c r="Z132" s="143">
        <v>2.5399999999999999E-2</v>
      </c>
      <c r="AA132" s="144">
        <f>$Z$132*$K$132</f>
        <v>0.48514000000000002</v>
      </c>
      <c r="AR132" s="6" t="s">
        <v>149</v>
      </c>
      <c r="AT132" s="6" t="s">
        <v>145</v>
      </c>
      <c r="AU132" s="6" t="s">
        <v>108</v>
      </c>
      <c r="AY132" s="6" t="s">
        <v>144</v>
      </c>
      <c r="BE132" s="92">
        <f>IF($U$132="základní",$N$132,0)</f>
        <v>0</v>
      </c>
      <c r="BF132" s="92">
        <f>IF($U$132="snížená",$N$132,0)</f>
        <v>0</v>
      </c>
      <c r="BG132" s="92">
        <f>IF($U$132="zákl. přenesená",$N$132,0)</f>
        <v>0</v>
      </c>
      <c r="BH132" s="92">
        <f>IF($U$132="sníž. přenesená",$N$132,0)</f>
        <v>0</v>
      </c>
      <c r="BI132" s="92">
        <f>IF($U$132="nulová",$N$132,0)</f>
        <v>0</v>
      </c>
      <c r="BJ132" s="6" t="s">
        <v>21</v>
      </c>
      <c r="BK132" s="92">
        <f>ROUND($L$132*$K$132,2)</f>
        <v>0</v>
      </c>
      <c r="BL132" s="6" t="s">
        <v>149</v>
      </c>
    </row>
    <row r="133" spans="2:64" s="6" customFormat="1" ht="15.75" customHeight="1" x14ac:dyDescent="0.3">
      <c r="B133" s="22"/>
      <c r="C133" s="138" t="s">
        <v>184</v>
      </c>
      <c r="D133" s="138" t="s">
        <v>145</v>
      </c>
      <c r="E133" s="139" t="s">
        <v>185</v>
      </c>
      <c r="F133" s="225" t="s">
        <v>186</v>
      </c>
      <c r="G133" s="226"/>
      <c r="H133" s="226"/>
      <c r="I133" s="226"/>
      <c r="J133" s="140" t="s">
        <v>187</v>
      </c>
      <c r="K133" s="141">
        <v>462.15</v>
      </c>
      <c r="L133" s="227">
        <v>0</v>
      </c>
      <c r="M133" s="226"/>
      <c r="N133" s="228">
        <f>ROUND($L$133*$K$133,2)</f>
        <v>0</v>
      </c>
      <c r="O133" s="226"/>
      <c r="P133" s="226"/>
      <c r="Q133" s="226"/>
      <c r="R133" s="24"/>
      <c r="T133" s="142"/>
      <c r="U133" s="30" t="s">
        <v>40</v>
      </c>
      <c r="V133" s="143">
        <v>0.13600000000000001</v>
      </c>
      <c r="W133" s="143">
        <f>$V$133*$K$133</f>
        <v>62.852400000000003</v>
      </c>
      <c r="X133" s="143">
        <v>0</v>
      </c>
      <c r="Y133" s="143">
        <f>$X$133*$K$133</f>
        <v>0</v>
      </c>
      <c r="Z133" s="143">
        <v>0</v>
      </c>
      <c r="AA133" s="144">
        <f>$Z$133*$K$133</f>
        <v>0</v>
      </c>
      <c r="AR133" s="6" t="s">
        <v>149</v>
      </c>
      <c r="AT133" s="6" t="s">
        <v>145</v>
      </c>
      <c r="AU133" s="6" t="s">
        <v>108</v>
      </c>
      <c r="AY133" s="6" t="s">
        <v>144</v>
      </c>
      <c r="BE133" s="92">
        <f>IF($U$133="základní",$N$133,0)</f>
        <v>0</v>
      </c>
      <c r="BF133" s="92">
        <f>IF($U$133="snížená",$N$133,0)</f>
        <v>0</v>
      </c>
      <c r="BG133" s="92">
        <f>IF($U$133="zákl. přenesená",$N$133,0)</f>
        <v>0</v>
      </c>
      <c r="BH133" s="92">
        <f>IF($U$133="sníž. přenesená",$N$133,0)</f>
        <v>0</v>
      </c>
      <c r="BI133" s="92">
        <f>IF($U$133="nulová",$N$133,0)</f>
        <v>0</v>
      </c>
      <c r="BJ133" s="6" t="s">
        <v>21</v>
      </c>
      <c r="BK133" s="92">
        <f>ROUND($L$133*$K$133,2)</f>
        <v>0</v>
      </c>
      <c r="BL133" s="6" t="s">
        <v>149</v>
      </c>
    </row>
    <row r="134" spans="2:64" s="6" customFormat="1" ht="27" customHeight="1" x14ac:dyDescent="0.3">
      <c r="B134" s="22"/>
      <c r="C134" s="138" t="s">
        <v>188</v>
      </c>
      <c r="D134" s="138" t="s">
        <v>145</v>
      </c>
      <c r="E134" s="139" t="s">
        <v>189</v>
      </c>
      <c r="F134" s="225" t="s">
        <v>190</v>
      </c>
      <c r="G134" s="226"/>
      <c r="H134" s="226"/>
      <c r="I134" s="226"/>
      <c r="J134" s="140" t="s">
        <v>187</v>
      </c>
      <c r="K134" s="141">
        <v>439.76400000000001</v>
      </c>
      <c r="L134" s="227">
        <v>0</v>
      </c>
      <c r="M134" s="226"/>
      <c r="N134" s="228">
        <f>ROUND($L$134*$K$134,2)</f>
        <v>0</v>
      </c>
      <c r="O134" s="226"/>
      <c r="P134" s="226"/>
      <c r="Q134" s="226"/>
      <c r="R134" s="24"/>
      <c r="T134" s="142"/>
      <c r="U134" s="30" t="s">
        <v>40</v>
      </c>
      <c r="V134" s="143">
        <v>3.2000000000000001E-2</v>
      </c>
      <c r="W134" s="143">
        <f>$V$134*$K$134</f>
        <v>14.072448000000001</v>
      </c>
      <c r="X134" s="143">
        <v>0</v>
      </c>
      <c r="Y134" s="143">
        <f>$X$134*$K$134</f>
        <v>0</v>
      </c>
      <c r="Z134" s="143">
        <v>0</v>
      </c>
      <c r="AA134" s="144">
        <f>$Z$134*$K$134</f>
        <v>0</v>
      </c>
      <c r="AR134" s="6" t="s">
        <v>149</v>
      </c>
      <c r="AT134" s="6" t="s">
        <v>145</v>
      </c>
      <c r="AU134" s="6" t="s">
        <v>108</v>
      </c>
      <c r="AY134" s="6" t="s">
        <v>144</v>
      </c>
      <c r="BE134" s="92">
        <f>IF($U$134="základní",$N$134,0)</f>
        <v>0</v>
      </c>
      <c r="BF134" s="92">
        <f>IF($U$134="snížená",$N$134,0)</f>
        <v>0</v>
      </c>
      <c r="BG134" s="92">
        <f>IF($U$134="zákl. přenesená",$N$134,0)</f>
        <v>0</v>
      </c>
      <c r="BH134" s="92">
        <f>IF($U$134="sníž. přenesená",$N$134,0)</f>
        <v>0</v>
      </c>
      <c r="BI134" s="92">
        <f>IF($U$134="nulová",$N$134,0)</f>
        <v>0</v>
      </c>
      <c r="BJ134" s="6" t="s">
        <v>21</v>
      </c>
      <c r="BK134" s="92">
        <f>ROUND($L$134*$K$134,2)</f>
        <v>0</v>
      </c>
      <c r="BL134" s="6" t="s">
        <v>149</v>
      </c>
    </row>
    <row r="135" spans="2:64" s="6" customFormat="1" ht="15.75" customHeight="1" x14ac:dyDescent="0.3">
      <c r="B135" s="152"/>
      <c r="C135" s="153"/>
      <c r="D135" s="153"/>
      <c r="E135" s="153"/>
      <c r="F135" s="232" t="s">
        <v>191</v>
      </c>
      <c r="G135" s="233"/>
      <c r="H135" s="233"/>
      <c r="I135" s="233"/>
      <c r="J135" s="153"/>
      <c r="K135" s="153"/>
      <c r="L135" s="153"/>
      <c r="M135" s="153"/>
      <c r="N135" s="153"/>
      <c r="O135" s="153"/>
      <c r="P135" s="153"/>
      <c r="Q135" s="153"/>
      <c r="R135" s="154"/>
      <c r="T135" s="155"/>
      <c r="U135" s="153"/>
      <c r="V135" s="153"/>
      <c r="W135" s="153"/>
      <c r="X135" s="153"/>
      <c r="Y135" s="153"/>
      <c r="Z135" s="153"/>
      <c r="AA135" s="156"/>
      <c r="AT135" s="157" t="s">
        <v>177</v>
      </c>
      <c r="AU135" s="157" t="s">
        <v>108</v>
      </c>
      <c r="AV135" s="157" t="s">
        <v>21</v>
      </c>
      <c r="AW135" s="157" t="s">
        <v>117</v>
      </c>
      <c r="AX135" s="157" t="s">
        <v>75</v>
      </c>
      <c r="AY135" s="157" t="s">
        <v>144</v>
      </c>
    </row>
    <row r="136" spans="2:64" s="6" customFormat="1" ht="15.75" customHeight="1" x14ac:dyDescent="0.3">
      <c r="B136" s="145"/>
      <c r="C136" s="146"/>
      <c r="D136" s="146"/>
      <c r="E136" s="146"/>
      <c r="F136" s="230" t="s">
        <v>192</v>
      </c>
      <c r="G136" s="231"/>
      <c r="H136" s="231"/>
      <c r="I136" s="231"/>
      <c r="J136" s="146"/>
      <c r="K136" s="147">
        <v>428.23700000000002</v>
      </c>
      <c r="L136" s="146"/>
      <c r="M136" s="146"/>
      <c r="N136" s="146"/>
      <c r="O136" s="146"/>
      <c r="P136" s="146"/>
      <c r="Q136" s="146"/>
      <c r="R136" s="148"/>
      <c r="T136" s="149"/>
      <c r="U136" s="146"/>
      <c r="V136" s="146"/>
      <c r="W136" s="146"/>
      <c r="X136" s="146"/>
      <c r="Y136" s="146"/>
      <c r="Z136" s="146"/>
      <c r="AA136" s="150"/>
      <c r="AT136" s="151" t="s">
        <v>177</v>
      </c>
      <c r="AU136" s="151" t="s">
        <v>108</v>
      </c>
      <c r="AV136" s="151" t="s">
        <v>108</v>
      </c>
      <c r="AW136" s="151" t="s">
        <v>117</v>
      </c>
      <c r="AX136" s="151" t="s">
        <v>75</v>
      </c>
      <c r="AY136" s="151" t="s">
        <v>144</v>
      </c>
    </row>
    <row r="137" spans="2:64" s="6" customFormat="1" ht="15.75" customHeight="1" x14ac:dyDescent="0.3">
      <c r="B137" s="152"/>
      <c r="C137" s="153"/>
      <c r="D137" s="153"/>
      <c r="E137" s="153"/>
      <c r="F137" s="232" t="s">
        <v>193</v>
      </c>
      <c r="G137" s="233"/>
      <c r="H137" s="233"/>
      <c r="I137" s="233"/>
      <c r="J137" s="153"/>
      <c r="K137" s="153"/>
      <c r="L137" s="153"/>
      <c r="M137" s="153"/>
      <c r="N137" s="153"/>
      <c r="O137" s="153"/>
      <c r="P137" s="153"/>
      <c r="Q137" s="153"/>
      <c r="R137" s="154"/>
      <c r="T137" s="155"/>
      <c r="U137" s="153"/>
      <c r="V137" s="153"/>
      <c r="W137" s="153"/>
      <c r="X137" s="153"/>
      <c r="Y137" s="153"/>
      <c r="Z137" s="153"/>
      <c r="AA137" s="156"/>
      <c r="AT137" s="157" t="s">
        <v>177</v>
      </c>
      <c r="AU137" s="157" t="s">
        <v>108</v>
      </c>
      <c r="AV137" s="157" t="s">
        <v>21</v>
      </c>
      <c r="AW137" s="157" t="s">
        <v>117</v>
      </c>
      <c r="AX137" s="157" t="s">
        <v>75</v>
      </c>
      <c r="AY137" s="157" t="s">
        <v>144</v>
      </c>
    </row>
    <row r="138" spans="2:64" s="6" customFormat="1" ht="15.75" customHeight="1" x14ac:dyDescent="0.3">
      <c r="B138" s="145"/>
      <c r="C138" s="146"/>
      <c r="D138" s="146"/>
      <c r="E138" s="146"/>
      <c r="F138" s="230" t="s">
        <v>194</v>
      </c>
      <c r="G138" s="231"/>
      <c r="H138" s="231"/>
      <c r="I138" s="231"/>
      <c r="J138" s="146"/>
      <c r="K138" s="147">
        <v>4.4720000000000004</v>
      </c>
      <c r="L138" s="146"/>
      <c r="M138" s="146"/>
      <c r="N138" s="146"/>
      <c r="O138" s="146"/>
      <c r="P138" s="146"/>
      <c r="Q138" s="146"/>
      <c r="R138" s="148"/>
      <c r="T138" s="149"/>
      <c r="U138" s="146"/>
      <c r="V138" s="146"/>
      <c r="W138" s="146"/>
      <c r="X138" s="146"/>
      <c r="Y138" s="146"/>
      <c r="Z138" s="146"/>
      <c r="AA138" s="150"/>
      <c r="AT138" s="151" t="s">
        <v>177</v>
      </c>
      <c r="AU138" s="151" t="s">
        <v>108</v>
      </c>
      <c r="AV138" s="151" t="s">
        <v>108</v>
      </c>
      <c r="AW138" s="151" t="s">
        <v>117</v>
      </c>
      <c r="AX138" s="151" t="s">
        <v>75</v>
      </c>
      <c r="AY138" s="151" t="s">
        <v>144</v>
      </c>
    </row>
    <row r="139" spans="2:64" s="6" customFormat="1" ht="15.75" customHeight="1" x14ac:dyDescent="0.3">
      <c r="B139" s="152"/>
      <c r="C139" s="153"/>
      <c r="D139" s="153"/>
      <c r="E139" s="153"/>
      <c r="F139" s="232" t="s">
        <v>195</v>
      </c>
      <c r="G139" s="233"/>
      <c r="H139" s="233"/>
      <c r="I139" s="233"/>
      <c r="J139" s="153"/>
      <c r="K139" s="153"/>
      <c r="L139" s="153"/>
      <c r="M139" s="153"/>
      <c r="N139" s="153"/>
      <c r="O139" s="153"/>
      <c r="P139" s="153"/>
      <c r="Q139" s="153"/>
      <c r="R139" s="154"/>
      <c r="T139" s="155"/>
      <c r="U139" s="153"/>
      <c r="V139" s="153"/>
      <c r="W139" s="153"/>
      <c r="X139" s="153"/>
      <c r="Y139" s="153"/>
      <c r="Z139" s="153"/>
      <c r="AA139" s="156"/>
      <c r="AT139" s="157" t="s">
        <v>177</v>
      </c>
      <c r="AU139" s="157" t="s">
        <v>108</v>
      </c>
      <c r="AV139" s="157" t="s">
        <v>21</v>
      </c>
      <c r="AW139" s="157" t="s">
        <v>117</v>
      </c>
      <c r="AX139" s="157" t="s">
        <v>75</v>
      </c>
      <c r="AY139" s="157" t="s">
        <v>144</v>
      </c>
    </row>
    <row r="140" spans="2:64" s="6" customFormat="1" ht="15.75" customHeight="1" x14ac:dyDescent="0.3">
      <c r="B140" s="145"/>
      <c r="C140" s="146"/>
      <c r="D140" s="146"/>
      <c r="E140" s="146"/>
      <c r="F140" s="230" t="s">
        <v>196</v>
      </c>
      <c r="G140" s="231"/>
      <c r="H140" s="231"/>
      <c r="I140" s="231"/>
      <c r="J140" s="146"/>
      <c r="K140" s="147">
        <v>6.57</v>
      </c>
      <c r="L140" s="146"/>
      <c r="M140" s="146"/>
      <c r="N140" s="146"/>
      <c r="O140" s="146"/>
      <c r="P140" s="146"/>
      <c r="Q140" s="146"/>
      <c r="R140" s="148"/>
      <c r="T140" s="149"/>
      <c r="U140" s="146"/>
      <c r="V140" s="146"/>
      <c r="W140" s="146"/>
      <c r="X140" s="146"/>
      <c r="Y140" s="146"/>
      <c r="Z140" s="146"/>
      <c r="AA140" s="150"/>
      <c r="AT140" s="151" t="s">
        <v>177</v>
      </c>
      <c r="AU140" s="151" t="s">
        <v>108</v>
      </c>
      <c r="AV140" s="151" t="s">
        <v>108</v>
      </c>
      <c r="AW140" s="151" t="s">
        <v>117</v>
      </c>
      <c r="AX140" s="151" t="s">
        <v>75</v>
      </c>
      <c r="AY140" s="151" t="s">
        <v>144</v>
      </c>
    </row>
    <row r="141" spans="2:64" s="6" customFormat="1" ht="15.75" customHeight="1" x14ac:dyDescent="0.3">
      <c r="B141" s="152"/>
      <c r="C141" s="153"/>
      <c r="D141" s="153"/>
      <c r="E141" s="153"/>
      <c r="F141" s="232" t="s">
        <v>197</v>
      </c>
      <c r="G141" s="233"/>
      <c r="H141" s="233"/>
      <c r="I141" s="233"/>
      <c r="J141" s="153"/>
      <c r="K141" s="153"/>
      <c r="L141" s="153"/>
      <c r="M141" s="153"/>
      <c r="N141" s="153"/>
      <c r="O141" s="153"/>
      <c r="P141" s="153"/>
      <c r="Q141" s="153"/>
      <c r="R141" s="154"/>
      <c r="T141" s="155"/>
      <c r="U141" s="153"/>
      <c r="V141" s="153"/>
      <c r="W141" s="153"/>
      <c r="X141" s="153"/>
      <c r="Y141" s="153"/>
      <c r="Z141" s="153"/>
      <c r="AA141" s="156"/>
      <c r="AT141" s="157" t="s">
        <v>177</v>
      </c>
      <c r="AU141" s="157" t="s">
        <v>108</v>
      </c>
      <c r="AV141" s="157" t="s">
        <v>21</v>
      </c>
      <c r="AW141" s="157" t="s">
        <v>117</v>
      </c>
      <c r="AX141" s="157" t="s">
        <v>75</v>
      </c>
      <c r="AY141" s="157" t="s">
        <v>144</v>
      </c>
    </row>
    <row r="142" spans="2:64" s="6" customFormat="1" ht="15.75" customHeight="1" x14ac:dyDescent="0.3">
      <c r="B142" s="145"/>
      <c r="C142" s="146"/>
      <c r="D142" s="146"/>
      <c r="E142" s="146"/>
      <c r="F142" s="230" t="s">
        <v>198</v>
      </c>
      <c r="G142" s="231"/>
      <c r="H142" s="231"/>
      <c r="I142" s="231"/>
      <c r="J142" s="146"/>
      <c r="K142" s="147">
        <v>0.48499999999999999</v>
      </c>
      <c r="L142" s="146"/>
      <c r="M142" s="146"/>
      <c r="N142" s="146"/>
      <c r="O142" s="146"/>
      <c r="P142" s="146"/>
      <c r="Q142" s="146"/>
      <c r="R142" s="148"/>
      <c r="T142" s="149"/>
      <c r="U142" s="146"/>
      <c r="V142" s="146"/>
      <c r="W142" s="146"/>
      <c r="X142" s="146"/>
      <c r="Y142" s="146"/>
      <c r="Z142" s="146"/>
      <c r="AA142" s="150"/>
      <c r="AT142" s="151" t="s">
        <v>177</v>
      </c>
      <c r="AU142" s="151" t="s">
        <v>108</v>
      </c>
      <c r="AV142" s="151" t="s">
        <v>108</v>
      </c>
      <c r="AW142" s="151" t="s">
        <v>117</v>
      </c>
      <c r="AX142" s="151" t="s">
        <v>75</v>
      </c>
      <c r="AY142" s="151" t="s">
        <v>144</v>
      </c>
    </row>
    <row r="143" spans="2:64" s="6" customFormat="1" ht="27" customHeight="1" x14ac:dyDescent="0.3">
      <c r="B143" s="22"/>
      <c r="C143" s="138" t="s">
        <v>199</v>
      </c>
      <c r="D143" s="138" t="s">
        <v>145</v>
      </c>
      <c r="E143" s="139" t="s">
        <v>200</v>
      </c>
      <c r="F143" s="225" t="s">
        <v>201</v>
      </c>
      <c r="G143" s="226"/>
      <c r="H143" s="226"/>
      <c r="I143" s="226"/>
      <c r="J143" s="140" t="s">
        <v>187</v>
      </c>
      <c r="K143" s="141">
        <v>4837.4040000000005</v>
      </c>
      <c r="L143" s="227">
        <v>0</v>
      </c>
      <c r="M143" s="226"/>
      <c r="N143" s="228">
        <f>ROUND($L$143*$K$143,2)</f>
        <v>0</v>
      </c>
      <c r="O143" s="226"/>
      <c r="P143" s="226"/>
      <c r="Q143" s="226"/>
      <c r="R143" s="24"/>
      <c r="T143" s="142"/>
      <c r="U143" s="30" t="s">
        <v>40</v>
      </c>
      <c r="V143" s="143">
        <v>3.0000000000000001E-3</v>
      </c>
      <c r="W143" s="143">
        <f>$V$143*$K$143</f>
        <v>14.512212000000002</v>
      </c>
      <c r="X143" s="143">
        <v>0</v>
      </c>
      <c r="Y143" s="143">
        <f>$X$143*$K$143</f>
        <v>0</v>
      </c>
      <c r="Z143" s="143">
        <v>0</v>
      </c>
      <c r="AA143" s="144">
        <f>$Z$143*$K$143</f>
        <v>0</v>
      </c>
      <c r="AR143" s="6" t="s">
        <v>149</v>
      </c>
      <c r="AT143" s="6" t="s">
        <v>145</v>
      </c>
      <c r="AU143" s="6" t="s">
        <v>108</v>
      </c>
      <c r="AY143" s="6" t="s">
        <v>144</v>
      </c>
      <c r="BE143" s="92">
        <f>IF($U$143="základní",$N$143,0)</f>
        <v>0</v>
      </c>
      <c r="BF143" s="92">
        <f>IF($U$143="snížená",$N$143,0)</f>
        <v>0</v>
      </c>
      <c r="BG143" s="92">
        <f>IF($U$143="zákl. přenesená",$N$143,0)</f>
        <v>0</v>
      </c>
      <c r="BH143" s="92">
        <f>IF($U$143="sníž. přenesená",$N$143,0)</f>
        <v>0</v>
      </c>
      <c r="BI143" s="92">
        <f>IF($U$143="nulová",$N$143,0)</f>
        <v>0</v>
      </c>
      <c r="BJ143" s="6" t="s">
        <v>21</v>
      </c>
      <c r="BK143" s="92">
        <f>ROUND($L$143*$K$143,2)</f>
        <v>0</v>
      </c>
      <c r="BL143" s="6" t="s">
        <v>149</v>
      </c>
    </row>
    <row r="144" spans="2:64" s="6" customFormat="1" ht="15.75" customHeight="1" x14ac:dyDescent="0.3">
      <c r="B144" s="145"/>
      <c r="C144" s="146"/>
      <c r="D144" s="146"/>
      <c r="E144" s="146"/>
      <c r="F144" s="230" t="s">
        <v>202</v>
      </c>
      <c r="G144" s="231"/>
      <c r="H144" s="231"/>
      <c r="I144" s="231"/>
      <c r="J144" s="146"/>
      <c r="K144" s="147">
        <v>4837.4040000000005</v>
      </c>
      <c r="L144" s="146"/>
      <c r="M144" s="146"/>
      <c r="N144" s="146"/>
      <c r="O144" s="146"/>
      <c r="P144" s="146"/>
      <c r="Q144" s="146"/>
      <c r="R144" s="148"/>
      <c r="T144" s="149"/>
      <c r="U144" s="146"/>
      <c r="V144" s="146"/>
      <c r="W144" s="146"/>
      <c r="X144" s="146"/>
      <c r="Y144" s="146"/>
      <c r="Z144" s="146"/>
      <c r="AA144" s="150"/>
      <c r="AT144" s="151" t="s">
        <v>177</v>
      </c>
      <c r="AU144" s="151" t="s">
        <v>108</v>
      </c>
      <c r="AV144" s="151" t="s">
        <v>108</v>
      </c>
      <c r="AW144" s="151" t="s">
        <v>117</v>
      </c>
      <c r="AX144" s="151" t="s">
        <v>75</v>
      </c>
      <c r="AY144" s="151" t="s">
        <v>144</v>
      </c>
    </row>
    <row r="145" spans="2:64" s="6" customFormat="1" ht="27" customHeight="1" x14ac:dyDescent="0.3">
      <c r="B145" s="22"/>
      <c r="C145" s="138" t="s">
        <v>8</v>
      </c>
      <c r="D145" s="138" t="s">
        <v>145</v>
      </c>
      <c r="E145" s="139" t="s">
        <v>203</v>
      </c>
      <c r="F145" s="225" t="s">
        <v>204</v>
      </c>
      <c r="G145" s="226"/>
      <c r="H145" s="226"/>
      <c r="I145" s="226"/>
      <c r="J145" s="140" t="s">
        <v>187</v>
      </c>
      <c r="K145" s="141">
        <v>21.960999999999999</v>
      </c>
      <c r="L145" s="227">
        <v>0</v>
      </c>
      <c r="M145" s="226"/>
      <c r="N145" s="228">
        <f>ROUND($L$145*$K$145,2)</f>
        <v>0</v>
      </c>
      <c r="O145" s="226"/>
      <c r="P145" s="226"/>
      <c r="Q145" s="226"/>
      <c r="R145" s="24"/>
      <c r="T145" s="142"/>
      <c r="U145" s="30" t="s">
        <v>40</v>
      </c>
      <c r="V145" s="143">
        <v>0.03</v>
      </c>
      <c r="W145" s="143">
        <f>$V$145*$K$145</f>
        <v>0.65882999999999992</v>
      </c>
      <c r="X145" s="143">
        <v>0</v>
      </c>
      <c r="Y145" s="143">
        <f>$X$145*$K$145</f>
        <v>0</v>
      </c>
      <c r="Z145" s="143">
        <v>0</v>
      </c>
      <c r="AA145" s="144">
        <f>$Z$145*$K$145</f>
        <v>0</v>
      </c>
      <c r="AR145" s="6" t="s">
        <v>149</v>
      </c>
      <c r="AT145" s="6" t="s">
        <v>145</v>
      </c>
      <c r="AU145" s="6" t="s">
        <v>108</v>
      </c>
      <c r="AY145" s="6" t="s">
        <v>144</v>
      </c>
      <c r="BE145" s="92">
        <f>IF($U$145="základní",$N$145,0)</f>
        <v>0</v>
      </c>
      <c r="BF145" s="92">
        <f>IF($U$145="snížená",$N$145,0)</f>
        <v>0</v>
      </c>
      <c r="BG145" s="92">
        <f>IF($U$145="zákl. přenesená",$N$145,0)</f>
        <v>0</v>
      </c>
      <c r="BH145" s="92">
        <f>IF($U$145="sníž. přenesená",$N$145,0)</f>
        <v>0</v>
      </c>
      <c r="BI145" s="92">
        <f>IF($U$145="nulová",$N$145,0)</f>
        <v>0</v>
      </c>
      <c r="BJ145" s="6" t="s">
        <v>21</v>
      </c>
      <c r="BK145" s="92">
        <f>ROUND($L$145*$K$145,2)</f>
        <v>0</v>
      </c>
      <c r="BL145" s="6" t="s">
        <v>149</v>
      </c>
    </row>
    <row r="146" spans="2:64" s="6" customFormat="1" ht="15.75" customHeight="1" x14ac:dyDescent="0.3">
      <c r="B146" s="152"/>
      <c r="C146" s="153"/>
      <c r="D146" s="153"/>
      <c r="E146" s="153"/>
      <c r="F146" s="232" t="s">
        <v>205</v>
      </c>
      <c r="G146" s="233"/>
      <c r="H146" s="233"/>
      <c r="I146" s="233"/>
      <c r="J146" s="153"/>
      <c r="K146" s="153"/>
      <c r="L146" s="153"/>
      <c r="M146" s="153"/>
      <c r="N146" s="153"/>
      <c r="O146" s="153"/>
      <c r="P146" s="153"/>
      <c r="Q146" s="153"/>
      <c r="R146" s="154"/>
      <c r="T146" s="155"/>
      <c r="U146" s="153"/>
      <c r="V146" s="153"/>
      <c r="W146" s="153"/>
      <c r="X146" s="153"/>
      <c r="Y146" s="153"/>
      <c r="Z146" s="153"/>
      <c r="AA146" s="156"/>
      <c r="AT146" s="157" t="s">
        <v>177</v>
      </c>
      <c r="AU146" s="157" t="s">
        <v>108</v>
      </c>
      <c r="AV146" s="157" t="s">
        <v>21</v>
      </c>
      <c r="AW146" s="157" t="s">
        <v>117</v>
      </c>
      <c r="AX146" s="157" t="s">
        <v>75</v>
      </c>
      <c r="AY146" s="157" t="s">
        <v>144</v>
      </c>
    </row>
    <row r="147" spans="2:64" s="6" customFormat="1" ht="15.75" customHeight="1" x14ac:dyDescent="0.3">
      <c r="B147" s="145"/>
      <c r="C147" s="146"/>
      <c r="D147" s="146"/>
      <c r="E147" s="146"/>
      <c r="F147" s="230" t="s">
        <v>206</v>
      </c>
      <c r="G147" s="231"/>
      <c r="H147" s="231"/>
      <c r="I147" s="231"/>
      <c r="J147" s="146"/>
      <c r="K147" s="147">
        <v>19.324000000000002</v>
      </c>
      <c r="L147" s="146"/>
      <c r="M147" s="146"/>
      <c r="N147" s="146"/>
      <c r="O147" s="146"/>
      <c r="P147" s="146"/>
      <c r="Q147" s="146"/>
      <c r="R147" s="148"/>
      <c r="T147" s="149"/>
      <c r="U147" s="146"/>
      <c r="V147" s="146"/>
      <c r="W147" s="146"/>
      <c r="X147" s="146"/>
      <c r="Y147" s="146"/>
      <c r="Z147" s="146"/>
      <c r="AA147" s="150"/>
      <c r="AT147" s="151" t="s">
        <v>177</v>
      </c>
      <c r="AU147" s="151" t="s">
        <v>108</v>
      </c>
      <c r="AV147" s="151" t="s">
        <v>108</v>
      </c>
      <c r="AW147" s="151" t="s">
        <v>117</v>
      </c>
      <c r="AX147" s="151" t="s">
        <v>75</v>
      </c>
      <c r="AY147" s="151" t="s">
        <v>144</v>
      </c>
    </row>
    <row r="148" spans="2:64" s="6" customFormat="1" ht="15.75" customHeight="1" x14ac:dyDescent="0.3">
      <c r="B148" s="152"/>
      <c r="C148" s="153"/>
      <c r="D148" s="153"/>
      <c r="E148" s="153"/>
      <c r="F148" s="232" t="s">
        <v>207</v>
      </c>
      <c r="G148" s="233"/>
      <c r="H148" s="233"/>
      <c r="I148" s="233"/>
      <c r="J148" s="153"/>
      <c r="K148" s="153"/>
      <c r="L148" s="153"/>
      <c r="M148" s="153"/>
      <c r="N148" s="153"/>
      <c r="O148" s="153"/>
      <c r="P148" s="153"/>
      <c r="Q148" s="153"/>
      <c r="R148" s="154"/>
      <c r="T148" s="155"/>
      <c r="U148" s="153"/>
      <c r="V148" s="153"/>
      <c r="W148" s="153"/>
      <c r="X148" s="153"/>
      <c r="Y148" s="153"/>
      <c r="Z148" s="153"/>
      <c r="AA148" s="156"/>
      <c r="AT148" s="157" t="s">
        <v>177</v>
      </c>
      <c r="AU148" s="157" t="s">
        <v>108</v>
      </c>
      <c r="AV148" s="157" t="s">
        <v>21</v>
      </c>
      <c r="AW148" s="157" t="s">
        <v>117</v>
      </c>
      <c r="AX148" s="157" t="s">
        <v>75</v>
      </c>
      <c r="AY148" s="157" t="s">
        <v>144</v>
      </c>
    </row>
    <row r="149" spans="2:64" s="6" customFormat="1" ht="15.75" customHeight="1" x14ac:dyDescent="0.3">
      <c r="B149" s="145"/>
      <c r="C149" s="146"/>
      <c r="D149" s="146"/>
      <c r="E149" s="146"/>
      <c r="F149" s="230" t="s">
        <v>208</v>
      </c>
      <c r="G149" s="231"/>
      <c r="H149" s="231"/>
      <c r="I149" s="231"/>
      <c r="J149" s="146"/>
      <c r="K149" s="147">
        <v>2.637</v>
      </c>
      <c r="L149" s="146"/>
      <c r="M149" s="146"/>
      <c r="N149" s="146"/>
      <c r="O149" s="146"/>
      <c r="P149" s="146"/>
      <c r="Q149" s="146"/>
      <c r="R149" s="148"/>
      <c r="T149" s="149"/>
      <c r="U149" s="146"/>
      <c r="V149" s="146"/>
      <c r="W149" s="146"/>
      <c r="X149" s="146"/>
      <c r="Y149" s="146"/>
      <c r="Z149" s="146"/>
      <c r="AA149" s="150"/>
      <c r="AT149" s="151" t="s">
        <v>177</v>
      </c>
      <c r="AU149" s="151" t="s">
        <v>108</v>
      </c>
      <c r="AV149" s="151" t="s">
        <v>108</v>
      </c>
      <c r="AW149" s="151" t="s">
        <v>117</v>
      </c>
      <c r="AX149" s="151" t="s">
        <v>75</v>
      </c>
      <c r="AY149" s="151" t="s">
        <v>144</v>
      </c>
    </row>
    <row r="150" spans="2:64" s="6" customFormat="1" ht="27" customHeight="1" x14ac:dyDescent="0.3">
      <c r="B150" s="22"/>
      <c r="C150" s="138" t="s">
        <v>209</v>
      </c>
      <c r="D150" s="138" t="s">
        <v>145</v>
      </c>
      <c r="E150" s="139" t="s">
        <v>210</v>
      </c>
      <c r="F150" s="225" t="s">
        <v>211</v>
      </c>
      <c r="G150" s="226"/>
      <c r="H150" s="226"/>
      <c r="I150" s="226"/>
      <c r="J150" s="140" t="s">
        <v>187</v>
      </c>
      <c r="K150" s="141">
        <v>241.571</v>
      </c>
      <c r="L150" s="227">
        <v>0</v>
      </c>
      <c r="M150" s="226"/>
      <c r="N150" s="228">
        <f>ROUND($L$150*$K$150,2)</f>
        <v>0</v>
      </c>
      <c r="O150" s="226"/>
      <c r="P150" s="226"/>
      <c r="Q150" s="226"/>
      <c r="R150" s="24"/>
      <c r="T150" s="142"/>
      <c r="U150" s="30" t="s">
        <v>40</v>
      </c>
      <c r="V150" s="143">
        <v>2E-3</v>
      </c>
      <c r="W150" s="143">
        <f>$V$150*$K$150</f>
        <v>0.48314200000000002</v>
      </c>
      <c r="X150" s="143">
        <v>0</v>
      </c>
      <c r="Y150" s="143">
        <f>$X$150*$K$150</f>
        <v>0</v>
      </c>
      <c r="Z150" s="143">
        <v>0</v>
      </c>
      <c r="AA150" s="144">
        <f>$Z$150*$K$150</f>
        <v>0</v>
      </c>
      <c r="AR150" s="6" t="s">
        <v>149</v>
      </c>
      <c r="AT150" s="6" t="s">
        <v>145</v>
      </c>
      <c r="AU150" s="6" t="s">
        <v>108</v>
      </c>
      <c r="AY150" s="6" t="s">
        <v>144</v>
      </c>
      <c r="BE150" s="92">
        <f>IF($U$150="základní",$N$150,0)</f>
        <v>0</v>
      </c>
      <c r="BF150" s="92">
        <f>IF($U$150="snížená",$N$150,0)</f>
        <v>0</v>
      </c>
      <c r="BG150" s="92">
        <f>IF($U$150="zákl. přenesená",$N$150,0)</f>
        <v>0</v>
      </c>
      <c r="BH150" s="92">
        <f>IF($U$150="sníž. přenesená",$N$150,0)</f>
        <v>0</v>
      </c>
      <c r="BI150" s="92">
        <f>IF($U$150="nulová",$N$150,0)</f>
        <v>0</v>
      </c>
      <c r="BJ150" s="6" t="s">
        <v>21</v>
      </c>
      <c r="BK150" s="92">
        <f>ROUND($L$150*$K$150,2)</f>
        <v>0</v>
      </c>
      <c r="BL150" s="6" t="s">
        <v>149</v>
      </c>
    </row>
    <row r="151" spans="2:64" s="6" customFormat="1" ht="15.75" customHeight="1" x14ac:dyDescent="0.3">
      <c r="B151" s="145"/>
      <c r="C151" s="146"/>
      <c r="D151" s="146"/>
      <c r="E151" s="146"/>
      <c r="F151" s="230" t="s">
        <v>212</v>
      </c>
      <c r="G151" s="231"/>
      <c r="H151" s="231"/>
      <c r="I151" s="231"/>
      <c r="J151" s="146"/>
      <c r="K151" s="147">
        <v>241.571</v>
      </c>
      <c r="L151" s="146"/>
      <c r="M151" s="146"/>
      <c r="N151" s="146"/>
      <c r="O151" s="146"/>
      <c r="P151" s="146"/>
      <c r="Q151" s="146"/>
      <c r="R151" s="148"/>
      <c r="T151" s="149"/>
      <c r="U151" s="146"/>
      <c r="V151" s="146"/>
      <c r="W151" s="146"/>
      <c r="X151" s="146"/>
      <c r="Y151" s="146"/>
      <c r="Z151" s="146"/>
      <c r="AA151" s="150"/>
      <c r="AT151" s="151" t="s">
        <v>177</v>
      </c>
      <c r="AU151" s="151" t="s">
        <v>108</v>
      </c>
      <c r="AV151" s="151" t="s">
        <v>108</v>
      </c>
      <c r="AW151" s="151" t="s">
        <v>117</v>
      </c>
      <c r="AX151" s="151" t="s">
        <v>75</v>
      </c>
      <c r="AY151" s="151" t="s">
        <v>144</v>
      </c>
    </row>
    <row r="152" spans="2:64" s="6" customFormat="1" ht="27" customHeight="1" x14ac:dyDescent="0.3">
      <c r="B152" s="22"/>
      <c r="C152" s="138" t="s">
        <v>213</v>
      </c>
      <c r="D152" s="138" t="s">
        <v>145</v>
      </c>
      <c r="E152" s="139" t="s">
        <v>214</v>
      </c>
      <c r="F152" s="225" t="s">
        <v>215</v>
      </c>
      <c r="G152" s="226"/>
      <c r="H152" s="226"/>
      <c r="I152" s="226"/>
      <c r="J152" s="140" t="s">
        <v>187</v>
      </c>
      <c r="K152" s="141">
        <v>462.15</v>
      </c>
      <c r="L152" s="227">
        <v>0</v>
      </c>
      <c r="M152" s="226"/>
      <c r="N152" s="228">
        <f>ROUND($L$152*$K$152,2)</f>
        <v>0</v>
      </c>
      <c r="O152" s="226"/>
      <c r="P152" s="226"/>
      <c r="Q152" s="226"/>
      <c r="R152" s="24"/>
      <c r="T152" s="142"/>
      <c r="U152" s="30" t="s">
        <v>40</v>
      </c>
      <c r="V152" s="143">
        <v>0</v>
      </c>
      <c r="W152" s="143">
        <f>$V$152*$K$152</f>
        <v>0</v>
      </c>
      <c r="X152" s="143">
        <v>0</v>
      </c>
      <c r="Y152" s="143">
        <f>$X$152*$K$152</f>
        <v>0</v>
      </c>
      <c r="Z152" s="143">
        <v>0</v>
      </c>
      <c r="AA152" s="144">
        <f>$Z$152*$K$152</f>
        <v>0</v>
      </c>
      <c r="AR152" s="6" t="s">
        <v>149</v>
      </c>
      <c r="AT152" s="6" t="s">
        <v>145</v>
      </c>
      <c r="AU152" s="6" t="s">
        <v>108</v>
      </c>
      <c r="AY152" s="6" t="s">
        <v>144</v>
      </c>
      <c r="BE152" s="92">
        <f>IF($U$152="základní",$N$152,0)</f>
        <v>0</v>
      </c>
      <c r="BF152" s="92">
        <f>IF($U$152="snížená",$N$152,0)</f>
        <v>0</v>
      </c>
      <c r="BG152" s="92">
        <f>IF($U$152="zákl. přenesená",$N$152,0)</f>
        <v>0</v>
      </c>
      <c r="BH152" s="92">
        <f>IF($U$152="sníž. přenesená",$N$152,0)</f>
        <v>0</v>
      </c>
      <c r="BI152" s="92">
        <f>IF($U$152="nulová",$N$152,0)</f>
        <v>0</v>
      </c>
      <c r="BJ152" s="6" t="s">
        <v>21</v>
      </c>
      <c r="BK152" s="92">
        <f>ROUND($L$152*$K$152,2)</f>
        <v>0</v>
      </c>
      <c r="BL152" s="6" t="s">
        <v>149</v>
      </c>
    </row>
    <row r="153" spans="2:64" s="6" customFormat="1" ht="15.75" customHeight="1" x14ac:dyDescent="0.3">
      <c r="B153" s="145"/>
      <c r="C153" s="146"/>
      <c r="D153" s="146"/>
      <c r="E153" s="146"/>
      <c r="F153" s="230" t="s">
        <v>216</v>
      </c>
      <c r="G153" s="231"/>
      <c r="H153" s="231"/>
      <c r="I153" s="231"/>
      <c r="J153" s="146"/>
      <c r="K153" s="147">
        <v>462.15</v>
      </c>
      <c r="L153" s="146"/>
      <c r="M153" s="146"/>
      <c r="N153" s="146"/>
      <c r="O153" s="146"/>
      <c r="P153" s="146"/>
      <c r="Q153" s="146"/>
      <c r="R153" s="148"/>
      <c r="T153" s="149"/>
      <c r="U153" s="146"/>
      <c r="V153" s="146"/>
      <c r="W153" s="146"/>
      <c r="X153" s="146"/>
      <c r="Y153" s="146"/>
      <c r="Z153" s="146"/>
      <c r="AA153" s="150"/>
      <c r="AT153" s="151" t="s">
        <v>177</v>
      </c>
      <c r="AU153" s="151" t="s">
        <v>108</v>
      </c>
      <c r="AV153" s="151" t="s">
        <v>108</v>
      </c>
      <c r="AW153" s="151" t="s">
        <v>117</v>
      </c>
      <c r="AX153" s="151" t="s">
        <v>75</v>
      </c>
      <c r="AY153" s="151" t="s">
        <v>144</v>
      </c>
    </row>
    <row r="154" spans="2:64" s="6" customFormat="1" ht="51" customHeight="1" x14ac:dyDescent="0.35">
      <c r="B154" s="22"/>
      <c r="C154" s="23"/>
      <c r="D154" s="130" t="s">
        <v>217</v>
      </c>
      <c r="E154" s="23"/>
      <c r="F154" s="23"/>
      <c r="G154" s="23"/>
      <c r="H154" s="23"/>
      <c r="I154" s="23"/>
      <c r="J154" s="23"/>
      <c r="K154" s="23"/>
      <c r="L154" s="23"/>
      <c r="M154" s="23"/>
      <c r="N154" s="235">
        <f>$BK$154</f>
        <v>0</v>
      </c>
      <c r="O154" s="191"/>
      <c r="P154" s="191"/>
      <c r="Q154" s="191"/>
      <c r="R154" s="24"/>
      <c r="T154" s="158"/>
      <c r="U154" s="42"/>
      <c r="V154" s="42"/>
      <c r="W154" s="42"/>
      <c r="X154" s="42"/>
      <c r="Y154" s="42"/>
      <c r="Z154" s="42"/>
      <c r="AA154" s="44"/>
      <c r="AT154" s="6" t="s">
        <v>74</v>
      </c>
      <c r="AU154" s="6" t="s">
        <v>75</v>
      </c>
      <c r="AY154" s="6" t="s">
        <v>218</v>
      </c>
      <c r="BK154" s="92">
        <v>0</v>
      </c>
    </row>
    <row r="155" spans="2:64" s="6" customFormat="1" ht="7.5" customHeight="1" x14ac:dyDescent="0.3">
      <c r="B155" s="45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7"/>
    </row>
    <row r="156" spans="2:64" s="2" customFormat="1" ht="14.25" customHeight="1" x14ac:dyDescent="0.3">
      <c r="N156" s="1"/>
    </row>
    <row r="157" spans="2:64" ht="14.25" customHeight="1" x14ac:dyDescent="0.3">
      <c r="N157" s="1"/>
    </row>
    <row r="158" spans="2:64" ht="14.25" customHeight="1" x14ac:dyDescent="0.3">
      <c r="N158" s="1"/>
    </row>
    <row r="159" spans="2:64" ht="14.25" customHeight="1" x14ac:dyDescent="0.3">
      <c r="N159" s="1"/>
    </row>
    <row r="160" spans="2:64" ht="14.25" customHeight="1" x14ac:dyDescent="0.3">
      <c r="N160" s="1"/>
    </row>
    <row r="161" spans="14:14" ht="14.25" customHeight="1" x14ac:dyDescent="0.3">
      <c r="N161" s="1"/>
    </row>
    <row r="162" spans="14:14" ht="14.25" customHeight="1" x14ac:dyDescent="0.3">
      <c r="N162" s="1"/>
    </row>
    <row r="163" spans="14:14" ht="14.25" customHeight="1" x14ac:dyDescent="0.3">
      <c r="N163" s="1"/>
    </row>
    <row r="164" spans="14:14" ht="14.25" customHeight="1" x14ac:dyDescent="0.3">
      <c r="N164" s="1"/>
    </row>
    <row r="165" spans="14:14" ht="14.25" customHeight="1" x14ac:dyDescent="0.3">
      <c r="N165" s="1"/>
    </row>
    <row r="166" spans="14:14" ht="14.25" customHeight="1" x14ac:dyDescent="0.3">
      <c r="N166" s="1"/>
    </row>
    <row r="167" spans="14:14" ht="14.25" customHeight="1" x14ac:dyDescent="0.3">
      <c r="N167" s="1"/>
    </row>
    <row r="168" spans="14:14" ht="14.25" customHeight="1" x14ac:dyDescent="0.3">
      <c r="N168" s="1"/>
    </row>
    <row r="169" spans="14:14" ht="14.25" customHeight="1" x14ac:dyDescent="0.3">
      <c r="N169" s="1"/>
    </row>
    <row r="170" spans="14:14" ht="14.25" customHeight="1" x14ac:dyDescent="0.3">
      <c r="N170" s="1"/>
    </row>
    <row r="171" spans="14:14" ht="14.25" customHeight="1" x14ac:dyDescent="0.3">
      <c r="N171" s="1"/>
    </row>
    <row r="172" spans="14:14" ht="14.25" customHeight="1" x14ac:dyDescent="0.3">
      <c r="N172" s="1"/>
    </row>
    <row r="173" spans="14:14" ht="14.25" customHeight="1" x14ac:dyDescent="0.3">
      <c r="N173" s="1"/>
    </row>
    <row r="174" spans="14:14" ht="14.25" customHeight="1" x14ac:dyDescent="0.3">
      <c r="N174" s="1"/>
    </row>
    <row r="175" spans="14:14" ht="14.25" customHeight="1" x14ac:dyDescent="0.3">
      <c r="N175" s="1"/>
    </row>
    <row r="176" spans="14:14" ht="14.25" customHeight="1" x14ac:dyDescent="0.3">
      <c r="N176" s="1"/>
    </row>
    <row r="177" spans="14:14" ht="14.25" customHeight="1" x14ac:dyDescent="0.3">
      <c r="N177" s="1"/>
    </row>
    <row r="178" spans="14:14" ht="14.25" customHeight="1" x14ac:dyDescent="0.3">
      <c r="N178" s="1"/>
    </row>
    <row r="179" spans="14:14" ht="14.25" customHeight="1" x14ac:dyDescent="0.3">
      <c r="N179" s="1"/>
    </row>
    <row r="180" spans="14:14" ht="14.25" customHeight="1" x14ac:dyDescent="0.3">
      <c r="N180" s="1"/>
    </row>
    <row r="181" spans="14:14" ht="14.25" customHeight="1" x14ac:dyDescent="0.3">
      <c r="N181" s="1"/>
    </row>
    <row r="182" spans="14:14" ht="14.25" customHeight="1" x14ac:dyDescent="0.3">
      <c r="N182" s="1"/>
    </row>
    <row r="183" spans="14:14" ht="14.25" customHeight="1" x14ac:dyDescent="0.3">
      <c r="N183" s="1"/>
    </row>
    <row r="184" spans="14:14" ht="14.25" customHeight="1" x14ac:dyDescent="0.3">
      <c r="N184" s="1"/>
    </row>
    <row r="185" spans="14:14" ht="14.25" customHeight="1" x14ac:dyDescent="0.3">
      <c r="N185" s="1"/>
    </row>
    <row r="186" spans="14:14" ht="14.25" customHeight="1" x14ac:dyDescent="0.3">
      <c r="N186" s="1"/>
    </row>
    <row r="187" spans="14:14" ht="14.25" customHeight="1" x14ac:dyDescent="0.3">
      <c r="N187" s="1"/>
    </row>
    <row r="188" spans="14:14" ht="14.25" customHeight="1" x14ac:dyDescent="0.3">
      <c r="N188" s="1"/>
    </row>
    <row r="189" spans="14:14" ht="14.25" customHeight="1" x14ac:dyDescent="0.3">
      <c r="N189" s="1"/>
    </row>
    <row r="190" spans="14:14" ht="14.25" customHeight="1" x14ac:dyDescent="0.3">
      <c r="N190" s="1"/>
    </row>
    <row r="191" spans="14:14" ht="14.25" customHeight="1" x14ac:dyDescent="0.3">
      <c r="N191" s="1"/>
    </row>
    <row r="192" spans="14:14" ht="14.25" customHeight="1" x14ac:dyDescent="0.3">
      <c r="N192" s="1"/>
    </row>
    <row r="193" spans="14:14" ht="14.25" customHeight="1" x14ac:dyDescent="0.3">
      <c r="N193" s="1"/>
    </row>
    <row r="194" spans="14:14" ht="14.25" customHeight="1" x14ac:dyDescent="0.3">
      <c r="N194" s="1"/>
    </row>
    <row r="195" spans="14:14" ht="14.25" customHeight="1" x14ac:dyDescent="0.3">
      <c r="N195" s="1"/>
    </row>
    <row r="196" spans="14:14" ht="14.25" customHeight="1" x14ac:dyDescent="0.3">
      <c r="N196" s="1"/>
    </row>
    <row r="197" spans="14:14" ht="14.25" customHeight="1" x14ac:dyDescent="0.3">
      <c r="N197" s="1"/>
    </row>
    <row r="198" spans="14:14" ht="14.25" customHeight="1" x14ac:dyDescent="0.3">
      <c r="N198" s="1"/>
    </row>
    <row r="199" spans="14:14" ht="14.25" customHeight="1" x14ac:dyDescent="0.3">
      <c r="N199" s="1"/>
    </row>
    <row r="200" spans="14:14" ht="14.25" customHeight="1" x14ac:dyDescent="0.3">
      <c r="N200" s="1"/>
    </row>
    <row r="201" spans="14:14" ht="14.25" customHeight="1" x14ac:dyDescent="0.3">
      <c r="N201" s="1"/>
    </row>
    <row r="202" spans="14:14" ht="14.25" customHeight="1" x14ac:dyDescent="0.3">
      <c r="N202" s="1"/>
    </row>
    <row r="203" spans="14:14" ht="14.25" customHeight="1" x14ac:dyDescent="0.3">
      <c r="N203" s="1"/>
    </row>
    <row r="204" spans="14:14" ht="14.25" customHeight="1" x14ac:dyDescent="0.3">
      <c r="N204" s="1"/>
    </row>
    <row r="205" spans="14:14" ht="14.25" customHeight="1" x14ac:dyDescent="0.3">
      <c r="N205" s="1"/>
    </row>
    <row r="206" spans="14:14" ht="14.25" customHeight="1" x14ac:dyDescent="0.3">
      <c r="N206" s="1"/>
    </row>
    <row r="207" spans="14:14" ht="14.25" customHeight="1" x14ac:dyDescent="0.3">
      <c r="N207" s="1"/>
    </row>
    <row r="208" spans="14:14" ht="14.25" customHeight="1" x14ac:dyDescent="0.3">
      <c r="N208" s="1"/>
    </row>
    <row r="209" spans="14:14" ht="14.25" customHeight="1" x14ac:dyDescent="0.3">
      <c r="N209" s="1"/>
    </row>
    <row r="210" spans="14:14" ht="14.25" customHeight="1" x14ac:dyDescent="0.3">
      <c r="N210" s="1"/>
    </row>
    <row r="211" spans="14:14" ht="14.25" customHeight="1" x14ac:dyDescent="0.3">
      <c r="N211" s="1"/>
    </row>
    <row r="212" spans="14:14" ht="14.25" customHeight="1" x14ac:dyDescent="0.3">
      <c r="N212" s="1"/>
    </row>
    <row r="213" spans="14:14" ht="14.25" customHeight="1" x14ac:dyDescent="0.3">
      <c r="N213" s="1"/>
    </row>
    <row r="214" spans="14:14" ht="14.25" customHeight="1" x14ac:dyDescent="0.3">
      <c r="N214" s="1"/>
    </row>
    <row r="215" spans="14:14" ht="14.25" customHeight="1" x14ac:dyDescent="0.3">
      <c r="N215" s="1"/>
    </row>
    <row r="216" spans="14:14" ht="14.25" customHeight="1" x14ac:dyDescent="0.3">
      <c r="N216" s="1"/>
    </row>
    <row r="217" spans="14:14" ht="14.25" customHeight="1" x14ac:dyDescent="0.3">
      <c r="N217" s="1"/>
    </row>
    <row r="218" spans="14:14" ht="14.25" customHeight="1" x14ac:dyDescent="0.3">
      <c r="N218" s="1"/>
    </row>
    <row r="219" spans="14:14" ht="14.25" customHeight="1" x14ac:dyDescent="0.3">
      <c r="N219" s="1"/>
    </row>
    <row r="220" spans="14:14" ht="14.25" customHeight="1" x14ac:dyDescent="0.3">
      <c r="N220" s="1"/>
    </row>
    <row r="221" spans="14:14" ht="14.25" customHeight="1" x14ac:dyDescent="0.3">
      <c r="N221" s="1"/>
    </row>
    <row r="222" spans="14:14" ht="14.25" customHeight="1" x14ac:dyDescent="0.3">
      <c r="N222" s="1"/>
    </row>
    <row r="223" spans="14:14" ht="14.25" customHeight="1" x14ac:dyDescent="0.3">
      <c r="N223" s="1"/>
    </row>
    <row r="224" spans="14:14" ht="14.25" customHeight="1" x14ac:dyDescent="0.3">
      <c r="N224" s="1"/>
    </row>
    <row r="225" spans="14:14" ht="14.25" customHeight="1" x14ac:dyDescent="0.3">
      <c r="N225" s="1"/>
    </row>
    <row r="226" spans="14:14" ht="14.25" customHeight="1" x14ac:dyDescent="0.3">
      <c r="N226" s="1"/>
    </row>
    <row r="227" spans="14:14" ht="14.25" customHeight="1" x14ac:dyDescent="0.3">
      <c r="N227" s="1"/>
    </row>
    <row r="228" spans="14:14" ht="14.25" customHeight="1" x14ac:dyDescent="0.3">
      <c r="N228" s="1"/>
    </row>
    <row r="229" spans="14:14" ht="14.25" customHeight="1" x14ac:dyDescent="0.3">
      <c r="N229" s="1"/>
    </row>
    <row r="230" spans="14:14" ht="14.25" customHeight="1" x14ac:dyDescent="0.3">
      <c r="N230" s="1"/>
    </row>
    <row r="231" spans="14:14" ht="14.25" customHeight="1" x14ac:dyDescent="0.3">
      <c r="N231" s="1"/>
    </row>
    <row r="232" spans="14:14" ht="14.25" customHeight="1" x14ac:dyDescent="0.3">
      <c r="N232" s="1"/>
    </row>
    <row r="233" spans="14:14" ht="14.25" customHeight="1" x14ac:dyDescent="0.3">
      <c r="N233" s="1"/>
    </row>
    <row r="234" spans="14:14" ht="14.25" customHeight="1" x14ac:dyDescent="0.3">
      <c r="N234" s="1"/>
    </row>
    <row r="235" spans="14:14" ht="14.25" customHeight="1" x14ac:dyDescent="0.3">
      <c r="N235" s="1"/>
    </row>
    <row r="236" spans="14:14" ht="14.25" customHeight="1" x14ac:dyDescent="0.3">
      <c r="N236" s="1"/>
    </row>
    <row r="237" spans="14:14" ht="14.25" customHeight="1" x14ac:dyDescent="0.3">
      <c r="N237" s="1"/>
    </row>
    <row r="238" spans="14:14" ht="14.25" customHeight="1" x14ac:dyDescent="0.3">
      <c r="N238" s="1"/>
    </row>
    <row r="239" spans="14:14" ht="14.25" customHeight="1" x14ac:dyDescent="0.3">
      <c r="N239" s="1"/>
    </row>
    <row r="240" spans="14:14" ht="14.25" customHeight="1" x14ac:dyDescent="0.3">
      <c r="N240" s="1"/>
    </row>
    <row r="241" spans="14:14" ht="14.25" customHeight="1" x14ac:dyDescent="0.3">
      <c r="N241" s="1"/>
    </row>
    <row r="242" spans="14:14" ht="14.25" customHeight="1" x14ac:dyDescent="0.3">
      <c r="N242" s="1"/>
    </row>
    <row r="243" spans="14:14" ht="14.25" customHeight="1" x14ac:dyDescent="0.3">
      <c r="N243" s="1"/>
    </row>
    <row r="244" spans="14:14" ht="14.25" customHeight="1" x14ac:dyDescent="0.3">
      <c r="N244" s="1"/>
    </row>
    <row r="245" spans="14:14" ht="14.25" customHeight="1" x14ac:dyDescent="0.3">
      <c r="N245" s="1"/>
    </row>
    <row r="246" spans="14:14" ht="14.25" customHeight="1" x14ac:dyDescent="0.3">
      <c r="N246" s="1"/>
    </row>
    <row r="247" spans="14:14" ht="14.25" customHeight="1" x14ac:dyDescent="0.3">
      <c r="N247" s="1"/>
    </row>
    <row r="248" spans="14:14" ht="14.25" customHeight="1" x14ac:dyDescent="0.3">
      <c r="N248" s="1"/>
    </row>
    <row r="249" spans="14:14" ht="14.25" customHeight="1" x14ac:dyDescent="0.3">
      <c r="N249" s="1"/>
    </row>
    <row r="250" spans="14:14" ht="14.25" customHeight="1" x14ac:dyDescent="0.3">
      <c r="N250" s="1"/>
    </row>
    <row r="251" spans="14:14" ht="14.25" customHeight="1" x14ac:dyDescent="0.3">
      <c r="N251" s="1"/>
    </row>
    <row r="252" spans="14:14" ht="14.25" customHeight="1" x14ac:dyDescent="0.3">
      <c r="N252" s="1"/>
    </row>
    <row r="253" spans="14:14" ht="14.25" customHeight="1" x14ac:dyDescent="0.3">
      <c r="N253" s="1"/>
    </row>
    <row r="254" spans="14:14" ht="14.25" customHeight="1" x14ac:dyDescent="0.3">
      <c r="N254" s="1"/>
    </row>
    <row r="255" spans="14:14" ht="14.25" customHeight="1" x14ac:dyDescent="0.3">
      <c r="N255" s="1"/>
    </row>
    <row r="256" spans="14:14" ht="14.25" customHeight="1" x14ac:dyDescent="0.3">
      <c r="N256" s="1"/>
    </row>
    <row r="257" spans="14:14" ht="14.25" customHeight="1" x14ac:dyDescent="0.3">
      <c r="N257" s="1"/>
    </row>
    <row r="258" spans="14:14" ht="14.25" customHeight="1" x14ac:dyDescent="0.3">
      <c r="N258" s="1"/>
    </row>
    <row r="259" spans="14:14" ht="14.25" customHeight="1" x14ac:dyDescent="0.3">
      <c r="N259" s="1"/>
    </row>
    <row r="260" spans="14:14" ht="14.25" customHeight="1" x14ac:dyDescent="0.3">
      <c r="N260" s="1"/>
    </row>
    <row r="261" spans="14:14" ht="14.25" customHeight="1" x14ac:dyDescent="0.3">
      <c r="N261" s="1"/>
    </row>
    <row r="262" spans="14:14" ht="14.25" customHeight="1" x14ac:dyDescent="0.3">
      <c r="N262" s="1"/>
    </row>
    <row r="263" spans="14:14" ht="14.25" customHeight="1" x14ac:dyDescent="0.3">
      <c r="N263" s="1"/>
    </row>
    <row r="264" spans="14:14" ht="14.25" customHeight="1" x14ac:dyDescent="0.3">
      <c r="N264" s="1"/>
    </row>
    <row r="265" spans="14:14" ht="14.25" customHeight="1" x14ac:dyDescent="0.3">
      <c r="N265" s="1"/>
    </row>
    <row r="266" spans="14:14" ht="14.25" customHeight="1" x14ac:dyDescent="0.3">
      <c r="N266" s="1"/>
    </row>
    <row r="267" spans="14:14" ht="14.25" customHeight="1" x14ac:dyDescent="0.3">
      <c r="N267" s="1"/>
    </row>
    <row r="268" spans="14:14" ht="14.25" customHeight="1" x14ac:dyDescent="0.3">
      <c r="N268" s="1"/>
    </row>
    <row r="269" spans="14:14" ht="14.25" customHeight="1" x14ac:dyDescent="0.3">
      <c r="N269" s="1"/>
    </row>
    <row r="270" spans="14:14" ht="14.25" customHeight="1" x14ac:dyDescent="0.3">
      <c r="N270" s="1"/>
    </row>
    <row r="271" spans="14:14" ht="14.25" customHeight="1" x14ac:dyDescent="0.3">
      <c r="N271" s="1"/>
    </row>
    <row r="272" spans="14:14" ht="14.25" customHeight="1" x14ac:dyDescent="0.3">
      <c r="N272" s="1"/>
    </row>
    <row r="273" spans="14:14" ht="14.25" customHeight="1" x14ac:dyDescent="0.3">
      <c r="N273" s="1"/>
    </row>
    <row r="274" spans="14:14" ht="14.25" customHeight="1" x14ac:dyDescent="0.3">
      <c r="N274" s="1"/>
    </row>
    <row r="275" spans="14:14" ht="14.25" customHeight="1" x14ac:dyDescent="0.3">
      <c r="N275" s="1"/>
    </row>
    <row r="276" spans="14:14" ht="14.25" customHeight="1" x14ac:dyDescent="0.3">
      <c r="N276" s="1"/>
    </row>
    <row r="277" spans="14:14" ht="14.25" customHeight="1" x14ac:dyDescent="0.3">
      <c r="N277" s="1"/>
    </row>
    <row r="278" spans="14:14" ht="14.25" customHeight="1" x14ac:dyDescent="0.3">
      <c r="N278" s="1"/>
    </row>
    <row r="279" spans="14:14" ht="14.25" customHeight="1" x14ac:dyDescent="0.3">
      <c r="N279" s="1"/>
    </row>
    <row r="280" spans="14:14" ht="14.25" customHeight="1" x14ac:dyDescent="0.3">
      <c r="N280" s="1"/>
    </row>
    <row r="281" spans="14:14" ht="14.25" customHeight="1" x14ac:dyDescent="0.3">
      <c r="N281" s="1"/>
    </row>
    <row r="282" spans="14:14" ht="14.25" customHeight="1" x14ac:dyDescent="0.3">
      <c r="N282" s="1"/>
    </row>
    <row r="283" spans="14:14" ht="14.25" customHeight="1" x14ac:dyDescent="0.3">
      <c r="N283" s="1"/>
    </row>
    <row r="284" spans="14:14" ht="14.25" customHeight="1" x14ac:dyDescent="0.3">
      <c r="N284" s="1"/>
    </row>
    <row r="285" spans="14:14" ht="14.25" customHeight="1" x14ac:dyDescent="0.3">
      <c r="N285" s="1"/>
    </row>
    <row r="286" spans="14:14" ht="14.25" customHeight="1" x14ac:dyDescent="0.3">
      <c r="N286" s="1"/>
    </row>
    <row r="287" spans="14:14" ht="14.25" customHeight="1" x14ac:dyDescent="0.3">
      <c r="N287" s="1"/>
    </row>
    <row r="288" spans="14:14" ht="14.25" customHeight="1" x14ac:dyDescent="0.3">
      <c r="N288" s="1"/>
    </row>
    <row r="289" spans="14:14" ht="14.25" customHeight="1" x14ac:dyDescent="0.3">
      <c r="N289" s="1"/>
    </row>
    <row r="290" spans="14:14" ht="14.25" customHeight="1" x14ac:dyDescent="0.3">
      <c r="N290" s="1"/>
    </row>
    <row r="291" spans="14:14" ht="14.25" customHeight="1" x14ac:dyDescent="0.3">
      <c r="N291" s="1"/>
    </row>
    <row r="292" spans="14:14" ht="14.25" customHeight="1" x14ac:dyDescent="0.3">
      <c r="N292" s="1"/>
    </row>
    <row r="293" spans="14:14" ht="14.25" customHeight="1" x14ac:dyDescent="0.3">
      <c r="N293" s="1"/>
    </row>
    <row r="294" spans="14:14" ht="14.25" customHeight="1" x14ac:dyDescent="0.3">
      <c r="N294" s="1"/>
    </row>
    <row r="295" spans="14:14" ht="14.25" customHeight="1" x14ac:dyDescent="0.3">
      <c r="N295" s="1"/>
    </row>
    <row r="296" spans="14:14" ht="14.25" customHeight="1" x14ac:dyDescent="0.3">
      <c r="N296" s="1"/>
    </row>
    <row r="297" spans="14:14" ht="14.25" customHeight="1" x14ac:dyDescent="0.3">
      <c r="N297" s="1"/>
    </row>
    <row r="298" spans="14:14" ht="14.25" customHeight="1" x14ac:dyDescent="0.3">
      <c r="N298" s="1"/>
    </row>
    <row r="299" spans="14:14" ht="14.25" customHeight="1" x14ac:dyDescent="0.3">
      <c r="N299" s="1"/>
    </row>
    <row r="300" spans="14:14" ht="14.25" customHeight="1" x14ac:dyDescent="0.3">
      <c r="N300" s="1"/>
    </row>
    <row r="301" spans="14:14" ht="14.25" customHeight="1" x14ac:dyDescent="0.3">
      <c r="N301" s="1"/>
    </row>
    <row r="302" spans="14:14" ht="14.25" customHeight="1" x14ac:dyDescent="0.3">
      <c r="N302" s="1"/>
    </row>
    <row r="303" spans="14:14" ht="14.25" customHeight="1" x14ac:dyDescent="0.3">
      <c r="N303" s="1"/>
    </row>
    <row r="304" spans="14:14" ht="14.25" customHeight="1" x14ac:dyDescent="0.3">
      <c r="N304" s="1"/>
    </row>
    <row r="305" spans="14:14" ht="14.25" customHeight="1" x14ac:dyDescent="0.3">
      <c r="N305" s="1"/>
    </row>
    <row r="306" spans="14:14" ht="14.25" customHeight="1" x14ac:dyDescent="0.3">
      <c r="N306" s="1"/>
    </row>
    <row r="307" spans="14:14" ht="14.25" customHeight="1" x14ac:dyDescent="0.3">
      <c r="N307" s="1"/>
    </row>
    <row r="308" spans="14:14" ht="14.25" customHeight="1" x14ac:dyDescent="0.3">
      <c r="N308" s="1"/>
    </row>
    <row r="309" spans="14:14" ht="14.25" customHeight="1" x14ac:dyDescent="0.3">
      <c r="N309" s="1"/>
    </row>
    <row r="310" spans="14:14" ht="14.25" customHeight="1" x14ac:dyDescent="0.3">
      <c r="N310" s="1"/>
    </row>
    <row r="311" spans="14:14" ht="14.25" customHeight="1" x14ac:dyDescent="0.3">
      <c r="N311" s="1"/>
    </row>
    <row r="312" spans="14:14" ht="14.25" customHeight="1" x14ac:dyDescent="0.3">
      <c r="N312" s="1"/>
    </row>
    <row r="313" spans="14:14" ht="14.25" customHeight="1" x14ac:dyDescent="0.3">
      <c r="N313" s="1"/>
    </row>
    <row r="314" spans="14:14" ht="14.25" customHeight="1" x14ac:dyDescent="0.3">
      <c r="N314" s="1"/>
    </row>
    <row r="315" spans="14:14" ht="14.25" customHeight="1" x14ac:dyDescent="0.3">
      <c r="N315" s="1"/>
    </row>
    <row r="316" spans="14:14" ht="14.25" customHeight="1" x14ac:dyDescent="0.3">
      <c r="N316" s="1"/>
    </row>
    <row r="317" spans="14:14" ht="14.25" customHeight="1" x14ac:dyDescent="0.3">
      <c r="N317" s="1"/>
    </row>
    <row r="318" spans="14:14" ht="14.25" customHeight="1" x14ac:dyDescent="0.3">
      <c r="N318" s="1"/>
    </row>
    <row r="319" spans="14:14" ht="14.25" customHeight="1" x14ac:dyDescent="0.3">
      <c r="N319" s="1"/>
    </row>
    <row r="320" spans="14:14" ht="14.25" customHeight="1" x14ac:dyDescent="0.3">
      <c r="N320" s="1"/>
    </row>
    <row r="321" spans="14:14" ht="14.25" customHeight="1" x14ac:dyDescent="0.3">
      <c r="N321" s="1"/>
    </row>
    <row r="322" spans="14:14" ht="14.25" customHeight="1" x14ac:dyDescent="0.3">
      <c r="N322" s="1"/>
    </row>
    <row r="323" spans="14:14" ht="14.25" customHeight="1" x14ac:dyDescent="0.3">
      <c r="N323" s="1"/>
    </row>
    <row r="324" spans="14:14" ht="14.25" customHeight="1" x14ac:dyDescent="0.3">
      <c r="N324" s="1"/>
    </row>
    <row r="325" spans="14:14" ht="14.25" customHeight="1" x14ac:dyDescent="0.3">
      <c r="N325" s="1"/>
    </row>
    <row r="326" spans="14:14" ht="14.25" customHeight="1" x14ac:dyDescent="0.3">
      <c r="N326" s="1"/>
    </row>
    <row r="327" spans="14:14" ht="14.25" customHeight="1" x14ac:dyDescent="0.3">
      <c r="N327" s="1"/>
    </row>
    <row r="328" spans="14:14" ht="14.25" customHeight="1" x14ac:dyDescent="0.3">
      <c r="N328" s="1"/>
    </row>
    <row r="329" spans="14:14" ht="14.25" customHeight="1" x14ac:dyDescent="0.3">
      <c r="N329" s="1"/>
    </row>
    <row r="330" spans="14:14" ht="14.25" customHeight="1" x14ac:dyDescent="0.3">
      <c r="N330" s="1"/>
    </row>
    <row r="331" spans="14:14" ht="14.25" customHeight="1" x14ac:dyDescent="0.3">
      <c r="N331" s="1"/>
    </row>
    <row r="332" spans="14:14" ht="14.25" customHeight="1" x14ac:dyDescent="0.3">
      <c r="N332" s="1"/>
    </row>
    <row r="333" spans="14:14" ht="14.25" customHeight="1" x14ac:dyDescent="0.3">
      <c r="N333" s="1"/>
    </row>
    <row r="334" spans="14:14" ht="14.25" customHeight="1" x14ac:dyDescent="0.3">
      <c r="N334" s="1"/>
    </row>
    <row r="335" spans="14:14" ht="14.25" customHeight="1" x14ac:dyDescent="0.3">
      <c r="N335" s="1"/>
    </row>
    <row r="336" spans="14:14" ht="14.25" customHeight="1" x14ac:dyDescent="0.3">
      <c r="N336" s="1"/>
    </row>
    <row r="337" spans="14:14" ht="14.25" customHeight="1" x14ac:dyDescent="0.3">
      <c r="N337" s="1"/>
    </row>
    <row r="338" spans="14:14" ht="14.25" customHeight="1" x14ac:dyDescent="0.3">
      <c r="N338" s="1"/>
    </row>
    <row r="339" spans="14:14" ht="14.25" customHeight="1" x14ac:dyDescent="0.3">
      <c r="N339" s="1"/>
    </row>
    <row r="340" spans="14:14" ht="14.25" customHeight="1" x14ac:dyDescent="0.3">
      <c r="N340" s="1"/>
    </row>
    <row r="341" spans="14:14" ht="14.25" customHeight="1" x14ac:dyDescent="0.3">
      <c r="N341" s="1"/>
    </row>
    <row r="342" spans="14:14" ht="14.25" customHeight="1" x14ac:dyDescent="0.3">
      <c r="N342" s="1"/>
    </row>
    <row r="343" spans="14:14" ht="14.25" customHeight="1" x14ac:dyDescent="0.3">
      <c r="N343" s="1"/>
    </row>
    <row r="344" spans="14:14" ht="14.25" customHeight="1" x14ac:dyDescent="0.3">
      <c r="N344" s="1"/>
    </row>
    <row r="345" spans="14:14" ht="14.25" customHeight="1" x14ac:dyDescent="0.3">
      <c r="N345" s="1"/>
    </row>
    <row r="346" spans="14:14" ht="14.25" customHeight="1" x14ac:dyDescent="0.3">
      <c r="N346" s="1"/>
    </row>
    <row r="347" spans="14:14" ht="14.25" customHeight="1" x14ac:dyDescent="0.3">
      <c r="N347" s="1"/>
    </row>
    <row r="348" spans="14:14" ht="14.25" customHeight="1" x14ac:dyDescent="0.3">
      <c r="N348" s="1"/>
    </row>
    <row r="349" spans="14:14" ht="14.25" customHeight="1" x14ac:dyDescent="0.3">
      <c r="N349" s="1"/>
    </row>
    <row r="350" spans="14:14" ht="14.25" customHeight="1" x14ac:dyDescent="0.3">
      <c r="N350" s="1"/>
    </row>
    <row r="351" spans="14:14" ht="14.25" customHeight="1" x14ac:dyDescent="0.3">
      <c r="N351" s="1"/>
    </row>
    <row r="352" spans="14:14" ht="14.25" customHeight="1" x14ac:dyDescent="0.3">
      <c r="N352" s="1"/>
    </row>
    <row r="353" spans="14:14" ht="14.25" customHeight="1" x14ac:dyDescent="0.3">
      <c r="N353" s="1"/>
    </row>
    <row r="354" spans="14:14" ht="14.25" customHeight="1" x14ac:dyDescent="0.3">
      <c r="N354" s="1"/>
    </row>
    <row r="355" spans="14:14" ht="14.25" customHeight="1" x14ac:dyDescent="0.3">
      <c r="N355" s="1"/>
    </row>
    <row r="356" spans="14:14" ht="14.25" customHeight="1" x14ac:dyDescent="0.3">
      <c r="N356" s="1"/>
    </row>
    <row r="357" spans="14:14" ht="14.25" customHeight="1" x14ac:dyDescent="0.3">
      <c r="N357" s="1"/>
    </row>
    <row r="358" spans="14:14" ht="14.25" customHeight="1" x14ac:dyDescent="0.3">
      <c r="N358" s="1"/>
    </row>
    <row r="359" spans="14:14" ht="14.25" customHeight="1" x14ac:dyDescent="0.3">
      <c r="N359" s="1"/>
    </row>
    <row r="360" spans="14:14" ht="14.25" customHeight="1" x14ac:dyDescent="0.3">
      <c r="N360" s="1"/>
    </row>
    <row r="361" spans="14:14" ht="14.25" customHeight="1" x14ac:dyDescent="0.3">
      <c r="N361" s="1"/>
    </row>
    <row r="362" spans="14:14" ht="14.25" customHeight="1" x14ac:dyDescent="0.3">
      <c r="N362" s="1"/>
    </row>
    <row r="363" spans="14:14" ht="14.25" customHeight="1" x14ac:dyDescent="0.3">
      <c r="N363" s="1"/>
    </row>
    <row r="364" spans="14:14" ht="14.25" customHeight="1" x14ac:dyDescent="0.3">
      <c r="N364" s="1"/>
    </row>
    <row r="365" spans="14:14" ht="14.25" customHeight="1" x14ac:dyDescent="0.3">
      <c r="N365" s="1"/>
    </row>
    <row r="366" spans="14:14" ht="14.25" customHeight="1" x14ac:dyDescent="0.3">
      <c r="N366" s="1"/>
    </row>
    <row r="367" spans="14:14" ht="14.25" customHeight="1" x14ac:dyDescent="0.3">
      <c r="N367" s="1"/>
    </row>
    <row r="368" spans="14:14" ht="14.25" customHeight="1" x14ac:dyDescent="0.3">
      <c r="N368" s="1"/>
    </row>
    <row r="369" spans="14:14" ht="14.25" customHeight="1" x14ac:dyDescent="0.3">
      <c r="N369" s="1"/>
    </row>
    <row r="370" spans="14:14" ht="14.25" customHeight="1" x14ac:dyDescent="0.3">
      <c r="N370" s="1"/>
    </row>
    <row r="371" spans="14:14" ht="14.25" customHeight="1" x14ac:dyDescent="0.3">
      <c r="N371" s="1"/>
    </row>
    <row r="372" spans="14:14" ht="14.25" customHeight="1" x14ac:dyDescent="0.3">
      <c r="N372" s="1"/>
    </row>
    <row r="373" spans="14:14" ht="14.25" customHeight="1" x14ac:dyDescent="0.3">
      <c r="N373" s="1"/>
    </row>
    <row r="374" spans="14:14" ht="14.25" customHeight="1" x14ac:dyDescent="0.3">
      <c r="N374" s="1"/>
    </row>
    <row r="375" spans="14:14" ht="14.25" customHeight="1" x14ac:dyDescent="0.3">
      <c r="N375" s="1"/>
    </row>
    <row r="376" spans="14:14" ht="14.25" customHeight="1" x14ac:dyDescent="0.3">
      <c r="N376" s="1"/>
    </row>
    <row r="377" spans="14:14" ht="14.25" customHeight="1" x14ac:dyDescent="0.3">
      <c r="N377" s="1"/>
    </row>
    <row r="378" spans="14:14" ht="14.25" customHeight="1" x14ac:dyDescent="0.3">
      <c r="N378" s="1"/>
    </row>
    <row r="379" spans="14:14" ht="14.25" customHeight="1" x14ac:dyDescent="0.3">
      <c r="N379" s="1"/>
    </row>
    <row r="380" spans="14:14" ht="14.25" customHeight="1" x14ac:dyDescent="0.3">
      <c r="N380" s="1"/>
    </row>
    <row r="381" spans="14:14" ht="14.25" customHeight="1" x14ac:dyDescent="0.3">
      <c r="N381" s="1"/>
    </row>
    <row r="382" spans="14:14" ht="14.25" customHeight="1" x14ac:dyDescent="0.3">
      <c r="N382" s="1"/>
    </row>
    <row r="383" spans="14:14" ht="14.25" customHeight="1" x14ac:dyDescent="0.3">
      <c r="N383" s="1"/>
    </row>
    <row r="384" spans="14:14" ht="14.25" customHeight="1" x14ac:dyDescent="0.3">
      <c r="N384" s="1"/>
    </row>
    <row r="385" spans="14:14" ht="14.25" customHeight="1" x14ac:dyDescent="0.3">
      <c r="N385" s="1"/>
    </row>
    <row r="386" spans="14:14" ht="14.25" customHeight="1" x14ac:dyDescent="0.3">
      <c r="N386" s="1"/>
    </row>
    <row r="387" spans="14:14" ht="14.25" customHeight="1" x14ac:dyDescent="0.3">
      <c r="N387" s="1"/>
    </row>
    <row r="388" spans="14:14" ht="14.25" customHeight="1" x14ac:dyDescent="0.3">
      <c r="N388" s="1"/>
    </row>
    <row r="389" spans="14:14" ht="14.25" customHeight="1" x14ac:dyDescent="0.3">
      <c r="N389" s="1"/>
    </row>
    <row r="390" spans="14:14" ht="14.25" customHeight="1" x14ac:dyDescent="0.3">
      <c r="N390" s="1"/>
    </row>
    <row r="391" spans="14:14" ht="14.25" customHeight="1" x14ac:dyDescent="0.3">
      <c r="N391" s="1"/>
    </row>
    <row r="392" spans="14:14" ht="14.25" customHeight="1" x14ac:dyDescent="0.3">
      <c r="N392" s="1"/>
    </row>
    <row r="393" spans="14:14" ht="14.25" customHeight="1" x14ac:dyDescent="0.3">
      <c r="N393" s="1"/>
    </row>
    <row r="394" spans="14:14" ht="14.25" customHeight="1" x14ac:dyDescent="0.3">
      <c r="N394" s="1"/>
    </row>
    <row r="395" spans="14:14" ht="14.25" customHeight="1" x14ac:dyDescent="0.3">
      <c r="N395" s="1"/>
    </row>
    <row r="396" spans="14:14" ht="14.25" customHeight="1" x14ac:dyDescent="0.3">
      <c r="N396" s="1"/>
    </row>
    <row r="397" spans="14:14" ht="14.25" customHeight="1" x14ac:dyDescent="0.3">
      <c r="N397" s="1"/>
    </row>
    <row r="398" spans="14:14" ht="14.25" customHeight="1" x14ac:dyDescent="0.3">
      <c r="N398" s="1"/>
    </row>
    <row r="399" spans="14:14" ht="14.25" customHeight="1" x14ac:dyDescent="0.3">
      <c r="N399" s="1"/>
    </row>
    <row r="400" spans="14:14" ht="14.25" customHeight="1" x14ac:dyDescent="0.3">
      <c r="N400" s="1"/>
    </row>
    <row r="401" spans="14:14" ht="14.25" customHeight="1" x14ac:dyDescent="0.3">
      <c r="N401" s="1"/>
    </row>
    <row r="402" spans="14:14" ht="14.25" customHeight="1" x14ac:dyDescent="0.3">
      <c r="N402" s="1"/>
    </row>
    <row r="403" spans="14:14" ht="14.25" customHeight="1" x14ac:dyDescent="0.3">
      <c r="N403" s="1"/>
    </row>
    <row r="404" spans="14:14" ht="14.25" customHeight="1" x14ac:dyDescent="0.3">
      <c r="N404" s="1"/>
    </row>
    <row r="405" spans="14:14" ht="14.25" customHeight="1" x14ac:dyDescent="0.3">
      <c r="N405" s="1"/>
    </row>
    <row r="406" spans="14:14" ht="14.25" customHeight="1" x14ac:dyDescent="0.3">
      <c r="N406" s="1"/>
    </row>
    <row r="407" spans="14:14" ht="14.25" customHeight="1" x14ac:dyDescent="0.3">
      <c r="N407" s="1"/>
    </row>
    <row r="408" spans="14:14" ht="14.25" customHeight="1" x14ac:dyDescent="0.3">
      <c r="N408" s="1"/>
    </row>
    <row r="409" spans="14:14" ht="14.25" customHeight="1" x14ac:dyDescent="0.3">
      <c r="N409" s="1"/>
    </row>
    <row r="410" spans="14:14" ht="14.25" customHeight="1" x14ac:dyDescent="0.3">
      <c r="N410" s="1"/>
    </row>
    <row r="411" spans="14:14" ht="14.25" customHeight="1" x14ac:dyDescent="0.3">
      <c r="N411" s="1"/>
    </row>
    <row r="412" spans="14:14" ht="14.25" customHeight="1" x14ac:dyDescent="0.3">
      <c r="N412" s="1"/>
    </row>
    <row r="413" spans="14:14" ht="14.25" customHeight="1" x14ac:dyDescent="0.3">
      <c r="N413" s="1"/>
    </row>
    <row r="414" spans="14:14" ht="14.25" customHeight="1" x14ac:dyDescent="0.3">
      <c r="N414" s="1"/>
    </row>
    <row r="415" spans="14:14" ht="14.25" customHeight="1" x14ac:dyDescent="0.3">
      <c r="N415" s="1"/>
    </row>
    <row r="416" spans="14:14" ht="14.25" customHeight="1" x14ac:dyDescent="0.3">
      <c r="N416" s="1"/>
    </row>
    <row r="417" spans="14:14" ht="14.25" customHeight="1" x14ac:dyDescent="0.3">
      <c r="N417" s="1"/>
    </row>
    <row r="418" spans="14:14" ht="14.25" customHeight="1" x14ac:dyDescent="0.3">
      <c r="N418" s="1"/>
    </row>
    <row r="419" spans="14:14" ht="14.25" customHeight="1" x14ac:dyDescent="0.3">
      <c r="N419" s="1"/>
    </row>
    <row r="420" spans="14:14" ht="14.25" customHeight="1" x14ac:dyDescent="0.3">
      <c r="N420" s="1"/>
    </row>
    <row r="421" spans="14:14" ht="14.25" customHeight="1" x14ac:dyDescent="0.3">
      <c r="N421" s="1"/>
    </row>
    <row r="422" spans="14:14" ht="14.25" customHeight="1" x14ac:dyDescent="0.3">
      <c r="N422" s="1"/>
    </row>
    <row r="423" spans="14:14" ht="14.25" customHeight="1" x14ac:dyDescent="0.3">
      <c r="N423" s="1"/>
    </row>
    <row r="424" spans="14:14" ht="14.25" customHeight="1" x14ac:dyDescent="0.3">
      <c r="N424" s="1"/>
    </row>
    <row r="425" spans="14:14" ht="14.25" customHeight="1" x14ac:dyDescent="0.3">
      <c r="N425" s="1"/>
    </row>
    <row r="426" spans="14:14" ht="14.25" customHeight="1" x14ac:dyDescent="0.3">
      <c r="N426" s="1"/>
    </row>
    <row r="427" spans="14:14" ht="14.25" customHeight="1" x14ac:dyDescent="0.3">
      <c r="N427" s="1"/>
    </row>
    <row r="428" spans="14:14" ht="14.25" customHeight="1" x14ac:dyDescent="0.3">
      <c r="N428" s="1"/>
    </row>
    <row r="429" spans="14:14" ht="14.25" customHeight="1" x14ac:dyDescent="0.3">
      <c r="N429" s="1"/>
    </row>
    <row r="430" spans="14:14" ht="14.25" customHeight="1" x14ac:dyDescent="0.3">
      <c r="N430" s="1"/>
    </row>
    <row r="431" spans="14:14" ht="14.25" customHeight="1" x14ac:dyDescent="0.3">
      <c r="N431" s="1"/>
    </row>
    <row r="432" spans="14:14" ht="14.25" customHeight="1" x14ac:dyDescent="0.3">
      <c r="N432" s="1"/>
    </row>
    <row r="433" spans="14:14" ht="14.25" customHeight="1" x14ac:dyDescent="0.3">
      <c r="N433" s="1"/>
    </row>
    <row r="434" spans="14:14" ht="14.25" customHeight="1" x14ac:dyDescent="0.3">
      <c r="N434" s="1"/>
    </row>
    <row r="435" spans="14:14" ht="14.25" customHeight="1" x14ac:dyDescent="0.3">
      <c r="N435" s="1"/>
    </row>
    <row r="436" spans="14:14" ht="14.25" customHeight="1" x14ac:dyDescent="0.3">
      <c r="N436" s="1"/>
    </row>
    <row r="437" spans="14:14" ht="14.25" customHeight="1" x14ac:dyDescent="0.3">
      <c r="N437" s="1"/>
    </row>
    <row r="438" spans="14:14" ht="14.25" customHeight="1" x14ac:dyDescent="0.3">
      <c r="N438" s="1"/>
    </row>
    <row r="439" spans="14:14" ht="14.25" customHeight="1" x14ac:dyDescent="0.3">
      <c r="N439" s="1"/>
    </row>
    <row r="440" spans="14:14" ht="14.25" customHeight="1" x14ac:dyDescent="0.3">
      <c r="N440" s="1"/>
    </row>
    <row r="441" spans="14:14" ht="14.25" customHeight="1" x14ac:dyDescent="0.3">
      <c r="N441" s="1"/>
    </row>
    <row r="442" spans="14:14" ht="14.25" customHeight="1" x14ac:dyDescent="0.3">
      <c r="N442" s="1"/>
    </row>
    <row r="443" spans="14:14" ht="14.25" customHeight="1" x14ac:dyDescent="0.3">
      <c r="N443" s="1"/>
    </row>
    <row r="444" spans="14:14" ht="14.25" customHeight="1" x14ac:dyDescent="0.3">
      <c r="N444" s="1"/>
    </row>
    <row r="445" spans="14:14" ht="14.25" customHeight="1" x14ac:dyDescent="0.3">
      <c r="N445" s="1"/>
    </row>
    <row r="446" spans="14:14" ht="14.25" customHeight="1" x14ac:dyDescent="0.3">
      <c r="N446" s="1"/>
    </row>
    <row r="447" spans="14:14" ht="14.25" customHeight="1" x14ac:dyDescent="0.3">
      <c r="N447" s="1"/>
    </row>
    <row r="448" spans="14:14" ht="14.25" customHeight="1" x14ac:dyDescent="0.3">
      <c r="N448" s="1"/>
    </row>
    <row r="449" spans="14:14" ht="14.25" customHeight="1" x14ac:dyDescent="0.3">
      <c r="N449" s="1"/>
    </row>
    <row r="450" spans="14:14" ht="14.25" customHeight="1" x14ac:dyDescent="0.3">
      <c r="N450" s="1"/>
    </row>
    <row r="451" spans="14:14" ht="14.25" customHeight="1" x14ac:dyDescent="0.3">
      <c r="N451" s="1"/>
    </row>
    <row r="452" spans="14:14" ht="14.25" customHeight="1" x14ac:dyDescent="0.3">
      <c r="N452" s="1"/>
    </row>
    <row r="453" spans="14:14" ht="14.25" customHeight="1" x14ac:dyDescent="0.3">
      <c r="N453" s="1"/>
    </row>
    <row r="454" spans="14:14" ht="14.25" customHeight="1" x14ac:dyDescent="0.3">
      <c r="N454" s="1"/>
    </row>
    <row r="455" spans="14:14" ht="14.25" customHeight="1" x14ac:dyDescent="0.3">
      <c r="N455" s="1"/>
    </row>
    <row r="456" spans="14:14" ht="14.25" customHeight="1" x14ac:dyDescent="0.3">
      <c r="N456" s="1"/>
    </row>
    <row r="457" spans="14:14" ht="14.25" customHeight="1" x14ac:dyDescent="0.3">
      <c r="N457" s="1"/>
    </row>
    <row r="458" spans="14:14" ht="14.25" customHeight="1" x14ac:dyDescent="0.3">
      <c r="N458" s="1"/>
    </row>
    <row r="459" spans="14:14" ht="14.25" customHeight="1" x14ac:dyDescent="0.3">
      <c r="N459" s="1"/>
    </row>
    <row r="460" spans="14:14" ht="14.25" customHeight="1" x14ac:dyDescent="0.3">
      <c r="N460" s="1"/>
    </row>
    <row r="461" spans="14:14" ht="14.25" customHeight="1" x14ac:dyDescent="0.3">
      <c r="N461" s="1"/>
    </row>
    <row r="462" spans="14:14" ht="14.25" customHeight="1" x14ac:dyDescent="0.3">
      <c r="N462" s="1"/>
    </row>
    <row r="463" spans="14:14" ht="14.25" customHeight="1" x14ac:dyDescent="0.3">
      <c r="N463" s="1"/>
    </row>
    <row r="464" spans="14:14" ht="14.25" customHeight="1" x14ac:dyDescent="0.3">
      <c r="N464" s="1"/>
    </row>
    <row r="465" spans="14:14" ht="14.25" customHeight="1" x14ac:dyDescent="0.3">
      <c r="N465" s="1"/>
    </row>
    <row r="466" spans="14:14" ht="14.25" customHeight="1" x14ac:dyDescent="0.3">
      <c r="N466" s="1"/>
    </row>
    <row r="467" spans="14:14" ht="14.25" customHeight="1" x14ac:dyDescent="0.3">
      <c r="N467" s="1"/>
    </row>
    <row r="468" spans="14:14" ht="14.25" customHeight="1" x14ac:dyDescent="0.3">
      <c r="N468" s="1"/>
    </row>
    <row r="469" spans="14:14" ht="14.25" customHeight="1" x14ac:dyDescent="0.3">
      <c r="N469" s="1"/>
    </row>
    <row r="470" spans="14:14" ht="14.25" customHeight="1" x14ac:dyDescent="0.3">
      <c r="N470" s="1"/>
    </row>
    <row r="471" spans="14:14" ht="14.25" customHeight="1" x14ac:dyDescent="0.3">
      <c r="N471" s="1"/>
    </row>
    <row r="472" spans="14:14" ht="14.25" customHeight="1" x14ac:dyDescent="0.3">
      <c r="N472" s="1"/>
    </row>
    <row r="473" spans="14:14" ht="14.25" customHeight="1" x14ac:dyDescent="0.3">
      <c r="N473" s="1"/>
    </row>
    <row r="474" spans="14:14" ht="14.25" customHeight="1" x14ac:dyDescent="0.3">
      <c r="N474" s="1"/>
    </row>
    <row r="475" spans="14:14" ht="14.25" customHeight="1" x14ac:dyDescent="0.3">
      <c r="N475" s="1"/>
    </row>
    <row r="476" spans="14:14" ht="14.25" customHeight="1" x14ac:dyDescent="0.3">
      <c r="N476" s="1"/>
    </row>
    <row r="477" spans="14:14" ht="14.25" customHeight="1" x14ac:dyDescent="0.3">
      <c r="N477" s="1"/>
    </row>
    <row r="478" spans="14:14" ht="14.25" customHeight="1" x14ac:dyDescent="0.3">
      <c r="N478" s="1"/>
    </row>
    <row r="479" spans="14:14" ht="14.25" customHeight="1" x14ac:dyDescent="0.3">
      <c r="N479" s="1"/>
    </row>
    <row r="480" spans="14:14" ht="14.25" customHeight="1" x14ac:dyDescent="0.3">
      <c r="N480" s="1"/>
    </row>
    <row r="481" spans="14:14" ht="14.25" customHeight="1" x14ac:dyDescent="0.3">
      <c r="N481" s="1"/>
    </row>
    <row r="482" spans="14:14" ht="14.25" customHeight="1" x14ac:dyDescent="0.3">
      <c r="N482" s="1"/>
    </row>
    <row r="483" spans="14:14" ht="14.25" customHeight="1" x14ac:dyDescent="0.3">
      <c r="N483" s="1"/>
    </row>
    <row r="484" spans="14:14" ht="14.25" customHeight="1" x14ac:dyDescent="0.3">
      <c r="N484" s="1"/>
    </row>
    <row r="485" spans="14:14" ht="14.25" customHeight="1" x14ac:dyDescent="0.3">
      <c r="N485" s="1"/>
    </row>
    <row r="486" spans="14:14" ht="14.25" customHeight="1" x14ac:dyDescent="0.3">
      <c r="N486" s="1"/>
    </row>
    <row r="487" spans="14:14" ht="14.25" customHeight="1" x14ac:dyDescent="0.3">
      <c r="N487" s="1"/>
    </row>
    <row r="488" spans="14:14" ht="14.25" customHeight="1" x14ac:dyDescent="0.3">
      <c r="N488" s="1"/>
    </row>
    <row r="489" spans="14:14" ht="14.25" customHeight="1" x14ac:dyDescent="0.3">
      <c r="N489" s="1"/>
    </row>
    <row r="490" spans="14:14" ht="14.25" customHeight="1" x14ac:dyDescent="0.3">
      <c r="N490" s="1"/>
    </row>
    <row r="491" spans="14:14" ht="14.25" customHeight="1" x14ac:dyDescent="0.3">
      <c r="N491" s="1"/>
    </row>
    <row r="492" spans="14:14" ht="14.25" customHeight="1" x14ac:dyDescent="0.3">
      <c r="N492" s="1"/>
    </row>
    <row r="493" spans="14:14" ht="14.25" customHeight="1" x14ac:dyDescent="0.3">
      <c r="N493" s="1"/>
    </row>
    <row r="494" spans="14:14" ht="14.25" customHeight="1" x14ac:dyDescent="0.3">
      <c r="N494" s="1"/>
    </row>
    <row r="495" spans="14:14" ht="14.25" customHeight="1" x14ac:dyDescent="0.3">
      <c r="N495" s="1"/>
    </row>
    <row r="496" spans="14:14" ht="14.25" customHeight="1" x14ac:dyDescent="0.3">
      <c r="N496" s="1"/>
    </row>
    <row r="497" spans="14:14" ht="14.25" customHeight="1" x14ac:dyDescent="0.3">
      <c r="N497" s="1"/>
    </row>
    <row r="498" spans="14:14" ht="14.25" customHeight="1" x14ac:dyDescent="0.3">
      <c r="N498" s="1"/>
    </row>
    <row r="499" spans="14:14" ht="14.25" customHeight="1" x14ac:dyDescent="0.3">
      <c r="N499" s="1"/>
    </row>
    <row r="500" spans="14:14" ht="14.25" customHeight="1" x14ac:dyDescent="0.3">
      <c r="N500" s="1"/>
    </row>
    <row r="65535" spans="14:14" ht="14.25" customHeight="1" x14ac:dyDescent="0.3">
      <c r="N65535" s="2">
        <f>$N$154</f>
        <v>0</v>
      </c>
    </row>
  </sheetData>
  <sheetProtection password="CC35" sheet="1" objects="1" scenarios="1" formatColumns="0" formatRows="0" sort="0" autoFilter="0"/>
  <mergeCells count="135">
    <mergeCell ref="S2:AC2"/>
    <mergeCell ref="F153:I153"/>
    <mergeCell ref="N117:Q117"/>
    <mergeCell ref="N118:Q118"/>
    <mergeCell ref="N119:Q119"/>
    <mergeCell ref="N154:Q154"/>
    <mergeCell ref="F152:I152"/>
    <mergeCell ref="L152:M152"/>
    <mergeCell ref="N152:Q152"/>
    <mergeCell ref="F147:I147"/>
    <mergeCell ref="L133:M133"/>
    <mergeCell ref="N133:Q133"/>
    <mergeCell ref="F134:I134"/>
    <mergeCell ref="L134:M134"/>
    <mergeCell ref="N134:Q134"/>
    <mergeCell ref="F129:I129"/>
    <mergeCell ref="F130:I130"/>
    <mergeCell ref="L130:M130"/>
    <mergeCell ref="N130:Q130"/>
    <mergeCell ref="F131:I131"/>
    <mergeCell ref="F132:I132"/>
    <mergeCell ref="L132:M132"/>
    <mergeCell ref="N132:Q132"/>
    <mergeCell ref="F127:I127"/>
    <mergeCell ref="H1:K1"/>
    <mergeCell ref="F149:I149"/>
    <mergeCell ref="F150:I150"/>
    <mergeCell ref="L150:M150"/>
    <mergeCell ref="N150:Q150"/>
    <mergeCell ref="F151:I151"/>
    <mergeCell ref="F145:I145"/>
    <mergeCell ref="L145:M145"/>
    <mergeCell ref="N145:Q145"/>
    <mergeCell ref="F146:I146"/>
    <mergeCell ref="F148:I148"/>
    <mergeCell ref="F141:I141"/>
    <mergeCell ref="F142:I142"/>
    <mergeCell ref="F143:I143"/>
    <mergeCell ref="L143:M143"/>
    <mergeCell ref="N143:Q143"/>
    <mergeCell ref="F144:I144"/>
    <mergeCell ref="F135:I135"/>
    <mergeCell ref="F136:I136"/>
    <mergeCell ref="F137:I137"/>
    <mergeCell ref="F138:I138"/>
    <mergeCell ref="F139:I139"/>
    <mergeCell ref="F140:I140"/>
    <mergeCell ref="F133:I133"/>
    <mergeCell ref="L127:M127"/>
    <mergeCell ref="N127:Q127"/>
    <mergeCell ref="F128:I128"/>
    <mergeCell ref="L128:M128"/>
    <mergeCell ref="N128:Q128"/>
    <mergeCell ref="F125:I125"/>
    <mergeCell ref="L125:M125"/>
    <mergeCell ref="N125:Q125"/>
    <mergeCell ref="F126:I126"/>
    <mergeCell ref="L126:M126"/>
    <mergeCell ref="N126:Q126"/>
    <mergeCell ref="F123:I123"/>
    <mergeCell ref="L123:M123"/>
    <mergeCell ref="N123:Q123"/>
    <mergeCell ref="F124:I124"/>
    <mergeCell ref="L124:M124"/>
    <mergeCell ref="N124:Q124"/>
    <mergeCell ref="F121:I121"/>
    <mergeCell ref="L121:M121"/>
    <mergeCell ref="N121:Q121"/>
    <mergeCell ref="F122:I122"/>
    <mergeCell ref="L122:M122"/>
    <mergeCell ref="N122:Q122"/>
    <mergeCell ref="M113:Q113"/>
    <mergeCell ref="M114:Q114"/>
    <mergeCell ref="F116:I116"/>
    <mergeCell ref="L116:M116"/>
    <mergeCell ref="N116:Q116"/>
    <mergeCell ref="F120:I120"/>
    <mergeCell ref="L120:M120"/>
    <mergeCell ref="N120:Q120"/>
    <mergeCell ref="N98:Q98"/>
    <mergeCell ref="L100:Q100"/>
    <mergeCell ref="C106:Q106"/>
    <mergeCell ref="F108:P108"/>
    <mergeCell ref="F109:P109"/>
    <mergeCell ref="M111:P111"/>
    <mergeCell ref="D95:H95"/>
    <mergeCell ref="N95:Q95"/>
    <mergeCell ref="D96:H96"/>
    <mergeCell ref="N96:Q96"/>
    <mergeCell ref="D97:H97"/>
    <mergeCell ref="N97:Q97"/>
    <mergeCell ref="N89:Q89"/>
    <mergeCell ref="N90:Q90"/>
    <mergeCell ref="N92:Q92"/>
    <mergeCell ref="D93:H93"/>
    <mergeCell ref="N93:Q93"/>
    <mergeCell ref="D94:H94"/>
    <mergeCell ref="N94:Q94"/>
    <mergeCell ref="M81:P81"/>
    <mergeCell ref="M83:Q83"/>
    <mergeCell ref="M84:Q84"/>
    <mergeCell ref="C86:G86"/>
    <mergeCell ref="N86:Q86"/>
    <mergeCell ref="N88:Q88"/>
    <mergeCell ref="H33:J33"/>
    <mergeCell ref="M33:P33"/>
    <mergeCell ref="L35:P35"/>
    <mergeCell ref="C76:Q76"/>
    <mergeCell ref="F78:P78"/>
    <mergeCell ref="F79:P79"/>
    <mergeCell ref="H30:J30"/>
    <mergeCell ref="M30:P30"/>
    <mergeCell ref="H31:J31"/>
    <mergeCell ref="M31:P31"/>
    <mergeCell ref="H32:J32"/>
    <mergeCell ref="M32:P32"/>
    <mergeCell ref="O20:P20"/>
    <mergeCell ref="O21:P21"/>
    <mergeCell ref="M24:P24"/>
    <mergeCell ref="M25:P25"/>
    <mergeCell ref="M27:P27"/>
    <mergeCell ref="H29:J29"/>
    <mergeCell ref="M29:P29"/>
    <mergeCell ref="O12:P12"/>
    <mergeCell ref="O14:P14"/>
    <mergeCell ref="E15:L15"/>
    <mergeCell ref="O15:P15"/>
    <mergeCell ref="O17:P17"/>
    <mergeCell ref="O18:P18"/>
    <mergeCell ref="C2:Q2"/>
    <mergeCell ref="C4:Q4"/>
    <mergeCell ref="F6:P6"/>
    <mergeCell ref="F7:P7"/>
    <mergeCell ref="O9:P9"/>
    <mergeCell ref="O11:P11"/>
  </mergeCells>
  <hyperlinks>
    <hyperlink ref="F1:G1" location="C2" tooltip="Krycí list rozpočtu" display="1) Krycí list rozpočtu"/>
    <hyperlink ref="H1:K1" location="C86" tooltip="Rekapitulace rozpočtu" display="2) Rekapitulace rozpočtu"/>
    <hyperlink ref="L1" location="C116" tooltip="Rozpočet" display="3) Rozpočet"/>
    <hyperlink ref="S1:T1" location="'Rekapitulace stavby'!C2" tooltip="Rekapitulace stavby" display="Rekapitulace stavby"/>
  </hyperlinks>
  <pageMargins left="0.59027779102325439" right="0.59027779102325439" top="0.59027779102325439" bottom="0.59027779102325439" header="0" footer="0"/>
  <pageSetup paperSize="9" scale="82" fitToHeight="100" orientation="portrait" blackAndWhite="1" r:id="rId1"/>
  <headerFooter alignWithMargins="0"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5535"/>
  <sheetViews>
    <sheetView showGridLines="0" view="pageBreakPreview" zoomScaleNormal="100" zoomScaleSheetLayoutView="100" workbookViewId="0">
      <pane ySplit="1" topLeftCell="A175" activePane="bottomLeft" state="frozenSplit"/>
      <selection pane="bottomLeft" activeCell="AG184" sqref="AG184"/>
    </sheetView>
  </sheetViews>
  <sheetFormatPr defaultColWidth="10.42578125" defaultRowHeight="14.25" customHeight="1" x14ac:dyDescent="0.3"/>
  <cols>
    <col min="1" max="1" width="8.28515625" style="2" customWidth="1"/>
    <col min="2" max="2" width="1.7109375" style="2" customWidth="1"/>
    <col min="3" max="3" width="4.140625" style="2" customWidth="1"/>
    <col min="4" max="4" width="4.28515625" style="2" customWidth="1"/>
    <col min="5" max="5" width="17.140625" style="2" customWidth="1"/>
    <col min="6" max="7" width="11.140625" style="2" customWidth="1"/>
    <col min="8" max="8" width="12.42578125" style="2" customWidth="1"/>
    <col min="9" max="9" width="7" style="2" customWidth="1"/>
    <col min="10" max="10" width="5.140625" style="2" customWidth="1"/>
    <col min="11" max="11" width="11.42578125" style="2" customWidth="1"/>
    <col min="12" max="12" width="12" style="2" customWidth="1"/>
    <col min="13" max="14" width="6" style="2" customWidth="1"/>
    <col min="15" max="15" width="2" style="2" customWidth="1"/>
    <col min="16" max="16" width="12.42578125" style="2" customWidth="1"/>
    <col min="17" max="17" width="4.140625" style="2" customWidth="1"/>
    <col min="18" max="18" width="1.7109375" style="2" customWidth="1"/>
    <col min="19" max="19" width="8.140625" style="2" customWidth="1"/>
    <col min="20" max="20" width="29.7109375" style="2" hidden="1" customWidth="1"/>
    <col min="21" max="21" width="16.28515625" style="2" hidden="1" customWidth="1"/>
    <col min="22" max="22" width="12.28515625" style="2" hidden="1" customWidth="1"/>
    <col min="23" max="23" width="16.28515625" style="2" hidden="1" customWidth="1"/>
    <col min="24" max="24" width="12.140625" style="2" hidden="1" customWidth="1"/>
    <col min="25" max="25" width="15" style="2" hidden="1" customWidth="1"/>
    <col min="26" max="26" width="11" style="2" hidden="1" customWidth="1"/>
    <col min="27" max="27" width="15" style="2" hidden="1" customWidth="1"/>
    <col min="28" max="28" width="16.28515625" style="2" hidden="1" customWidth="1"/>
    <col min="29" max="29" width="11" style="2" customWidth="1"/>
    <col min="30" max="30" width="15" style="2" customWidth="1"/>
    <col min="31" max="31" width="16.28515625" style="2" customWidth="1"/>
    <col min="32" max="43" width="10.42578125" style="1" customWidth="1"/>
    <col min="44" max="64" width="10.42578125" style="2" hidden="1" customWidth="1"/>
    <col min="65" max="16384" width="10.42578125" style="1"/>
  </cols>
  <sheetData>
    <row r="1" spans="1:256" s="3" customFormat="1" ht="22.5" customHeight="1" x14ac:dyDescent="0.3">
      <c r="A1" s="169"/>
      <c r="B1" s="166"/>
      <c r="C1" s="166"/>
      <c r="D1" s="167" t="s">
        <v>1</v>
      </c>
      <c r="E1" s="166"/>
      <c r="F1" s="168" t="s">
        <v>786</v>
      </c>
      <c r="G1" s="168"/>
      <c r="H1" s="229" t="s">
        <v>787</v>
      </c>
      <c r="I1" s="229"/>
      <c r="J1" s="229"/>
      <c r="K1" s="229"/>
      <c r="L1" s="168" t="s">
        <v>788</v>
      </c>
      <c r="M1" s="166"/>
      <c r="N1" s="166"/>
      <c r="O1" s="167" t="s">
        <v>107</v>
      </c>
      <c r="P1" s="166"/>
      <c r="Q1" s="166"/>
      <c r="R1" s="166"/>
      <c r="S1" s="168" t="s">
        <v>789</v>
      </c>
      <c r="T1" s="168"/>
      <c r="U1" s="169"/>
      <c r="V1" s="169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</row>
    <row r="2" spans="1:256" s="2" customFormat="1" ht="37.5" customHeight="1" x14ac:dyDescent="0.3">
      <c r="C2" s="185" t="s">
        <v>4</v>
      </c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S2" s="208" t="s">
        <v>5</v>
      </c>
      <c r="T2" s="172"/>
      <c r="U2" s="172"/>
      <c r="V2" s="172"/>
      <c r="W2" s="172"/>
      <c r="X2" s="172"/>
      <c r="Y2" s="172"/>
      <c r="Z2" s="172"/>
      <c r="AA2" s="172"/>
      <c r="AB2" s="172"/>
      <c r="AC2" s="172"/>
      <c r="AT2" s="2" t="s">
        <v>85</v>
      </c>
    </row>
    <row r="3" spans="1:256" s="2" customFormat="1" ht="7.5" customHeight="1" x14ac:dyDescent="0.3"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  <c r="AT3" s="2" t="s">
        <v>108</v>
      </c>
    </row>
    <row r="4" spans="1:256" s="2" customFormat="1" ht="37.5" customHeight="1" x14ac:dyDescent="0.3">
      <c r="B4" s="10"/>
      <c r="C4" s="186" t="s">
        <v>109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2"/>
      <c r="T4" s="13" t="s">
        <v>10</v>
      </c>
      <c r="AT4" s="2" t="s">
        <v>3</v>
      </c>
    </row>
    <row r="5" spans="1:256" s="2" customFormat="1" ht="7.5" customHeight="1" x14ac:dyDescent="0.3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</row>
    <row r="6" spans="1:256" s="2" customFormat="1" ht="30.75" customHeight="1" x14ac:dyDescent="0.3">
      <c r="B6" s="10"/>
      <c r="C6" s="11"/>
      <c r="D6" s="18" t="s">
        <v>16</v>
      </c>
      <c r="E6" s="11"/>
      <c r="F6" s="213" t="str">
        <f>'Rekapitulace stavby'!$K$6</f>
        <v>Přístupové komunikace do průmyslové zóny</v>
      </c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1"/>
      <c r="R6" s="12"/>
    </row>
    <row r="7" spans="1:256" s="6" customFormat="1" ht="37.5" customHeight="1" x14ac:dyDescent="0.3">
      <c r="B7" s="22"/>
      <c r="C7" s="23"/>
      <c r="D7" s="17" t="s">
        <v>110</v>
      </c>
      <c r="E7" s="23"/>
      <c r="F7" s="177" t="s">
        <v>219</v>
      </c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23"/>
      <c r="R7" s="24"/>
    </row>
    <row r="8" spans="1:256" s="6" customFormat="1" ht="15" customHeight="1" x14ac:dyDescent="0.3">
      <c r="B8" s="22"/>
      <c r="C8" s="23"/>
      <c r="D8" s="18" t="s">
        <v>19</v>
      </c>
      <c r="E8" s="23"/>
      <c r="F8" s="16"/>
      <c r="G8" s="23"/>
      <c r="H8" s="23"/>
      <c r="I8" s="23"/>
      <c r="J8" s="23"/>
      <c r="K8" s="23"/>
      <c r="L8" s="23"/>
      <c r="M8" s="18" t="s">
        <v>20</v>
      </c>
      <c r="N8" s="23"/>
      <c r="O8" s="16"/>
      <c r="P8" s="23"/>
      <c r="Q8" s="23"/>
      <c r="R8" s="24"/>
    </row>
    <row r="9" spans="1:256" s="6" customFormat="1" ht="15" customHeight="1" x14ac:dyDescent="0.3">
      <c r="B9" s="22"/>
      <c r="C9" s="23"/>
      <c r="D9" s="18" t="s">
        <v>22</v>
      </c>
      <c r="E9" s="23"/>
      <c r="F9" s="16" t="s">
        <v>23</v>
      </c>
      <c r="G9" s="23"/>
      <c r="H9" s="23"/>
      <c r="I9" s="23"/>
      <c r="J9" s="23"/>
      <c r="K9" s="23"/>
      <c r="L9" s="23"/>
      <c r="M9" s="18" t="s">
        <v>24</v>
      </c>
      <c r="N9" s="23"/>
      <c r="O9" s="214">
        <f>'Rekapitulace stavby'!$AN$8</f>
        <v>42530</v>
      </c>
      <c r="P9" s="191"/>
      <c r="Q9" s="23"/>
      <c r="R9" s="24"/>
    </row>
    <row r="10" spans="1:256" s="6" customFormat="1" ht="12" customHeight="1" x14ac:dyDescent="0.3"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4"/>
    </row>
    <row r="11" spans="1:256" s="6" customFormat="1" ht="15" customHeight="1" x14ac:dyDescent="0.3">
      <c r="B11" s="22"/>
      <c r="C11" s="23"/>
      <c r="D11" s="18" t="s">
        <v>27</v>
      </c>
      <c r="E11" s="23"/>
      <c r="F11" s="23"/>
      <c r="G11" s="23"/>
      <c r="H11" s="23"/>
      <c r="I11" s="23"/>
      <c r="J11" s="23"/>
      <c r="K11" s="23"/>
      <c r="L11" s="23"/>
      <c r="M11" s="18" t="s">
        <v>28</v>
      </c>
      <c r="N11" s="23"/>
      <c r="O11" s="175" t="str">
        <f>IF('Rekapitulace stavby'!$AN$10="","",'Rekapitulace stavby'!$AN$10)</f>
        <v/>
      </c>
      <c r="P11" s="191"/>
      <c r="Q11" s="23"/>
      <c r="R11" s="24"/>
    </row>
    <row r="12" spans="1:256" s="6" customFormat="1" ht="18.75" customHeight="1" x14ac:dyDescent="0.3">
      <c r="B12" s="22"/>
      <c r="C12" s="23"/>
      <c r="D12" s="23"/>
      <c r="E12" s="16" t="str">
        <f>IF('Rekapitulace stavby'!$E$11="","",'Rekapitulace stavby'!$E$11)</f>
        <v xml:space="preserve"> </v>
      </c>
      <c r="F12" s="23"/>
      <c r="G12" s="23"/>
      <c r="H12" s="23"/>
      <c r="I12" s="23"/>
      <c r="J12" s="23"/>
      <c r="K12" s="23"/>
      <c r="L12" s="23"/>
      <c r="M12" s="18" t="s">
        <v>30</v>
      </c>
      <c r="N12" s="23"/>
      <c r="O12" s="175" t="str">
        <f>IF('Rekapitulace stavby'!$AN$11="","",'Rekapitulace stavby'!$AN$11)</f>
        <v/>
      </c>
      <c r="P12" s="191"/>
      <c r="Q12" s="23"/>
      <c r="R12" s="24"/>
    </row>
    <row r="13" spans="1:256" s="6" customFormat="1" ht="7.5" customHeight="1" x14ac:dyDescent="0.3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4"/>
    </row>
    <row r="14" spans="1:256" s="6" customFormat="1" ht="15" customHeight="1" x14ac:dyDescent="0.3">
      <c r="B14" s="22"/>
      <c r="C14" s="23"/>
      <c r="D14" s="18" t="s">
        <v>31</v>
      </c>
      <c r="E14" s="23"/>
      <c r="F14" s="23"/>
      <c r="G14" s="23"/>
      <c r="H14" s="23"/>
      <c r="I14" s="23"/>
      <c r="J14" s="23"/>
      <c r="K14" s="23"/>
      <c r="L14" s="23"/>
      <c r="M14" s="18" t="s">
        <v>28</v>
      </c>
      <c r="N14" s="23"/>
      <c r="O14" s="212" t="str">
        <f>IF('Rekapitulace stavby'!$AN$13="","",'Rekapitulace stavby'!$AN$13)</f>
        <v>Vyplň údaj</v>
      </c>
      <c r="P14" s="191"/>
      <c r="Q14" s="23"/>
      <c r="R14" s="24"/>
    </row>
    <row r="15" spans="1:256" s="6" customFormat="1" ht="18.75" customHeight="1" x14ac:dyDescent="0.3">
      <c r="B15" s="22"/>
      <c r="C15" s="23"/>
      <c r="D15" s="23"/>
      <c r="E15" s="212" t="str">
        <f>IF('Rekapitulace stavby'!$E$14="","",'Rekapitulace stavby'!$E$14)</f>
        <v>Vyplň údaj</v>
      </c>
      <c r="F15" s="191"/>
      <c r="G15" s="191"/>
      <c r="H15" s="191"/>
      <c r="I15" s="191"/>
      <c r="J15" s="191"/>
      <c r="K15" s="191"/>
      <c r="L15" s="191"/>
      <c r="M15" s="18" t="s">
        <v>30</v>
      </c>
      <c r="N15" s="23"/>
      <c r="O15" s="212" t="str">
        <f>IF('Rekapitulace stavby'!$AN$14="","",'Rekapitulace stavby'!$AN$14)</f>
        <v>Vyplň údaj</v>
      </c>
      <c r="P15" s="191"/>
      <c r="Q15" s="23"/>
      <c r="R15" s="24"/>
    </row>
    <row r="16" spans="1:256" s="6" customFormat="1" ht="7.5" customHeight="1" x14ac:dyDescent="0.3"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4"/>
    </row>
    <row r="17" spans="2:18" s="6" customFormat="1" ht="15" customHeight="1" x14ac:dyDescent="0.3">
      <c r="B17" s="22"/>
      <c r="C17" s="23"/>
      <c r="D17" s="18" t="s">
        <v>33</v>
      </c>
      <c r="E17" s="23"/>
      <c r="F17" s="23"/>
      <c r="G17" s="23"/>
      <c r="H17" s="23"/>
      <c r="I17" s="23"/>
      <c r="J17" s="23"/>
      <c r="K17" s="23"/>
      <c r="L17" s="23"/>
      <c r="M17" s="18" t="s">
        <v>28</v>
      </c>
      <c r="N17" s="23"/>
      <c r="O17" s="175" t="str">
        <f>IF('Rekapitulace stavby'!$AN$16="","",'Rekapitulace stavby'!$AN$16)</f>
        <v/>
      </c>
      <c r="P17" s="191"/>
      <c r="Q17" s="23"/>
      <c r="R17" s="24"/>
    </row>
    <row r="18" spans="2:18" s="6" customFormat="1" ht="18.75" customHeight="1" x14ac:dyDescent="0.3">
      <c r="B18" s="22"/>
      <c r="C18" s="23"/>
      <c r="D18" s="23"/>
      <c r="E18" s="16" t="str">
        <f>IF('Rekapitulace stavby'!$E$17="","",'Rekapitulace stavby'!$E$17)</f>
        <v xml:space="preserve"> </v>
      </c>
      <c r="F18" s="23"/>
      <c r="G18" s="23"/>
      <c r="H18" s="23"/>
      <c r="I18" s="23"/>
      <c r="J18" s="23"/>
      <c r="K18" s="23"/>
      <c r="L18" s="23"/>
      <c r="M18" s="18" t="s">
        <v>30</v>
      </c>
      <c r="N18" s="23"/>
      <c r="O18" s="175" t="str">
        <f>IF('Rekapitulace stavby'!$AN$17="","",'Rekapitulace stavby'!$AN$17)</f>
        <v/>
      </c>
      <c r="P18" s="191"/>
      <c r="Q18" s="23"/>
      <c r="R18" s="24"/>
    </row>
    <row r="19" spans="2:18" s="6" customFormat="1" ht="7.5" customHeight="1" x14ac:dyDescent="0.3"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</row>
    <row r="20" spans="2:18" s="6" customFormat="1" ht="15" customHeight="1" x14ac:dyDescent="0.3">
      <c r="B20" s="22"/>
      <c r="C20" s="23"/>
      <c r="D20" s="18" t="s">
        <v>35</v>
      </c>
      <c r="E20" s="23"/>
      <c r="F20" s="23"/>
      <c r="G20" s="23"/>
      <c r="H20" s="23"/>
      <c r="I20" s="23"/>
      <c r="J20" s="23"/>
      <c r="K20" s="23"/>
      <c r="L20" s="23"/>
      <c r="M20" s="18" t="s">
        <v>28</v>
      </c>
      <c r="N20" s="23"/>
      <c r="O20" s="175" t="str">
        <f>IF('Rekapitulace stavby'!$AN$19="","",'Rekapitulace stavby'!$AN$19)</f>
        <v/>
      </c>
      <c r="P20" s="191"/>
      <c r="Q20" s="23"/>
      <c r="R20" s="24"/>
    </row>
    <row r="21" spans="2:18" s="6" customFormat="1" ht="18.75" customHeight="1" x14ac:dyDescent="0.3">
      <c r="B21" s="22"/>
      <c r="C21" s="23"/>
      <c r="D21" s="23"/>
      <c r="E21" s="16" t="str">
        <f>IF('Rekapitulace stavby'!$E$20="","",'Rekapitulace stavby'!$E$20)</f>
        <v xml:space="preserve"> </v>
      </c>
      <c r="F21" s="23"/>
      <c r="G21" s="23"/>
      <c r="H21" s="23"/>
      <c r="I21" s="23"/>
      <c r="J21" s="23"/>
      <c r="K21" s="23"/>
      <c r="L21" s="23"/>
      <c r="M21" s="18" t="s">
        <v>30</v>
      </c>
      <c r="N21" s="23"/>
      <c r="O21" s="175" t="str">
        <f>IF('Rekapitulace stavby'!$AN$20="","",'Rekapitulace stavby'!$AN$20)</f>
        <v/>
      </c>
      <c r="P21" s="191"/>
      <c r="Q21" s="23"/>
      <c r="R21" s="24"/>
    </row>
    <row r="22" spans="2:18" s="6" customFormat="1" ht="7.5" customHeight="1" x14ac:dyDescent="0.3">
      <c r="B22" s="22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4"/>
    </row>
    <row r="23" spans="2:18" s="6" customFormat="1" ht="7.5" customHeight="1" x14ac:dyDescent="0.3">
      <c r="B23" s="22"/>
      <c r="C23" s="23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23"/>
      <c r="R23" s="24"/>
    </row>
    <row r="24" spans="2:18" s="6" customFormat="1" ht="15" customHeight="1" x14ac:dyDescent="0.3">
      <c r="B24" s="22"/>
      <c r="C24" s="23"/>
      <c r="D24" s="100" t="s">
        <v>112</v>
      </c>
      <c r="E24" s="23"/>
      <c r="F24" s="23"/>
      <c r="G24" s="23"/>
      <c r="H24" s="23"/>
      <c r="I24" s="23"/>
      <c r="J24" s="23"/>
      <c r="K24" s="23"/>
      <c r="L24" s="23"/>
      <c r="M24" s="179">
        <f>$N$88</f>
        <v>0</v>
      </c>
      <c r="N24" s="191"/>
      <c r="O24" s="191"/>
      <c r="P24" s="191"/>
      <c r="Q24" s="23"/>
      <c r="R24" s="24"/>
    </row>
    <row r="25" spans="2:18" s="6" customFormat="1" ht="15" customHeight="1" x14ac:dyDescent="0.3">
      <c r="B25" s="22"/>
      <c r="C25" s="23"/>
      <c r="D25" s="21" t="s">
        <v>101</v>
      </c>
      <c r="E25" s="23"/>
      <c r="F25" s="23"/>
      <c r="G25" s="23"/>
      <c r="H25" s="23"/>
      <c r="I25" s="23"/>
      <c r="J25" s="23"/>
      <c r="K25" s="23"/>
      <c r="L25" s="23"/>
      <c r="M25" s="179">
        <f>$N$102</f>
        <v>0</v>
      </c>
      <c r="N25" s="191"/>
      <c r="O25" s="191"/>
      <c r="P25" s="191"/>
      <c r="Q25" s="23"/>
      <c r="R25" s="24"/>
    </row>
    <row r="26" spans="2:18" s="6" customFormat="1" ht="7.5" customHeight="1" x14ac:dyDescent="0.3"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4"/>
    </row>
    <row r="27" spans="2:18" s="6" customFormat="1" ht="26.25" customHeight="1" x14ac:dyDescent="0.3">
      <c r="B27" s="22"/>
      <c r="C27" s="23"/>
      <c r="D27" s="101" t="s">
        <v>38</v>
      </c>
      <c r="E27" s="23"/>
      <c r="F27" s="23"/>
      <c r="G27" s="23"/>
      <c r="H27" s="23"/>
      <c r="I27" s="23"/>
      <c r="J27" s="23"/>
      <c r="K27" s="23"/>
      <c r="L27" s="23"/>
      <c r="M27" s="216">
        <f>ROUND($M$24+$M$25,2)</f>
        <v>0</v>
      </c>
      <c r="N27" s="191"/>
      <c r="O27" s="191"/>
      <c r="P27" s="191"/>
      <c r="Q27" s="23"/>
      <c r="R27" s="24"/>
    </row>
    <row r="28" spans="2:18" s="6" customFormat="1" ht="7.5" customHeight="1" x14ac:dyDescent="0.3">
      <c r="B28" s="22"/>
      <c r="C28" s="23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23"/>
      <c r="R28" s="24"/>
    </row>
    <row r="29" spans="2:18" s="6" customFormat="1" ht="15" customHeight="1" x14ac:dyDescent="0.3">
      <c r="B29" s="22"/>
      <c r="C29" s="23"/>
      <c r="D29" s="28" t="s">
        <v>39</v>
      </c>
      <c r="E29" s="28" t="s">
        <v>40</v>
      </c>
      <c r="F29" s="29">
        <v>0.21</v>
      </c>
      <c r="G29" s="102" t="s">
        <v>41</v>
      </c>
      <c r="H29" s="215">
        <f>ROUND((((SUM($BE$102:$BE$109)+SUM($BE$127:$BE$309))+SUM($BE$310:$BE$311))),2)</f>
        <v>0</v>
      </c>
      <c r="I29" s="191"/>
      <c r="J29" s="191"/>
      <c r="K29" s="23"/>
      <c r="L29" s="23"/>
      <c r="M29" s="215">
        <f>ROUND((((SUM($BE$102:$BE$109)+SUM($BE$127:$BE$309))*$F$29)+SUM($BE$310:$BE$311)*$F$29),2)</f>
        <v>0</v>
      </c>
      <c r="N29" s="191"/>
      <c r="O29" s="191"/>
      <c r="P29" s="191"/>
      <c r="Q29" s="23"/>
      <c r="R29" s="24"/>
    </row>
    <row r="30" spans="2:18" s="6" customFormat="1" ht="15" customHeight="1" x14ac:dyDescent="0.3">
      <c r="B30" s="22"/>
      <c r="C30" s="23"/>
      <c r="D30" s="23"/>
      <c r="E30" s="28" t="s">
        <v>42</v>
      </c>
      <c r="F30" s="29">
        <v>0.15</v>
      </c>
      <c r="G30" s="102" t="s">
        <v>41</v>
      </c>
      <c r="H30" s="215">
        <f>ROUND((((SUM($BF$102:$BF$109)+SUM($BF$127:$BF$309))+SUM($BF$310:$BF$311))),2)</f>
        <v>0</v>
      </c>
      <c r="I30" s="191"/>
      <c r="J30" s="191"/>
      <c r="K30" s="23"/>
      <c r="L30" s="23"/>
      <c r="M30" s="215">
        <f>ROUND((((SUM($BF$102:$BF$109)+SUM($BF$127:$BF$309))*$F$30)+SUM($BF$310:$BF$311)*$F$30),2)</f>
        <v>0</v>
      </c>
      <c r="N30" s="191"/>
      <c r="O30" s="191"/>
      <c r="P30" s="191"/>
      <c r="Q30" s="23"/>
      <c r="R30" s="24"/>
    </row>
    <row r="31" spans="2:18" s="6" customFormat="1" ht="15" hidden="1" customHeight="1" x14ac:dyDescent="0.3">
      <c r="B31" s="22"/>
      <c r="C31" s="23"/>
      <c r="D31" s="23"/>
      <c r="E31" s="28" t="s">
        <v>43</v>
      </c>
      <c r="F31" s="29">
        <v>0.21</v>
      </c>
      <c r="G31" s="102" t="s">
        <v>41</v>
      </c>
      <c r="H31" s="215">
        <f>ROUND((((SUM($BG$102:$BG$109)+SUM($BG$127:$BG$309))+SUM($BG$310:$BG$311))),2)</f>
        <v>0</v>
      </c>
      <c r="I31" s="191"/>
      <c r="J31" s="191"/>
      <c r="K31" s="23"/>
      <c r="L31" s="23"/>
      <c r="M31" s="215">
        <v>0</v>
      </c>
      <c r="N31" s="191"/>
      <c r="O31" s="191"/>
      <c r="P31" s="191"/>
      <c r="Q31" s="23"/>
      <c r="R31" s="24"/>
    </row>
    <row r="32" spans="2:18" s="6" customFormat="1" ht="15" hidden="1" customHeight="1" x14ac:dyDescent="0.3">
      <c r="B32" s="22"/>
      <c r="C32" s="23"/>
      <c r="D32" s="23"/>
      <c r="E32" s="28" t="s">
        <v>44</v>
      </c>
      <c r="F32" s="29">
        <v>0.15</v>
      </c>
      <c r="G32" s="102" t="s">
        <v>41</v>
      </c>
      <c r="H32" s="215">
        <f>ROUND((((SUM($BH$102:$BH$109)+SUM($BH$127:$BH$309))+SUM($BH$310:$BH$311))),2)</f>
        <v>0</v>
      </c>
      <c r="I32" s="191"/>
      <c r="J32" s="191"/>
      <c r="K32" s="23"/>
      <c r="L32" s="23"/>
      <c r="M32" s="215">
        <v>0</v>
      </c>
      <c r="N32" s="191"/>
      <c r="O32" s="191"/>
      <c r="P32" s="191"/>
      <c r="Q32" s="23"/>
      <c r="R32" s="24"/>
    </row>
    <row r="33" spans="2:18" s="6" customFormat="1" ht="15" hidden="1" customHeight="1" x14ac:dyDescent="0.3">
      <c r="B33" s="22"/>
      <c r="C33" s="23"/>
      <c r="D33" s="23"/>
      <c r="E33" s="28" t="s">
        <v>45</v>
      </c>
      <c r="F33" s="29">
        <v>0</v>
      </c>
      <c r="G33" s="102" t="s">
        <v>41</v>
      </c>
      <c r="H33" s="215">
        <f>ROUND((((SUM($BI$102:$BI$109)+SUM($BI$127:$BI$309))+SUM($BI$310:$BI$311))),2)</f>
        <v>0</v>
      </c>
      <c r="I33" s="191"/>
      <c r="J33" s="191"/>
      <c r="K33" s="23"/>
      <c r="L33" s="23"/>
      <c r="M33" s="215">
        <v>0</v>
      </c>
      <c r="N33" s="191"/>
      <c r="O33" s="191"/>
      <c r="P33" s="191"/>
      <c r="Q33" s="23"/>
      <c r="R33" s="24"/>
    </row>
    <row r="34" spans="2:18" s="6" customFormat="1" ht="7.5" customHeight="1" x14ac:dyDescent="0.3">
      <c r="B34" s="2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4"/>
    </row>
    <row r="35" spans="2:18" s="6" customFormat="1" ht="26.25" customHeight="1" x14ac:dyDescent="0.3">
      <c r="B35" s="22"/>
      <c r="C35" s="32"/>
      <c r="D35" s="33" t="s">
        <v>46</v>
      </c>
      <c r="E35" s="34"/>
      <c r="F35" s="34"/>
      <c r="G35" s="103" t="s">
        <v>47</v>
      </c>
      <c r="H35" s="35" t="s">
        <v>48</v>
      </c>
      <c r="I35" s="34"/>
      <c r="J35" s="34"/>
      <c r="K35" s="34"/>
      <c r="L35" s="194">
        <f>ROUND(SUM($M$27:$M$33),2)</f>
        <v>0</v>
      </c>
      <c r="M35" s="193"/>
      <c r="N35" s="193"/>
      <c r="O35" s="193"/>
      <c r="P35" s="195"/>
      <c r="Q35" s="32"/>
      <c r="R35" s="24"/>
    </row>
    <row r="36" spans="2:18" s="6" customFormat="1" ht="15" customHeight="1" x14ac:dyDescent="0.3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4"/>
    </row>
    <row r="37" spans="2:18" s="6" customFormat="1" ht="15" customHeight="1" x14ac:dyDescent="0.3">
      <c r="B37" s="22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4"/>
    </row>
    <row r="38" spans="2:18" s="2" customFormat="1" ht="14.25" customHeight="1" x14ac:dyDescent="0.3"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</row>
    <row r="39" spans="2:18" s="2" customFormat="1" ht="14.25" customHeight="1" x14ac:dyDescent="0.3"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</row>
    <row r="40" spans="2:18" s="2" customFormat="1" ht="14.25" customHeight="1" x14ac:dyDescent="0.3"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</row>
    <row r="41" spans="2:18" s="2" customFormat="1" ht="14.25" customHeight="1" x14ac:dyDescent="0.3"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</row>
    <row r="42" spans="2:18" s="2" customFormat="1" ht="14.25" customHeight="1" x14ac:dyDescent="0.3"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</row>
    <row r="43" spans="2:18" s="2" customFormat="1" ht="14.25" customHeight="1" x14ac:dyDescent="0.3"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</row>
    <row r="44" spans="2:18" s="2" customFormat="1" ht="14.25" customHeight="1" x14ac:dyDescent="0.3"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</row>
    <row r="45" spans="2:18" s="2" customFormat="1" ht="14.25" customHeight="1" x14ac:dyDescent="0.3"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</row>
    <row r="46" spans="2:18" s="2" customFormat="1" ht="14.25" customHeight="1" x14ac:dyDescent="0.3"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</row>
    <row r="47" spans="2:18" s="2" customFormat="1" ht="14.25" customHeight="1" x14ac:dyDescent="0.3"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</row>
    <row r="48" spans="2:18" s="2" customFormat="1" ht="14.25" customHeight="1" x14ac:dyDescent="0.3"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</row>
    <row r="49" spans="2:18" s="2" customFormat="1" ht="14.25" customHeight="1" x14ac:dyDescent="0.3"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</row>
    <row r="50" spans="2:18" s="6" customFormat="1" ht="15.75" customHeight="1" x14ac:dyDescent="0.3">
      <c r="B50" s="22"/>
      <c r="C50" s="23"/>
      <c r="D50" s="36" t="s">
        <v>49</v>
      </c>
      <c r="E50" s="37"/>
      <c r="F50" s="37"/>
      <c r="G50" s="37"/>
      <c r="H50" s="38"/>
      <c r="I50" s="23"/>
      <c r="J50" s="36" t="s">
        <v>50</v>
      </c>
      <c r="K50" s="37"/>
      <c r="L50" s="37"/>
      <c r="M50" s="37"/>
      <c r="N50" s="37"/>
      <c r="O50" s="37"/>
      <c r="P50" s="38"/>
      <c r="Q50" s="23"/>
      <c r="R50" s="24"/>
    </row>
    <row r="51" spans="2:18" s="2" customFormat="1" ht="14.25" customHeight="1" x14ac:dyDescent="0.3">
      <c r="B51" s="10"/>
      <c r="C51" s="11"/>
      <c r="D51" s="39"/>
      <c r="E51" s="11"/>
      <c r="F51" s="11"/>
      <c r="G51" s="11"/>
      <c r="H51" s="40"/>
      <c r="I51" s="11"/>
      <c r="J51" s="39"/>
      <c r="K51" s="11"/>
      <c r="L51" s="11"/>
      <c r="M51" s="11"/>
      <c r="N51" s="11"/>
      <c r="O51" s="11"/>
      <c r="P51" s="40"/>
      <c r="Q51" s="11"/>
      <c r="R51" s="12"/>
    </row>
    <row r="52" spans="2:18" s="2" customFormat="1" ht="14.25" customHeight="1" x14ac:dyDescent="0.3">
      <c r="B52" s="10"/>
      <c r="C52" s="11"/>
      <c r="D52" s="39"/>
      <c r="E52" s="11"/>
      <c r="F52" s="11"/>
      <c r="G52" s="11"/>
      <c r="H52" s="40"/>
      <c r="I52" s="11"/>
      <c r="J52" s="39"/>
      <c r="K52" s="11"/>
      <c r="L52" s="11"/>
      <c r="M52" s="11"/>
      <c r="N52" s="11"/>
      <c r="O52" s="11"/>
      <c r="P52" s="40"/>
      <c r="Q52" s="11"/>
      <c r="R52" s="12"/>
    </row>
    <row r="53" spans="2:18" s="2" customFormat="1" ht="14.25" customHeight="1" x14ac:dyDescent="0.3">
      <c r="B53" s="10"/>
      <c r="C53" s="11"/>
      <c r="D53" s="39"/>
      <c r="E53" s="11"/>
      <c r="F53" s="11"/>
      <c r="G53" s="11"/>
      <c r="H53" s="40"/>
      <c r="I53" s="11"/>
      <c r="J53" s="39"/>
      <c r="K53" s="11"/>
      <c r="L53" s="11"/>
      <c r="M53" s="11"/>
      <c r="N53" s="11"/>
      <c r="O53" s="11"/>
      <c r="P53" s="40"/>
      <c r="Q53" s="11"/>
      <c r="R53" s="12"/>
    </row>
    <row r="54" spans="2:18" s="2" customFormat="1" ht="14.25" customHeight="1" x14ac:dyDescent="0.3">
      <c r="B54" s="10"/>
      <c r="C54" s="11"/>
      <c r="D54" s="39"/>
      <c r="E54" s="11"/>
      <c r="F54" s="11"/>
      <c r="G54" s="11"/>
      <c r="H54" s="40"/>
      <c r="I54" s="11"/>
      <c r="J54" s="39"/>
      <c r="K54" s="11"/>
      <c r="L54" s="11"/>
      <c r="M54" s="11"/>
      <c r="N54" s="11"/>
      <c r="O54" s="11"/>
      <c r="P54" s="40"/>
      <c r="Q54" s="11"/>
      <c r="R54" s="12"/>
    </row>
    <row r="55" spans="2:18" s="2" customFormat="1" ht="14.25" customHeight="1" x14ac:dyDescent="0.3">
      <c r="B55" s="10"/>
      <c r="C55" s="11"/>
      <c r="D55" s="39"/>
      <c r="E55" s="11"/>
      <c r="F55" s="11"/>
      <c r="G55" s="11"/>
      <c r="H55" s="40"/>
      <c r="I55" s="11"/>
      <c r="J55" s="39"/>
      <c r="K55" s="11"/>
      <c r="L55" s="11"/>
      <c r="M55" s="11"/>
      <c r="N55" s="11"/>
      <c r="O55" s="11"/>
      <c r="P55" s="40"/>
      <c r="Q55" s="11"/>
      <c r="R55" s="12"/>
    </row>
    <row r="56" spans="2:18" s="2" customFormat="1" ht="14.25" customHeight="1" x14ac:dyDescent="0.3">
      <c r="B56" s="10"/>
      <c r="C56" s="11"/>
      <c r="D56" s="39"/>
      <c r="E56" s="11"/>
      <c r="F56" s="11"/>
      <c r="G56" s="11"/>
      <c r="H56" s="40"/>
      <c r="I56" s="11"/>
      <c r="J56" s="39"/>
      <c r="K56" s="11"/>
      <c r="L56" s="11"/>
      <c r="M56" s="11"/>
      <c r="N56" s="11"/>
      <c r="O56" s="11"/>
      <c r="P56" s="40"/>
      <c r="Q56" s="11"/>
      <c r="R56" s="12"/>
    </row>
    <row r="57" spans="2:18" s="2" customFormat="1" ht="14.25" customHeight="1" x14ac:dyDescent="0.3">
      <c r="B57" s="10"/>
      <c r="C57" s="11"/>
      <c r="D57" s="39"/>
      <c r="E57" s="11"/>
      <c r="F57" s="11"/>
      <c r="G57" s="11"/>
      <c r="H57" s="40"/>
      <c r="I57" s="11"/>
      <c r="J57" s="39"/>
      <c r="K57" s="11"/>
      <c r="L57" s="11"/>
      <c r="M57" s="11"/>
      <c r="N57" s="11"/>
      <c r="O57" s="11"/>
      <c r="P57" s="40"/>
      <c r="Q57" s="11"/>
      <c r="R57" s="12"/>
    </row>
    <row r="58" spans="2:18" s="2" customFormat="1" ht="14.25" customHeight="1" x14ac:dyDescent="0.3">
      <c r="B58" s="10"/>
      <c r="C58" s="11"/>
      <c r="D58" s="39"/>
      <c r="E58" s="11"/>
      <c r="F58" s="11"/>
      <c r="G58" s="11"/>
      <c r="H58" s="40"/>
      <c r="I58" s="11"/>
      <c r="J58" s="39"/>
      <c r="K58" s="11"/>
      <c r="L58" s="11"/>
      <c r="M58" s="11"/>
      <c r="N58" s="11"/>
      <c r="O58" s="11"/>
      <c r="P58" s="40"/>
      <c r="Q58" s="11"/>
      <c r="R58" s="12"/>
    </row>
    <row r="59" spans="2:18" s="6" customFormat="1" ht="15.75" customHeight="1" x14ac:dyDescent="0.3">
      <c r="B59" s="22"/>
      <c r="C59" s="23"/>
      <c r="D59" s="41" t="s">
        <v>51</v>
      </c>
      <c r="E59" s="42"/>
      <c r="F59" s="42"/>
      <c r="G59" s="43" t="s">
        <v>52</v>
      </c>
      <c r="H59" s="44"/>
      <c r="I59" s="23"/>
      <c r="J59" s="41" t="s">
        <v>51</v>
      </c>
      <c r="K59" s="42"/>
      <c r="L59" s="42"/>
      <c r="M59" s="42"/>
      <c r="N59" s="43" t="s">
        <v>52</v>
      </c>
      <c r="O59" s="42"/>
      <c r="P59" s="44"/>
      <c r="Q59" s="23"/>
      <c r="R59" s="24"/>
    </row>
    <row r="60" spans="2:18" s="2" customFormat="1" ht="14.25" customHeight="1" x14ac:dyDescent="0.3">
      <c r="B60" s="10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</row>
    <row r="61" spans="2:18" s="6" customFormat="1" ht="15.75" customHeight="1" x14ac:dyDescent="0.3">
      <c r="B61" s="22"/>
      <c r="C61" s="23"/>
      <c r="D61" s="36" t="s">
        <v>53</v>
      </c>
      <c r="E61" s="37"/>
      <c r="F61" s="37"/>
      <c r="G61" s="37"/>
      <c r="H61" s="38"/>
      <c r="I61" s="23"/>
      <c r="J61" s="36" t="s">
        <v>54</v>
      </c>
      <c r="K61" s="37"/>
      <c r="L61" s="37"/>
      <c r="M61" s="37"/>
      <c r="N61" s="37"/>
      <c r="O61" s="37"/>
      <c r="P61" s="38"/>
      <c r="Q61" s="23"/>
      <c r="R61" s="24"/>
    </row>
    <row r="62" spans="2:18" s="2" customFormat="1" ht="14.25" customHeight="1" x14ac:dyDescent="0.3">
      <c r="B62" s="10"/>
      <c r="C62" s="11"/>
      <c r="D62" s="39"/>
      <c r="E62" s="11"/>
      <c r="F62" s="11"/>
      <c r="G62" s="11"/>
      <c r="H62" s="40"/>
      <c r="I62" s="11"/>
      <c r="J62" s="39"/>
      <c r="K62" s="11"/>
      <c r="L62" s="11"/>
      <c r="M62" s="11"/>
      <c r="N62" s="11"/>
      <c r="O62" s="11"/>
      <c r="P62" s="40"/>
      <c r="Q62" s="11"/>
      <c r="R62" s="12"/>
    </row>
    <row r="63" spans="2:18" s="2" customFormat="1" ht="14.25" customHeight="1" x14ac:dyDescent="0.3">
      <c r="B63" s="10"/>
      <c r="C63" s="11"/>
      <c r="D63" s="39"/>
      <c r="E63" s="11"/>
      <c r="F63" s="11"/>
      <c r="G63" s="11"/>
      <c r="H63" s="40"/>
      <c r="I63" s="11"/>
      <c r="J63" s="39"/>
      <c r="K63" s="11"/>
      <c r="L63" s="11"/>
      <c r="M63" s="11"/>
      <c r="N63" s="11"/>
      <c r="O63" s="11"/>
      <c r="P63" s="40"/>
      <c r="Q63" s="11"/>
      <c r="R63" s="12"/>
    </row>
    <row r="64" spans="2:18" s="2" customFormat="1" ht="14.25" customHeight="1" x14ac:dyDescent="0.3">
      <c r="B64" s="10"/>
      <c r="C64" s="11"/>
      <c r="D64" s="39"/>
      <c r="E64" s="11"/>
      <c r="F64" s="11"/>
      <c r="G64" s="11"/>
      <c r="H64" s="40"/>
      <c r="I64" s="11"/>
      <c r="J64" s="39"/>
      <c r="K64" s="11"/>
      <c r="L64" s="11"/>
      <c r="M64" s="11"/>
      <c r="N64" s="11"/>
      <c r="O64" s="11"/>
      <c r="P64" s="40"/>
      <c r="Q64" s="11"/>
      <c r="R64" s="12"/>
    </row>
    <row r="65" spans="2:21" s="2" customFormat="1" ht="14.25" customHeight="1" x14ac:dyDescent="0.3">
      <c r="B65" s="10"/>
      <c r="C65" s="11"/>
      <c r="D65" s="39"/>
      <c r="E65" s="11"/>
      <c r="F65" s="11"/>
      <c r="G65" s="11"/>
      <c r="H65" s="40"/>
      <c r="I65" s="11"/>
      <c r="J65" s="39"/>
      <c r="K65" s="11"/>
      <c r="L65" s="11"/>
      <c r="M65" s="11"/>
      <c r="N65" s="11"/>
      <c r="O65" s="11"/>
      <c r="P65" s="40"/>
      <c r="Q65" s="11"/>
      <c r="R65" s="12"/>
    </row>
    <row r="66" spans="2:21" s="2" customFormat="1" ht="14.25" customHeight="1" x14ac:dyDescent="0.3">
      <c r="B66" s="10"/>
      <c r="C66" s="11"/>
      <c r="D66" s="39"/>
      <c r="E66" s="11"/>
      <c r="F66" s="11"/>
      <c r="G66" s="11"/>
      <c r="H66" s="40"/>
      <c r="I66" s="11"/>
      <c r="J66" s="39"/>
      <c r="K66" s="11"/>
      <c r="L66" s="11"/>
      <c r="M66" s="11"/>
      <c r="N66" s="11"/>
      <c r="O66" s="11"/>
      <c r="P66" s="40"/>
      <c r="Q66" s="11"/>
      <c r="R66" s="12"/>
    </row>
    <row r="67" spans="2:21" s="2" customFormat="1" ht="14.25" customHeight="1" x14ac:dyDescent="0.3">
      <c r="B67" s="10"/>
      <c r="C67" s="11"/>
      <c r="D67" s="39"/>
      <c r="E67" s="11"/>
      <c r="F67" s="11"/>
      <c r="G67" s="11"/>
      <c r="H67" s="40"/>
      <c r="I67" s="11"/>
      <c r="J67" s="39"/>
      <c r="K67" s="11"/>
      <c r="L67" s="11"/>
      <c r="M67" s="11"/>
      <c r="N67" s="11"/>
      <c r="O67" s="11"/>
      <c r="P67" s="40"/>
      <c r="Q67" s="11"/>
      <c r="R67" s="12"/>
    </row>
    <row r="68" spans="2:21" s="2" customFormat="1" ht="14.25" customHeight="1" x14ac:dyDescent="0.3">
      <c r="B68" s="10"/>
      <c r="C68" s="11"/>
      <c r="D68" s="39"/>
      <c r="E68" s="11"/>
      <c r="F68" s="11"/>
      <c r="G68" s="11"/>
      <c r="H68" s="40"/>
      <c r="I68" s="11"/>
      <c r="J68" s="39"/>
      <c r="K68" s="11"/>
      <c r="L68" s="11"/>
      <c r="M68" s="11"/>
      <c r="N68" s="11"/>
      <c r="O68" s="11"/>
      <c r="P68" s="40"/>
      <c r="Q68" s="11"/>
      <c r="R68" s="12"/>
    </row>
    <row r="69" spans="2:21" s="2" customFormat="1" ht="14.25" customHeight="1" x14ac:dyDescent="0.3">
      <c r="B69" s="10"/>
      <c r="C69" s="11"/>
      <c r="D69" s="39"/>
      <c r="E69" s="11"/>
      <c r="F69" s="11"/>
      <c r="G69" s="11"/>
      <c r="H69" s="40"/>
      <c r="I69" s="11"/>
      <c r="J69" s="39"/>
      <c r="K69" s="11"/>
      <c r="L69" s="11"/>
      <c r="M69" s="11"/>
      <c r="N69" s="11"/>
      <c r="O69" s="11"/>
      <c r="P69" s="40"/>
      <c r="Q69" s="11"/>
      <c r="R69" s="12"/>
    </row>
    <row r="70" spans="2:21" s="6" customFormat="1" ht="15.75" customHeight="1" x14ac:dyDescent="0.3">
      <c r="B70" s="22"/>
      <c r="C70" s="23"/>
      <c r="D70" s="41" t="s">
        <v>51</v>
      </c>
      <c r="E70" s="42"/>
      <c r="F70" s="42"/>
      <c r="G70" s="43" t="s">
        <v>52</v>
      </c>
      <c r="H70" s="44"/>
      <c r="I70" s="23"/>
      <c r="J70" s="41" t="s">
        <v>51</v>
      </c>
      <c r="K70" s="42"/>
      <c r="L70" s="42"/>
      <c r="M70" s="42"/>
      <c r="N70" s="43" t="s">
        <v>52</v>
      </c>
      <c r="O70" s="42"/>
      <c r="P70" s="44"/>
      <c r="Q70" s="23"/>
      <c r="R70" s="24"/>
    </row>
    <row r="71" spans="2:21" s="6" customFormat="1" ht="15" customHeight="1" x14ac:dyDescent="0.3"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7"/>
    </row>
    <row r="72" spans="2:21" ht="14.25" customHeight="1" x14ac:dyDescent="0.3">
      <c r="N72" s="1"/>
    </row>
    <row r="73" spans="2:21" ht="14.25" customHeight="1" x14ac:dyDescent="0.3">
      <c r="N73" s="1"/>
    </row>
    <row r="74" spans="2:21" ht="14.25" customHeight="1" x14ac:dyDescent="0.3">
      <c r="N74" s="1"/>
    </row>
    <row r="75" spans="2:21" s="6" customFormat="1" ht="7.5" customHeight="1" x14ac:dyDescent="0.3">
      <c r="B75" s="104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6"/>
    </row>
    <row r="76" spans="2:21" s="6" customFormat="1" ht="37.5" customHeight="1" x14ac:dyDescent="0.3">
      <c r="B76" s="22"/>
      <c r="C76" s="186" t="s">
        <v>113</v>
      </c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1"/>
      <c r="O76" s="191"/>
      <c r="P76" s="191"/>
      <c r="Q76" s="191"/>
      <c r="R76" s="24"/>
      <c r="T76" s="23"/>
      <c r="U76" s="23"/>
    </row>
    <row r="77" spans="2:21" s="6" customFormat="1" ht="7.5" customHeight="1" x14ac:dyDescent="0.3">
      <c r="B77" s="22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4"/>
      <c r="T77" s="23"/>
      <c r="U77" s="23"/>
    </row>
    <row r="78" spans="2:21" s="6" customFormat="1" ht="30.75" customHeight="1" x14ac:dyDescent="0.3">
      <c r="B78" s="22"/>
      <c r="C78" s="18" t="s">
        <v>16</v>
      </c>
      <c r="D78" s="23"/>
      <c r="E78" s="23"/>
      <c r="F78" s="213" t="str">
        <f>$F$6</f>
        <v>Přístupové komunikace do průmyslové zóny</v>
      </c>
      <c r="G78" s="191"/>
      <c r="H78" s="191"/>
      <c r="I78" s="191"/>
      <c r="J78" s="191"/>
      <c r="K78" s="191"/>
      <c r="L78" s="191"/>
      <c r="M78" s="191"/>
      <c r="N78" s="191"/>
      <c r="O78" s="191"/>
      <c r="P78" s="191"/>
      <c r="Q78" s="23"/>
      <c r="R78" s="24"/>
      <c r="T78" s="23"/>
      <c r="U78" s="23"/>
    </row>
    <row r="79" spans="2:21" s="6" customFormat="1" ht="37.5" customHeight="1" x14ac:dyDescent="0.3">
      <c r="B79" s="22"/>
      <c r="C79" s="56" t="s">
        <v>110</v>
      </c>
      <c r="D79" s="23"/>
      <c r="E79" s="23"/>
      <c r="F79" s="196" t="str">
        <f>$F$7</f>
        <v xml:space="preserve">SO 100.01 - Komunikace a zpevněné plochy </v>
      </c>
      <c r="G79" s="191"/>
      <c r="H79" s="191"/>
      <c r="I79" s="191"/>
      <c r="J79" s="191"/>
      <c r="K79" s="191"/>
      <c r="L79" s="191"/>
      <c r="M79" s="191"/>
      <c r="N79" s="191"/>
      <c r="O79" s="191"/>
      <c r="P79" s="191"/>
      <c r="Q79" s="23"/>
      <c r="R79" s="24"/>
      <c r="T79" s="23"/>
      <c r="U79" s="23"/>
    </row>
    <row r="80" spans="2:21" s="6" customFormat="1" ht="7.5" customHeight="1" x14ac:dyDescent="0.3">
      <c r="B80" s="22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4"/>
      <c r="T80" s="23"/>
      <c r="U80" s="23"/>
    </row>
    <row r="81" spans="2:47" s="6" customFormat="1" ht="18.75" customHeight="1" x14ac:dyDescent="0.3">
      <c r="B81" s="22"/>
      <c r="C81" s="18" t="s">
        <v>22</v>
      </c>
      <c r="D81" s="23"/>
      <c r="E81" s="23"/>
      <c r="F81" s="16" t="str">
        <f>$F$9</f>
        <v>Město Ralsko</v>
      </c>
      <c r="G81" s="23"/>
      <c r="H81" s="23"/>
      <c r="I81" s="23"/>
      <c r="J81" s="23"/>
      <c r="K81" s="18" t="s">
        <v>24</v>
      </c>
      <c r="L81" s="23"/>
      <c r="M81" s="217">
        <f>IF($O$9="","",$O$9)</f>
        <v>42530</v>
      </c>
      <c r="N81" s="191"/>
      <c r="O81" s="191"/>
      <c r="P81" s="191"/>
      <c r="Q81" s="23"/>
      <c r="R81" s="24"/>
      <c r="T81" s="23"/>
      <c r="U81" s="23"/>
    </row>
    <row r="82" spans="2:47" s="6" customFormat="1" ht="7.5" customHeight="1" x14ac:dyDescent="0.3">
      <c r="B82" s="22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4"/>
      <c r="T82" s="23"/>
      <c r="U82" s="23"/>
    </row>
    <row r="83" spans="2:47" s="6" customFormat="1" ht="15.75" customHeight="1" x14ac:dyDescent="0.3">
      <c r="B83" s="22"/>
      <c r="C83" s="18" t="s">
        <v>27</v>
      </c>
      <c r="D83" s="23"/>
      <c r="E83" s="23"/>
      <c r="F83" s="16" t="str">
        <f>$E$12</f>
        <v xml:space="preserve"> </v>
      </c>
      <c r="G83" s="23"/>
      <c r="H83" s="23"/>
      <c r="I83" s="23"/>
      <c r="J83" s="23"/>
      <c r="K83" s="18" t="s">
        <v>33</v>
      </c>
      <c r="L83" s="23"/>
      <c r="M83" s="175" t="str">
        <f>$E$18</f>
        <v xml:space="preserve"> </v>
      </c>
      <c r="N83" s="191"/>
      <c r="O83" s="191"/>
      <c r="P83" s="191"/>
      <c r="Q83" s="191"/>
      <c r="R83" s="24"/>
      <c r="T83" s="23"/>
      <c r="U83" s="23"/>
    </row>
    <row r="84" spans="2:47" s="6" customFormat="1" ht="15" customHeight="1" x14ac:dyDescent="0.3">
      <c r="B84" s="22"/>
      <c r="C84" s="18" t="s">
        <v>31</v>
      </c>
      <c r="D84" s="23"/>
      <c r="E84" s="23"/>
      <c r="F84" s="16" t="str">
        <f>IF($E$15="","",$E$15)</f>
        <v>Vyplň údaj</v>
      </c>
      <c r="G84" s="23"/>
      <c r="H84" s="23"/>
      <c r="I84" s="23"/>
      <c r="J84" s="23"/>
      <c r="K84" s="18" t="s">
        <v>35</v>
      </c>
      <c r="L84" s="23"/>
      <c r="M84" s="175" t="str">
        <f>$E$21</f>
        <v xml:space="preserve"> </v>
      </c>
      <c r="N84" s="191"/>
      <c r="O84" s="191"/>
      <c r="P84" s="191"/>
      <c r="Q84" s="191"/>
      <c r="R84" s="24"/>
      <c r="T84" s="23"/>
      <c r="U84" s="23"/>
    </row>
    <row r="85" spans="2:47" s="6" customFormat="1" ht="11.25" customHeight="1" x14ac:dyDescent="0.3">
      <c r="B85" s="22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4"/>
      <c r="T85" s="23"/>
      <c r="U85" s="23"/>
    </row>
    <row r="86" spans="2:47" s="6" customFormat="1" ht="30" customHeight="1" x14ac:dyDescent="0.3">
      <c r="B86" s="22"/>
      <c r="C86" s="218" t="s">
        <v>114</v>
      </c>
      <c r="D86" s="207"/>
      <c r="E86" s="207"/>
      <c r="F86" s="207"/>
      <c r="G86" s="207"/>
      <c r="H86" s="32"/>
      <c r="I86" s="32"/>
      <c r="J86" s="32"/>
      <c r="K86" s="32"/>
      <c r="L86" s="32"/>
      <c r="M86" s="32"/>
      <c r="N86" s="218" t="s">
        <v>115</v>
      </c>
      <c r="O86" s="191"/>
      <c r="P86" s="191"/>
      <c r="Q86" s="191"/>
      <c r="R86" s="24"/>
      <c r="T86" s="23"/>
      <c r="U86" s="23"/>
    </row>
    <row r="87" spans="2:47" s="6" customFormat="1" ht="11.25" customHeight="1" x14ac:dyDescent="0.3">
      <c r="B87" s="22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4"/>
      <c r="T87" s="23"/>
      <c r="U87" s="23"/>
    </row>
    <row r="88" spans="2:47" s="6" customFormat="1" ht="30" customHeight="1" x14ac:dyDescent="0.3">
      <c r="B88" s="22"/>
      <c r="C88" s="70" t="s">
        <v>116</v>
      </c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10">
        <f>ROUND($N$127,2)</f>
        <v>0</v>
      </c>
      <c r="O88" s="191"/>
      <c r="P88" s="191"/>
      <c r="Q88" s="191"/>
      <c r="R88" s="24"/>
      <c r="T88" s="23"/>
      <c r="U88" s="23"/>
      <c r="AU88" s="6" t="s">
        <v>117</v>
      </c>
    </row>
    <row r="89" spans="2:47" s="75" customFormat="1" ht="25.5" customHeight="1" x14ac:dyDescent="0.3">
      <c r="B89" s="107"/>
      <c r="C89" s="108"/>
      <c r="D89" s="108" t="s">
        <v>118</v>
      </c>
      <c r="E89" s="108"/>
      <c r="F89" s="108"/>
      <c r="G89" s="108"/>
      <c r="H89" s="108"/>
      <c r="I89" s="108"/>
      <c r="J89" s="108"/>
      <c r="K89" s="108"/>
      <c r="L89" s="108"/>
      <c r="M89" s="108"/>
      <c r="N89" s="219">
        <f>ROUND($N$128,2)</f>
        <v>0</v>
      </c>
      <c r="O89" s="220"/>
      <c r="P89" s="220"/>
      <c r="Q89" s="220"/>
      <c r="R89" s="109"/>
      <c r="T89" s="108"/>
      <c r="U89" s="108"/>
    </row>
    <row r="90" spans="2:47" s="110" customFormat="1" ht="21" customHeight="1" x14ac:dyDescent="0.3">
      <c r="B90" s="111"/>
      <c r="C90" s="88"/>
      <c r="D90" s="88" t="s">
        <v>220</v>
      </c>
      <c r="E90" s="88"/>
      <c r="F90" s="88"/>
      <c r="G90" s="88"/>
      <c r="H90" s="88"/>
      <c r="I90" s="88"/>
      <c r="J90" s="88"/>
      <c r="K90" s="88"/>
      <c r="L90" s="88"/>
      <c r="M90" s="88"/>
      <c r="N90" s="205">
        <f>ROUND($N$129,2)</f>
        <v>0</v>
      </c>
      <c r="O90" s="221"/>
      <c r="P90" s="221"/>
      <c r="Q90" s="221"/>
      <c r="R90" s="112"/>
      <c r="T90" s="88"/>
      <c r="U90" s="88"/>
    </row>
    <row r="91" spans="2:47" s="110" customFormat="1" ht="21" customHeight="1" x14ac:dyDescent="0.3">
      <c r="B91" s="111"/>
      <c r="C91" s="88"/>
      <c r="D91" s="88" t="s">
        <v>221</v>
      </c>
      <c r="E91" s="88"/>
      <c r="F91" s="88"/>
      <c r="G91" s="88"/>
      <c r="H91" s="88"/>
      <c r="I91" s="88"/>
      <c r="J91" s="88"/>
      <c r="K91" s="88"/>
      <c r="L91" s="88"/>
      <c r="M91" s="88"/>
      <c r="N91" s="205">
        <f>ROUND($N$171,2)</f>
        <v>0</v>
      </c>
      <c r="O91" s="221"/>
      <c r="P91" s="221"/>
      <c r="Q91" s="221"/>
      <c r="R91" s="112"/>
      <c r="T91" s="88"/>
      <c r="U91" s="88"/>
    </row>
    <row r="92" spans="2:47" s="110" customFormat="1" ht="21" customHeight="1" x14ac:dyDescent="0.3">
      <c r="B92" s="111"/>
      <c r="C92" s="88"/>
      <c r="D92" s="88" t="s">
        <v>222</v>
      </c>
      <c r="E92" s="88"/>
      <c r="F92" s="88"/>
      <c r="G92" s="88"/>
      <c r="H92" s="88"/>
      <c r="I92" s="88"/>
      <c r="J92" s="88"/>
      <c r="K92" s="88"/>
      <c r="L92" s="88"/>
      <c r="M92" s="88"/>
      <c r="N92" s="205">
        <f>ROUND($N$191,2)</f>
        <v>0</v>
      </c>
      <c r="O92" s="221"/>
      <c r="P92" s="221"/>
      <c r="Q92" s="221"/>
      <c r="R92" s="112"/>
      <c r="T92" s="88"/>
      <c r="U92" s="88"/>
    </row>
    <row r="93" spans="2:47" s="110" customFormat="1" ht="21" customHeight="1" x14ac:dyDescent="0.3">
      <c r="B93" s="111"/>
      <c r="C93" s="88"/>
      <c r="D93" s="88" t="s">
        <v>223</v>
      </c>
      <c r="E93" s="88"/>
      <c r="F93" s="88"/>
      <c r="G93" s="88"/>
      <c r="H93" s="88"/>
      <c r="I93" s="88"/>
      <c r="J93" s="88"/>
      <c r="K93" s="88"/>
      <c r="L93" s="88"/>
      <c r="M93" s="88"/>
      <c r="N93" s="205">
        <f>ROUND($N$204,2)</f>
        <v>0</v>
      </c>
      <c r="O93" s="221"/>
      <c r="P93" s="221"/>
      <c r="Q93" s="221"/>
      <c r="R93" s="112"/>
      <c r="T93" s="88"/>
      <c r="U93" s="88"/>
    </row>
    <row r="94" spans="2:47" s="110" customFormat="1" ht="21" customHeight="1" x14ac:dyDescent="0.3">
      <c r="B94" s="111"/>
      <c r="C94" s="88"/>
      <c r="D94" s="88" t="s">
        <v>224</v>
      </c>
      <c r="E94" s="88"/>
      <c r="F94" s="88"/>
      <c r="G94" s="88"/>
      <c r="H94" s="88"/>
      <c r="I94" s="88"/>
      <c r="J94" s="88"/>
      <c r="K94" s="88"/>
      <c r="L94" s="88"/>
      <c r="M94" s="88"/>
      <c r="N94" s="205">
        <f>ROUND($N$212,2)</f>
        <v>0</v>
      </c>
      <c r="O94" s="221"/>
      <c r="P94" s="221"/>
      <c r="Q94" s="221"/>
      <c r="R94" s="112"/>
      <c r="T94" s="88"/>
      <c r="U94" s="88"/>
    </row>
    <row r="95" spans="2:47" s="110" customFormat="1" ht="21" customHeight="1" x14ac:dyDescent="0.3">
      <c r="B95" s="111"/>
      <c r="C95" s="88"/>
      <c r="D95" s="88" t="s">
        <v>225</v>
      </c>
      <c r="E95" s="88"/>
      <c r="F95" s="88"/>
      <c r="G95" s="88"/>
      <c r="H95" s="88"/>
      <c r="I95" s="88"/>
      <c r="J95" s="88"/>
      <c r="K95" s="88"/>
      <c r="L95" s="88"/>
      <c r="M95" s="88"/>
      <c r="N95" s="205">
        <f>ROUND($N$221,2)</f>
        <v>0</v>
      </c>
      <c r="O95" s="221"/>
      <c r="P95" s="221"/>
      <c r="Q95" s="221"/>
      <c r="R95" s="112"/>
      <c r="T95" s="88"/>
      <c r="U95" s="88"/>
    </row>
    <row r="96" spans="2:47" s="110" customFormat="1" ht="21" customHeight="1" x14ac:dyDescent="0.3">
      <c r="B96" s="111"/>
      <c r="C96" s="88"/>
      <c r="D96" s="88" t="s">
        <v>226</v>
      </c>
      <c r="E96" s="88"/>
      <c r="F96" s="88"/>
      <c r="G96" s="88"/>
      <c r="H96" s="88"/>
      <c r="I96" s="88"/>
      <c r="J96" s="88"/>
      <c r="K96" s="88"/>
      <c r="L96" s="88"/>
      <c r="M96" s="88"/>
      <c r="N96" s="205">
        <f>ROUND($N$227,2)</f>
        <v>0</v>
      </c>
      <c r="O96" s="221"/>
      <c r="P96" s="221"/>
      <c r="Q96" s="221"/>
      <c r="R96" s="112"/>
      <c r="T96" s="88"/>
      <c r="U96" s="88"/>
    </row>
    <row r="97" spans="2:62" s="110" customFormat="1" ht="21" customHeight="1" x14ac:dyDescent="0.3">
      <c r="B97" s="111"/>
      <c r="C97" s="88"/>
      <c r="D97" s="88" t="s">
        <v>227</v>
      </c>
      <c r="E97" s="88"/>
      <c r="F97" s="88"/>
      <c r="G97" s="88"/>
      <c r="H97" s="88"/>
      <c r="I97" s="88"/>
      <c r="J97" s="88"/>
      <c r="K97" s="88"/>
      <c r="L97" s="88"/>
      <c r="M97" s="88"/>
      <c r="N97" s="205">
        <f>ROUND($N$241,2)</f>
        <v>0</v>
      </c>
      <c r="O97" s="221"/>
      <c r="P97" s="221"/>
      <c r="Q97" s="221"/>
      <c r="R97" s="112"/>
      <c r="T97" s="88"/>
      <c r="U97" s="88"/>
    </row>
    <row r="98" spans="2:62" s="110" customFormat="1" ht="21" customHeight="1" x14ac:dyDescent="0.3">
      <c r="B98" s="111"/>
      <c r="C98" s="88"/>
      <c r="D98" s="88" t="s">
        <v>228</v>
      </c>
      <c r="E98" s="88"/>
      <c r="F98" s="88"/>
      <c r="G98" s="88"/>
      <c r="H98" s="88"/>
      <c r="I98" s="88"/>
      <c r="J98" s="88"/>
      <c r="K98" s="88"/>
      <c r="L98" s="88"/>
      <c r="M98" s="88"/>
      <c r="N98" s="205">
        <f>ROUND($N$261,2)</f>
        <v>0</v>
      </c>
      <c r="O98" s="221"/>
      <c r="P98" s="221"/>
      <c r="Q98" s="221"/>
      <c r="R98" s="112"/>
      <c r="T98" s="88"/>
      <c r="U98" s="88"/>
    </row>
    <row r="99" spans="2:62" s="110" customFormat="1" ht="21" customHeight="1" x14ac:dyDescent="0.3">
      <c r="B99" s="111"/>
      <c r="C99" s="88"/>
      <c r="D99" s="88" t="s">
        <v>119</v>
      </c>
      <c r="E99" s="88"/>
      <c r="F99" s="88"/>
      <c r="G99" s="88"/>
      <c r="H99" s="88"/>
      <c r="I99" s="88"/>
      <c r="J99" s="88"/>
      <c r="K99" s="88"/>
      <c r="L99" s="88"/>
      <c r="M99" s="88"/>
      <c r="N99" s="205">
        <f>ROUND($N$287,2)</f>
        <v>0</v>
      </c>
      <c r="O99" s="221"/>
      <c r="P99" s="221"/>
      <c r="Q99" s="221"/>
      <c r="R99" s="112"/>
      <c r="T99" s="88"/>
      <c r="U99" s="88"/>
    </row>
    <row r="100" spans="2:62" s="110" customFormat="1" ht="21" customHeight="1" x14ac:dyDescent="0.3">
      <c r="B100" s="111"/>
      <c r="C100" s="88"/>
      <c r="D100" s="88" t="s">
        <v>229</v>
      </c>
      <c r="E100" s="88"/>
      <c r="F100" s="88"/>
      <c r="G100" s="88"/>
      <c r="H100" s="88"/>
      <c r="I100" s="88"/>
      <c r="J100" s="88"/>
      <c r="K100" s="88"/>
      <c r="L100" s="88"/>
      <c r="M100" s="88"/>
      <c r="N100" s="205">
        <f>ROUND($N$307,2)</f>
        <v>0</v>
      </c>
      <c r="O100" s="221"/>
      <c r="P100" s="221"/>
      <c r="Q100" s="221"/>
      <c r="R100" s="112"/>
      <c r="T100" s="88"/>
      <c r="U100" s="88"/>
    </row>
    <row r="101" spans="2:62" s="6" customFormat="1" ht="22.5" customHeight="1" x14ac:dyDescent="0.3">
      <c r="B101" s="22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4"/>
      <c r="T101" s="23"/>
      <c r="U101" s="23"/>
    </row>
    <row r="102" spans="2:62" s="6" customFormat="1" ht="30" customHeight="1" x14ac:dyDescent="0.3">
      <c r="B102" s="22"/>
      <c r="C102" s="70" t="s">
        <v>120</v>
      </c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10">
        <f>ROUND($N$103+$N$104+$N$105+$N$106+$N$107+$N$108,2)</f>
        <v>0</v>
      </c>
      <c r="O102" s="191"/>
      <c r="P102" s="191"/>
      <c r="Q102" s="191"/>
      <c r="R102" s="24"/>
      <c r="T102" s="113"/>
      <c r="U102" s="114" t="s">
        <v>39</v>
      </c>
    </row>
    <row r="103" spans="2:62" s="6" customFormat="1" ht="18.75" customHeight="1" x14ac:dyDescent="0.3">
      <c r="B103" s="22"/>
      <c r="C103" s="23"/>
      <c r="D103" s="209" t="s">
        <v>121</v>
      </c>
      <c r="E103" s="191"/>
      <c r="F103" s="191"/>
      <c r="G103" s="191"/>
      <c r="H103" s="191"/>
      <c r="I103" s="23"/>
      <c r="J103" s="23"/>
      <c r="K103" s="23"/>
      <c r="L103" s="23"/>
      <c r="M103" s="23"/>
      <c r="N103" s="204">
        <f>ROUND($N$88*$T$103,2)</f>
        <v>0</v>
      </c>
      <c r="O103" s="191"/>
      <c r="P103" s="191"/>
      <c r="Q103" s="191"/>
      <c r="R103" s="24"/>
      <c r="T103" s="115"/>
      <c r="U103" s="116" t="s">
        <v>40</v>
      </c>
      <c r="AY103" s="6" t="s">
        <v>122</v>
      </c>
      <c r="BE103" s="92">
        <f>IF($U$103="základní",$N$103,0)</f>
        <v>0</v>
      </c>
      <c r="BF103" s="92">
        <f>IF($U$103="snížená",$N$103,0)</f>
        <v>0</v>
      </c>
      <c r="BG103" s="92">
        <f>IF($U$103="zákl. přenesená",$N$103,0)</f>
        <v>0</v>
      </c>
      <c r="BH103" s="92">
        <f>IF($U$103="sníž. přenesená",$N$103,0)</f>
        <v>0</v>
      </c>
      <c r="BI103" s="92">
        <f>IF($U$103="nulová",$N$103,0)</f>
        <v>0</v>
      </c>
      <c r="BJ103" s="6" t="s">
        <v>21</v>
      </c>
    </row>
    <row r="104" spans="2:62" s="6" customFormat="1" ht="18.75" customHeight="1" x14ac:dyDescent="0.3">
      <c r="B104" s="22"/>
      <c r="C104" s="23"/>
      <c r="D104" s="209" t="s">
        <v>123</v>
      </c>
      <c r="E104" s="191"/>
      <c r="F104" s="191"/>
      <c r="G104" s="191"/>
      <c r="H104" s="191"/>
      <c r="I104" s="23"/>
      <c r="J104" s="23"/>
      <c r="K104" s="23"/>
      <c r="L104" s="23"/>
      <c r="M104" s="23"/>
      <c r="N104" s="204">
        <f>ROUND($N$88*$T$104,2)</f>
        <v>0</v>
      </c>
      <c r="O104" s="191"/>
      <c r="P104" s="191"/>
      <c r="Q104" s="191"/>
      <c r="R104" s="24"/>
      <c r="T104" s="115"/>
      <c r="U104" s="116" t="s">
        <v>40</v>
      </c>
      <c r="AY104" s="6" t="s">
        <v>122</v>
      </c>
      <c r="BE104" s="92">
        <f>IF($U$104="základní",$N$104,0)</f>
        <v>0</v>
      </c>
      <c r="BF104" s="92">
        <f>IF($U$104="snížená",$N$104,0)</f>
        <v>0</v>
      </c>
      <c r="BG104" s="92">
        <f>IF($U$104="zákl. přenesená",$N$104,0)</f>
        <v>0</v>
      </c>
      <c r="BH104" s="92">
        <f>IF($U$104="sníž. přenesená",$N$104,0)</f>
        <v>0</v>
      </c>
      <c r="BI104" s="92">
        <f>IF($U$104="nulová",$N$104,0)</f>
        <v>0</v>
      </c>
      <c r="BJ104" s="6" t="s">
        <v>21</v>
      </c>
    </row>
    <row r="105" spans="2:62" s="6" customFormat="1" ht="18.75" customHeight="1" x14ac:dyDescent="0.3">
      <c r="B105" s="22"/>
      <c r="C105" s="23"/>
      <c r="D105" s="209" t="s">
        <v>124</v>
      </c>
      <c r="E105" s="191"/>
      <c r="F105" s="191"/>
      <c r="G105" s="191"/>
      <c r="H105" s="191"/>
      <c r="I105" s="23"/>
      <c r="J105" s="23"/>
      <c r="K105" s="23"/>
      <c r="L105" s="23"/>
      <c r="M105" s="23"/>
      <c r="N105" s="204">
        <f>ROUND($N$88*$T$105,2)</f>
        <v>0</v>
      </c>
      <c r="O105" s="191"/>
      <c r="P105" s="191"/>
      <c r="Q105" s="191"/>
      <c r="R105" s="24"/>
      <c r="T105" s="115"/>
      <c r="U105" s="116" t="s">
        <v>40</v>
      </c>
      <c r="AY105" s="6" t="s">
        <v>122</v>
      </c>
      <c r="BE105" s="92">
        <f>IF($U$105="základní",$N$105,0)</f>
        <v>0</v>
      </c>
      <c r="BF105" s="92">
        <f>IF($U$105="snížená",$N$105,0)</f>
        <v>0</v>
      </c>
      <c r="BG105" s="92">
        <f>IF($U$105="zákl. přenesená",$N$105,0)</f>
        <v>0</v>
      </c>
      <c r="BH105" s="92">
        <f>IF($U$105="sníž. přenesená",$N$105,0)</f>
        <v>0</v>
      </c>
      <c r="BI105" s="92">
        <f>IF($U$105="nulová",$N$105,0)</f>
        <v>0</v>
      </c>
      <c r="BJ105" s="6" t="s">
        <v>21</v>
      </c>
    </row>
    <row r="106" spans="2:62" s="6" customFormat="1" ht="18.75" customHeight="1" x14ac:dyDescent="0.3">
      <c r="B106" s="22"/>
      <c r="C106" s="23"/>
      <c r="D106" s="209" t="s">
        <v>125</v>
      </c>
      <c r="E106" s="191"/>
      <c r="F106" s="191"/>
      <c r="G106" s="191"/>
      <c r="H106" s="191"/>
      <c r="I106" s="23"/>
      <c r="J106" s="23"/>
      <c r="K106" s="23"/>
      <c r="L106" s="23"/>
      <c r="M106" s="23"/>
      <c r="N106" s="204">
        <f>ROUND($N$88*$T$106,2)</f>
        <v>0</v>
      </c>
      <c r="O106" s="191"/>
      <c r="P106" s="191"/>
      <c r="Q106" s="191"/>
      <c r="R106" s="24"/>
      <c r="T106" s="115"/>
      <c r="U106" s="116" t="s">
        <v>40</v>
      </c>
      <c r="AY106" s="6" t="s">
        <v>122</v>
      </c>
      <c r="BE106" s="92">
        <f>IF($U$106="základní",$N$106,0)</f>
        <v>0</v>
      </c>
      <c r="BF106" s="92">
        <f>IF($U$106="snížená",$N$106,0)</f>
        <v>0</v>
      </c>
      <c r="BG106" s="92">
        <f>IF($U$106="zákl. přenesená",$N$106,0)</f>
        <v>0</v>
      </c>
      <c r="BH106" s="92">
        <f>IF($U$106="sníž. přenesená",$N$106,0)</f>
        <v>0</v>
      </c>
      <c r="BI106" s="92">
        <f>IF($U$106="nulová",$N$106,0)</f>
        <v>0</v>
      </c>
      <c r="BJ106" s="6" t="s">
        <v>21</v>
      </c>
    </row>
    <row r="107" spans="2:62" s="6" customFormat="1" ht="18.75" customHeight="1" x14ac:dyDescent="0.3">
      <c r="B107" s="22"/>
      <c r="C107" s="23"/>
      <c r="D107" s="209" t="s">
        <v>126</v>
      </c>
      <c r="E107" s="191"/>
      <c r="F107" s="191"/>
      <c r="G107" s="191"/>
      <c r="H107" s="191"/>
      <c r="I107" s="23"/>
      <c r="J107" s="23"/>
      <c r="K107" s="23"/>
      <c r="L107" s="23"/>
      <c r="M107" s="23"/>
      <c r="N107" s="204">
        <f>ROUND($N$88*$T$107,2)</f>
        <v>0</v>
      </c>
      <c r="O107" s="191"/>
      <c r="P107" s="191"/>
      <c r="Q107" s="191"/>
      <c r="R107" s="24"/>
      <c r="T107" s="115"/>
      <c r="U107" s="116" t="s">
        <v>40</v>
      </c>
      <c r="AY107" s="6" t="s">
        <v>122</v>
      </c>
      <c r="BE107" s="92">
        <f>IF($U$107="základní",$N$107,0)</f>
        <v>0</v>
      </c>
      <c r="BF107" s="92">
        <f>IF($U$107="snížená",$N$107,0)</f>
        <v>0</v>
      </c>
      <c r="BG107" s="92">
        <f>IF($U$107="zákl. přenesená",$N$107,0)</f>
        <v>0</v>
      </c>
      <c r="BH107" s="92">
        <f>IF($U$107="sníž. přenesená",$N$107,0)</f>
        <v>0</v>
      </c>
      <c r="BI107" s="92">
        <f>IF($U$107="nulová",$N$107,0)</f>
        <v>0</v>
      </c>
      <c r="BJ107" s="6" t="s">
        <v>21</v>
      </c>
    </row>
    <row r="108" spans="2:62" s="6" customFormat="1" ht="18.75" customHeight="1" x14ac:dyDescent="0.3">
      <c r="B108" s="22"/>
      <c r="C108" s="23"/>
      <c r="D108" s="88" t="s">
        <v>127</v>
      </c>
      <c r="E108" s="23"/>
      <c r="F108" s="23"/>
      <c r="G108" s="23"/>
      <c r="H108" s="23"/>
      <c r="I108" s="23"/>
      <c r="J108" s="23"/>
      <c r="K108" s="23"/>
      <c r="L108" s="23"/>
      <c r="M108" s="23"/>
      <c r="N108" s="204">
        <f>ROUND($N$88*$T$108,2)</f>
        <v>0</v>
      </c>
      <c r="O108" s="191"/>
      <c r="P108" s="191"/>
      <c r="Q108" s="191"/>
      <c r="R108" s="24"/>
      <c r="T108" s="117"/>
      <c r="U108" s="118" t="s">
        <v>40</v>
      </c>
      <c r="AY108" s="6" t="s">
        <v>128</v>
      </c>
      <c r="BE108" s="92">
        <f>IF($U$108="základní",$N$108,0)</f>
        <v>0</v>
      </c>
      <c r="BF108" s="92">
        <f>IF($U$108="snížená",$N$108,0)</f>
        <v>0</v>
      </c>
      <c r="BG108" s="92">
        <f>IF($U$108="zákl. přenesená",$N$108,0)</f>
        <v>0</v>
      </c>
      <c r="BH108" s="92">
        <f>IF($U$108="sníž. přenesená",$N$108,0)</f>
        <v>0</v>
      </c>
      <c r="BI108" s="92">
        <f>IF($U$108="nulová",$N$108,0)</f>
        <v>0</v>
      </c>
      <c r="BJ108" s="6" t="s">
        <v>21</v>
      </c>
    </row>
    <row r="109" spans="2:62" s="6" customFormat="1" ht="14.25" customHeight="1" x14ac:dyDescent="0.3">
      <c r="B109" s="22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4"/>
      <c r="T109" s="23"/>
      <c r="U109" s="23"/>
    </row>
    <row r="110" spans="2:62" s="6" customFormat="1" ht="30" customHeight="1" x14ac:dyDescent="0.3">
      <c r="B110" s="22"/>
      <c r="C110" s="99" t="s">
        <v>106</v>
      </c>
      <c r="D110" s="32"/>
      <c r="E110" s="32"/>
      <c r="F110" s="32"/>
      <c r="G110" s="32"/>
      <c r="H110" s="32"/>
      <c r="I110" s="32"/>
      <c r="J110" s="32"/>
      <c r="K110" s="32"/>
      <c r="L110" s="206">
        <f>ROUND(SUM($N$88+$N$102),2)</f>
        <v>0</v>
      </c>
      <c r="M110" s="207"/>
      <c r="N110" s="207"/>
      <c r="O110" s="207"/>
      <c r="P110" s="207"/>
      <c r="Q110" s="207"/>
      <c r="R110" s="24"/>
      <c r="T110" s="23"/>
      <c r="U110" s="23"/>
    </row>
    <row r="111" spans="2:62" s="6" customFormat="1" ht="7.5" customHeight="1" x14ac:dyDescent="0.3">
      <c r="B111" s="45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7"/>
      <c r="T111" s="23"/>
      <c r="U111" s="23"/>
    </row>
    <row r="112" spans="2:62" ht="14.25" customHeight="1" x14ac:dyDescent="0.3">
      <c r="N112" s="1"/>
    </row>
    <row r="113" spans="2:63" ht="14.25" customHeight="1" x14ac:dyDescent="0.3">
      <c r="N113" s="1"/>
    </row>
    <row r="114" spans="2:63" ht="14.25" customHeight="1" x14ac:dyDescent="0.3">
      <c r="N114" s="1"/>
    </row>
    <row r="115" spans="2:63" s="6" customFormat="1" ht="7.5" customHeight="1" x14ac:dyDescent="0.3">
      <c r="B115" s="48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50"/>
    </row>
    <row r="116" spans="2:63" s="6" customFormat="1" ht="37.5" customHeight="1" x14ac:dyDescent="0.3">
      <c r="B116" s="22"/>
      <c r="C116" s="186" t="s">
        <v>129</v>
      </c>
      <c r="D116" s="191"/>
      <c r="E116" s="191"/>
      <c r="F116" s="191"/>
      <c r="G116" s="191"/>
      <c r="H116" s="191"/>
      <c r="I116" s="191"/>
      <c r="J116" s="191"/>
      <c r="K116" s="191"/>
      <c r="L116" s="191"/>
      <c r="M116" s="191"/>
      <c r="N116" s="191"/>
      <c r="O116" s="191"/>
      <c r="P116" s="191"/>
      <c r="Q116" s="191"/>
      <c r="R116" s="24"/>
    </row>
    <row r="117" spans="2:63" s="6" customFormat="1" ht="7.5" customHeight="1" x14ac:dyDescent="0.3">
      <c r="B117" s="22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4"/>
    </row>
    <row r="118" spans="2:63" s="6" customFormat="1" ht="30.75" customHeight="1" x14ac:dyDescent="0.3">
      <c r="B118" s="22"/>
      <c r="C118" s="18" t="s">
        <v>16</v>
      </c>
      <c r="D118" s="23"/>
      <c r="E118" s="23"/>
      <c r="F118" s="213" t="str">
        <f>$F$6</f>
        <v>Přístupové komunikace do průmyslové zóny</v>
      </c>
      <c r="G118" s="191"/>
      <c r="H118" s="191"/>
      <c r="I118" s="191"/>
      <c r="J118" s="191"/>
      <c r="K118" s="191"/>
      <c r="L118" s="191"/>
      <c r="M118" s="191"/>
      <c r="N118" s="191"/>
      <c r="O118" s="191"/>
      <c r="P118" s="191"/>
      <c r="Q118" s="23"/>
      <c r="R118" s="24"/>
    </row>
    <row r="119" spans="2:63" s="6" customFormat="1" ht="37.5" customHeight="1" x14ac:dyDescent="0.3">
      <c r="B119" s="22"/>
      <c r="C119" s="56" t="s">
        <v>110</v>
      </c>
      <c r="D119" s="23"/>
      <c r="E119" s="23"/>
      <c r="F119" s="196" t="str">
        <f>$F$7</f>
        <v xml:space="preserve">SO 100.01 - Komunikace a zpevněné plochy </v>
      </c>
      <c r="G119" s="191"/>
      <c r="H119" s="191"/>
      <c r="I119" s="191"/>
      <c r="J119" s="191"/>
      <c r="K119" s="191"/>
      <c r="L119" s="191"/>
      <c r="M119" s="191"/>
      <c r="N119" s="191"/>
      <c r="O119" s="191"/>
      <c r="P119" s="191"/>
      <c r="Q119" s="23"/>
      <c r="R119" s="24"/>
    </row>
    <row r="120" spans="2:63" s="6" customFormat="1" ht="7.5" customHeight="1" x14ac:dyDescent="0.3">
      <c r="B120" s="22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4"/>
    </row>
    <row r="121" spans="2:63" s="6" customFormat="1" ht="18.75" customHeight="1" x14ac:dyDescent="0.3">
      <c r="B121" s="22"/>
      <c r="C121" s="18" t="s">
        <v>22</v>
      </c>
      <c r="D121" s="23"/>
      <c r="E121" s="23"/>
      <c r="F121" s="16" t="str">
        <f>$F$9</f>
        <v>Město Ralsko</v>
      </c>
      <c r="G121" s="23"/>
      <c r="H121" s="23"/>
      <c r="I121" s="23"/>
      <c r="J121" s="23"/>
      <c r="K121" s="18" t="s">
        <v>24</v>
      </c>
      <c r="L121" s="23"/>
      <c r="M121" s="217">
        <f>IF($O$9="","",$O$9)</f>
        <v>42530</v>
      </c>
      <c r="N121" s="191"/>
      <c r="O121" s="191"/>
      <c r="P121" s="191"/>
      <c r="Q121" s="23"/>
      <c r="R121" s="24"/>
    </row>
    <row r="122" spans="2:63" s="6" customFormat="1" ht="7.5" customHeight="1" x14ac:dyDescent="0.3">
      <c r="B122" s="22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4"/>
    </row>
    <row r="123" spans="2:63" s="6" customFormat="1" ht="15.75" customHeight="1" x14ac:dyDescent="0.3">
      <c r="B123" s="22"/>
      <c r="C123" s="18" t="s">
        <v>27</v>
      </c>
      <c r="D123" s="23"/>
      <c r="E123" s="23"/>
      <c r="F123" s="16" t="str">
        <f>$E$12</f>
        <v xml:space="preserve"> </v>
      </c>
      <c r="G123" s="23"/>
      <c r="H123" s="23"/>
      <c r="I123" s="23"/>
      <c r="J123" s="23"/>
      <c r="K123" s="18" t="s">
        <v>33</v>
      </c>
      <c r="L123" s="23"/>
      <c r="M123" s="175" t="str">
        <f>$E$18</f>
        <v xml:space="preserve"> </v>
      </c>
      <c r="N123" s="191"/>
      <c r="O123" s="191"/>
      <c r="P123" s="191"/>
      <c r="Q123" s="191"/>
      <c r="R123" s="24"/>
    </row>
    <row r="124" spans="2:63" s="6" customFormat="1" ht="15" customHeight="1" x14ac:dyDescent="0.3">
      <c r="B124" s="22"/>
      <c r="C124" s="18" t="s">
        <v>31</v>
      </c>
      <c r="D124" s="23"/>
      <c r="E124" s="23"/>
      <c r="F124" s="16" t="str">
        <f>IF($E$15="","",$E$15)</f>
        <v>Vyplň údaj</v>
      </c>
      <c r="G124" s="23"/>
      <c r="H124" s="23"/>
      <c r="I124" s="23"/>
      <c r="J124" s="23"/>
      <c r="K124" s="18" t="s">
        <v>35</v>
      </c>
      <c r="L124" s="23"/>
      <c r="M124" s="175" t="str">
        <f>$E$21</f>
        <v xml:space="preserve"> </v>
      </c>
      <c r="N124" s="191"/>
      <c r="O124" s="191"/>
      <c r="P124" s="191"/>
      <c r="Q124" s="191"/>
      <c r="R124" s="24"/>
    </row>
    <row r="125" spans="2:63" s="6" customFormat="1" ht="11.25" customHeight="1" x14ac:dyDescent="0.3">
      <c r="B125" s="22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4"/>
    </row>
    <row r="126" spans="2:63" s="119" customFormat="1" ht="30" customHeight="1" x14ac:dyDescent="0.3">
      <c r="B126" s="120"/>
      <c r="C126" s="121" t="s">
        <v>130</v>
      </c>
      <c r="D126" s="122" t="s">
        <v>131</v>
      </c>
      <c r="E126" s="122" t="s">
        <v>57</v>
      </c>
      <c r="F126" s="222" t="s">
        <v>132</v>
      </c>
      <c r="G126" s="223"/>
      <c r="H126" s="223"/>
      <c r="I126" s="223"/>
      <c r="J126" s="122" t="s">
        <v>133</v>
      </c>
      <c r="K126" s="122" t="s">
        <v>134</v>
      </c>
      <c r="L126" s="222" t="s">
        <v>135</v>
      </c>
      <c r="M126" s="223"/>
      <c r="N126" s="222" t="s">
        <v>136</v>
      </c>
      <c r="O126" s="223"/>
      <c r="P126" s="223"/>
      <c r="Q126" s="224"/>
      <c r="R126" s="123"/>
      <c r="T126" s="65" t="s">
        <v>137</v>
      </c>
      <c r="U126" s="66" t="s">
        <v>39</v>
      </c>
      <c r="V126" s="66" t="s">
        <v>138</v>
      </c>
      <c r="W126" s="66" t="s">
        <v>139</v>
      </c>
      <c r="X126" s="66" t="s">
        <v>140</v>
      </c>
      <c r="Y126" s="66" t="s">
        <v>141</v>
      </c>
      <c r="Z126" s="66" t="s">
        <v>142</v>
      </c>
      <c r="AA126" s="67" t="s">
        <v>143</v>
      </c>
    </row>
    <row r="127" spans="2:63" s="6" customFormat="1" ht="30" customHeight="1" x14ac:dyDescent="0.35">
      <c r="B127" s="22"/>
      <c r="C127" s="70" t="s">
        <v>112</v>
      </c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4">
        <f>$BK$127</f>
        <v>0</v>
      </c>
      <c r="O127" s="191"/>
      <c r="P127" s="191"/>
      <c r="Q127" s="191"/>
      <c r="R127" s="24"/>
      <c r="T127" s="69"/>
      <c r="U127" s="37"/>
      <c r="V127" s="37"/>
      <c r="W127" s="124">
        <f>$W$128+$W$310</f>
        <v>3906.2637280000004</v>
      </c>
      <c r="X127" s="37"/>
      <c r="Y127" s="124">
        <f>$Y$128+$Y$310</f>
        <v>3626.3098374600004</v>
      </c>
      <c r="Z127" s="37"/>
      <c r="AA127" s="125">
        <f>$AA$128+$AA$310</f>
        <v>6.4486400000000001</v>
      </c>
      <c r="AT127" s="6" t="s">
        <v>74</v>
      </c>
      <c r="AU127" s="6" t="s">
        <v>117</v>
      </c>
      <c r="BK127" s="126">
        <f>$BK$128+$BK$310</f>
        <v>0</v>
      </c>
    </row>
    <row r="128" spans="2:63" s="127" customFormat="1" ht="37.5" customHeight="1" x14ac:dyDescent="0.35">
      <c r="B128" s="128"/>
      <c r="C128" s="129"/>
      <c r="D128" s="130" t="s">
        <v>118</v>
      </c>
      <c r="E128" s="129"/>
      <c r="F128" s="129"/>
      <c r="G128" s="129"/>
      <c r="H128" s="129"/>
      <c r="I128" s="129"/>
      <c r="J128" s="129"/>
      <c r="K128" s="129"/>
      <c r="L128" s="129"/>
      <c r="M128" s="129"/>
      <c r="N128" s="235">
        <f>$BK$128</f>
        <v>0</v>
      </c>
      <c r="O128" s="236"/>
      <c r="P128" s="236"/>
      <c r="Q128" s="236"/>
      <c r="R128" s="131"/>
      <c r="T128" s="132"/>
      <c r="U128" s="129"/>
      <c r="V128" s="129"/>
      <c r="W128" s="133">
        <f>$W$129+$W$171+$W$191+$W$204+$W$212+$W$221+$W$227+$W$241+$W$261+$W$287+$W$307</f>
        <v>3906.2637280000004</v>
      </c>
      <c r="X128" s="129"/>
      <c r="Y128" s="133">
        <f>$Y$129+$Y$171+$Y$191+$Y$204+$Y$212+$Y$221+$Y$227+$Y$241+$Y$261+$Y$287+$Y$307</f>
        <v>3626.3098374600004</v>
      </c>
      <c r="Z128" s="129"/>
      <c r="AA128" s="134">
        <f>$AA$129+$AA$171+$AA$191+$AA$204+$AA$212+$AA$221+$AA$227+$AA$241+$AA$261+$AA$287+$AA$307</f>
        <v>6.4486400000000001</v>
      </c>
      <c r="AR128" s="135" t="s">
        <v>21</v>
      </c>
      <c r="AT128" s="135" t="s">
        <v>74</v>
      </c>
      <c r="AU128" s="135" t="s">
        <v>75</v>
      </c>
      <c r="AY128" s="135" t="s">
        <v>144</v>
      </c>
      <c r="BK128" s="136">
        <f>$BK$129+$BK$171+$BK$191+$BK$204+$BK$212+$BK$221+$BK$227+$BK$241+$BK$261+$BK$287+$BK$307</f>
        <v>0</v>
      </c>
    </row>
    <row r="129" spans="2:64" s="127" customFormat="1" ht="21" customHeight="1" x14ac:dyDescent="0.35">
      <c r="B129" s="128"/>
      <c r="C129" s="129"/>
      <c r="D129" s="137" t="s">
        <v>220</v>
      </c>
      <c r="E129" s="129"/>
      <c r="F129" s="129"/>
      <c r="G129" s="129"/>
      <c r="H129" s="129"/>
      <c r="I129" s="129"/>
      <c r="J129" s="129"/>
      <c r="K129" s="129"/>
      <c r="L129" s="129"/>
      <c r="M129" s="129"/>
      <c r="N129" s="237">
        <f>$BK$129</f>
        <v>0</v>
      </c>
      <c r="O129" s="236"/>
      <c r="P129" s="236"/>
      <c r="Q129" s="236"/>
      <c r="R129" s="131"/>
      <c r="T129" s="132"/>
      <c r="U129" s="129"/>
      <c r="V129" s="129"/>
      <c r="W129" s="133">
        <f>SUM($W$130:$W$170)</f>
        <v>471.237886</v>
      </c>
      <c r="X129" s="129"/>
      <c r="Y129" s="133">
        <f>SUM($Y$130:$Y$170)</f>
        <v>0</v>
      </c>
      <c r="Z129" s="129"/>
      <c r="AA129" s="134">
        <f>SUM($AA$130:$AA$170)</f>
        <v>0</v>
      </c>
      <c r="AR129" s="135" t="s">
        <v>21</v>
      </c>
      <c r="AT129" s="135" t="s">
        <v>74</v>
      </c>
      <c r="AU129" s="135" t="s">
        <v>21</v>
      </c>
      <c r="AY129" s="135" t="s">
        <v>144</v>
      </c>
      <c r="BK129" s="136">
        <f>SUM($BK$130:$BK$170)</f>
        <v>0</v>
      </c>
    </row>
    <row r="130" spans="2:64" s="6" customFormat="1" ht="27" customHeight="1" x14ac:dyDescent="0.3">
      <c r="B130" s="22"/>
      <c r="C130" s="138" t="s">
        <v>21</v>
      </c>
      <c r="D130" s="138" t="s">
        <v>145</v>
      </c>
      <c r="E130" s="139" t="s">
        <v>230</v>
      </c>
      <c r="F130" s="225" t="s">
        <v>231</v>
      </c>
      <c r="G130" s="226"/>
      <c r="H130" s="226"/>
      <c r="I130" s="226"/>
      <c r="J130" s="140" t="s">
        <v>232</v>
      </c>
      <c r="K130" s="141">
        <v>985.04</v>
      </c>
      <c r="L130" s="227">
        <v>0</v>
      </c>
      <c r="M130" s="226"/>
      <c r="N130" s="228">
        <f>ROUND($L$130*$K$130,2)</f>
        <v>0</v>
      </c>
      <c r="O130" s="226"/>
      <c r="P130" s="226"/>
      <c r="Q130" s="226"/>
      <c r="R130" s="24"/>
      <c r="T130" s="142"/>
      <c r="U130" s="30" t="s">
        <v>40</v>
      </c>
      <c r="V130" s="143">
        <v>0.12</v>
      </c>
      <c r="W130" s="143">
        <f>$V$130*$K$130</f>
        <v>118.20479999999999</v>
      </c>
      <c r="X130" s="143">
        <v>0</v>
      </c>
      <c r="Y130" s="143">
        <f>$X$130*$K$130</f>
        <v>0</v>
      </c>
      <c r="Z130" s="143">
        <v>0</v>
      </c>
      <c r="AA130" s="144">
        <f>$Z$130*$K$130</f>
        <v>0</v>
      </c>
      <c r="AR130" s="6" t="s">
        <v>149</v>
      </c>
      <c r="AT130" s="6" t="s">
        <v>145</v>
      </c>
      <c r="AU130" s="6" t="s">
        <v>108</v>
      </c>
      <c r="AY130" s="6" t="s">
        <v>144</v>
      </c>
      <c r="BE130" s="92">
        <f>IF($U$130="základní",$N$130,0)</f>
        <v>0</v>
      </c>
      <c r="BF130" s="92">
        <f>IF($U$130="snížená",$N$130,0)</f>
        <v>0</v>
      </c>
      <c r="BG130" s="92">
        <f>IF($U$130="zákl. přenesená",$N$130,0)</f>
        <v>0</v>
      </c>
      <c r="BH130" s="92">
        <f>IF($U$130="sníž. přenesená",$N$130,0)</f>
        <v>0</v>
      </c>
      <c r="BI130" s="92">
        <f>IF($U$130="nulová",$N$130,0)</f>
        <v>0</v>
      </c>
      <c r="BJ130" s="6" t="s">
        <v>21</v>
      </c>
      <c r="BK130" s="92">
        <f>ROUND($L$130*$K$130,2)</f>
        <v>0</v>
      </c>
      <c r="BL130" s="6" t="s">
        <v>149</v>
      </c>
    </row>
    <row r="131" spans="2:64" s="6" customFormat="1" ht="15.75" customHeight="1" x14ac:dyDescent="0.3">
      <c r="B131" s="152"/>
      <c r="C131" s="153"/>
      <c r="D131" s="153"/>
      <c r="E131" s="153"/>
      <c r="F131" s="232" t="s">
        <v>233</v>
      </c>
      <c r="G131" s="233"/>
      <c r="H131" s="233"/>
      <c r="I131" s="233"/>
      <c r="J131" s="153"/>
      <c r="K131" s="153"/>
      <c r="L131" s="153"/>
      <c r="M131" s="153"/>
      <c r="N131" s="153"/>
      <c r="O131" s="153"/>
      <c r="P131" s="153"/>
      <c r="Q131" s="153"/>
      <c r="R131" s="154"/>
      <c r="T131" s="155"/>
      <c r="U131" s="153"/>
      <c r="V131" s="153"/>
      <c r="W131" s="153"/>
      <c r="X131" s="153"/>
      <c r="Y131" s="153"/>
      <c r="Z131" s="153"/>
      <c r="AA131" s="156"/>
      <c r="AT131" s="157" t="s">
        <v>177</v>
      </c>
      <c r="AU131" s="157" t="s">
        <v>108</v>
      </c>
      <c r="AV131" s="157" t="s">
        <v>21</v>
      </c>
      <c r="AW131" s="157" t="s">
        <v>117</v>
      </c>
      <c r="AX131" s="157" t="s">
        <v>75</v>
      </c>
      <c r="AY131" s="157" t="s">
        <v>144</v>
      </c>
    </row>
    <row r="132" spans="2:64" s="6" customFormat="1" ht="15.75" customHeight="1" x14ac:dyDescent="0.3">
      <c r="B132" s="145"/>
      <c r="C132" s="146"/>
      <c r="D132" s="146"/>
      <c r="E132" s="146"/>
      <c r="F132" s="230" t="s">
        <v>234</v>
      </c>
      <c r="G132" s="231"/>
      <c r="H132" s="231"/>
      <c r="I132" s="231"/>
      <c r="J132" s="146"/>
      <c r="K132" s="147">
        <v>103.4</v>
      </c>
      <c r="L132" s="146"/>
      <c r="M132" s="146"/>
      <c r="N132" s="146"/>
      <c r="O132" s="146"/>
      <c r="P132" s="146"/>
      <c r="Q132" s="146"/>
      <c r="R132" s="148"/>
      <c r="T132" s="149"/>
      <c r="U132" s="146"/>
      <c r="V132" s="146"/>
      <c r="W132" s="146"/>
      <c r="X132" s="146"/>
      <c r="Y132" s="146"/>
      <c r="Z132" s="146"/>
      <c r="AA132" s="150"/>
      <c r="AT132" s="151" t="s">
        <v>177</v>
      </c>
      <c r="AU132" s="151" t="s">
        <v>108</v>
      </c>
      <c r="AV132" s="151" t="s">
        <v>108</v>
      </c>
      <c r="AW132" s="151" t="s">
        <v>117</v>
      </c>
      <c r="AX132" s="151" t="s">
        <v>75</v>
      </c>
      <c r="AY132" s="151" t="s">
        <v>144</v>
      </c>
    </row>
    <row r="133" spans="2:64" s="6" customFormat="1" ht="15.75" customHeight="1" x14ac:dyDescent="0.3">
      <c r="B133" s="145"/>
      <c r="C133" s="146"/>
      <c r="D133" s="146"/>
      <c r="E133" s="146"/>
      <c r="F133" s="230" t="s">
        <v>235</v>
      </c>
      <c r="G133" s="231"/>
      <c r="H133" s="231"/>
      <c r="I133" s="231"/>
      <c r="J133" s="146"/>
      <c r="K133" s="147">
        <v>67.099999999999994</v>
      </c>
      <c r="L133" s="146"/>
      <c r="M133" s="146"/>
      <c r="N133" s="146"/>
      <c r="O133" s="146"/>
      <c r="P133" s="146"/>
      <c r="Q133" s="146"/>
      <c r="R133" s="148"/>
      <c r="T133" s="149"/>
      <c r="U133" s="146"/>
      <c r="V133" s="146"/>
      <c r="W133" s="146"/>
      <c r="X133" s="146"/>
      <c r="Y133" s="146"/>
      <c r="Z133" s="146"/>
      <c r="AA133" s="150"/>
      <c r="AT133" s="151" t="s">
        <v>177</v>
      </c>
      <c r="AU133" s="151" t="s">
        <v>108</v>
      </c>
      <c r="AV133" s="151" t="s">
        <v>108</v>
      </c>
      <c r="AW133" s="151" t="s">
        <v>117</v>
      </c>
      <c r="AX133" s="151" t="s">
        <v>75</v>
      </c>
      <c r="AY133" s="151" t="s">
        <v>144</v>
      </c>
    </row>
    <row r="134" spans="2:64" s="6" customFormat="1" ht="15.75" customHeight="1" x14ac:dyDescent="0.3">
      <c r="B134" s="145"/>
      <c r="C134" s="146"/>
      <c r="D134" s="146"/>
      <c r="E134" s="146"/>
      <c r="F134" s="230" t="s">
        <v>236</v>
      </c>
      <c r="G134" s="231"/>
      <c r="H134" s="231"/>
      <c r="I134" s="231"/>
      <c r="J134" s="146"/>
      <c r="K134" s="147">
        <v>56.1</v>
      </c>
      <c r="L134" s="146"/>
      <c r="M134" s="146"/>
      <c r="N134" s="146"/>
      <c r="O134" s="146"/>
      <c r="P134" s="146"/>
      <c r="Q134" s="146"/>
      <c r="R134" s="148"/>
      <c r="T134" s="149"/>
      <c r="U134" s="146"/>
      <c r="V134" s="146"/>
      <c r="W134" s="146"/>
      <c r="X134" s="146"/>
      <c r="Y134" s="146"/>
      <c r="Z134" s="146"/>
      <c r="AA134" s="150"/>
      <c r="AT134" s="151" t="s">
        <v>177</v>
      </c>
      <c r="AU134" s="151" t="s">
        <v>108</v>
      </c>
      <c r="AV134" s="151" t="s">
        <v>108</v>
      </c>
      <c r="AW134" s="151" t="s">
        <v>117</v>
      </c>
      <c r="AX134" s="151" t="s">
        <v>75</v>
      </c>
      <c r="AY134" s="151" t="s">
        <v>144</v>
      </c>
    </row>
    <row r="135" spans="2:64" s="6" customFormat="1" ht="15.75" customHeight="1" x14ac:dyDescent="0.3">
      <c r="B135" s="145"/>
      <c r="C135" s="146"/>
      <c r="D135" s="146"/>
      <c r="E135" s="146"/>
      <c r="F135" s="230" t="s">
        <v>237</v>
      </c>
      <c r="G135" s="231"/>
      <c r="H135" s="231"/>
      <c r="I135" s="231"/>
      <c r="J135" s="146"/>
      <c r="K135" s="147">
        <v>55</v>
      </c>
      <c r="L135" s="146"/>
      <c r="M135" s="146"/>
      <c r="N135" s="146"/>
      <c r="O135" s="146"/>
      <c r="P135" s="146"/>
      <c r="Q135" s="146"/>
      <c r="R135" s="148"/>
      <c r="T135" s="149"/>
      <c r="U135" s="146"/>
      <c r="V135" s="146"/>
      <c r="W135" s="146"/>
      <c r="X135" s="146"/>
      <c r="Y135" s="146"/>
      <c r="Z135" s="146"/>
      <c r="AA135" s="150"/>
      <c r="AT135" s="151" t="s">
        <v>177</v>
      </c>
      <c r="AU135" s="151" t="s">
        <v>108</v>
      </c>
      <c r="AV135" s="151" t="s">
        <v>108</v>
      </c>
      <c r="AW135" s="151" t="s">
        <v>117</v>
      </c>
      <c r="AX135" s="151" t="s">
        <v>75</v>
      </c>
      <c r="AY135" s="151" t="s">
        <v>144</v>
      </c>
    </row>
    <row r="136" spans="2:64" s="6" customFormat="1" ht="15.75" customHeight="1" x14ac:dyDescent="0.3">
      <c r="B136" s="145"/>
      <c r="C136" s="146"/>
      <c r="D136" s="146"/>
      <c r="E136" s="146"/>
      <c r="F136" s="230" t="s">
        <v>238</v>
      </c>
      <c r="G136" s="231"/>
      <c r="H136" s="231"/>
      <c r="I136" s="231"/>
      <c r="J136" s="146"/>
      <c r="K136" s="147">
        <v>88</v>
      </c>
      <c r="L136" s="146"/>
      <c r="M136" s="146"/>
      <c r="N136" s="146"/>
      <c r="O136" s="146"/>
      <c r="P136" s="146"/>
      <c r="Q136" s="146"/>
      <c r="R136" s="148"/>
      <c r="T136" s="149"/>
      <c r="U136" s="146"/>
      <c r="V136" s="146"/>
      <c r="W136" s="146"/>
      <c r="X136" s="146"/>
      <c r="Y136" s="146"/>
      <c r="Z136" s="146"/>
      <c r="AA136" s="150"/>
      <c r="AT136" s="151" t="s">
        <v>177</v>
      </c>
      <c r="AU136" s="151" t="s">
        <v>108</v>
      </c>
      <c r="AV136" s="151" t="s">
        <v>108</v>
      </c>
      <c r="AW136" s="151" t="s">
        <v>117</v>
      </c>
      <c r="AX136" s="151" t="s">
        <v>75</v>
      </c>
      <c r="AY136" s="151" t="s">
        <v>144</v>
      </c>
    </row>
    <row r="137" spans="2:64" s="6" customFormat="1" ht="15.75" customHeight="1" x14ac:dyDescent="0.3">
      <c r="B137" s="145"/>
      <c r="C137" s="146"/>
      <c r="D137" s="146"/>
      <c r="E137" s="146"/>
      <c r="F137" s="230" t="s">
        <v>239</v>
      </c>
      <c r="G137" s="231"/>
      <c r="H137" s="231"/>
      <c r="I137" s="231"/>
      <c r="J137" s="146"/>
      <c r="K137" s="147">
        <v>58.3</v>
      </c>
      <c r="L137" s="146"/>
      <c r="M137" s="146"/>
      <c r="N137" s="146"/>
      <c r="O137" s="146"/>
      <c r="P137" s="146"/>
      <c r="Q137" s="146"/>
      <c r="R137" s="148"/>
      <c r="T137" s="149"/>
      <c r="U137" s="146"/>
      <c r="V137" s="146"/>
      <c r="W137" s="146"/>
      <c r="X137" s="146"/>
      <c r="Y137" s="146"/>
      <c r="Z137" s="146"/>
      <c r="AA137" s="150"/>
      <c r="AT137" s="151" t="s">
        <v>177</v>
      </c>
      <c r="AU137" s="151" t="s">
        <v>108</v>
      </c>
      <c r="AV137" s="151" t="s">
        <v>108</v>
      </c>
      <c r="AW137" s="151" t="s">
        <v>117</v>
      </c>
      <c r="AX137" s="151" t="s">
        <v>75</v>
      </c>
      <c r="AY137" s="151" t="s">
        <v>144</v>
      </c>
    </row>
    <row r="138" spans="2:64" s="6" customFormat="1" ht="15.75" customHeight="1" x14ac:dyDescent="0.3">
      <c r="B138" s="145"/>
      <c r="C138" s="146"/>
      <c r="D138" s="146"/>
      <c r="E138" s="146"/>
      <c r="F138" s="230" t="s">
        <v>240</v>
      </c>
      <c r="G138" s="231"/>
      <c r="H138" s="231"/>
      <c r="I138" s="231"/>
      <c r="J138" s="146"/>
      <c r="K138" s="147">
        <v>77</v>
      </c>
      <c r="L138" s="146"/>
      <c r="M138" s="146"/>
      <c r="N138" s="146"/>
      <c r="O138" s="146"/>
      <c r="P138" s="146"/>
      <c r="Q138" s="146"/>
      <c r="R138" s="148"/>
      <c r="T138" s="149"/>
      <c r="U138" s="146"/>
      <c r="V138" s="146"/>
      <c r="W138" s="146"/>
      <c r="X138" s="146"/>
      <c r="Y138" s="146"/>
      <c r="Z138" s="146"/>
      <c r="AA138" s="150"/>
      <c r="AT138" s="151" t="s">
        <v>177</v>
      </c>
      <c r="AU138" s="151" t="s">
        <v>108</v>
      </c>
      <c r="AV138" s="151" t="s">
        <v>108</v>
      </c>
      <c r="AW138" s="151" t="s">
        <v>117</v>
      </c>
      <c r="AX138" s="151" t="s">
        <v>75</v>
      </c>
      <c r="AY138" s="151" t="s">
        <v>144</v>
      </c>
    </row>
    <row r="139" spans="2:64" s="6" customFormat="1" ht="15.75" customHeight="1" x14ac:dyDescent="0.3">
      <c r="B139" s="145"/>
      <c r="C139" s="146"/>
      <c r="D139" s="146"/>
      <c r="E139" s="146"/>
      <c r="F139" s="230" t="s">
        <v>241</v>
      </c>
      <c r="G139" s="231"/>
      <c r="H139" s="231"/>
      <c r="I139" s="231"/>
      <c r="J139" s="146"/>
      <c r="K139" s="147">
        <v>74.8</v>
      </c>
      <c r="L139" s="146"/>
      <c r="M139" s="146"/>
      <c r="N139" s="146"/>
      <c r="O139" s="146"/>
      <c r="P139" s="146"/>
      <c r="Q139" s="146"/>
      <c r="R139" s="148"/>
      <c r="T139" s="149"/>
      <c r="U139" s="146"/>
      <c r="V139" s="146"/>
      <c r="W139" s="146"/>
      <c r="X139" s="146"/>
      <c r="Y139" s="146"/>
      <c r="Z139" s="146"/>
      <c r="AA139" s="150"/>
      <c r="AT139" s="151" t="s">
        <v>177</v>
      </c>
      <c r="AU139" s="151" t="s">
        <v>108</v>
      </c>
      <c r="AV139" s="151" t="s">
        <v>108</v>
      </c>
      <c r="AW139" s="151" t="s">
        <v>117</v>
      </c>
      <c r="AX139" s="151" t="s">
        <v>75</v>
      </c>
      <c r="AY139" s="151" t="s">
        <v>144</v>
      </c>
    </row>
    <row r="140" spans="2:64" s="6" customFormat="1" ht="27" customHeight="1" x14ac:dyDescent="0.3">
      <c r="B140" s="145"/>
      <c r="C140" s="146"/>
      <c r="D140" s="146"/>
      <c r="E140" s="146"/>
      <c r="F140" s="230" t="s">
        <v>242</v>
      </c>
      <c r="G140" s="231"/>
      <c r="H140" s="231"/>
      <c r="I140" s="231"/>
      <c r="J140" s="146"/>
      <c r="K140" s="147">
        <v>128.69999999999999</v>
      </c>
      <c r="L140" s="146"/>
      <c r="M140" s="146"/>
      <c r="N140" s="146"/>
      <c r="O140" s="146"/>
      <c r="P140" s="146"/>
      <c r="Q140" s="146"/>
      <c r="R140" s="148"/>
      <c r="T140" s="149"/>
      <c r="U140" s="146"/>
      <c r="V140" s="146"/>
      <c r="W140" s="146"/>
      <c r="X140" s="146"/>
      <c r="Y140" s="146"/>
      <c r="Z140" s="146"/>
      <c r="AA140" s="150"/>
      <c r="AT140" s="151" t="s">
        <v>177</v>
      </c>
      <c r="AU140" s="151" t="s">
        <v>108</v>
      </c>
      <c r="AV140" s="151" t="s">
        <v>108</v>
      </c>
      <c r="AW140" s="151" t="s">
        <v>117</v>
      </c>
      <c r="AX140" s="151" t="s">
        <v>75</v>
      </c>
      <c r="AY140" s="151" t="s">
        <v>144</v>
      </c>
    </row>
    <row r="141" spans="2:64" s="6" customFormat="1" ht="15.75" customHeight="1" x14ac:dyDescent="0.3">
      <c r="B141" s="145"/>
      <c r="C141" s="146"/>
      <c r="D141" s="146"/>
      <c r="E141" s="146"/>
      <c r="F141" s="230" t="s">
        <v>243</v>
      </c>
      <c r="G141" s="231"/>
      <c r="H141" s="231"/>
      <c r="I141" s="231"/>
      <c r="J141" s="146"/>
      <c r="K141" s="147">
        <v>57.2</v>
      </c>
      <c r="L141" s="146"/>
      <c r="M141" s="146"/>
      <c r="N141" s="146"/>
      <c r="O141" s="146"/>
      <c r="P141" s="146"/>
      <c r="Q141" s="146"/>
      <c r="R141" s="148"/>
      <c r="T141" s="149"/>
      <c r="U141" s="146"/>
      <c r="V141" s="146"/>
      <c r="W141" s="146"/>
      <c r="X141" s="146"/>
      <c r="Y141" s="146"/>
      <c r="Z141" s="146"/>
      <c r="AA141" s="150"/>
      <c r="AT141" s="151" t="s">
        <v>177</v>
      </c>
      <c r="AU141" s="151" t="s">
        <v>108</v>
      </c>
      <c r="AV141" s="151" t="s">
        <v>108</v>
      </c>
      <c r="AW141" s="151" t="s">
        <v>117</v>
      </c>
      <c r="AX141" s="151" t="s">
        <v>75</v>
      </c>
      <c r="AY141" s="151" t="s">
        <v>144</v>
      </c>
    </row>
    <row r="142" spans="2:64" s="6" customFormat="1" ht="15.75" customHeight="1" x14ac:dyDescent="0.3">
      <c r="B142" s="145"/>
      <c r="C142" s="146"/>
      <c r="D142" s="146"/>
      <c r="E142" s="146"/>
      <c r="F142" s="230" t="s">
        <v>244</v>
      </c>
      <c r="G142" s="231"/>
      <c r="H142" s="231"/>
      <c r="I142" s="231"/>
      <c r="J142" s="146"/>
      <c r="K142" s="147">
        <v>61.6</v>
      </c>
      <c r="L142" s="146"/>
      <c r="M142" s="146"/>
      <c r="N142" s="146"/>
      <c r="O142" s="146"/>
      <c r="P142" s="146"/>
      <c r="Q142" s="146"/>
      <c r="R142" s="148"/>
      <c r="T142" s="149"/>
      <c r="U142" s="146"/>
      <c r="V142" s="146"/>
      <c r="W142" s="146"/>
      <c r="X142" s="146"/>
      <c r="Y142" s="146"/>
      <c r="Z142" s="146"/>
      <c r="AA142" s="150"/>
      <c r="AT142" s="151" t="s">
        <v>177</v>
      </c>
      <c r="AU142" s="151" t="s">
        <v>108</v>
      </c>
      <c r="AV142" s="151" t="s">
        <v>108</v>
      </c>
      <c r="AW142" s="151" t="s">
        <v>117</v>
      </c>
      <c r="AX142" s="151" t="s">
        <v>75</v>
      </c>
      <c r="AY142" s="151" t="s">
        <v>144</v>
      </c>
    </row>
    <row r="143" spans="2:64" s="6" customFormat="1" ht="15.75" customHeight="1" x14ac:dyDescent="0.3">
      <c r="B143" s="145"/>
      <c r="C143" s="146"/>
      <c r="D143" s="146"/>
      <c r="E143" s="146"/>
      <c r="F143" s="230" t="s">
        <v>245</v>
      </c>
      <c r="G143" s="231"/>
      <c r="H143" s="231"/>
      <c r="I143" s="231"/>
      <c r="J143" s="146"/>
      <c r="K143" s="147">
        <v>89.1</v>
      </c>
      <c r="L143" s="146"/>
      <c r="M143" s="146"/>
      <c r="N143" s="146"/>
      <c r="O143" s="146"/>
      <c r="P143" s="146"/>
      <c r="Q143" s="146"/>
      <c r="R143" s="148"/>
      <c r="T143" s="149"/>
      <c r="U143" s="146"/>
      <c r="V143" s="146"/>
      <c r="W143" s="146"/>
      <c r="X143" s="146"/>
      <c r="Y143" s="146"/>
      <c r="Z143" s="146"/>
      <c r="AA143" s="150"/>
      <c r="AT143" s="151" t="s">
        <v>177</v>
      </c>
      <c r="AU143" s="151" t="s">
        <v>108</v>
      </c>
      <c r="AV143" s="151" t="s">
        <v>108</v>
      </c>
      <c r="AW143" s="151" t="s">
        <v>117</v>
      </c>
      <c r="AX143" s="151" t="s">
        <v>75</v>
      </c>
      <c r="AY143" s="151" t="s">
        <v>144</v>
      </c>
    </row>
    <row r="144" spans="2:64" s="6" customFormat="1" ht="15.75" customHeight="1" x14ac:dyDescent="0.3">
      <c r="B144" s="145"/>
      <c r="C144" s="146"/>
      <c r="D144" s="146"/>
      <c r="E144" s="146"/>
      <c r="F144" s="230" t="s">
        <v>246</v>
      </c>
      <c r="G144" s="231"/>
      <c r="H144" s="231"/>
      <c r="I144" s="231"/>
      <c r="J144" s="146"/>
      <c r="K144" s="147">
        <v>68.2</v>
      </c>
      <c r="L144" s="146"/>
      <c r="M144" s="146"/>
      <c r="N144" s="146"/>
      <c r="O144" s="146"/>
      <c r="P144" s="146"/>
      <c r="Q144" s="146"/>
      <c r="R144" s="148"/>
      <c r="T144" s="149"/>
      <c r="U144" s="146"/>
      <c r="V144" s="146"/>
      <c r="W144" s="146"/>
      <c r="X144" s="146"/>
      <c r="Y144" s="146"/>
      <c r="Z144" s="146"/>
      <c r="AA144" s="150"/>
      <c r="AT144" s="151" t="s">
        <v>177</v>
      </c>
      <c r="AU144" s="151" t="s">
        <v>108</v>
      </c>
      <c r="AV144" s="151" t="s">
        <v>108</v>
      </c>
      <c r="AW144" s="151" t="s">
        <v>117</v>
      </c>
      <c r="AX144" s="151" t="s">
        <v>75</v>
      </c>
      <c r="AY144" s="151" t="s">
        <v>144</v>
      </c>
    </row>
    <row r="145" spans="2:64" s="6" customFormat="1" ht="15.75" customHeight="1" x14ac:dyDescent="0.3">
      <c r="B145" s="145"/>
      <c r="C145" s="146"/>
      <c r="D145" s="146"/>
      <c r="E145" s="146"/>
      <c r="F145" s="230" t="s">
        <v>247</v>
      </c>
      <c r="G145" s="231"/>
      <c r="H145" s="231"/>
      <c r="I145" s="231"/>
      <c r="J145" s="146"/>
      <c r="K145" s="147">
        <v>69.3</v>
      </c>
      <c r="L145" s="146"/>
      <c r="M145" s="146"/>
      <c r="N145" s="146"/>
      <c r="O145" s="146"/>
      <c r="P145" s="146"/>
      <c r="Q145" s="146"/>
      <c r="R145" s="148"/>
      <c r="T145" s="149"/>
      <c r="U145" s="146"/>
      <c r="V145" s="146"/>
      <c r="W145" s="146"/>
      <c r="X145" s="146"/>
      <c r="Y145" s="146"/>
      <c r="Z145" s="146"/>
      <c r="AA145" s="150"/>
      <c r="AT145" s="151" t="s">
        <v>177</v>
      </c>
      <c r="AU145" s="151" t="s">
        <v>108</v>
      </c>
      <c r="AV145" s="151" t="s">
        <v>108</v>
      </c>
      <c r="AW145" s="151" t="s">
        <v>117</v>
      </c>
      <c r="AX145" s="151" t="s">
        <v>75</v>
      </c>
      <c r="AY145" s="151" t="s">
        <v>144</v>
      </c>
    </row>
    <row r="146" spans="2:64" s="6" customFormat="1" ht="15.75" customHeight="1" x14ac:dyDescent="0.3">
      <c r="B146" s="145"/>
      <c r="C146" s="146"/>
      <c r="D146" s="146"/>
      <c r="E146" s="146"/>
      <c r="F146" s="230" t="s">
        <v>248</v>
      </c>
      <c r="G146" s="231"/>
      <c r="H146" s="231"/>
      <c r="I146" s="231"/>
      <c r="J146" s="146"/>
      <c r="K146" s="147">
        <v>58.3</v>
      </c>
      <c r="L146" s="146"/>
      <c r="M146" s="146"/>
      <c r="N146" s="146"/>
      <c r="O146" s="146"/>
      <c r="P146" s="146"/>
      <c r="Q146" s="146"/>
      <c r="R146" s="148"/>
      <c r="T146" s="149"/>
      <c r="U146" s="146"/>
      <c r="V146" s="146"/>
      <c r="W146" s="146"/>
      <c r="X146" s="146"/>
      <c r="Y146" s="146"/>
      <c r="Z146" s="146"/>
      <c r="AA146" s="150"/>
      <c r="AT146" s="151" t="s">
        <v>177</v>
      </c>
      <c r="AU146" s="151" t="s">
        <v>108</v>
      </c>
      <c r="AV146" s="151" t="s">
        <v>108</v>
      </c>
      <c r="AW146" s="151" t="s">
        <v>117</v>
      </c>
      <c r="AX146" s="151" t="s">
        <v>75</v>
      </c>
      <c r="AY146" s="151" t="s">
        <v>144</v>
      </c>
    </row>
    <row r="147" spans="2:64" s="6" customFormat="1" ht="15.75" customHeight="1" x14ac:dyDescent="0.3">
      <c r="B147" s="145"/>
      <c r="C147" s="146"/>
      <c r="D147" s="146"/>
      <c r="E147" s="146"/>
      <c r="F147" s="230" t="s">
        <v>249</v>
      </c>
      <c r="G147" s="231"/>
      <c r="H147" s="231"/>
      <c r="I147" s="231"/>
      <c r="J147" s="146"/>
      <c r="K147" s="147">
        <v>135.44</v>
      </c>
      <c r="L147" s="146"/>
      <c r="M147" s="146"/>
      <c r="N147" s="146"/>
      <c r="O147" s="146"/>
      <c r="P147" s="146"/>
      <c r="Q147" s="146"/>
      <c r="R147" s="148"/>
      <c r="T147" s="149"/>
      <c r="U147" s="146"/>
      <c r="V147" s="146"/>
      <c r="W147" s="146"/>
      <c r="X147" s="146"/>
      <c r="Y147" s="146"/>
      <c r="Z147" s="146"/>
      <c r="AA147" s="150"/>
      <c r="AT147" s="151" t="s">
        <v>177</v>
      </c>
      <c r="AU147" s="151" t="s">
        <v>108</v>
      </c>
      <c r="AV147" s="151" t="s">
        <v>108</v>
      </c>
      <c r="AW147" s="151" t="s">
        <v>117</v>
      </c>
      <c r="AX147" s="151" t="s">
        <v>75</v>
      </c>
      <c r="AY147" s="151" t="s">
        <v>144</v>
      </c>
    </row>
    <row r="148" spans="2:64" s="6" customFormat="1" ht="15.75" customHeight="1" x14ac:dyDescent="0.3">
      <c r="B148" s="152"/>
      <c r="C148" s="153"/>
      <c r="D148" s="153"/>
      <c r="E148" s="153"/>
      <c r="F148" s="232" t="s">
        <v>250</v>
      </c>
      <c r="G148" s="233"/>
      <c r="H148" s="233"/>
      <c r="I148" s="233"/>
      <c r="J148" s="153"/>
      <c r="K148" s="153"/>
      <c r="L148" s="153"/>
      <c r="M148" s="153"/>
      <c r="N148" s="153"/>
      <c r="O148" s="153"/>
      <c r="P148" s="153"/>
      <c r="Q148" s="153"/>
      <c r="R148" s="154"/>
      <c r="T148" s="155"/>
      <c r="U148" s="153"/>
      <c r="V148" s="153"/>
      <c r="W148" s="153"/>
      <c r="X148" s="153"/>
      <c r="Y148" s="153"/>
      <c r="Z148" s="153"/>
      <c r="AA148" s="156"/>
      <c r="AT148" s="157" t="s">
        <v>177</v>
      </c>
      <c r="AU148" s="157" t="s">
        <v>108</v>
      </c>
      <c r="AV148" s="157" t="s">
        <v>21</v>
      </c>
      <c r="AW148" s="157" t="s">
        <v>117</v>
      </c>
      <c r="AX148" s="157" t="s">
        <v>75</v>
      </c>
      <c r="AY148" s="157" t="s">
        <v>144</v>
      </c>
    </row>
    <row r="149" spans="2:64" s="6" customFormat="1" ht="15.75" customHeight="1" x14ac:dyDescent="0.3">
      <c r="B149" s="152"/>
      <c r="C149" s="153"/>
      <c r="D149" s="153"/>
      <c r="E149" s="153"/>
      <c r="F149" s="232" t="s">
        <v>251</v>
      </c>
      <c r="G149" s="233"/>
      <c r="H149" s="233"/>
      <c r="I149" s="233"/>
      <c r="J149" s="153"/>
      <c r="K149" s="153"/>
      <c r="L149" s="153"/>
      <c r="M149" s="153"/>
      <c r="N149" s="153"/>
      <c r="O149" s="153"/>
      <c r="P149" s="153"/>
      <c r="Q149" s="153"/>
      <c r="R149" s="154"/>
      <c r="T149" s="155"/>
      <c r="U149" s="153"/>
      <c r="V149" s="153"/>
      <c r="W149" s="153"/>
      <c r="X149" s="153"/>
      <c r="Y149" s="153"/>
      <c r="Z149" s="153"/>
      <c r="AA149" s="156"/>
      <c r="AT149" s="157" t="s">
        <v>177</v>
      </c>
      <c r="AU149" s="157" t="s">
        <v>108</v>
      </c>
      <c r="AV149" s="157" t="s">
        <v>21</v>
      </c>
      <c r="AW149" s="157" t="s">
        <v>117</v>
      </c>
      <c r="AX149" s="157" t="s">
        <v>75</v>
      </c>
      <c r="AY149" s="157" t="s">
        <v>144</v>
      </c>
    </row>
    <row r="150" spans="2:64" s="6" customFormat="1" ht="15.75" customHeight="1" x14ac:dyDescent="0.3">
      <c r="B150" s="145"/>
      <c r="C150" s="146"/>
      <c r="D150" s="146"/>
      <c r="E150" s="146"/>
      <c r="F150" s="230" t="s">
        <v>252</v>
      </c>
      <c r="G150" s="231"/>
      <c r="H150" s="231"/>
      <c r="I150" s="231"/>
      <c r="J150" s="146"/>
      <c r="K150" s="147">
        <v>-262.5</v>
      </c>
      <c r="L150" s="146"/>
      <c r="M150" s="146"/>
      <c r="N150" s="146"/>
      <c r="O150" s="146"/>
      <c r="P150" s="146"/>
      <c r="Q150" s="146"/>
      <c r="R150" s="148"/>
      <c r="T150" s="149"/>
      <c r="U150" s="146"/>
      <c r="V150" s="146"/>
      <c r="W150" s="146"/>
      <c r="X150" s="146"/>
      <c r="Y150" s="146"/>
      <c r="Z150" s="146"/>
      <c r="AA150" s="150"/>
      <c r="AT150" s="151" t="s">
        <v>177</v>
      </c>
      <c r="AU150" s="151" t="s">
        <v>108</v>
      </c>
      <c r="AV150" s="151" t="s">
        <v>108</v>
      </c>
      <c r="AW150" s="151" t="s">
        <v>117</v>
      </c>
      <c r="AX150" s="151" t="s">
        <v>75</v>
      </c>
      <c r="AY150" s="151" t="s">
        <v>144</v>
      </c>
    </row>
    <row r="151" spans="2:64" s="6" customFormat="1" ht="27" customHeight="1" x14ac:dyDescent="0.3">
      <c r="B151" s="22"/>
      <c r="C151" s="138" t="s">
        <v>108</v>
      </c>
      <c r="D151" s="138" t="s">
        <v>145</v>
      </c>
      <c r="E151" s="139" t="s">
        <v>253</v>
      </c>
      <c r="F151" s="225" t="s">
        <v>254</v>
      </c>
      <c r="G151" s="226"/>
      <c r="H151" s="226"/>
      <c r="I151" s="226"/>
      <c r="J151" s="140" t="s">
        <v>232</v>
      </c>
      <c r="K151" s="141">
        <v>84.813000000000002</v>
      </c>
      <c r="L151" s="227">
        <v>0</v>
      </c>
      <c r="M151" s="226"/>
      <c r="N151" s="228">
        <f>ROUND($L$151*$K$151,2)</f>
        <v>0</v>
      </c>
      <c r="O151" s="226"/>
      <c r="P151" s="226"/>
      <c r="Q151" s="226"/>
      <c r="R151" s="24"/>
      <c r="T151" s="142"/>
      <c r="U151" s="30" t="s">
        <v>40</v>
      </c>
      <c r="V151" s="143">
        <v>2.3199999999999998</v>
      </c>
      <c r="W151" s="143">
        <f>$V$151*$K$151</f>
        <v>196.76615999999999</v>
      </c>
      <c r="X151" s="143">
        <v>0</v>
      </c>
      <c r="Y151" s="143">
        <f>$X$151*$K$151</f>
        <v>0</v>
      </c>
      <c r="Z151" s="143">
        <v>0</v>
      </c>
      <c r="AA151" s="144">
        <f>$Z$151*$K$151</f>
        <v>0</v>
      </c>
      <c r="AR151" s="6" t="s">
        <v>149</v>
      </c>
      <c r="AT151" s="6" t="s">
        <v>145</v>
      </c>
      <c r="AU151" s="6" t="s">
        <v>108</v>
      </c>
      <c r="AY151" s="6" t="s">
        <v>144</v>
      </c>
      <c r="BE151" s="92">
        <f>IF($U$151="základní",$N$151,0)</f>
        <v>0</v>
      </c>
      <c r="BF151" s="92">
        <f>IF($U$151="snížená",$N$151,0)</f>
        <v>0</v>
      </c>
      <c r="BG151" s="92">
        <f>IF($U$151="zákl. přenesená",$N$151,0)</f>
        <v>0</v>
      </c>
      <c r="BH151" s="92">
        <f>IF($U$151="sníž. přenesená",$N$151,0)</f>
        <v>0</v>
      </c>
      <c r="BI151" s="92">
        <f>IF($U$151="nulová",$N$151,0)</f>
        <v>0</v>
      </c>
      <c r="BJ151" s="6" t="s">
        <v>21</v>
      </c>
      <c r="BK151" s="92">
        <f>ROUND($L$151*$K$151,2)</f>
        <v>0</v>
      </c>
      <c r="BL151" s="6" t="s">
        <v>149</v>
      </c>
    </row>
    <row r="152" spans="2:64" s="6" customFormat="1" ht="15.75" customHeight="1" x14ac:dyDescent="0.3">
      <c r="B152" s="152"/>
      <c r="C152" s="153"/>
      <c r="D152" s="153"/>
      <c r="E152" s="153"/>
      <c r="F152" s="232" t="s">
        <v>255</v>
      </c>
      <c r="G152" s="233"/>
      <c r="H152" s="233"/>
      <c r="I152" s="233"/>
      <c r="J152" s="153"/>
      <c r="K152" s="153"/>
      <c r="L152" s="153"/>
      <c r="M152" s="153"/>
      <c r="N152" s="153"/>
      <c r="O152" s="153"/>
      <c r="P152" s="153"/>
      <c r="Q152" s="153"/>
      <c r="R152" s="154"/>
      <c r="T152" s="155"/>
      <c r="U152" s="153"/>
      <c r="V152" s="153"/>
      <c r="W152" s="153"/>
      <c r="X152" s="153"/>
      <c r="Y152" s="153"/>
      <c r="Z152" s="153"/>
      <c r="AA152" s="156"/>
      <c r="AT152" s="157" t="s">
        <v>177</v>
      </c>
      <c r="AU152" s="157" t="s">
        <v>108</v>
      </c>
      <c r="AV152" s="157" t="s">
        <v>21</v>
      </c>
      <c r="AW152" s="157" t="s">
        <v>117</v>
      </c>
      <c r="AX152" s="157" t="s">
        <v>75</v>
      </c>
      <c r="AY152" s="157" t="s">
        <v>144</v>
      </c>
    </row>
    <row r="153" spans="2:64" s="6" customFormat="1" ht="15.75" customHeight="1" x14ac:dyDescent="0.3">
      <c r="B153" s="145"/>
      <c r="C153" s="146"/>
      <c r="D153" s="146"/>
      <c r="E153" s="146"/>
      <c r="F153" s="230" t="s">
        <v>256</v>
      </c>
      <c r="G153" s="231"/>
      <c r="H153" s="231"/>
      <c r="I153" s="231"/>
      <c r="J153" s="146"/>
      <c r="K153" s="147">
        <v>84.813000000000002</v>
      </c>
      <c r="L153" s="146"/>
      <c r="M153" s="146"/>
      <c r="N153" s="146"/>
      <c r="O153" s="146"/>
      <c r="P153" s="146"/>
      <c r="Q153" s="146"/>
      <c r="R153" s="148"/>
      <c r="T153" s="149"/>
      <c r="U153" s="146"/>
      <c r="V153" s="146"/>
      <c r="W153" s="146"/>
      <c r="X153" s="146"/>
      <c r="Y153" s="146"/>
      <c r="Z153" s="146"/>
      <c r="AA153" s="150"/>
      <c r="AT153" s="151" t="s">
        <v>177</v>
      </c>
      <c r="AU153" s="151" t="s">
        <v>108</v>
      </c>
      <c r="AV153" s="151" t="s">
        <v>108</v>
      </c>
      <c r="AW153" s="151" t="s">
        <v>117</v>
      </c>
      <c r="AX153" s="151" t="s">
        <v>75</v>
      </c>
      <c r="AY153" s="151" t="s">
        <v>144</v>
      </c>
    </row>
    <row r="154" spans="2:64" s="6" customFormat="1" ht="27" customHeight="1" x14ac:dyDescent="0.3">
      <c r="B154" s="22"/>
      <c r="C154" s="138" t="s">
        <v>153</v>
      </c>
      <c r="D154" s="138" t="s">
        <v>145</v>
      </c>
      <c r="E154" s="139" t="s">
        <v>257</v>
      </c>
      <c r="F154" s="225" t="s">
        <v>258</v>
      </c>
      <c r="G154" s="226"/>
      <c r="H154" s="226"/>
      <c r="I154" s="226"/>
      <c r="J154" s="140" t="s">
        <v>232</v>
      </c>
      <c r="K154" s="141">
        <v>1069.8530000000001</v>
      </c>
      <c r="L154" s="227">
        <v>0</v>
      </c>
      <c r="M154" s="226"/>
      <c r="N154" s="228">
        <f>ROUND($L$154*$K$154,2)</f>
        <v>0</v>
      </c>
      <c r="O154" s="226"/>
      <c r="P154" s="226"/>
      <c r="Q154" s="226"/>
      <c r="R154" s="24"/>
      <c r="T154" s="142"/>
      <c r="U154" s="30" t="s">
        <v>40</v>
      </c>
      <c r="V154" s="143">
        <v>6.2E-2</v>
      </c>
      <c r="W154" s="143">
        <f>$V$154*$K$154</f>
        <v>66.330886000000007</v>
      </c>
      <c r="X154" s="143">
        <v>0</v>
      </c>
      <c r="Y154" s="143">
        <f>$X$154*$K$154</f>
        <v>0</v>
      </c>
      <c r="Z154" s="143">
        <v>0</v>
      </c>
      <c r="AA154" s="144">
        <f>$Z$154*$K$154</f>
        <v>0</v>
      </c>
      <c r="AR154" s="6" t="s">
        <v>149</v>
      </c>
      <c r="AT154" s="6" t="s">
        <v>145</v>
      </c>
      <c r="AU154" s="6" t="s">
        <v>108</v>
      </c>
      <c r="AY154" s="6" t="s">
        <v>144</v>
      </c>
      <c r="BE154" s="92">
        <f>IF($U$154="základní",$N$154,0)</f>
        <v>0</v>
      </c>
      <c r="BF154" s="92">
        <f>IF($U$154="snížená",$N$154,0)</f>
        <v>0</v>
      </c>
      <c r="BG154" s="92">
        <f>IF($U$154="zákl. přenesená",$N$154,0)</f>
        <v>0</v>
      </c>
      <c r="BH154" s="92">
        <f>IF($U$154="sníž. přenesená",$N$154,0)</f>
        <v>0</v>
      </c>
      <c r="BI154" s="92">
        <f>IF($U$154="nulová",$N$154,0)</f>
        <v>0</v>
      </c>
      <c r="BJ154" s="6" t="s">
        <v>21</v>
      </c>
      <c r="BK154" s="92">
        <f>ROUND($L$154*$K$154,2)</f>
        <v>0</v>
      </c>
      <c r="BL154" s="6" t="s">
        <v>149</v>
      </c>
    </row>
    <row r="155" spans="2:64" s="6" customFormat="1" ht="15.75" customHeight="1" x14ac:dyDescent="0.3">
      <c r="B155" s="152"/>
      <c r="C155" s="153"/>
      <c r="D155" s="153"/>
      <c r="E155" s="153"/>
      <c r="F155" s="232" t="s">
        <v>259</v>
      </c>
      <c r="G155" s="233"/>
      <c r="H155" s="233"/>
      <c r="I155" s="233"/>
      <c r="J155" s="153"/>
      <c r="K155" s="153"/>
      <c r="L155" s="153"/>
      <c r="M155" s="153"/>
      <c r="N155" s="153"/>
      <c r="O155" s="153"/>
      <c r="P155" s="153"/>
      <c r="Q155" s="153"/>
      <c r="R155" s="154"/>
      <c r="T155" s="155"/>
      <c r="U155" s="153"/>
      <c r="V155" s="153"/>
      <c r="W155" s="153"/>
      <c r="X155" s="153"/>
      <c r="Y155" s="153"/>
      <c r="Z155" s="153"/>
      <c r="AA155" s="156"/>
      <c r="AT155" s="157" t="s">
        <v>177</v>
      </c>
      <c r="AU155" s="157" t="s">
        <v>108</v>
      </c>
      <c r="AV155" s="157" t="s">
        <v>21</v>
      </c>
      <c r="AW155" s="157" t="s">
        <v>117</v>
      </c>
      <c r="AX155" s="157" t="s">
        <v>75</v>
      </c>
      <c r="AY155" s="157" t="s">
        <v>144</v>
      </c>
    </row>
    <row r="156" spans="2:64" s="6" customFormat="1" ht="15.75" customHeight="1" x14ac:dyDescent="0.3">
      <c r="B156" s="145"/>
      <c r="C156" s="146"/>
      <c r="D156" s="146"/>
      <c r="E156" s="146"/>
      <c r="F156" s="230" t="s">
        <v>260</v>
      </c>
      <c r="G156" s="231"/>
      <c r="H156" s="231"/>
      <c r="I156" s="231"/>
      <c r="J156" s="146"/>
      <c r="K156" s="147">
        <v>1247.54</v>
      </c>
      <c r="L156" s="146"/>
      <c r="M156" s="146"/>
      <c r="N156" s="146"/>
      <c r="O156" s="146"/>
      <c r="P156" s="146"/>
      <c r="Q156" s="146"/>
      <c r="R156" s="148"/>
      <c r="T156" s="149"/>
      <c r="U156" s="146"/>
      <c r="V156" s="146"/>
      <c r="W156" s="146"/>
      <c r="X156" s="146"/>
      <c r="Y156" s="146"/>
      <c r="Z156" s="146"/>
      <c r="AA156" s="150"/>
      <c r="AT156" s="151" t="s">
        <v>177</v>
      </c>
      <c r="AU156" s="151" t="s">
        <v>108</v>
      </c>
      <c r="AV156" s="151" t="s">
        <v>108</v>
      </c>
      <c r="AW156" s="151" t="s">
        <v>117</v>
      </c>
      <c r="AX156" s="151" t="s">
        <v>75</v>
      </c>
      <c r="AY156" s="151" t="s">
        <v>144</v>
      </c>
    </row>
    <row r="157" spans="2:64" s="6" customFormat="1" ht="15.75" customHeight="1" x14ac:dyDescent="0.3">
      <c r="B157" s="152"/>
      <c r="C157" s="153"/>
      <c r="D157" s="153"/>
      <c r="E157" s="153"/>
      <c r="F157" s="232" t="s">
        <v>261</v>
      </c>
      <c r="G157" s="233"/>
      <c r="H157" s="233"/>
      <c r="I157" s="233"/>
      <c r="J157" s="153"/>
      <c r="K157" s="153"/>
      <c r="L157" s="153"/>
      <c r="M157" s="153"/>
      <c r="N157" s="153"/>
      <c r="O157" s="153"/>
      <c r="P157" s="153"/>
      <c r="Q157" s="153"/>
      <c r="R157" s="154"/>
      <c r="T157" s="155"/>
      <c r="U157" s="153"/>
      <c r="V157" s="153"/>
      <c r="W157" s="153"/>
      <c r="X157" s="153"/>
      <c r="Y157" s="153"/>
      <c r="Z157" s="153"/>
      <c r="AA157" s="156"/>
      <c r="AT157" s="157" t="s">
        <v>177</v>
      </c>
      <c r="AU157" s="157" t="s">
        <v>108</v>
      </c>
      <c r="AV157" s="157" t="s">
        <v>21</v>
      </c>
      <c r="AW157" s="157" t="s">
        <v>117</v>
      </c>
      <c r="AX157" s="157" t="s">
        <v>75</v>
      </c>
      <c r="AY157" s="157" t="s">
        <v>144</v>
      </c>
    </row>
    <row r="158" spans="2:64" s="6" customFormat="1" ht="15.75" customHeight="1" x14ac:dyDescent="0.3">
      <c r="B158" s="145"/>
      <c r="C158" s="146"/>
      <c r="D158" s="146"/>
      <c r="E158" s="146"/>
      <c r="F158" s="230" t="s">
        <v>262</v>
      </c>
      <c r="G158" s="231"/>
      <c r="H158" s="231"/>
      <c r="I158" s="231"/>
      <c r="J158" s="146"/>
      <c r="K158" s="147">
        <v>84.813000000000002</v>
      </c>
      <c r="L158" s="146"/>
      <c r="M158" s="146"/>
      <c r="N158" s="146"/>
      <c r="O158" s="146"/>
      <c r="P158" s="146"/>
      <c r="Q158" s="146"/>
      <c r="R158" s="148"/>
      <c r="T158" s="149"/>
      <c r="U158" s="146"/>
      <c r="V158" s="146"/>
      <c r="W158" s="146"/>
      <c r="X158" s="146"/>
      <c r="Y158" s="146"/>
      <c r="Z158" s="146"/>
      <c r="AA158" s="150"/>
      <c r="AT158" s="151" t="s">
        <v>177</v>
      </c>
      <c r="AU158" s="151" t="s">
        <v>108</v>
      </c>
      <c r="AV158" s="151" t="s">
        <v>108</v>
      </c>
      <c r="AW158" s="151" t="s">
        <v>117</v>
      </c>
      <c r="AX158" s="151" t="s">
        <v>75</v>
      </c>
      <c r="AY158" s="151" t="s">
        <v>144</v>
      </c>
    </row>
    <row r="159" spans="2:64" s="6" customFormat="1" ht="15.75" customHeight="1" x14ac:dyDescent="0.3">
      <c r="B159" s="152"/>
      <c r="C159" s="153"/>
      <c r="D159" s="153"/>
      <c r="E159" s="153"/>
      <c r="F159" s="232" t="s">
        <v>263</v>
      </c>
      <c r="G159" s="233"/>
      <c r="H159" s="233"/>
      <c r="I159" s="233"/>
      <c r="J159" s="153"/>
      <c r="K159" s="153"/>
      <c r="L159" s="153"/>
      <c r="M159" s="153"/>
      <c r="N159" s="153"/>
      <c r="O159" s="153"/>
      <c r="P159" s="153"/>
      <c r="Q159" s="153"/>
      <c r="R159" s="154"/>
      <c r="T159" s="155"/>
      <c r="U159" s="153"/>
      <c r="V159" s="153"/>
      <c r="W159" s="153"/>
      <c r="X159" s="153"/>
      <c r="Y159" s="153"/>
      <c r="Z159" s="153"/>
      <c r="AA159" s="156"/>
      <c r="AT159" s="157" t="s">
        <v>177</v>
      </c>
      <c r="AU159" s="157" t="s">
        <v>108</v>
      </c>
      <c r="AV159" s="157" t="s">
        <v>21</v>
      </c>
      <c r="AW159" s="157" t="s">
        <v>117</v>
      </c>
      <c r="AX159" s="157" t="s">
        <v>75</v>
      </c>
      <c r="AY159" s="157" t="s">
        <v>144</v>
      </c>
    </row>
    <row r="160" spans="2:64" s="6" customFormat="1" ht="15.75" customHeight="1" x14ac:dyDescent="0.3">
      <c r="B160" s="145"/>
      <c r="C160" s="146"/>
      <c r="D160" s="146"/>
      <c r="E160" s="146"/>
      <c r="F160" s="230" t="s">
        <v>264</v>
      </c>
      <c r="G160" s="231"/>
      <c r="H160" s="231"/>
      <c r="I160" s="231"/>
      <c r="J160" s="146"/>
      <c r="K160" s="147">
        <v>-262.5</v>
      </c>
      <c r="L160" s="146"/>
      <c r="M160" s="146"/>
      <c r="N160" s="146"/>
      <c r="O160" s="146"/>
      <c r="P160" s="146"/>
      <c r="Q160" s="146"/>
      <c r="R160" s="148"/>
      <c r="T160" s="149"/>
      <c r="U160" s="146"/>
      <c r="V160" s="146"/>
      <c r="W160" s="146"/>
      <c r="X160" s="146"/>
      <c r="Y160" s="146"/>
      <c r="Z160" s="146"/>
      <c r="AA160" s="150"/>
      <c r="AT160" s="151" t="s">
        <v>177</v>
      </c>
      <c r="AU160" s="151" t="s">
        <v>108</v>
      </c>
      <c r="AV160" s="151" t="s">
        <v>108</v>
      </c>
      <c r="AW160" s="151" t="s">
        <v>117</v>
      </c>
      <c r="AX160" s="151" t="s">
        <v>75</v>
      </c>
      <c r="AY160" s="151" t="s">
        <v>144</v>
      </c>
    </row>
    <row r="161" spans="2:64" s="6" customFormat="1" ht="27" customHeight="1" x14ac:dyDescent="0.3">
      <c r="B161" s="22"/>
      <c r="C161" s="138" t="s">
        <v>149</v>
      </c>
      <c r="D161" s="138" t="s">
        <v>145</v>
      </c>
      <c r="E161" s="139" t="s">
        <v>265</v>
      </c>
      <c r="F161" s="225" t="s">
        <v>266</v>
      </c>
      <c r="G161" s="226"/>
      <c r="H161" s="226"/>
      <c r="I161" s="226"/>
      <c r="J161" s="140" t="s">
        <v>187</v>
      </c>
      <c r="K161" s="141">
        <v>1925.7349999999999</v>
      </c>
      <c r="L161" s="227">
        <v>0</v>
      </c>
      <c r="M161" s="226"/>
      <c r="N161" s="228">
        <f>ROUND($L$161*$K$161,2)</f>
        <v>0</v>
      </c>
      <c r="O161" s="226"/>
      <c r="P161" s="226"/>
      <c r="Q161" s="226"/>
      <c r="R161" s="24"/>
      <c r="T161" s="142"/>
      <c r="U161" s="30" t="s">
        <v>40</v>
      </c>
      <c r="V161" s="143">
        <v>0</v>
      </c>
      <c r="W161" s="143">
        <f>$V$161*$K$161</f>
        <v>0</v>
      </c>
      <c r="X161" s="143">
        <v>0</v>
      </c>
      <c r="Y161" s="143">
        <f>$X$161*$K$161</f>
        <v>0</v>
      </c>
      <c r="Z161" s="143">
        <v>0</v>
      </c>
      <c r="AA161" s="144">
        <f>$Z$161*$K$161</f>
        <v>0</v>
      </c>
      <c r="AR161" s="6" t="s">
        <v>149</v>
      </c>
      <c r="AT161" s="6" t="s">
        <v>145</v>
      </c>
      <c r="AU161" s="6" t="s">
        <v>108</v>
      </c>
      <c r="AY161" s="6" t="s">
        <v>144</v>
      </c>
      <c r="BE161" s="92">
        <f>IF($U$161="základní",$N$161,0)</f>
        <v>0</v>
      </c>
      <c r="BF161" s="92">
        <f>IF($U$161="snížená",$N$161,0)</f>
        <v>0</v>
      </c>
      <c r="BG161" s="92">
        <f>IF($U$161="zákl. přenesená",$N$161,0)</f>
        <v>0</v>
      </c>
      <c r="BH161" s="92">
        <f>IF($U$161="sníž. přenesená",$N$161,0)</f>
        <v>0</v>
      </c>
      <c r="BI161" s="92">
        <f>IF($U$161="nulová",$N$161,0)</f>
        <v>0</v>
      </c>
      <c r="BJ161" s="6" t="s">
        <v>21</v>
      </c>
      <c r="BK161" s="92">
        <f>ROUND($L$161*$K$161,2)</f>
        <v>0</v>
      </c>
      <c r="BL161" s="6" t="s">
        <v>149</v>
      </c>
    </row>
    <row r="162" spans="2:64" s="6" customFormat="1" ht="15.75" customHeight="1" x14ac:dyDescent="0.3">
      <c r="B162" s="145"/>
      <c r="C162" s="146"/>
      <c r="D162" s="146"/>
      <c r="E162" s="146"/>
      <c r="F162" s="230" t="s">
        <v>267</v>
      </c>
      <c r="G162" s="231"/>
      <c r="H162" s="231"/>
      <c r="I162" s="231"/>
      <c r="J162" s="146"/>
      <c r="K162" s="147">
        <v>1925.7349999999999</v>
      </c>
      <c r="L162" s="146"/>
      <c r="M162" s="146"/>
      <c r="N162" s="146"/>
      <c r="O162" s="146"/>
      <c r="P162" s="146"/>
      <c r="Q162" s="146"/>
      <c r="R162" s="148"/>
      <c r="T162" s="149"/>
      <c r="U162" s="146"/>
      <c r="V162" s="146"/>
      <c r="W162" s="146"/>
      <c r="X162" s="146"/>
      <c r="Y162" s="146"/>
      <c r="Z162" s="146"/>
      <c r="AA162" s="150"/>
      <c r="AT162" s="151" t="s">
        <v>177</v>
      </c>
      <c r="AU162" s="151" t="s">
        <v>108</v>
      </c>
      <c r="AV162" s="151" t="s">
        <v>108</v>
      </c>
      <c r="AW162" s="151" t="s">
        <v>117</v>
      </c>
      <c r="AX162" s="151" t="s">
        <v>75</v>
      </c>
      <c r="AY162" s="151" t="s">
        <v>144</v>
      </c>
    </row>
    <row r="163" spans="2:64" s="6" customFormat="1" ht="27" customHeight="1" x14ac:dyDescent="0.3">
      <c r="B163" s="22"/>
      <c r="C163" s="138" t="s">
        <v>159</v>
      </c>
      <c r="D163" s="138" t="s">
        <v>145</v>
      </c>
      <c r="E163" s="139" t="s">
        <v>268</v>
      </c>
      <c r="F163" s="225" t="s">
        <v>269</v>
      </c>
      <c r="G163" s="226"/>
      <c r="H163" s="226"/>
      <c r="I163" s="226"/>
      <c r="J163" s="140" t="s">
        <v>232</v>
      </c>
      <c r="K163" s="141">
        <v>262.5</v>
      </c>
      <c r="L163" s="227">
        <v>0</v>
      </c>
      <c r="M163" s="226"/>
      <c r="N163" s="228">
        <f>ROUND($L$163*$K$163,2)</f>
        <v>0</v>
      </c>
      <c r="O163" s="226"/>
      <c r="P163" s="226"/>
      <c r="Q163" s="226"/>
      <c r="R163" s="24"/>
      <c r="T163" s="142"/>
      <c r="U163" s="30" t="s">
        <v>40</v>
      </c>
      <c r="V163" s="143">
        <v>8.5999999999999993E-2</v>
      </c>
      <c r="W163" s="143">
        <f>$V$163*$K$163</f>
        <v>22.574999999999999</v>
      </c>
      <c r="X163" s="143">
        <v>0</v>
      </c>
      <c r="Y163" s="143">
        <f>$X$163*$K$163</f>
        <v>0</v>
      </c>
      <c r="Z163" s="143">
        <v>0</v>
      </c>
      <c r="AA163" s="144">
        <f>$Z$163*$K$163</f>
        <v>0</v>
      </c>
      <c r="AR163" s="6" t="s">
        <v>149</v>
      </c>
      <c r="AT163" s="6" t="s">
        <v>145</v>
      </c>
      <c r="AU163" s="6" t="s">
        <v>108</v>
      </c>
      <c r="AY163" s="6" t="s">
        <v>144</v>
      </c>
      <c r="BE163" s="92">
        <f>IF($U$163="základní",$N$163,0)</f>
        <v>0</v>
      </c>
      <c r="BF163" s="92">
        <f>IF($U$163="snížená",$N$163,0)</f>
        <v>0</v>
      </c>
      <c r="BG163" s="92">
        <f>IF($U$163="zákl. přenesená",$N$163,0)</f>
        <v>0</v>
      </c>
      <c r="BH163" s="92">
        <f>IF($U$163="sníž. přenesená",$N$163,0)</f>
        <v>0</v>
      </c>
      <c r="BI163" s="92">
        <f>IF($U$163="nulová",$N$163,0)</f>
        <v>0</v>
      </c>
      <c r="BJ163" s="6" t="s">
        <v>21</v>
      </c>
      <c r="BK163" s="92">
        <f>ROUND($L$163*$K$163,2)</f>
        <v>0</v>
      </c>
      <c r="BL163" s="6" t="s">
        <v>149</v>
      </c>
    </row>
    <row r="164" spans="2:64" s="6" customFormat="1" ht="27" customHeight="1" x14ac:dyDescent="0.3">
      <c r="B164" s="152"/>
      <c r="C164" s="153"/>
      <c r="D164" s="153"/>
      <c r="E164" s="153"/>
      <c r="F164" s="232" t="s">
        <v>270</v>
      </c>
      <c r="G164" s="233"/>
      <c r="H164" s="233"/>
      <c r="I164" s="233"/>
      <c r="J164" s="153"/>
      <c r="K164" s="153"/>
      <c r="L164" s="153"/>
      <c r="M164" s="153"/>
      <c r="N164" s="153"/>
      <c r="O164" s="153"/>
      <c r="P164" s="153"/>
      <c r="Q164" s="153"/>
      <c r="R164" s="154"/>
      <c r="T164" s="155"/>
      <c r="U164" s="153"/>
      <c r="V164" s="153"/>
      <c r="W164" s="153"/>
      <c r="X164" s="153"/>
      <c r="Y164" s="153"/>
      <c r="Z164" s="153"/>
      <c r="AA164" s="156"/>
      <c r="AT164" s="157" t="s">
        <v>177</v>
      </c>
      <c r="AU164" s="157" t="s">
        <v>108</v>
      </c>
      <c r="AV164" s="157" t="s">
        <v>21</v>
      </c>
      <c r="AW164" s="157" t="s">
        <v>117</v>
      </c>
      <c r="AX164" s="157" t="s">
        <v>75</v>
      </c>
      <c r="AY164" s="157" t="s">
        <v>144</v>
      </c>
    </row>
    <row r="165" spans="2:64" s="6" customFormat="1" ht="15.75" customHeight="1" x14ac:dyDescent="0.3">
      <c r="B165" s="145"/>
      <c r="C165" s="146"/>
      <c r="D165" s="146"/>
      <c r="E165" s="146"/>
      <c r="F165" s="230" t="s">
        <v>271</v>
      </c>
      <c r="G165" s="231"/>
      <c r="H165" s="231"/>
      <c r="I165" s="231"/>
      <c r="J165" s="146"/>
      <c r="K165" s="147">
        <v>262.5</v>
      </c>
      <c r="L165" s="146"/>
      <c r="M165" s="146"/>
      <c r="N165" s="146"/>
      <c r="O165" s="146"/>
      <c r="P165" s="146"/>
      <c r="Q165" s="146"/>
      <c r="R165" s="148"/>
      <c r="T165" s="149"/>
      <c r="U165" s="146"/>
      <c r="V165" s="146"/>
      <c r="W165" s="146"/>
      <c r="X165" s="146"/>
      <c r="Y165" s="146"/>
      <c r="Z165" s="146"/>
      <c r="AA165" s="150"/>
      <c r="AT165" s="151" t="s">
        <v>177</v>
      </c>
      <c r="AU165" s="151" t="s">
        <v>108</v>
      </c>
      <c r="AV165" s="151" t="s">
        <v>108</v>
      </c>
      <c r="AW165" s="151" t="s">
        <v>117</v>
      </c>
      <c r="AX165" s="151" t="s">
        <v>75</v>
      </c>
      <c r="AY165" s="151" t="s">
        <v>144</v>
      </c>
    </row>
    <row r="166" spans="2:64" s="6" customFormat="1" ht="15.75" customHeight="1" x14ac:dyDescent="0.3">
      <c r="B166" s="22"/>
      <c r="C166" s="138" t="s">
        <v>163</v>
      </c>
      <c r="D166" s="138" t="s">
        <v>145</v>
      </c>
      <c r="E166" s="139" t="s">
        <v>272</v>
      </c>
      <c r="F166" s="225" t="s">
        <v>273</v>
      </c>
      <c r="G166" s="226"/>
      <c r="H166" s="226"/>
      <c r="I166" s="226"/>
      <c r="J166" s="140" t="s">
        <v>166</v>
      </c>
      <c r="K166" s="141">
        <v>3742.28</v>
      </c>
      <c r="L166" s="227">
        <v>0</v>
      </c>
      <c r="M166" s="226"/>
      <c r="N166" s="228">
        <f>ROUND($L$166*$K$166,2)</f>
        <v>0</v>
      </c>
      <c r="O166" s="226"/>
      <c r="P166" s="226"/>
      <c r="Q166" s="226"/>
      <c r="R166" s="24"/>
      <c r="T166" s="142"/>
      <c r="U166" s="30" t="s">
        <v>40</v>
      </c>
      <c r="V166" s="143">
        <v>1.7999999999999999E-2</v>
      </c>
      <c r="W166" s="143">
        <f>$V$166*$K$166</f>
        <v>67.361040000000003</v>
      </c>
      <c r="X166" s="143">
        <v>0</v>
      </c>
      <c r="Y166" s="143">
        <f>$X$166*$K$166</f>
        <v>0</v>
      </c>
      <c r="Z166" s="143">
        <v>0</v>
      </c>
      <c r="AA166" s="144">
        <f>$Z$166*$K$166</f>
        <v>0</v>
      </c>
      <c r="AR166" s="6" t="s">
        <v>149</v>
      </c>
      <c r="AT166" s="6" t="s">
        <v>145</v>
      </c>
      <c r="AU166" s="6" t="s">
        <v>108</v>
      </c>
      <c r="AY166" s="6" t="s">
        <v>144</v>
      </c>
      <c r="BE166" s="92">
        <f>IF($U$166="základní",$N$166,0)</f>
        <v>0</v>
      </c>
      <c r="BF166" s="92">
        <f>IF($U$166="snížená",$N$166,0)</f>
        <v>0</v>
      </c>
      <c r="BG166" s="92">
        <f>IF($U$166="zákl. přenesená",$N$166,0)</f>
        <v>0</v>
      </c>
      <c r="BH166" s="92">
        <f>IF($U$166="sníž. přenesená",$N$166,0)</f>
        <v>0</v>
      </c>
      <c r="BI166" s="92">
        <f>IF($U$166="nulová",$N$166,0)</f>
        <v>0</v>
      </c>
      <c r="BJ166" s="6" t="s">
        <v>21</v>
      </c>
      <c r="BK166" s="92">
        <f>ROUND($L$166*$K$166,2)</f>
        <v>0</v>
      </c>
      <c r="BL166" s="6" t="s">
        <v>149</v>
      </c>
    </row>
    <row r="167" spans="2:64" s="6" customFormat="1" ht="15.75" customHeight="1" x14ac:dyDescent="0.3">
      <c r="B167" s="145"/>
      <c r="C167" s="146"/>
      <c r="D167" s="146"/>
      <c r="E167" s="146"/>
      <c r="F167" s="230" t="s">
        <v>274</v>
      </c>
      <c r="G167" s="231"/>
      <c r="H167" s="231"/>
      <c r="I167" s="231"/>
      <c r="J167" s="146"/>
      <c r="K167" s="147">
        <v>2974.28</v>
      </c>
      <c r="L167" s="146"/>
      <c r="M167" s="146"/>
      <c r="N167" s="146"/>
      <c r="O167" s="146"/>
      <c r="P167" s="146"/>
      <c r="Q167" s="146"/>
      <c r="R167" s="148"/>
      <c r="T167" s="149"/>
      <c r="U167" s="146"/>
      <c r="V167" s="146"/>
      <c r="W167" s="146"/>
      <c r="X167" s="146"/>
      <c r="Y167" s="146"/>
      <c r="Z167" s="146"/>
      <c r="AA167" s="150"/>
      <c r="AT167" s="151" t="s">
        <v>177</v>
      </c>
      <c r="AU167" s="151" t="s">
        <v>108</v>
      </c>
      <c r="AV167" s="151" t="s">
        <v>108</v>
      </c>
      <c r="AW167" s="151" t="s">
        <v>117</v>
      </c>
      <c r="AX167" s="151" t="s">
        <v>75</v>
      </c>
      <c r="AY167" s="151" t="s">
        <v>144</v>
      </c>
    </row>
    <row r="168" spans="2:64" s="6" customFormat="1" ht="15.75" customHeight="1" x14ac:dyDescent="0.3">
      <c r="B168" s="145"/>
      <c r="C168" s="146"/>
      <c r="D168" s="146"/>
      <c r="E168" s="146"/>
      <c r="F168" s="230" t="s">
        <v>275</v>
      </c>
      <c r="G168" s="231"/>
      <c r="H168" s="231"/>
      <c r="I168" s="231"/>
      <c r="J168" s="146"/>
      <c r="K168" s="147">
        <v>43.75</v>
      </c>
      <c r="L168" s="146"/>
      <c r="M168" s="146"/>
      <c r="N168" s="146"/>
      <c r="O168" s="146"/>
      <c r="P168" s="146"/>
      <c r="Q168" s="146"/>
      <c r="R168" s="148"/>
      <c r="T168" s="149"/>
      <c r="U168" s="146"/>
      <c r="V168" s="146"/>
      <c r="W168" s="146"/>
      <c r="X168" s="146"/>
      <c r="Y168" s="146"/>
      <c r="Z168" s="146"/>
      <c r="AA168" s="150"/>
      <c r="AT168" s="151" t="s">
        <v>177</v>
      </c>
      <c r="AU168" s="151" t="s">
        <v>108</v>
      </c>
      <c r="AV168" s="151" t="s">
        <v>108</v>
      </c>
      <c r="AW168" s="151" t="s">
        <v>117</v>
      </c>
      <c r="AX168" s="151" t="s">
        <v>75</v>
      </c>
      <c r="AY168" s="151" t="s">
        <v>144</v>
      </c>
    </row>
    <row r="169" spans="2:64" s="6" customFormat="1" ht="15.75" customHeight="1" x14ac:dyDescent="0.3">
      <c r="B169" s="145"/>
      <c r="C169" s="146"/>
      <c r="D169" s="146"/>
      <c r="E169" s="146"/>
      <c r="F169" s="230" t="s">
        <v>276</v>
      </c>
      <c r="G169" s="231"/>
      <c r="H169" s="231"/>
      <c r="I169" s="231"/>
      <c r="J169" s="146"/>
      <c r="K169" s="147">
        <v>710.25</v>
      </c>
      <c r="L169" s="146"/>
      <c r="M169" s="146"/>
      <c r="N169" s="146"/>
      <c r="O169" s="146"/>
      <c r="P169" s="146"/>
      <c r="Q169" s="146"/>
      <c r="R169" s="148"/>
      <c r="T169" s="149"/>
      <c r="U169" s="146"/>
      <c r="V169" s="146"/>
      <c r="W169" s="146"/>
      <c r="X169" s="146"/>
      <c r="Y169" s="146"/>
      <c r="Z169" s="146"/>
      <c r="AA169" s="150"/>
      <c r="AT169" s="151" t="s">
        <v>177</v>
      </c>
      <c r="AU169" s="151" t="s">
        <v>108</v>
      </c>
      <c r="AV169" s="151" t="s">
        <v>108</v>
      </c>
      <c r="AW169" s="151" t="s">
        <v>117</v>
      </c>
      <c r="AX169" s="151" t="s">
        <v>75</v>
      </c>
      <c r="AY169" s="151" t="s">
        <v>144</v>
      </c>
    </row>
    <row r="170" spans="2:64" s="6" customFormat="1" ht="15.75" customHeight="1" x14ac:dyDescent="0.3">
      <c r="B170" s="145"/>
      <c r="C170" s="146"/>
      <c r="D170" s="146"/>
      <c r="E170" s="146"/>
      <c r="F170" s="230" t="s">
        <v>277</v>
      </c>
      <c r="G170" s="231"/>
      <c r="H170" s="231"/>
      <c r="I170" s="231"/>
      <c r="J170" s="146"/>
      <c r="K170" s="147">
        <v>14</v>
      </c>
      <c r="L170" s="146"/>
      <c r="M170" s="146"/>
      <c r="N170" s="146"/>
      <c r="O170" s="146"/>
      <c r="P170" s="146"/>
      <c r="Q170" s="146"/>
      <c r="R170" s="148"/>
      <c r="T170" s="149"/>
      <c r="U170" s="146"/>
      <c r="V170" s="146"/>
      <c r="W170" s="146"/>
      <c r="X170" s="146"/>
      <c r="Y170" s="146"/>
      <c r="Z170" s="146"/>
      <c r="AA170" s="150"/>
      <c r="AT170" s="151" t="s">
        <v>177</v>
      </c>
      <c r="AU170" s="151" t="s">
        <v>108</v>
      </c>
      <c r="AV170" s="151" t="s">
        <v>108</v>
      </c>
      <c r="AW170" s="151" t="s">
        <v>117</v>
      </c>
      <c r="AX170" s="151" t="s">
        <v>75</v>
      </c>
      <c r="AY170" s="151" t="s">
        <v>144</v>
      </c>
    </row>
    <row r="171" spans="2:64" s="127" customFormat="1" ht="30.75" customHeight="1" x14ac:dyDescent="0.35">
      <c r="B171" s="128"/>
      <c r="C171" s="129"/>
      <c r="D171" s="137" t="s">
        <v>221</v>
      </c>
      <c r="E171" s="129"/>
      <c r="F171" s="129"/>
      <c r="G171" s="129"/>
      <c r="H171" s="129"/>
      <c r="I171" s="129"/>
      <c r="J171" s="129"/>
      <c r="K171" s="129"/>
      <c r="L171" s="129"/>
      <c r="M171" s="129"/>
      <c r="N171" s="237">
        <f>$BK$171</f>
        <v>0</v>
      </c>
      <c r="O171" s="236"/>
      <c r="P171" s="236"/>
      <c r="Q171" s="236"/>
      <c r="R171" s="131"/>
      <c r="T171" s="132"/>
      <c r="U171" s="129"/>
      <c r="V171" s="129"/>
      <c r="W171" s="133">
        <f>SUM($W$172:$W$190)</f>
        <v>717.03859199999999</v>
      </c>
      <c r="X171" s="129"/>
      <c r="Y171" s="133">
        <f>SUM($Y$172:$Y$190)</f>
        <v>5.6280000000000004E-2</v>
      </c>
      <c r="Z171" s="129"/>
      <c r="AA171" s="134">
        <f>SUM($AA$172:$AA$190)</f>
        <v>0</v>
      </c>
      <c r="AR171" s="135" t="s">
        <v>21</v>
      </c>
      <c r="AT171" s="135" t="s">
        <v>74</v>
      </c>
      <c r="AU171" s="135" t="s">
        <v>21</v>
      </c>
      <c r="AY171" s="135" t="s">
        <v>144</v>
      </c>
      <c r="BK171" s="136">
        <f>SUM($BK$172:$BK$190)</f>
        <v>0</v>
      </c>
    </row>
    <row r="172" spans="2:64" s="6" customFormat="1" ht="27" customHeight="1" x14ac:dyDescent="0.3">
      <c r="B172" s="22"/>
      <c r="C172" s="138" t="s">
        <v>167</v>
      </c>
      <c r="D172" s="138" t="s">
        <v>145</v>
      </c>
      <c r="E172" s="139" t="s">
        <v>278</v>
      </c>
      <c r="F172" s="225" t="s">
        <v>279</v>
      </c>
      <c r="G172" s="226"/>
      <c r="H172" s="226"/>
      <c r="I172" s="226"/>
      <c r="J172" s="140" t="s">
        <v>232</v>
      </c>
      <c r="K172" s="141">
        <v>1065.6320000000001</v>
      </c>
      <c r="L172" s="227">
        <v>0</v>
      </c>
      <c r="M172" s="226"/>
      <c r="N172" s="228">
        <f>ROUND($L$172*$K$172,2)</f>
        <v>0</v>
      </c>
      <c r="O172" s="226"/>
      <c r="P172" s="226"/>
      <c r="Q172" s="226"/>
      <c r="R172" s="24"/>
      <c r="T172" s="142"/>
      <c r="U172" s="30" t="s">
        <v>40</v>
      </c>
      <c r="V172" s="143">
        <v>2.1000000000000001E-2</v>
      </c>
      <c r="W172" s="143">
        <f>$V$172*$K$172</f>
        <v>22.378272000000003</v>
      </c>
      <c r="X172" s="143">
        <v>0</v>
      </c>
      <c r="Y172" s="143">
        <f>$X$172*$K$172</f>
        <v>0</v>
      </c>
      <c r="Z172" s="143">
        <v>0</v>
      </c>
      <c r="AA172" s="144">
        <f>$Z$172*$K$172</f>
        <v>0</v>
      </c>
      <c r="AR172" s="6" t="s">
        <v>149</v>
      </c>
      <c r="AT172" s="6" t="s">
        <v>145</v>
      </c>
      <c r="AU172" s="6" t="s">
        <v>108</v>
      </c>
      <c r="AY172" s="6" t="s">
        <v>144</v>
      </c>
      <c r="BE172" s="92">
        <f>IF($U$172="základní",$N$172,0)</f>
        <v>0</v>
      </c>
      <c r="BF172" s="92">
        <f>IF($U$172="snížená",$N$172,0)</f>
        <v>0</v>
      </c>
      <c r="BG172" s="92">
        <f>IF($U$172="zákl. přenesená",$N$172,0)</f>
        <v>0</v>
      </c>
      <c r="BH172" s="92">
        <f>IF($U$172="sníž. přenesená",$N$172,0)</f>
        <v>0</v>
      </c>
      <c r="BI172" s="92">
        <f>IF($U$172="nulová",$N$172,0)</f>
        <v>0</v>
      </c>
      <c r="BJ172" s="6" t="s">
        <v>21</v>
      </c>
      <c r="BK172" s="92">
        <f>ROUND($L$172*$K$172,2)</f>
        <v>0</v>
      </c>
      <c r="BL172" s="6" t="s">
        <v>149</v>
      </c>
    </row>
    <row r="173" spans="2:64" s="6" customFormat="1" ht="15.75" customHeight="1" x14ac:dyDescent="0.3">
      <c r="B173" s="152"/>
      <c r="C173" s="153"/>
      <c r="D173" s="153"/>
      <c r="E173" s="153"/>
      <c r="F173" s="232" t="s">
        <v>280</v>
      </c>
      <c r="G173" s="233"/>
      <c r="H173" s="233"/>
      <c r="I173" s="233"/>
      <c r="J173" s="153"/>
      <c r="K173" s="153"/>
      <c r="L173" s="153"/>
      <c r="M173" s="153"/>
      <c r="N173" s="153"/>
      <c r="O173" s="153"/>
      <c r="P173" s="153"/>
      <c r="Q173" s="153"/>
      <c r="R173" s="154"/>
      <c r="T173" s="155"/>
      <c r="U173" s="153"/>
      <c r="V173" s="153"/>
      <c r="W173" s="153"/>
      <c r="X173" s="153"/>
      <c r="Y173" s="153"/>
      <c r="Z173" s="153"/>
      <c r="AA173" s="156"/>
      <c r="AT173" s="157" t="s">
        <v>177</v>
      </c>
      <c r="AU173" s="157" t="s">
        <v>108</v>
      </c>
      <c r="AV173" s="157" t="s">
        <v>21</v>
      </c>
      <c r="AW173" s="157" t="s">
        <v>117</v>
      </c>
      <c r="AX173" s="157" t="s">
        <v>75</v>
      </c>
      <c r="AY173" s="157" t="s">
        <v>144</v>
      </c>
    </row>
    <row r="174" spans="2:64" s="6" customFormat="1" ht="15.75" customHeight="1" x14ac:dyDescent="0.3">
      <c r="B174" s="145"/>
      <c r="C174" s="146"/>
      <c r="D174" s="146"/>
      <c r="E174" s="146"/>
      <c r="F174" s="230" t="s">
        <v>281</v>
      </c>
      <c r="G174" s="231"/>
      <c r="H174" s="231"/>
      <c r="I174" s="231"/>
      <c r="J174" s="146"/>
      <c r="K174" s="147">
        <v>594.85599999999999</v>
      </c>
      <c r="L174" s="146"/>
      <c r="M174" s="146"/>
      <c r="N174" s="146"/>
      <c r="O174" s="146"/>
      <c r="P174" s="146"/>
      <c r="Q174" s="146"/>
      <c r="R174" s="148"/>
      <c r="T174" s="149"/>
      <c r="U174" s="146"/>
      <c r="V174" s="146"/>
      <c r="W174" s="146"/>
      <c r="X174" s="146"/>
      <c r="Y174" s="146"/>
      <c r="Z174" s="146"/>
      <c r="AA174" s="150"/>
      <c r="AT174" s="151" t="s">
        <v>177</v>
      </c>
      <c r="AU174" s="151" t="s">
        <v>108</v>
      </c>
      <c r="AV174" s="151" t="s">
        <v>108</v>
      </c>
      <c r="AW174" s="151" t="s">
        <v>117</v>
      </c>
      <c r="AX174" s="151" t="s">
        <v>75</v>
      </c>
      <c r="AY174" s="151" t="s">
        <v>144</v>
      </c>
    </row>
    <row r="175" spans="2:64" s="6" customFormat="1" ht="15.75" customHeight="1" x14ac:dyDescent="0.3">
      <c r="B175" s="152"/>
      <c r="C175" s="153"/>
      <c r="D175" s="153"/>
      <c r="E175" s="153"/>
      <c r="F175" s="232" t="s">
        <v>282</v>
      </c>
      <c r="G175" s="233"/>
      <c r="H175" s="233"/>
      <c r="I175" s="233"/>
      <c r="J175" s="153"/>
      <c r="K175" s="153"/>
      <c r="L175" s="153"/>
      <c r="M175" s="153"/>
      <c r="N175" s="153"/>
      <c r="O175" s="153"/>
      <c r="P175" s="153"/>
      <c r="Q175" s="153"/>
      <c r="R175" s="154"/>
      <c r="T175" s="155"/>
      <c r="U175" s="153"/>
      <c r="V175" s="153"/>
      <c r="W175" s="153"/>
      <c r="X175" s="153"/>
      <c r="Y175" s="153"/>
      <c r="Z175" s="153"/>
      <c r="AA175" s="156"/>
      <c r="AT175" s="157" t="s">
        <v>177</v>
      </c>
      <c r="AU175" s="157" t="s">
        <v>108</v>
      </c>
      <c r="AV175" s="157" t="s">
        <v>21</v>
      </c>
      <c r="AW175" s="157" t="s">
        <v>117</v>
      </c>
      <c r="AX175" s="157" t="s">
        <v>75</v>
      </c>
      <c r="AY175" s="157" t="s">
        <v>144</v>
      </c>
    </row>
    <row r="176" spans="2:64" s="6" customFormat="1" ht="15.75" customHeight="1" x14ac:dyDescent="0.3">
      <c r="B176" s="145"/>
      <c r="C176" s="146"/>
      <c r="D176" s="146"/>
      <c r="E176" s="146"/>
      <c r="F176" s="230" t="s">
        <v>283</v>
      </c>
      <c r="G176" s="231"/>
      <c r="H176" s="231"/>
      <c r="I176" s="231"/>
      <c r="J176" s="146"/>
      <c r="K176" s="147">
        <v>8.75</v>
      </c>
      <c r="L176" s="146"/>
      <c r="M176" s="146"/>
      <c r="N176" s="146"/>
      <c r="O176" s="146"/>
      <c r="P176" s="146"/>
      <c r="Q176" s="146"/>
      <c r="R176" s="148"/>
      <c r="T176" s="149"/>
      <c r="U176" s="146"/>
      <c r="V176" s="146"/>
      <c r="W176" s="146"/>
      <c r="X176" s="146"/>
      <c r="Y176" s="146"/>
      <c r="Z176" s="146"/>
      <c r="AA176" s="150"/>
      <c r="AT176" s="151" t="s">
        <v>177</v>
      </c>
      <c r="AU176" s="151" t="s">
        <v>108</v>
      </c>
      <c r="AV176" s="151" t="s">
        <v>108</v>
      </c>
      <c r="AW176" s="151" t="s">
        <v>117</v>
      </c>
      <c r="AX176" s="151" t="s">
        <v>75</v>
      </c>
      <c r="AY176" s="151" t="s">
        <v>144</v>
      </c>
    </row>
    <row r="177" spans="2:64" s="6" customFormat="1" ht="15.75" customHeight="1" x14ac:dyDescent="0.3">
      <c r="B177" s="152"/>
      <c r="C177" s="153"/>
      <c r="D177" s="153"/>
      <c r="E177" s="153"/>
      <c r="F177" s="232" t="s">
        <v>284</v>
      </c>
      <c r="G177" s="233"/>
      <c r="H177" s="233"/>
      <c r="I177" s="233"/>
      <c r="J177" s="153"/>
      <c r="K177" s="153"/>
      <c r="L177" s="153"/>
      <c r="M177" s="153"/>
      <c r="N177" s="153"/>
      <c r="O177" s="153"/>
      <c r="P177" s="153"/>
      <c r="Q177" s="153"/>
      <c r="R177" s="154"/>
      <c r="T177" s="155"/>
      <c r="U177" s="153"/>
      <c r="V177" s="153"/>
      <c r="W177" s="153"/>
      <c r="X177" s="153"/>
      <c r="Y177" s="153"/>
      <c r="Z177" s="153"/>
      <c r="AA177" s="156"/>
      <c r="AT177" s="157" t="s">
        <v>177</v>
      </c>
      <c r="AU177" s="157" t="s">
        <v>108</v>
      </c>
      <c r="AV177" s="157" t="s">
        <v>21</v>
      </c>
      <c r="AW177" s="157" t="s">
        <v>117</v>
      </c>
      <c r="AX177" s="157" t="s">
        <v>75</v>
      </c>
      <c r="AY177" s="157" t="s">
        <v>144</v>
      </c>
    </row>
    <row r="178" spans="2:64" s="6" customFormat="1" ht="15.75" customHeight="1" x14ac:dyDescent="0.3">
      <c r="B178" s="145"/>
      <c r="C178" s="146"/>
      <c r="D178" s="146"/>
      <c r="E178" s="146"/>
      <c r="F178" s="230" t="s">
        <v>285</v>
      </c>
      <c r="G178" s="231"/>
      <c r="H178" s="231"/>
      <c r="I178" s="231"/>
      <c r="J178" s="146"/>
      <c r="K178" s="147">
        <v>142.05000000000001</v>
      </c>
      <c r="L178" s="146"/>
      <c r="M178" s="146"/>
      <c r="N178" s="146"/>
      <c r="O178" s="146"/>
      <c r="P178" s="146"/>
      <c r="Q178" s="146"/>
      <c r="R178" s="148"/>
      <c r="T178" s="149"/>
      <c r="U178" s="146"/>
      <c r="V178" s="146"/>
      <c r="W178" s="146"/>
      <c r="X178" s="146"/>
      <c r="Y178" s="146"/>
      <c r="Z178" s="146"/>
      <c r="AA178" s="150"/>
      <c r="AT178" s="151" t="s">
        <v>177</v>
      </c>
      <c r="AU178" s="151" t="s">
        <v>108</v>
      </c>
      <c r="AV178" s="151" t="s">
        <v>108</v>
      </c>
      <c r="AW178" s="151" t="s">
        <v>117</v>
      </c>
      <c r="AX178" s="151" t="s">
        <v>75</v>
      </c>
      <c r="AY178" s="151" t="s">
        <v>144</v>
      </c>
    </row>
    <row r="179" spans="2:64" s="6" customFormat="1" ht="15.75" customHeight="1" x14ac:dyDescent="0.3">
      <c r="B179" s="152"/>
      <c r="C179" s="153"/>
      <c r="D179" s="153"/>
      <c r="E179" s="153"/>
      <c r="F179" s="232" t="s">
        <v>286</v>
      </c>
      <c r="G179" s="233"/>
      <c r="H179" s="233"/>
      <c r="I179" s="233"/>
      <c r="J179" s="153"/>
      <c r="K179" s="153"/>
      <c r="L179" s="153"/>
      <c r="M179" s="153"/>
      <c r="N179" s="153"/>
      <c r="O179" s="153"/>
      <c r="P179" s="153"/>
      <c r="Q179" s="153"/>
      <c r="R179" s="154"/>
      <c r="T179" s="155"/>
      <c r="U179" s="153"/>
      <c r="V179" s="153"/>
      <c r="W179" s="153"/>
      <c r="X179" s="153"/>
      <c r="Y179" s="153"/>
      <c r="Z179" s="153"/>
      <c r="AA179" s="156"/>
      <c r="AT179" s="157" t="s">
        <v>177</v>
      </c>
      <c r="AU179" s="157" t="s">
        <v>108</v>
      </c>
      <c r="AV179" s="157" t="s">
        <v>21</v>
      </c>
      <c r="AW179" s="157" t="s">
        <v>117</v>
      </c>
      <c r="AX179" s="157" t="s">
        <v>75</v>
      </c>
      <c r="AY179" s="157" t="s">
        <v>144</v>
      </c>
    </row>
    <row r="180" spans="2:64" s="6" customFormat="1" ht="15.75" customHeight="1" x14ac:dyDescent="0.3">
      <c r="B180" s="145"/>
      <c r="C180" s="146"/>
      <c r="D180" s="146"/>
      <c r="E180" s="146"/>
      <c r="F180" s="230" t="s">
        <v>287</v>
      </c>
      <c r="G180" s="231"/>
      <c r="H180" s="231"/>
      <c r="I180" s="231"/>
      <c r="J180" s="146"/>
      <c r="K180" s="147">
        <v>319.976</v>
      </c>
      <c r="L180" s="146"/>
      <c r="M180" s="146"/>
      <c r="N180" s="146"/>
      <c r="O180" s="146"/>
      <c r="P180" s="146"/>
      <c r="Q180" s="146"/>
      <c r="R180" s="148"/>
      <c r="T180" s="149"/>
      <c r="U180" s="146"/>
      <c r="V180" s="146"/>
      <c r="W180" s="146"/>
      <c r="X180" s="146"/>
      <c r="Y180" s="146"/>
      <c r="Z180" s="146"/>
      <c r="AA180" s="150"/>
      <c r="AT180" s="151" t="s">
        <v>177</v>
      </c>
      <c r="AU180" s="151" t="s">
        <v>108</v>
      </c>
      <c r="AV180" s="151" t="s">
        <v>108</v>
      </c>
      <c r="AW180" s="151" t="s">
        <v>117</v>
      </c>
      <c r="AX180" s="151" t="s">
        <v>75</v>
      </c>
      <c r="AY180" s="151" t="s">
        <v>144</v>
      </c>
    </row>
    <row r="181" spans="2:64" s="6" customFormat="1" ht="27" customHeight="1" x14ac:dyDescent="0.3">
      <c r="B181" s="22"/>
      <c r="C181" s="138" t="s">
        <v>170</v>
      </c>
      <c r="D181" s="138" t="s">
        <v>145</v>
      </c>
      <c r="E181" s="139" t="s">
        <v>288</v>
      </c>
      <c r="F181" s="225" t="s">
        <v>289</v>
      </c>
      <c r="G181" s="226"/>
      <c r="H181" s="226"/>
      <c r="I181" s="226"/>
      <c r="J181" s="140" t="s">
        <v>166</v>
      </c>
      <c r="K181" s="141">
        <v>1608.01</v>
      </c>
      <c r="L181" s="227">
        <v>0</v>
      </c>
      <c r="M181" s="226"/>
      <c r="N181" s="228">
        <f>ROUND($L$181*$K$181,2)</f>
        <v>0</v>
      </c>
      <c r="O181" s="226"/>
      <c r="P181" s="226"/>
      <c r="Q181" s="226"/>
      <c r="R181" s="24"/>
      <c r="T181" s="142"/>
      <c r="U181" s="30" t="s">
        <v>40</v>
      </c>
      <c r="V181" s="143">
        <v>0.09</v>
      </c>
      <c r="W181" s="143">
        <f>$V$181*$K$181</f>
        <v>144.7209</v>
      </c>
      <c r="X181" s="143">
        <v>0</v>
      </c>
      <c r="Y181" s="143">
        <f>$X$181*$K$181</f>
        <v>0</v>
      </c>
      <c r="Z181" s="143">
        <v>0</v>
      </c>
      <c r="AA181" s="144">
        <f>$Z$181*$K$181</f>
        <v>0</v>
      </c>
      <c r="AR181" s="6" t="s">
        <v>149</v>
      </c>
      <c r="AT181" s="6" t="s">
        <v>145</v>
      </c>
      <c r="AU181" s="6" t="s">
        <v>108</v>
      </c>
      <c r="AY181" s="6" t="s">
        <v>144</v>
      </c>
      <c r="BE181" s="92">
        <f>IF($U$181="základní",$N$181,0)</f>
        <v>0</v>
      </c>
      <c r="BF181" s="92">
        <f>IF($U$181="snížená",$N$181,0)</f>
        <v>0</v>
      </c>
      <c r="BG181" s="92">
        <f>IF($U$181="zákl. přenesená",$N$181,0)</f>
        <v>0</v>
      </c>
      <c r="BH181" s="92">
        <f>IF($U$181="sníž. přenesená",$N$181,0)</f>
        <v>0</v>
      </c>
      <c r="BI181" s="92">
        <f>IF($U$181="nulová",$N$181,0)</f>
        <v>0</v>
      </c>
      <c r="BJ181" s="6" t="s">
        <v>21</v>
      </c>
      <c r="BK181" s="92">
        <f>ROUND($L$181*$K$181,2)</f>
        <v>0</v>
      </c>
      <c r="BL181" s="6" t="s">
        <v>149</v>
      </c>
    </row>
    <row r="182" spans="2:64" s="6" customFormat="1" ht="15.75" customHeight="1" x14ac:dyDescent="0.3">
      <c r="B182" s="152"/>
      <c r="C182" s="153"/>
      <c r="D182" s="153"/>
      <c r="E182" s="153"/>
      <c r="F182" s="232" t="s">
        <v>286</v>
      </c>
      <c r="G182" s="233"/>
      <c r="H182" s="233"/>
      <c r="I182" s="233"/>
      <c r="J182" s="153"/>
      <c r="K182" s="153"/>
      <c r="L182" s="153"/>
      <c r="M182" s="153"/>
      <c r="N182" s="153"/>
      <c r="O182" s="153"/>
      <c r="P182" s="153"/>
      <c r="Q182" s="153"/>
      <c r="R182" s="154"/>
      <c r="T182" s="155"/>
      <c r="U182" s="153"/>
      <c r="V182" s="153"/>
      <c r="W182" s="153"/>
      <c r="X182" s="153"/>
      <c r="Y182" s="153"/>
      <c r="Z182" s="153"/>
      <c r="AA182" s="156"/>
      <c r="AT182" s="157" t="s">
        <v>177</v>
      </c>
      <c r="AU182" s="157" t="s">
        <v>108</v>
      </c>
      <c r="AV182" s="157" t="s">
        <v>21</v>
      </c>
      <c r="AW182" s="157" t="s">
        <v>117</v>
      </c>
      <c r="AX182" s="157" t="s">
        <v>75</v>
      </c>
      <c r="AY182" s="157" t="s">
        <v>144</v>
      </c>
    </row>
    <row r="183" spans="2:64" s="6" customFormat="1" ht="15.75" customHeight="1" x14ac:dyDescent="0.3">
      <c r="B183" s="145"/>
      <c r="C183" s="146"/>
      <c r="D183" s="146"/>
      <c r="E183" s="146"/>
      <c r="F183" s="230" t="s">
        <v>290</v>
      </c>
      <c r="G183" s="231"/>
      <c r="H183" s="231"/>
      <c r="I183" s="231"/>
      <c r="J183" s="146"/>
      <c r="K183" s="147">
        <v>1274.78</v>
      </c>
      <c r="L183" s="146"/>
      <c r="M183" s="146"/>
      <c r="N183" s="146"/>
      <c r="O183" s="146"/>
      <c r="P183" s="146"/>
      <c r="Q183" s="146"/>
      <c r="R183" s="148"/>
      <c r="T183" s="149"/>
      <c r="U183" s="146"/>
      <c r="V183" s="146"/>
      <c r="W183" s="146"/>
      <c r="X183" s="146"/>
      <c r="Y183" s="146"/>
      <c r="Z183" s="146"/>
      <c r="AA183" s="150"/>
      <c r="AT183" s="151" t="s">
        <v>177</v>
      </c>
      <c r="AU183" s="151" t="s">
        <v>108</v>
      </c>
      <c r="AV183" s="151" t="s">
        <v>108</v>
      </c>
      <c r="AW183" s="151" t="s">
        <v>117</v>
      </c>
      <c r="AX183" s="151" t="s">
        <v>75</v>
      </c>
      <c r="AY183" s="151" t="s">
        <v>144</v>
      </c>
    </row>
    <row r="184" spans="2:64" s="6" customFormat="1" ht="15.75" customHeight="1" x14ac:dyDescent="0.3">
      <c r="B184" s="152"/>
      <c r="C184" s="153"/>
      <c r="D184" s="153"/>
      <c r="E184" s="153"/>
      <c r="F184" s="232" t="s">
        <v>291</v>
      </c>
      <c r="G184" s="233"/>
      <c r="H184" s="233"/>
      <c r="I184" s="233"/>
      <c r="J184" s="153"/>
      <c r="K184" s="153"/>
      <c r="L184" s="153"/>
      <c r="M184" s="153"/>
      <c r="N184" s="153"/>
      <c r="O184" s="153"/>
      <c r="P184" s="153"/>
      <c r="Q184" s="153"/>
      <c r="R184" s="154"/>
      <c r="T184" s="155"/>
      <c r="U184" s="153"/>
      <c r="V184" s="153"/>
      <c r="W184" s="153"/>
      <c r="X184" s="153"/>
      <c r="Y184" s="153"/>
      <c r="Z184" s="153"/>
      <c r="AA184" s="156"/>
      <c r="AT184" s="157" t="s">
        <v>177</v>
      </c>
      <c r="AU184" s="157" t="s">
        <v>108</v>
      </c>
      <c r="AV184" s="157" t="s">
        <v>21</v>
      </c>
      <c r="AW184" s="157" t="s">
        <v>117</v>
      </c>
      <c r="AX184" s="157" t="s">
        <v>75</v>
      </c>
      <c r="AY184" s="157" t="s">
        <v>144</v>
      </c>
    </row>
    <row r="185" spans="2:64" s="6" customFormat="1" ht="15.75" customHeight="1" x14ac:dyDescent="0.3">
      <c r="B185" s="145"/>
      <c r="C185" s="146"/>
      <c r="D185" s="146"/>
      <c r="E185" s="146"/>
      <c r="F185" s="230" t="s">
        <v>292</v>
      </c>
      <c r="G185" s="231"/>
      <c r="H185" s="231"/>
      <c r="I185" s="231"/>
      <c r="J185" s="146"/>
      <c r="K185" s="147">
        <v>333.23</v>
      </c>
      <c r="L185" s="146"/>
      <c r="M185" s="146"/>
      <c r="N185" s="146"/>
      <c r="O185" s="146"/>
      <c r="P185" s="146"/>
      <c r="Q185" s="146"/>
      <c r="R185" s="148"/>
      <c r="T185" s="149"/>
      <c r="U185" s="146"/>
      <c r="V185" s="146"/>
      <c r="W185" s="146"/>
      <c r="X185" s="146"/>
      <c r="Y185" s="146"/>
      <c r="Z185" s="146"/>
      <c r="AA185" s="150"/>
      <c r="AT185" s="151" t="s">
        <v>177</v>
      </c>
      <c r="AU185" s="151" t="s">
        <v>108</v>
      </c>
      <c r="AV185" s="151" t="s">
        <v>108</v>
      </c>
      <c r="AW185" s="151" t="s">
        <v>117</v>
      </c>
      <c r="AX185" s="151" t="s">
        <v>75</v>
      </c>
      <c r="AY185" s="151" t="s">
        <v>144</v>
      </c>
    </row>
    <row r="186" spans="2:64" s="6" customFormat="1" ht="15.75" customHeight="1" x14ac:dyDescent="0.3">
      <c r="B186" s="22"/>
      <c r="C186" s="138" t="s">
        <v>173</v>
      </c>
      <c r="D186" s="138" t="s">
        <v>145</v>
      </c>
      <c r="E186" s="139" t="s">
        <v>293</v>
      </c>
      <c r="F186" s="225" t="s">
        <v>294</v>
      </c>
      <c r="G186" s="226"/>
      <c r="H186" s="226"/>
      <c r="I186" s="226"/>
      <c r="J186" s="140" t="s">
        <v>166</v>
      </c>
      <c r="K186" s="141">
        <v>1608.01</v>
      </c>
      <c r="L186" s="227">
        <v>0</v>
      </c>
      <c r="M186" s="226"/>
      <c r="N186" s="228">
        <f>ROUND($L$186*$K$186,2)</f>
        <v>0</v>
      </c>
      <c r="O186" s="226"/>
      <c r="P186" s="226"/>
      <c r="Q186" s="226"/>
      <c r="R186" s="24"/>
      <c r="T186" s="142"/>
      <c r="U186" s="30" t="s">
        <v>40</v>
      </c>
      <c r="V186" s="143">
        <v>1.2999999999999999E-2</v>
      </c>
      <c r="W186" s="143">
        <f>$V$186*$K$186</f>
        <v>20.904129999999999</v>
      </c>
      <c r="X186" s="143">
        <v>0</v>
      </c>
      <c r="Y186" s="143">
        <f>$X$186*$K$186</f>
        <v>0</v>
      </c>
      <c r="Z186" s="143">
        <v>0</v>
      </c>
      <c r="AA186" s="144">
        <f>$Z$186*$K$186</f>
        <v>0</v>
      </c>
      <c r="AR186" s="6" t="s">
        <v>149</v>
      </c>
      <c r="AT186" s="6" t="s">
        <v>145</v>
      </c>
      <c r="AU186" s="6" t="s">
        <v>108</v>
      </c>
      <c r="AY186" s="6" t="s">
        <v>144</v>
      </c>
      <c r="BE186" s="92">
        <f>IF($U$186="základní",$N$186,0)</f>
        <v>0</v>
      </c>
      <c r="BF186" s="92">
        <f>IF($U$186="snížená",$N$186,0)</f>
        <v>0</v>
      </c>
      <c r="BG186" s="92">
        <f>IF($U$186="zákl. přenesená",$N$186,0)</f>
        <v>0</v>
      </c>
      <c r="BH186" s="92">
        <f>IF($U$186="sníž. přenesená",$N$186,0)</f>
        <v>0</v>
      </c>
      <c r="BI186" s="92">
        <f>IF($U$186="nulová",$N$186,0)</f>
        <v>0</v>
      </c>
      <c r="BJ186" s="6" t="s">
        <v>21</v>
      </c>
      <c r="BK186" s="92">
        <f>ROUND($L$186*$K$186,2)</f>
        <v>0</v>
      </c>
      <c r="BL186" s="6" t="s">
        <v>149</v>
      </c>
    </row>
    <row r="187" spans="2:64" s="6" customFormat="1" ht="27" customHeight="1" x14ac:dyDescent="0.3">
      <c r="B187" s="22"/>
      <c r="C187" s="138" t="s">
        <v>25</v>
      </c>
      <c r="D187" s="138" t="s">
        <v>145</v>
      </c>
      <c r="E187" s="139" t="s">
        <v>295</v>
      </c>
      <c r="F187" s="225" t="s">
        <v>296</v>
      </c>
      <c r="G187" s="226"/>
      <c r="H187" s="226"/>
      <c r="I187" s="226"/>
      <c r="J187" s="140" t="s">
        <v>166</v>
      </c>
      <c r="K187" s="141">
        <v>1608.01</v>
      </c>
      <c r="L187" s="227">
        <v>0</v>
      </c>
      <c r="M187" s="226"/>
      <c r="N187" s="228">
        <f>ROUND($L$187*$K$187,2)</f>
        <v>0</v>
      </c>
      <c r="O187" s="226"/>
      <c r="P187" s="226"/>
      <c r="Q187" s="226"/>
      <c r="R187" s="24"/>
      <c r="T187" s="142"/>
      <c r="U187" s="30" t="s">
        <v>40</v>
      </c>
      <c r="V187" s="143">
        <v>0.254</v>
      </c>
      <c r="W187" s="143">
        <f>$V$187*$K$187</f>
        <v>408.43454000000003</v>
      </c>
      <c r="X187" s="143">
        <v>0</v>
      </c>
      <c r="Y187" s="143">
        <f>$X$187*$K$187</f>
        <v>0</v>
      </c>
      <c r="Z187" s="143">
        <v>0</v>
      </c>
      <c r="AA187" s="144">
        <f>$Z$187*$K$187</f>
        <v>0</v>
      </c>
      <c r="AR187" s="6" t="s">
        <v>149</v>
      </c>
      <c r="AT187" s="6" t="s">
        <v>145</v>
      </c>
      <c r="AU187" s="6" t="s">
        <v>108</v>
      </c>
      <c r="AY187" s="6" t="s">
        <v>144</v>
      </c>
      <c r="BE187" s="92">
        <f>IF($U$187="základní",$N$187,0)</f>
        <v>0</v>
      </c>
      <c r="BF187" s="92">
        <f>IF($U$187="snížená",$N$187,0)</f>
        <v>0</v>
      </c>
      <c r="BG187" s="92">
        <f>IF($U$187="zákl. přenesená",$N$187,0)</f>
        <v>0</v>
      </c>
      <c r="BH187" s="92">
        <f>IF($U$187="sníž. přenesená",$N$187,0)</f>
        <v>0</v>
      </c>
      <c r="BI187" s="92">
        <f>IF($U$187="nulová",$N$187,0)</f>
        <v>0</v>
      </c>
      <c r="BJ187" s="6" t="s">
        <v>21</v>
      </c>
      <c r="BK187" s="92">
        <f>ROUND($L$187*$K$187,2)</f>
        <v>0</v>
      </c>
      <c r="BL187" s="6" t="s">
        <v>149</v>
      </c>
    </row>
    <row r="188" spans="2:64" s="6" customFormat="1" ht="15.75" customHeight="1" x14ac:dyDescent="0.3">
      <c r="B188" s="22"/>
      <c r="C188" s="138" t="s">
        <v>181</v>
      </c>
      <c r="D188" s="138" t="s">
        <v>145</v>
      </c>
      <c r="E188" s="139" t="s">
        <v>297</v>
      </c>
      <c r="F188" s="225" t="s">
        <v>298</v>
      </c>
      <c r="G188" s="226"/>
      <c r="H188" s="226"/>
      <c r="I188" s="226"/>
      <c r="J188" s="140" t="s">
        <v>166</v>
      </c>
      <c r="K188" s="141">
        <v>1608.01</v>
      </c>
      <c r="L188" s="227">
        <v>0</v>
      </c>
      <c r="M188" s="226"/>
      <c r="N188" s="228">
        <f>ROUND($L$188*$K$188,2)</f>
        <v>0</v>
      </c>
      <c r="O188" s="226"/>
      <c r="P188" s="226"/>
      <c r="Q188" s="226"/>
      <c r="R188" s="24"/>
      <c r="T188" s="142"/>
      <c r="U188" s="30" t="s">
        <v>40</v>
      </c>
      <c r="V188" s="143">
        <v>1.4999999999999999E-2</v>
      </c>
      <c r="W188" s="143">
        <f>$V$188*$K$188</f>
        <v>24.120149999999999</v>
      </c>
      <c r="X188" s="143">
        <v>0</v>
      </c>
      <c r="Y188" s="143">
        <f>$X$188*$K$188</f>
        <v>0</v>
      </c>
      <c r="Z188" s="143">
        <v>0</v>
      </c>
      <c r="AA188" s="144">
        <f>$Z$188*$K$188</f>
        <v>0</v>
      </c>
      <c r="AR188" s="6" t="s">
        <v>149</v>
      </c>
      <c r="AT188" s="6" t="s">
        <v>145</v>
      </c>
      <c r="AU188" s="6" t="s">
        <v>108</v>
      </c>
      <c r="AY188" s="6" t="s">
        <v>144</v>
      </c>
      <c r="BE188" s="92">
        <f>IF($U$188="základní",$N$188,0)</f>
        <v>0</v>
      </c>
      <c r="BF188" s="92">
        <f>IF($U$188="snížená",$N$188,0)</f>
        <v>0</v>
      </c>
      <c r="BG188" s="92">
        <f>IF($U$188="zákl. přenesená",$N$188,0)</f>
        <v>0</v>
      </c>
      <c r="BH188" s="92">
        <f>IF($U$188="sníž. přenesená",$N$188,0)</f>
        <v>0</v>
      </c>
      <c r="BI188" s="92">
        <f>IF($U$188="nulová",$N$188,0)</f>
        <v>0</v>
      </c>
      <c r="BJ188" s="6" t="s">
        <v>21</v>
      </c>
      <c r="BK188" s="92">
        <f>ROUND($L$188*$K$188,2)</f>
        <v>0</v>
      </c>
      <c r="BL188" s="6" t="s">
        <v>149</v>
      </c>
    </row>
    <row r="189" spans="2:64" s="6" customFormat="1" ht="27" customHeight="1" x14ac:dyDescent="0.3">
      <c r="B189" s="22"/>
      <c r="C189" s="138" t="s">
        <v>184</v>
      </c>
      <c r="D189" s="138" t="s">
        <v>145</v>
      </c>
      <c r="E189" s="139" t="s">
        <v>299</v>
      </c>
      <c r="F189" s="225" t="s">
        <v>300</v>
      </c>
      <c r="G189" s="226"/>
      <c r="H189" s="226"/>
      <c r="I189" s="226"/>
      <c r="J189" s="140" t="s">
        <v>166</v>
      </c>
      <c r="K189" s="141">
        <v>1608.01</v>
      </c>
      <c r="L189" s="227">
        <v>0</v>
      </c>
      <c r="M189" s="226"/>
      <c r="N189" s="228">
        <f>ROUND($L$189*$K$189,2)</f>
        <v>0</v>
      </c>
      <c r="O189" s="226"/>
      <c r="P189" s="226"/>
      <c r="Q189" s="226"/>
      <c r="R189" s="24"/>
      <c r="T189" s="142"/>
      <c r="U189" s="30" t="s">
        <v>40</v>
      </c>
      <c r="V189" s="143">
        <v>0.06</v>
      </c>
      <c r="W189" s="143">
        <f>$V$189*$K$189</f>
        <v>96.480599999999995</v>
      </c>
      <c r="X189" s="143">
        <v>0</v>
      </c>
      <c r="Y189" s="143">
        <f>$X$189*$K$189</f>
        <v>0</v>
      </c>
      <c r="Z189" s="143">
        <v>0</v>
      </c>
      <c r="AA189" s="144">
        <f>$Z$189*$K$189</f>
        <v>0</v>
      </c>
      <c r="AR189" s="6" t="s">
        <v>149</v>
      </c>
      <c r="AT189" s="6" t="s">
        <v>145</v>
      </c>
      <c r="AU189" s="6" t="s">
        <v>108</v>
      </c>
      <c r="AY189" s="6" t="s">
        <v>144</v>
      </c>
      <c r="BE189" s="92">
        <f>IF($U$189="základní",$N$189,0)</f>
        <v>0</v>
      </c>
      <c r="BF189" s="92">
        <f>IF($U$189="snížená",$N$189,0)</f>
        <v>0</v>
      </c>
      <c r="BG189" s="92">
        <f>IF($U$189="zákl. přenesená",$N$189,0)</f>
        <v>0</v>
      </c>
      <c r="BH189" s="92">
        <f>IF($U$189="sníž. přenesená",$N$189,0)</f>
        <v>0</v>
      </c>
      <c r="BI189" s="92">
        <f>IF($U$189="nulová",$N$189,0)</f>
        <v>0</v>
      </c>
      <c r="BJ189" s="6" t="s">
        <v>21</v>
      </c>
      <c r="BK189" s="92">
        <f>ROUND($L$189*$K$189,2)</f>
        <v>0</v>
      </c>
      <c r="BL189" s="6" t="s">
        <v>149</v>
      </c>
    </row>
    <row r="190" spans="2:64" s="6" customFormat="1" ht="15.75" customHeight="1" x14ac:dyDescent="0.3">
      <c r="B190" s="22"/>
      <c r="C190" s="159" t="s">
        <v>188</v>
      </c>
      <c r="D190" s="159" t="s">
        <v>301</v>
      </c>
      <c r="E190" s="160" t="s">
        <v>302</v>
      </c>
      <c r="F190" s="238" t="s">
        <v>303</v>
      </c>
      <c r="G190" s="239"/>
      <c r="H190" s="239"/>
      <c r="I190" s="239"/>
      <c r="J190" s="161" t="s">
        <v>304</v>
      </c>
      <c r="K190" s="162">
        <v>56.28</v>
      </c>
      <c r="L190" s="240">
        <v>0</v>
      </c>
      <c r="M190" s="239"/>
      <c r="N190" s="241">
        <f>ROUND($L$190*$K$190,2)</f>
        <v>0</v>
      </c>
      <c r="O190" s="226"/>
      <c r="P190" s="226"/>
      <c r="Q190" s="226"/>
      <c r="R190" s="24"/>
      <c r="T190" s="142"/>
      <c r="U190" s="30" t="s">
        <v>40</v>
      </c>
      <c r="V190" s="143">
        <v>0</v>
      </c>
      <c r="W190" s="143">
        <f>$V$190*$K$190</f>
        <v>0</v>
      </c>
      <c r="X190" s="143">
        <v>1E-3</v>
      </c>
      <c r="Y190" s="143">
        <f>$X$190*$K$190</f>
        <v>5.6280000000000004E-2</v>
      </c>
      <c r="Z190" s="143">
        <v>0</v>
      </c>
      <c r="AA190" s="144">
        <f>$Z$190*$K$190</f>
        <v>0</v>
      </c>
      <c r="AR190" s="6" t="s">
        <v>170</v>
      </c>
      <c r="AT190" s="6" t="s">
        <v>301</v>
      </c>
      <c r="AU190" s="6" t="s">
        <v>108</v>
      </c>
      <c r="AY190" s="6" t="s">
        <v>144</v>
      </c>
      <c r="BE190" s="92">
        <f>IF($U$190="základní",$N$190,0)</f>
        <v>0</v>
      </c>
      <c r="BF190" s="92">
        <f>IF($U$190="snížená",$N$190,0)</f>
        <v>0</v>
      </c>
      <c r="BG190" s="92">
        <f>IF($U$190="zákl. přenesená",$N$190,0)</f>
        <v>0</v>
      </c>
      <c r="BH190" s="92">
        <f>IF($U$190="sníž. přenesená",$N$190,0)</f>
        <v>0</v>
      </c>
      <c r="BI190" s="92">
        <f>IF($U$190="nulová",$N$190,0)</f>
        <v>0</v>
      </c>
      <c r="BJ190" s="6" t="s">
        <v>21</v>
      </c>
      <c r="BK190" s="92">
        <f>ROUND($L$190*$K$190,2)</f>
        <v>0</v>
      </c>
      <c r="BL190" s="6" t="s">
        <v>149</v>
      </c>
    </row>
    <row r="191" spans="2:64" s="127" customFormat="1" ht="30.75" customHeight="1" x14ac:dyDescent="0.35">
      <c r="B191" s="128"/>
      <c r="C191" s="129"/>
      <c r="D191" s="137" t="s">
        <v>222</v>
      </c>
      <c r="E191" s="129"/>
      <c r="F191" s="129"/>
      <c r="G191" s="129"/>
      <c r="H191" s="129"/>
      <c r="I191" s="129"/>
      <c r="J191" s="129"/>
      <c r="K191" s="129"/>
      <c r="L191" s="129"/>
      <c r="M191" s="129"/>
      <c r="N191" s="237">
        <f>$BK$191</f>
        <v>0</v>
      </c>
      <c r="O191" s="236"/>
      <c r="P191" s="236"/>
      <c r="Q191" s="236"/>
      <c r="R191" s="131"/>
      <c r="T191" s="132"/>
      <c r="U191" s="129"/>
      <c r="V191" s="129"/>
      <c r="W191" s="133">
        <f>SUM($W$192:$W$203)</f>
        <v>812.32924000000014</v>
      </c>
      <c r="X191" s="129"/>
      <c r="Y191" s="133">
        <f>SUM($Y$192:$Y$203)</f>
        <v>2666.3518866000004</v>
      </c>
      <c r="Z191" s="129"/>
      <c r="AA191" s="134">
        <f>SUM($AA$192:$AA$203)</f>
        <v>0</v>
      </c>
      <c r="AR191" s="135" t="s">
        <v>21</v>
      </c>
      <c r="AT191" s="135" t="s">
        <v>74</v>
      </c>
      <c r="AU191" s="135" t="s">
        <v>21</v>
      </c>
      <c r="AY191" s="135" t="s">
        <v>144</v>
      </c>
      <c r="BK191" s="136">
        <f>SUM($BK$192:$BK$203)</f>
        <v>0</v>
      </c>
    </row>
    <row r="192" spans="2:64" s="6" customFormat="1" ht="27" customHeight="1" x14ac:dyDescent="0.3">
      <c r="B192" s="22"/>
      <c r="C192" s="138" t="s">
        <v>199</v>
      </c>
      <c r="D192" s="138" t="s">
        <v>145</v>
      </c>
      <c r="E192" s="139" t="s">
        <v>305</v>
      </c>
      <c r="F192" s="225" t="s">
        <v>306</v>
      </c>
      <c r="G192" s="226"/>
      <c r="H192" s="226"/>
      <c r="I192" s="226"/>
      <c r="J192" s="140" t="s">
        <v>166</v>
      </c>
      <c r="K192" s="141">
        <v>2999.47</v>
      </c>
      <c r="L192" s="227">
        <v>0</v>
      </c>
      <c r="M192" s="226"/>
      <c r="N192" s="228">
        <f>ROUND($L$192*$K$192,2)</f>
        <v>0</v>
      </c>
      <c r="O192" s="226"/>
      <c r="P192" s="226"/>
      <c r="Q192" s="226"/>
      <c r="R192" s="24"/>
      <c r="T192" s="142"/>
      <c r="U192" s="30" t="s">
        <v>40</v>
      </c>
      <c r="V192" s="143">
        <v>6.6000000000000003E-2</v>
      </c>
      <c r="W192" s="143">
        <f>$V$192*$K$192</f>
        <v>197.96502000000001</v>
      </c>
      <c r="X192" s="143">
        <v>0</v>
      </c>
      <c r="Y192" s="143">
        <f>$X$192*$K$192</f>
        <v>0</v>
      </c>
      <c r="Z192" s="143">
        <v>0</v>
      </c>
      <c r="AA192" s="144">
        <f>$Z$192*$K$192</f>
        <v>0</v>
      </c>
      <c r="AR192" s="6" t="s">
        <v>149</v>
      </c>
      <c r="AT192" s="6" t="s">
        <v>145</v>
      </c>
      <c r="AU192" s="6" t="s">
        <v>108</v>
      </c>
      <c r="AY192" s="6" t="s">
        <v>144</v>
      </c>
      <c r="BE192" s="92">
        <f>IF($U$192="základní",$N$192,0)</f>
        <v>0</v>
      </c>
      <c r="BF192" s="92">
        <f>IF($U$192="snížená",$N$192,0)</f>
        <v>0</v>
      </c>
      <c r="BG192" s="92">
        <f>IF($U$192="zákl. přenesená",$N$192,0)</f>
        <v>0</v>
      </c>
      <c r="BH192" s="92">
        <f>IF($U$192="sníž. přenesená",$N$192,0)</f>
        <v>0</v>
      </c>
      <c r="BI192" s="92">
        <f>IF($U$192="nulová",$N$192,0)</f>
        <v>0</v>
      </c>
      <c r="BJ192" s="6" t="s">
        <v>21</v>
      </c>
      <c r="BK192" s="92">
        <f>ROUND($L$192*$K$192,2)</f>
        <v>0</v>
      </c>
      <c r="BL192" s="6" t="s">
        <v>149</v>
      </c>
    </row>
    <row r="193" spans="2:64" s="6" customFormat="1" ht="15.75" customHeight="1" x14ac:dyDescent="0.3">
      <c r="B193" s="152"/>
      <c r="C193" s="153"/>
      <c r="D193" s="153"/>
      <c r="E193" s="153"/>
      <c r="F193" s="232" t="s">
        <v>307</v>
      </c>
      <c r="G193" s="233"/>
      <c r="H193" s="233"/>
      <c r="I193" s="233"/>
      <c r="J193" s="153"/>
      <c r="K193" s="153"/>
      <c r="L193" s="153"/>
      <c r="M193" s="153"/>
      <c r="N193" s="153"/>
      <c r="O193" s="153"/>
      <c r="P193" s="153"/>
      <c r="Q193" s="153"/>
      <c r="R193" s="154"/>
      <c r="T193" s="155"/>
      <c r="U193" s="153"/>
      <c r="V193" s="153"/>
      <c r="W193" s="153"/>
      <c r="X193" s="153"/>
      <c r="Y193" s="153"/>
      <c r="Z193" s="153"/>
      <c r="AA193" s="156"/>
      <c r="AT193" s="157" t="s">
        <v>177</v>
      </c>
      <c r="AU193" s="157" t="s">
        <v>108</v>
      </c>
      <c r="AV193" s="157" t="s">
        <v>21</v>
      </c>
      <c r="AW193" s="157" t="s">
        <v>117</v>
      </c>
      <c r="AX193" s="157" t="s">
        <v>75</v>
      </c>
      <c r="AY193" s="157" t="s">
        <v>144</v>
      </c>
    </row>
    <row r="194" spans="2:64" s="6" customFormat="1" ht="15.75" customHeight="1" x14ac:dyDescent="0.3">
      <c r="B194" s="145"/>
      <c r="C194" s="146"/>
      <c r="D194" s="146"/>
      <c r="E194" s="146"/>
      <c r="F194" s="230" t="s">
        <v>308</v>
      </c>
      <c r="G194" s="231"/>
      <c r="H194" s="231"/>
      <c r="I194" s="231"/>
      <c r="J194" s="146"/>
      <c r="K194" s="147">
        <v>2974.28</v>
      </c>
      <c r="L194" s="146"/>
      <c r="M194" s="146"/>
      <c r="N194" s="146"/>
      <c r="O194" s="146"/>
      <c r="P194" s="146"/>
      <c r="Q194" s="146"/>
      <c r="R194" s="148"/>
      <c r="T194" s="149"/>
      <c r="U194" s="146"/>
      <c r="V194" s="146"/>
      <c r="W194" s="146"/>
      <c r="X194" s="146"/>
      <c r="Y194" s="146"/>
      <c r="Z194" s="146"/>
      <c r="AA194" s="150"/>
      <c r="AT194" s="151" t="s">
        <v>177</v>
      </c>
      <c r="AU194" s="151" t="s">
        <v>108</v>
      </c>
      <c r="AV194" s="151" t="s">
        <v>108</v>
      </c>
      <c r="AW194" s="151" t="s">
        <v>117</v>
      </c>
      <c r="AX194" s="151" t="s">
        <v>75</v>
      </c>
      <c r="AY194" s="151" t="s">
        <v>144</v>
      </c>
    </row>
    <row r="195" spans="2:64" s="6" customFormat="1" ht="15.75" customHeight="1" x14ac:dyDescent="0.3">
      <c r="B195" s="145"/>
      <c r="C195" s="146"/>
      <c r="D195" s="146"/>
      <c r="E195" s="146"/>
      <c r="F195" s="230" t="s">
        <v>309</v>
      </c>
      <c r="G195" s="231"/>
      <c r="H195" s="231"/>
      <c r="I195" s="231"/>
      <c r="J195" s="146"/>
      <c r="K195" s="147">
        <v>25.19</v>
      </c>
      <c r="L195" s="146"/>
      <c r="M195" s="146"/>
      <c r="N195" s="146"/>
      <c r="O195" s="146"/>
      <c r="P195" s="146"/>
      <c r="Q195" s="146"/>
      <c r="R195" s="148"/>
      <c r="T195" s="149"/>
      <c r="U195" s="146"/>
      <c r="V195" s="146"/>
      <c r="W195" s="146"/>
      <c r="X195" s="146"/>
      <c r="Y195" s="146"/>
      <c r="Z195" s="146"/>
      <c r="AA195" s="150"/>
      <c r="AT195" s="151" t="s">
        <v>177</v>
      </c>
      <c r="AU195" s="151" t="s">
        <v>108</v>
      </c>
      <c r="AV195" s="151" t="s">
        <v>108</v>
      </c>
      <c r="AW195" s="151" t="s">
        <v>117</v>
      </c>
      <c r="AX195" s="151" t="s">
        <v>75</v>
      </c>
      <c r="AY195" s="151" t="s">
        <v>144</v>
      </c>
    </row>
    <row r="196" spans="2:64" s="6" customFormat="1" ht="27" customHeight="1" x14ac:dyDescent="0.3">
      <c r="B196" s="22"/>
      <c r="C196" s="138" t="s">
        <v>8</v>
      </c>
      <c r="D196" s="138" t="s">
        <v>145</v>
      </c>
      <c r="E196" s="139" t="s">
        <v>310</v>
      </c>
      <c r="F196" s="225" t="s">
        <v>311</v>
      </c>
      <c r="G196" s="226"/>
      <c r="H196" s="226"/>
      <c r="I196" s="226"/>
      <c r="J196" s="140" t="s">
        <v>166</v>
      </c>
      <c r="K196" s="141">
        <v>2999.47</v>
      </c>
      <c r="L196" s="227">
        <v>0</v>
      </c>
      <c r="M196" s="226"/>
      <c r="N196" s="228">
        <f>ROUND($L$196*$K$196,2)</f>
        <v>0</v>
      </c>
      <c r="O196" s="226"/>
      <c r="P196" s="226"/>
      <c r="Q196" s="226"/>
      <c r="R196" s="24"/>
      <c r="T196" s="142"/>
      <c r="U196" s="30" t="s">
        <v>40</v>
      </c>
      <c r="V196" s="143">
        <v>2E-3</v>
      </c>
      <c r="W196" s="143">
        <f>$V$196*$K$196</f>
        <v>5.9989400000000002</v>
      </c>
      <c r="X196" s="143">
        <v>7.1000000000000002E-4</v>
      </c>
      <c r="Y196" s="143">
        <f>$X$196*$K$196</f>
        <v>2.1296236999999998</v>
      </c>
      <c r="Z196" s="143">
        <v>0</v>
      </c>
      <c r="AA196" s="144">
        <f>$Z$196*$K$196</f>
        <v>0</v>
      </c>
      <c r="AR196" s="6" t="s">
        <v>149</v>
      </c>
      <c r="AT196" s="6" t="s">
        <v>145</v>
      </c>
      <c r="AU196" s="6" t="s">
        <v>108</v>
      </c>
      <c r="AY196" s="6" t="s">
        <v>144</v>
      </c>
      <c r="BE196" s="92">
        <f>IF($U$196="základní",$N$196,0)</f>
        <v>0</v>
      </c>
      <c r="BF196" s="92">
        <f>IF($U$196="snížená",$N$196,0)</f>
        <v>0</v>
      </c>
      <c r="BG196" s="92">
        <f>IF($U$196="zákl. přenesená",$N$196,0)</f>
        <v>0</v>
      </c>
      <c r="BH196" s="92">
        <f>IF($U$196="sníž. přenesená",$N$196,0)</f>
        <v>0</v>
      </c>
      <c r="BI196" s="92">
        <f>IF($U$196="nulová",$N$196,0)</f>
        <v>0</v>
      </c>
      <c r="BJ196" s="6" t="s">
        <v>21</v>
      </c>
      <c r="BK196" s="92">
        <f>ROUND($L$196*$K$196,2)</f>
        <v>0</v>
      </c>
      <c r="BL196" s="6" t="s">
        <v>149</v>
      </c>
    </row>
    <row r="197" spans="2:64" s="6" customFormat="1" ht="27" customHeight="1" x14ac:dyDescent="0.3">
      <c r="B197" s="22"/>
      <c r="C197" s="138" t="s">
        <v>209</v>
      </c>
      <c r="D197" s="138" t="s">
        <v>145</v>
      </c>
      <c r="E197" s="139" t="s">
        <v>312</v>
      </c>
      <c r="F197" s="225" t="s">
        <v>313</v>
      </c>
      <c r="G197" s="226"/>
      <c r="H197" s="226"/>
      <c r="I197" s="226"/>
      <c r="J197" s="140" t="s">
        <v>166</v>
      </c>
      <c r="K197" s="141">
        <v>2999.47</v>
      </c>
      <c r="L197" s="227">
        <v>0</v>
      </c>
      <c r="M197" s="226"/>
      <c r="N197" s="228">
        <f>ROUND($L$197*$K$197,2)</f>
        <v>0</v>
      </c>
      <c r="O197" s="226"/>
      <c r="P197" s="226"/>
      <c r="Q197" s="226"/>
      <c r="R197" s="24"/>
      <c r="T197" s="142"/>
      <c r="U197" s="30" t="s">
        <v>40</v>
      </c>
      <c r="V197" s="143">
        <v>6.4000000000000001E-2</v>
      </c>
      <c r="W197" s="143">
        <f>$V$197*$K$197</f>
        <v>191.96608000000001</v>
      </c>
      <c r="X197" s="143">
        <v>0.18462999999999999</v>
      </c>
      <c r="Y197" s="143">
        <f>$X$197*$K$197</f>
        <v>553.79214609999997</v>
      </c>
      <c r="Z197" s="143">
        <v>0</v>
      </c>
      <c r="AA197" s="144">
        <f>$Z$197*$K$197</f>
        <v>0</v>
      </c>
      <c r="AR197" s="6" t="s">
        <v>149</v>
      </c>
      <c r="AT197" s="6" t="s">
        <v>145</v>
      </c>
      <c r="AU197" s="6" t="s">
        <v>108</v>
      </c>
      <c r="AY197" s="6" t="s">
        <v>144</v>
      </c>
      <c r="BE197" s="92">
        <f>IF($U$197="základní",$N$197,0)</f>
        <v>0</v>
      </c>
      <c r="BF197" s="92">
        <f>IF($U$197="snížená",$N$197,0)</f>
        <v>0</v>
      </c>
      <c r="BG197" s="92">
        <f>IF($U$197="zákl. přenesená",$N$197,0)</f>
        <v>0</v>
      </c>
      <c r="BH197" s="92">
        <f>IF($U$197="sníž. přenesená",$N$197,0)</f>
        <v>0</v>
      </c>
      <c r="BI197" s="92">
        <f>IF($U$197="nulová",$N$197,0)</f>
        <v>0</v>
      </c>
      <c r="BJ197" s="6" t="s">
        <v>21</v>
      </c>
      <c r="BK197" s="92">
        <f>ROUND($L$197*$K$197,2)</f>
        <v>0</v>
      </c>
      <c r="BL197" s="6" t="s">
        <v>149</v>
      </c>
    </row>
    <row r="198" spans="2:64" s="6" customFormat="1" ht="27" customHeight="1" x14ac:dyDescent="0.3">
      <c r="B198" s="22"/>
      <c r="C198" s="138" t="s">
        <v>213</v>
      </c>
      <c r="D198" s="138" t="s">
        <v>145</v>
      </c>
      <c r="E198" s="139" t="s">
        <v>314</v>
      </c>
      <c r="F198" s="225" t="s">
        <v>315</v>
      </c>
      <c r="G198" s="226"/>
      <c r="H198" s="226"/>
      <c r="I198" s="226"/>
      <c r="J198" s="140" t="s">
        <v>166</v>
      </c>
      <c r="K198" s="141">
        <v>2974.28</v>
      </c>
      <c r="L198" s="227">
        <v>0</v>
      </c>
      <c r="M198" s="226"/>
      <c r="N198" s="228">
        <f>ROUND($L$198*$K$198,2)</f>
        <v>0</v>
      </c>
      <c r="O198" s="226"/>
      <c r="P198" s="226"/>
      <c r="Q198" s="226"/>
      <c r="R198" s="24"/>
      <c r="T198" s="142"/>
      <c r="U198" s="30" t="s">
        <v>40</v>
      </c>
      <c r="V198" s="143">
        <v>4.0000000000000001E-3</v>
      </c>
      <c r="W198" s="143">
        <f>$V$198*$K$198</f>
        <v>11.897120000000001</v>
      </c>
      <c r="X198" s="143">
        <v>6.0099999999999997E-3</v>
      </c>
      <c r="Y198" s="143">
        <f>$X$198*$K$198</f>
        <v>17.875422799999999</v>
      </c>
      <c r="Z198" s="143">
        <v>0</v>
      </c>
      <c r="AA198" s="144">
        <f>$Z$198*$K$198</f>
        <v>0</v>
      </c>
      <c r="AR198" s="6" t="s">
        <v>149</v>
      </c>
      <c r="AT198" s="6" t="s">
        <v>145</v>
      </c>
      <c r="AU198" s="6" t="s">
        <v>108</v>
      </c>
      <c r="AY198" s="6" t="s">
        <v>144</v>
      </c>
      <c r="BE198" s="92">
        <f>IF($U$198="základní",$N$198,0)</f>
        <v>0</v>
      </c>
      <c r="BF198" s="92">
        <f>IF($U$198="snížená",$N$198,0)</f>
        <v>0</v>
      </c>
      <c r="BG198" s="92">
        <f>IF($U$198="zákl. přenesená",$N$198,0)</f>
        <v>0</v>
      </c>
      <c r="BH198" s="92">
        <f>IF($U$198="sníž. přenesená",$N$198,0)</f>
        <v>0</v>
      </c>
      <c r="BI198" s="92">
        <f>IF($U$198="nulová",$N$198,0)</f>
        <v>0</v>
      </c>
      <c r="BJ198" s="6" t="s">
        <v>21</v>
      </c>
      <c r="BK198" s="92">
        <f>ROUND($L$198*$K$198,2)</f>
        <v>0</v>
      </c>
      <c r="BL198" s="6" t="s">
        <v>149</v>
      </c>
    </row>
    <row r="199" spans="2:64" s="6" customFormat="1" ht="15.75" customHeight="1" x14ac:dyDescent="0.3">
      <c r="B199" s="152"/>
      <c r="C199" s="153"/>
      <c r="D199" s="153"/>
      <c r="E199" s="153"/>
      <c r="F199" s="232" t="s">
        <v>307</v>
      </c>
      <c r="G199" s="233"/>
      <c r="H199" s="233"/>
      <c r="I199" s="233"/>
      <c r="J199" s="153"/>
      <c r="K199" s="153"/>
      <c r="L199" s="153"/>
      <c r="M199" s="153"/>
      <c r="N199" s="153"/>
      <c r="O199" s="153"/>
      <c r="P199" s="153"/>
      <c r="Q199" s="153"/>
      <c r="R199" s="154"/>
      <c r="T199" s="155"/>
      <c r="U199" s="153"/>
      <c r="V199" s="153"/>
      <c r="W199" s="153"/>
      <c r="X199" s="153"/>
      <c r="Y199" s="153"/>
      <c r="Z199" s="153"/>
      <c r="AA199" s="156"/>
      <c r="AT199" s="157" t="s">
        <v>177</v>
      </c>
      <c r="AU199" s="157" t="s">
        <v>108</v>
      </c>
      <c r="AV199" s="157" t="s">
        <v>21</v>
      </c>
      <c r="AW199" s="157" t="s">
        <v>117</v>
      </c>
      <c r="AX199" s="157" t="s">
        <v>75</v>
      </c>
      <c r="AY199" s="157" t="s">
        <v>144</v>
      </c>
    </row>
    <row r="200" spans="2:64" s="6" customFormat="1" ht="15.75" customHeight="1" x14ac:dyDescent="0.3">
      <c r="B200" s="145"/>
      <c r="C200" s="146"/>
      <c r="D200" s="146"/>
      <c r="E200" s="146"/>
      <c r="F200" s="230" t="s">
        <v>308</v>
      </c>
      <c r="G200" s="231"/>
      <c r="H200" s="231"/>
      <c r="I200" s="231"/>
      <c r="J200" s="146"/>
      <c r="K200" s="147">
        <v>2974.28</v>
      </c>
      <c r="L200" s="146"/>
      <c r="M200" s="146"/>
      <c r="N200" s="146"/>
      <c r="O200" s="146"/>
      <c r="P200" s="146"/>
      <c r="Q200" s="146"/>
      <c r="R200" s="148"/>
      <c r="T200" s="149"/>
      <c r="U200" s="146"/>
      <c r="V200" s="146"/>
      <c r="W200" s="146"/>
      <c r="X200" s="146"/>
      <c r="Y200" s="146"/>
      <c r="Z200" s="146"/>
      <c r="AA200" s="150"/>
      <c r="AT200" s="151" t="s">
        <v>177</v>
      </c>
      <c r="AU200" s="151" t="s">
        <v>108</v>
      </c>
      <c r="AV200" s="151" t="s">
        <v>108</v>
      </c>
      <c r="AW200" s="151" t="s">
        <v>117</v>
      </c>
      <c r="AX200" s="151" t="s">
        <v>75</v>
      </c>
      <c r="AY200" s="151" t="s">
        <v>144</v>
      </c>
    </row>
    <row r="201" spans="2:64" s="6" customFormat="1" ht="27" customHeight="1" x14ac:dyDescent="0.3">
      <c r="B201" s="22"/>
      <c r="C201" s="138" t="s">
        <v>316</v>
      </c>
      <c r="D201" s="138" t="s">
        <v>145</v>
      </c>
      <c r="E201" s="139" t="s">
        <v>317</v>
      </c>
      <c r="F201" s="225" t="s">
        <v>318</v>
      </c>
      <c r="G201" s="226"/>
      <c r="H201" s="226"/>
      <c r="I201" s="226"/>
      <c r="J201" s="140" t="s">
        <v>166</v>
      </c>
      <c r="K201" s="141">
        <v>2974.28</v>
      </c>
      <c r="L201" s="227">
        <v>0</v>
      </c>
      <c r="M201" s="226"/>
      <c r="N201" s="228">
        <f>ROUND($L$201*$K$201,2)</f>
        <v>0</v>
      </c>
      <c r="O201" s="226"/>
      <c r="P201" s="226"/>
      <c r="Q201" s="226"/>
      <c r="R201" s="24"/>
      <c r="T201" s="142"/>
      <c r="U201" s="30" t="s">
        <v>40</v>
      </c>
      <c r="V201" s="143">
        <v>2.7E-2</v>
      </c>
      <c r="W201" s="143">
        <f>$V$201*$K$201</f>
        <v>80.30556</v>
      </c>
      <c r="X201" s="143">
        <v>0.33206000000000002</v>
      </c>
      <c r="Y201" s="143">
        <f>$X$201*$K$201</f>
        <v>987.63941680000016</v>
      </c>
      <c r="Z201" s="143">
        <v>0</v>
      </c>
      <c r="AA201" s="144">
        <f>$Z$201*$K$201</f>
        <v>0</v>
      </c>
      <c r="AR201" s="6" t="s">
        <v>149</v>
      </c>
      <c r="AT201" s="6" t="s">
        <v>145</v>
      </c>
      <c r="AU201" s="6" t="s">
        <v>108</v>
      </c>
      <c r="AY201" s="6" t="s">
        <v>144</v>
      </c>
      <c r="BE201" s="92">
        <f>IF($U$201="základní",$N$201,0)</f>
        <v>0</v>
      </c>
      <c r="BF201" s="92">
        <f>IF($U$201="snížená",$N$201,0)</f>
        <v>0</v>
      </c>
      <c r="BG201" s="92">
        <f>IF($U$201="zákl. přenesená",$N$201,0)</f>
        <v>0</v>
      </c>
      <c r="BH201" s="92">
        <f>IF($U$201="sníž. přenesená",$N$201,0)</f>
        <v>0</v>
      </c>
      <c r="BI201" s="92">
        <f>IF($U$201="nulová",$N$201,0)</f>
        <v>0</v>
      </c>
      <c r="BJ201" s="6" t="s">
        <v>21</v>
      </c>
      <c r="BK201" s="92">
        <f>ROUND($L$201*$K$201,2)</f>
        <v>0</v>
      </c>
      <c r="BL201" s="6" t="s">
        <v>149</v>
      </c>
    </row>
    <row r="202" spans="2:64" s="6" customFormat="1" ht="15.75" customHeight="1" x14ac:dyDescent="0.3">
      <c r="B202" s="22"/>
      <c r="C202" s="138" t="s">
        <v>319</v>
      </c>
      <c r="D202" s="138" t="s">
        <v>145</v>
      </c>
      <c r="E202" s="139" t="s">
        <v>320</v>
      </c>
      <c r="F202" s="225" t="s">
        <v>321</v>
      </c>
      <c r="G202" s="226"/>
      <c r="H202" s="226"/>
      <c r="I202" s="226"/>
      <c r="J202" s="140" t="s">
        <v>166</v>
      </c>
      <c r="K202" s="141">
        <v>2974.28</v>
      </c>
      <c r="L202" s="227">
        <v>0</v>
      </c>
      <c r="M202" s="226"/>
      <c r="N202" s="228">
        <f>ROUND($L$202*$K$202,2)</f>
        <v>0</v>
      </c>
      <c r="O202" s="226"/>
      <c r="P202" s="226"/>
      <c r="Q202" s="226"/>
      <c r="R202" s="24"/>
      <c r="T202" s="142"/>
      <c r="U202" s="30" t="s">
        <v>40</v>
      </c>
      <c r="V202" s="143">
        <v>2.9000000000000001E-2</v>
      </c>
      <c r="W202" s="143">
        <f>$V$202*$K$202</f>
        <v>86.254120000000015</v>
      </c>
      <c r="X202" s="143">
        <v>0.37080000000000002</v>
      </c>
      <c r="Y202" s="143">
        <f>$X$202*$K$202</f>
        <v>1102.8630240000002</v>
      </c>
      <c r="Z202" s="143">
        <v>0</v>
      </c>
      <c r="AA202" s="144">
        <f>$Z$202*$K$202</f>
        <v>0</v>
      </c>
      <c r="AR202" s="6" t="s">
        <v>149</v>
      </c>
      <c r="AT202" s="6" t="s">
        <v>145</v>
      </c>
      <c r="AU202" s="6" t="s">
        <v>108</v>
      </c>
      <c r="AY202" s="6" t="s">
        <v>144</v>
      </c>
      <c r="BE202" s="92">
        <f>IF($U$202="základní",$N$202,0)</f>
        <v>0</v>
      </c>
      <c r="BF202" s="92">
        <f>IF($U$202="snížená",$N$202,0)</f>
        <v>0</v>
      </c>
      <c r="BG202" s="92">
        <f>IF($U$202="zákl. přenesená",$N$202,0)</f>
        <v>0</v>
      </c>
      <c r="BH202" s="92">
        <f>IF($U$202="sníž. přenesená",$N$202,0)</f>
        <v>0</v>
      </c>
      <c r="BI202" s="92">
        <f>IF($U$202="nulová",$N$202,0)</f>
        <v>0</v>
      </c>
      <c r="BJ202" s="6" t="s">
        <v>21</v>
      </c>
      <c r="BK202" s="92">
        <f>ROUND($L$202*$K$202,2)</f>
        <v>0</v>
      </c>
      <c r="BL202" s="6" t="s">
        <v>149</v>
      </c>
    </row>
    <row r="203" spans="2:64" s="6" customFormat="1" ht="27" customHeight="1" x14ac:dyDescent="0.3">
      <c r="B203" s="22"/>
      <c r="C203" s="138" t="s">
        <v>322</v>
      </c>
      <c r="D203" s="138" t="s">
        <v>145</v>
      </c>
      <c r="E203" s="139" t="s">
        <v>323</v>
      </c>
      <c r="F203" s="225" t="s">
        <v>324</v>
      </c>
      <c r="G203" s="226"/>
      <c r="H203" s="226"/>
      <c r="I203" s="226"/>
      <c r="J203" s="140" t="s">
        <v>166</v>
      </c>
      <c r="K203" s="141">
        <v>2974.28</v>
      </c>
      <c r="L203" s="227">
        <v>0</v>
      </c>
      <c r="M203" s="226"/>
      <c r="N203" s="228">
        <f>ROUND($L$203*$K$203,2)</f>
        <v>0</v>
      </c>
      <c r="O203" s="226"/>
      <c r="P203" s="226"/>
      <c r="Q203" s="226"/>
      <c r="R203" s="24"/>
      <c r="T203" s="142"/>
      <c r="U203" s="30" t="s">
        <v>40</v>
      </c>
      <c r="V203" s="143">
        <v>0.08</v>
      </c>
      <c r="W203" s="143">
        <f>$V$203*$K$203</f>
        <v>237.94240000000002</v>
      </c>
      <c r="X203" s="143">
        <v>6.8999999999999997E-4</v>
      </c>
      <c r="Y203" s="143">
        <f>$X$203*$K$203</f>
        <v>2.0522532</v>
      </c>
      <c r="Z203" s="143">
        <v>0</v>
      </c>
      <c r="AA203" s="144">
        <f>$Z$203*$K$203</f>
        <v>0</v>
      </c>
      <c r="AR203" s="6" t="s">
        <v>149</v>
      </c>
      <c r="AT203" s="6" t="s">
        <v>145</v>
      </c>
      <c r="AU203" s="6" t="s">
        <v>108</v>
      </c>
      <c r="AY203" s="6" t="s">
        <v>144</v>
      </c>
      <c r="BE203" s="92">
        <f>IF($U$203="základní",$N$203,0)</f>
        <v>0</v>
      </c>
      <c r="BF203" s="92">
        <f>IF($U$203="snížená",$N$203,0)</f>
        <v>0</v>
      </c>
      <c r="BG203" s="92">
        <f>IF($U$203="zákl. přenesená",$N$203,0)</f>
        <v>0</v>
      </c>
      <c r="BH203" s="92">
        <f>IF($U$203="sníž. přenesená",$N$203,0)</f>
        <v>0</v>
      </c>
      <c r="BI203" s="92">
        <f>IF($U$203="nulová",$N$203,0)</f>
        <v>0</v>
      </c>
      <c r="BJ203" s="6" t="s">
        <v>21</v>
      </c>
      <c r="BK203" s="92">
        <f>ROUND($L$203*$K$203,2)</f>
        <v>0</v>
      </c>
      <c r="BL203" s="6" t="s">
        <v>149</v>
      </c>
    </row>
    <row r="204" spans="2:64" s="127" customFormat="1" ht="30.75" customHeight="1" x14ac:dyDescent="0.35">
      <c r="B204" s="128"/>
      <c r="C204" s="129"/>
      <c r="D204" s="137" t="s">
        <v>223</v>
      </c>
      <c r="E204" s="129"/>
      <c r="F204" s="129"/>
      <c r="G204" s="129"/>
      <c r="H204" s="129"/>
      <c r="I204" s="129"/>
      <c r="J204" s="129"/>
      <c r="K204" s="129"/>
      <c r="L204" s="129"/>
      <c r="M204" s="129"/>
      <c r="N204" s="237">
        <f>$BK$204</f>
        <v>0</v>
      </c>
      <c r="O204" s="236"/>
      <c r="P204" s="236"/>
      <c r="Q204" s="236"/>
      <c r="R204" s="131"/>
      <c r="T204" s="132"/>
      <c r="U204" s="129"/>
      <c r="V204" s="129"/>
      <c r="W204" s="133">
        <f>SUM($W$205:$W$211)</f>
        <v>45.274999999999999</v>
      </c>
      <c r="X204" s="129"/>
      <c r="Y204" s="133">
        <f>SUM($Y$205:$Y$211)</f>
        <v>16.170663000000005</v>
      </c>
      <c r="Z204" s="129"/>
      <c r="AA204" s="134">
        <f>SUM($AA$205:$AA$211)</f>
        <v>0</v>
      </c>
      <c r="AR204" s="135" t="s">
        <v>21</v>
      </c>
      <c r="AT204" s="135" t="s">
        <v>74</v>
      </c>
      <c r="AU204" s="135" t="s">
        <v>21</v>
      </c>
      <c r="AY204" s="135" t="s">
        <v>144</v>
      </c>
      <c r="BK204" s="136">
        <f>SUM($BK$205:$BK$211)</f>
        <v>0</v>
      </c>
    </row>
    <row r="205" spans="2:64" s="6" customFormat="1" ht="27" customHeight="1" x14ac:dyDescent="0.3">
      <c r="B205" s="22"/>
      <c r="C205" s="138" t="s">
        <v>7</v>
      </c>
      <c r="D205" s="138" t="s">
        <v>145</v>
      </c>
      <c r="E205" s="139" t="s">
        <v>325</v>
      </c>
      <c r="F205" s="225" t="s">
        <v>326</v>
      </c>
      <c r="G205" s="226"/>
      <c r="H205" s="226"/>
      <c r="I205" s="226"/>
      <c r="J205" s="140" t="s">
        <v>166</v>
      </c>
      <c r="K205" s="141">
        <v>43.75</v>
      </c>
      <c r="L205" s="227">
        <v>0</v>
      </c>
      <c r="M205" s="226"/>
      <c r="N205" s="228">
        <f>ROUND($L$205*$K$205,2)</f>
        <v>0</v>
      </c>
      <c r="O205" s="226"/>
      <c r="P205" s="226"/>
      <c r="Q205" s="226"/>
      <c r="R205" s="24"/>
      <c r="T205" s="142"/>
      <c r="U205" s="30" t="s">
        <v>40</v>
      </c>
      <c r="V205" s="143">
        <v>0.82099999999999995</v>
      </c>
      <c r="W205" s="143">
        <f>$V$205*$K$205</f>
        <v>35.918749999999996</v>
      </c>
      <c r="X205" s="143">
        <v>0.10362</v>
      </c>
      <c r="Y205" s="143">
        <f>$X$205*$K$205</f>
        <v>4.5333750000000004</v>
      </c>
      <c r="Z205" s="143">
        <v>0</v>
      </c>
      <c r="AA205" s="144">
        <f>$Z$205*$K$205</f>
        <v>0</v>
      </c>
      <c r="AR205" s="6" t="s">
        <v>149</v>
      </c>
      <c r="AT205" s="6" t="s">
        <v>145</v>
      </c>
      <c r="AU205" s="6" t="s">
        <v>108</v>
      </c>
      <c r="AY205" s="6" t="s">
        <v>144</v>
      </c>
      <c r="BE205" s="92">
        <f>IF($U$205="základní",$N$205,0)</f>
        <v>0</v>
      </c>
      <c r="BF205" s="92">
        <f>IF($U$205="snížená",$N$205,0)</f>
        <v>0</v>
      </c>
      <c r="BG205" s="92">
        <f>IF($U$205="zákl. přenesená",$N$205,0)</f>
        <v>0</v>
      </c>
      <c r="BH205" s="92">
        <f>IF($U$205="sníž. přenesená",$N$205,0)</f>
        <v>0</v>
      </c>
      <c r="BI205" s="92">
        <f>IF($U$205="nulová",$N$205,0)</f>
        <v>0</v>
      </c>
      <c r="BJ205" s="6" t="s">
        <v>21</v>
      </c>
      <c r="BK205" s="92">
        <f>ROUND($L$205*$K$205,2)</f>
        <v>0</v>
      </c>
      <c r="BL205" s="6" t="s">
        <v>149</v>
      </c>
    </row>
    <row r="206" spans="2:64" s="6" customFormat="1" ht="15.75" customHeight="1" x14ac:dyDescent="0.3">
      <c r="B206" s="145"/>
      <c r="C206" s="146"/>
      <c r="D206" s="146"/>
      <c r="E206" s="146"/>
      <c r="F206" s="230" t="s">
        <v>327</v>
      </c>
      <c r="G206" s="231"/>
      <c r="H206" s="231"/>
      <c r="I206" s="231"/>
      <c r="J206" s="146"/>
      <c r="K206" s="147">
        <v>43.75</v>
      </c>
      <c r="L206" s="146"/>
      <c r="M206" s="146"/>
      <c r="N206" s="146"/>
      <c r="O206" s="146"/>
      <c r="P206" s="146"/>
      <c r="Q206" s="146"/>
      <c r="R206" s="148"/>
      <c r="T206" s="149"/>
      <c r="U206" s="146"/>
      <c r="V206" s="146"/>
      <c r="W206" s="146"/>
      <c r="X206" s="146"/>
      <c r="Y206" s="146"/>
      <c r="Z206" s="146"/>
      <c r="AA206" s="150"/>
      <c r="AT206" s="151" t="s">
        <v>177</v>
      </c>
      <c r="AU206" s="151" t="s">
        <v>108</v>
      </c>
      <c r="AV206" s="151" t="s">
        <v>108</v>
      </c>
      <c r="AW206" s="151" t="s">
        <v>117</v>
      </c>
      <c r="AX206" s="151" t="s">
        <v>75</v>
      </c>
      <c r="AY206" s="151" t="s">
        <v>144</v>
      </c>
    </row>
    <row r="207" spans="2:64" s="6" customFormat="1" ht="15.75" customHeight="1" x14ac:dyDescent="0.3">
      <c r="B207" s="22"/>
      <c r="C207" s="159" t="s">
        <v>328</v>
      </c>
      <c r="D207" s="159" t="s">
        <v>301</v>
      </c>
      <c r="E207" s="160" t="s">
        <v>329</v>
      </c>
      <c r="F207" s="238" t="s">
        <v>330</v>
      </c>
      <c r="G207" s="239"/>
      <c r="H207" s="239"/>
      <c r="I207" s="239"/>
      <c r="J207" s="161" t="s">
        <v>166</v>
      </c>
      <c r="K207" s="162">
        <v>45.938000000000002</v>
      </c>
      <c r="L207" s="240">
        <v>0</v>
      </c>
      <c r="M207" s="239"/>
      <c r="N207" s="241">
        <f>ROUND($L$207*$K$207,2)</f>
        <v>0</v>
      </c>
      <c r="O207" s="226"/>
      <c r="P207" s="226"/>
      <c r="Q207" s="226"/>
      <c r="R207" s="24"/>
      <c r="T207" s="142"/>
      <c r="U207" s="30" t="s">
        <v>40</v>
      </c>
      <c r="V207" s="143">
        <v>0</v>
      </c>
      <c r="W207" s="143">
        <f>$V$207*$K$207</f>
        <v>0</v>
      </c>
      <c r="X207" s="143">
        <v>0.17599999999999999</v>
      </c>
      <c r="Y207" s="143">
        <f>$X$207*$K$207</f>
        <v>8.0850880000000007</v>
      </c>
      <c r="Z207" s="143">
        <v>0</v>
      </c>
      <c r="AA207" s="144">
        <f>$Z$207*$K$207</f>
        <v>0</v>
      </c>
      <c r="AR207" s="6" t="s">
        <v>170</v>
      </c>
      <c r="AT207" s="6" t="s">
        <v>301</v>
      </c>
      <c r="AU207" s="6" t="s">
        <v>108</v>
      </c>
      <c r="AY207" s="6" t="s">
        <v>144</v>
      </c>
      <c r="BE207" s="92">
        <f>IF($U$207="základní",$N$207,0)</f>
        <v>0</v>
      </c>
      <c r="BF207" s="92">
        <f>IF($U$207="snížená",$N$207,0)</f>
        <v>0</v>
      </c>
      <c r="BG207" s="92">
        <f>IF($U$207="zákl. přenesená",$N$207,0)</f>
        <v>0</v>
      </c>
      <c r="BH207" s="92">
        <f>IF($U$207="sníž. přenesená",$N$207,0)</f>
        <v>0</v>
      </c>
      <c r="BI207" s="92">
        <f>IF($U$207="nulová",$N$207,0)</f>
        <v>0</v>
      </c>
      <c r="BJ207" s="6" t="s">
        <v>21</v>
      </c>
      <c r="BK207" s="92">
        <f>ROUND($L$207*$K$207,2)</f>
        <v>0</v>
      </c>
      <c r="BL207" s="6" t="s">
        <v>149</v>
      </c>
    </row>
    <row r="208" spans="2:64" s="6" customFormat="1" ht="15.75" customHeight="1" x14ac:dyDescent="0.3">
      <c r="B208" s="22"/>
      <c r="C208" s="138" t="s">
        <v>331</v>
      </c>
      <c r="D208" s="138" t="s">
        <v>145</v>
      </c>
      <c r="E208" s="139" t="s">
        <v>332</v>
      </c>
      <c r="F208" s="225" t="s">
        <v>333</v>
      </c>
      <c r="G208" s="226"/>
      <c r="H208" s="226"/>
      <c r="I208" s="226"/>
      <c r="J208" s="140" t="s">
        <v>166</v>
      </c>
      <c r="K208" s="141">
        <v>43.75</v>
      </c>
      <c r="L208" s="227">
        <v>0</v>
      </c>
      <c r="M208" s="226"/>
      <c r="N208" s="228">
        <f>ROUND($L$208*$K$208,2)</f>
        <v>0</v>
      </c>
      <c r="O208" s="226"/>
      <c r="P208" s="226"/>
      <c r="Q208" s="226"/>
      <c r="R208" s="24"/>
      <c r="T208" s="142"/>
      <c r="U208" s="30" t="s">
        <v>40</v>
      </c>
      <c r="V208" s="143">
        <v>0.02</v>
      </c>
      <c r="W208" s="143">
        <f>$V$208*$K$208</f>
        <v>0.875</v>
      </c>
      <c r="X208" s="143">
        <v>8.0030000000000004E-2</v>
      </c>
      <c r="Y208" s="143">
        <f>$X$208*$K$208</f>
        <v>3.5013125</v>
      </c>
      <c r="Z208" s="143">
        <v>0</v>
      </c>
      <c r="AA208" s="144">
        <f>$Z$208*$K$208</f>
        <v>0</v>
      </c>
      <c r="AR208" s="6" t="s">
        <v>149</v>
      </c>
      <c r="AT208" s="6" t="s">
        <v>145</v>
      </c>
      <c r="AU208" s="6" t="s">
        <v>108</v>
      </c>
      <c r="AY208" s="6" t="s">
        <v>144</v>
      </c>
      <c r="BE208" s="92">
        <f>IF($U$208="základní",$N$208,0)</f>
        <v>0</v>
      </c>
      <c r="BF208" s="92">
        <f>IF($U$208="snížená",$N$208,0)</f>
        <v>0</v>
      </c>
      <c r="BG208" s="92">
        <f>IF($U$208="zákl. přenesená",$N$208,0)</f>
        <v>0</v>
      </c>
      <c r="BH208" s="92">
        <f>IF($U$208="sníž. přenesená",$N$208,0)</f>
        <v>0</v>
      </c>
      <c r="BI208" s="92">
        <f>IF($U$208="nulová",$N$208,0)</f>
        <v>0</v>
      </c>
      <c r="BJ208" s="6" t="s">
        <v>21</v>
      </c>
      <c r="BK208" s="92">
        <f>ROUND($L$208*$K$208,2)</f>
        <v>0</v>
      </c>
      <c r="BL208" s="6" t="s">
        <v>149</v>
      </c>
    </row>
    <row r="209" spans="2:64" s="6" customFormat="1" ht="27" customHeight="1" x14ac:dyDescent="0.3">
      <c r="B209" s="22"/>
      <c r="C209" s="138" t="s">
        <v>334</v>
      </c>
      <c r="D209" s="138" t="s">
        <v>145</v>
      </c>
      <c r="E209" s="139" t="s">
        <v>335</v>
      </c>
      <c r="F209" s="225" t="s">
        <v>336</v>
      </c>
      <c r="G209" s="226"/>
      <c r="H209" s="226"/>
      <c r="I209" s="226"/>
      <c r="J209" s="140" t="s">
        <v>166</v>
      </c>
      <c r="K209" s="141">
        <v>43.75</v>
      </c>
      <c r="L209" s="227">
        <v>0</v>
      </c>
      <c r="M209" s="226"/>
      <c r="N209" s="228">
        <f>ROUND($L$209*$K$209,2)</f>
        <v>0</v>
      </c>
      <c r="O209" s="226"/>
      <c r="P209" s="226"/>
      <c r="Q209" s="226"/>
      <c r="R209" s="24"/>
      <c r="T209" s="142"/>
      <c r="U209" s="30" t="s">
        <v>40</v>
      </c>
      <c r="V209" s="143">
        <v>2.8000000000000001E-2</v>
      </c>
      <c r="W209" s="143">
        <f>$V$209*$K$209</f>
        <v>1.2250000000000001</v>
      </c>
      <c r="X209" s="143">
        <v>0</v>
      </c>
      <c r="Y209" s="143">
        <f>$X$209*$K$209</f>
        <v>0</v>
      </c>
      <c r="Z209" s="143">
        <v>0</v>
      </c>
      <c r="AA209" s="144">
        <f>$Z$209*$K$209</f>
        <v>0</v>
      </c>
      <c r="AR209" s="6" t="s">
        <v>149</v>
      </c>
      <c r="AT209" s="6" t="s">
        <v>145</v>
      </c>
      <c r="AU209" s="6" t="s">
        <v>108</v>
      </c>
      <c r="AY209" s="6" t="s">
        <v>144</v>
      </c>
      <c r="BE209" s="92">
        <f>IF($U$209="základní",$N$209,0)</f>
        <v>0</v>
      </c>
      <c r="BF209" s="92">
        <f>IF($U$209="snížená",$N$209,0)</f>
        <v>0</v>
      </c>
      <c r="BG209" s="92">
        <f>IF($U$209="zákl. přenesená",$N$209,0)</f>
        <v>0</v>
      </c>
      <c r="BH209" s="92">
        <f>IF($U$209="sníž. přenesená",$N$209,0)</f>
        <v>0</v>
      </c>
      <c r="BI209" s="92">
        <f>IF($U$209="nulová",$N$209,0)</f>
        <v>0</v>
      </c>
      <c r="BJ209" s="6" t="s">
        <v>21</v>
      </c>
      <c r="BK209" s="92">
        <f>ROUND($L$209*$K$209,2)</f>
        <v>0</v>
      </c>
      <c r="BL209" s="6" t="s">
        <v>149</v>
      </c>
    </row>
    <row r="210" spans="2:64" s="6" customFormat="1" ht="15.75" customHeight="1" x14ac:dyDescent="0.3">
      <c r="B210" s="22"/>
      <c r="C210" s="138" t="s">
        <v>337</v>
      </c>
      <c r="D210" s="138" t="s">
        <v>145</v>
      </c>
      <c r="E210" s="139" t="s">
        <v>338</v>
      </c>
      <c r="F210" s="225" t="s">
        <v>339</v>
      </c>
      <c r="G210" s="226"/>
      <c r="H210" s="226"/>
      <c r="I210" s="226"/>
      <c r="J210" s="140" t="s">
        <v>166</v>
      </c>
      <c r="K210" s="141">
        <v>43.75</v>
      </c>
      <c r="L210" s="227">
        <v>0</v>
      </c>
      <c r="M210" s="226"/>
      <c r="N210" s="228">
        <f>ROUND($L$210*$K$210,2)</f>
        <v>0</v>
      </c>
      <c r="O210" s="226"/>
      <c r="P210" s="226"/>
      <c r="Q210" s="226"/>
      <c r="R210" s="24"/>
      <c r="T210" s="142"/>
      <c r="U210" s="30" t="s">
        <v>40</v>
      </c>
      <c r="V210" s="143">
        <v>3.1E-2</v>
      </c>
      <c r="W210" s="143">
        <f>$V$210*$K$210</f>
        <v>1.35625</v>
      </c>
      <c r="X210" s="143">
        <v>0</v>
      </c>
      <c r="Y210" s="143">
        <f>$X$210*$K$210</f>
        <v>0</v>
      </c>
      <c r="Z210" s="143">
        <v>0</v>
      </c>
      <c r="AA210" s="144">
        <f>$Z$210*$K$210</f>
        <v>0</v>
      </c>
      <c r="AR210" s="6" t="s">
        <v>149</v>
      </c>
      <c r="AT210" s="6" t="s">
        <v>145</v>
      </c>
      <c r="AU210" s="6" t="s">
        <v>108</v>
      </c>
      <c r="AY210" s="6" t="s">
        <v>144</v>
      </c>
      <c r="BE210" s="92">
        <f>IF($U$210="základní",$N$210,0)</f>
        <v>0</v>
      </c>
      <c r="BF210" s="92">
        <f>IF($U$210="snížená",$N$210,0)</f>
        <v>0</v>
      </c>
      <c r="BG210" s="92">
        <f>IF($U$210="zákl. přenesená",$N$210,0)</f>
        <v>0</v>
      </c>
      <c r="BH210" s="92">
        <f>IF($U$210="sníž. přenesená",$N$210,0)</f>
        <v>0</v>
      </c>
      <c r="BI210" s="92">
        <f>IF($U$210="nulová",$N$210,0)</f>
        <v>0</v>
      </c>
      <c r="BJ210" s="6" t="s">
        <v>21</v>
      </c>
      <c r="BK210" s="92">
        <f>ROUND($L$210*$K$210,2)</f>
        <v>0</v>
      </c>
      <c r="BL210" s="6" t="s">
        <v>149</v>
      </c>
    </row>
    <row r="211" spans="2:64" s="6" customFormat="1" ht="27" customHeight="1" x14ac:dyDescent="0.3">
      <c r="B211" s="22"/>
      <c r="C211" s="138" t="s">
        <v>340</v>
      </c>
      <c r="D211" s="138" t="s">
        <v>145</v>
      </c>
      <c r="E211" s="139" t="s">
        <v>323</v>
      </c>
      <c r="F211" s="225" t="s">
        <v>324</v>
      </c>
      <c r="G211" s="226"/>
      <c r="H211" s="226"/>
      <c r="I211" s="226"/>
      <c r="J211" s="140" t="s">
        <v>166</v>
      </c>
      <c r="K211" s="141">
        <v>73.75</v>
      </c>
      <c r="L211" s="227">
        <v>0</v>
      </c>
      <c r="M211" s="226"/>
      <c r="N211" s="228">
        <f>ROUND($L$211*$K$211,2)</f>
        <v>0</v>
      </c>
      <c r="O211" s="226"/>
      <c r="P211" s="226"/>
      <c r="Q211" s="226"/>
      <c r="R211" s="24"/>
      <c r="T211" s="142"/>
      <c r="U211" s="30" t="s">
        <v>40</v>
      </c>
      <c r="V211" s="143">
        <v>0.08</v>
      </c>
      <c r="W211" s="143">
        <f>$V$211*$K$211</f>
        <v>5.9</v>
      </c>
      <c r="X211" s="143">
        <v>6.8999999999999997E-4</v>
      </c>
      <c r="Y211" s="143">
        <f>$X$211*$K$211</f>
        <v>5.0887499999999995E-2</v>
      </c>
      <c r="Z211" s="143">
        <v>0</v>
      </c>
      <c r="AA211" s="144">
        <f>$Z$211*$K$211</f>
        <v>0</v>
      </c>
      <c r="AR211" s="6" t="s">
        <v>149</v>
      </c>
      <c r="AT211" s="6" t="s">
        <v>145</v>
      </c>
      <c r="AU211" s="6" t="s">
        <v>108</v>
      </c>
      <c r="AY211" s="6" t="s">
        <v>144</v>
      </c>
      <c r="BE211" s="92">
        <f>IF($U$211="základní",$N$211,0)</f>
        <v>0</v>
      </c>
      <c r="BF211" s="92">
        <f>IF($U$211="snížená",$N$211,0)</f>
        <v>0</v>
      </c>
      <c r="BG211" s="92">
        <f>IF($U$211="zákl. přenesená",$N$211,0)</f>
        <v>0</v>
      </c>
      <c r="BH211" s="92">
        <f>IF($U$211="sníž. přenesená",$N$211,0)</f>
        <v>0</v>
      </c>
      <c r="BI211" s="92">
        <f>IF($U$211="nulová",$N$211,0)</f>
        <v>0</v>
      </c>
      <c r="BJ211" s="6" t="s">
        <v>21</v>
      </c>
      <c r="BK211" s="92">
        <f>ROUND($L$211*$K$211,2)</f>
        <v>0</v>
      </c>
      <c r="BL211" s="6" t="s">
        <v>149</v>
      </c>
    </row>
    <row r="212" spans="2:64" s="127" customFormat="1" ht="30.75" customHeight="1" x14ac:dyDescent="0.35">
      <c r="B212" s="128"/>
      <c r="C212" s="129"/>
      <c r="D212" s="137" t="s">
        <v>224</v>
      </c>
      <c r="E212" s="129"/>
      <c r="F212" s="129"/>
      <c r="G212" s="129"/>
      <c r="H212" s="129"/>
      <c r="I212" s="129"/>
      <c r="J212" s="129"/>
      <c r="K212" s="129"/>
      <c r="L212" s="129"/>
      <c r="M212" s="129"/>
      <c r="N212" s="237">
        <f>$BK$212</f>
        <v>0</v>
      </c>
      <c r="O212" s="236"/>
      <c r="P212" s="236"/>
      <c r="Q212" s="236"/>
      <c r="R212" s="131"/>
      <c r="T212" s="132"/>
      <c r="U212" s="129"/>
      <c r="V212" s="129"/>
      <c r="W212" s="133">
        <f>SUM($W$213:$W$220)</f>
        <v>508.73214000000002</v>
      </c>
      <c r="X212" s="129"/>
      <c r="Y212" s="133">
        <f>SUM($Y$213:$Y$220)</f>
        <v>392.70502320000003</v>
      </c>
      <c r="Z212" s="129"/>
      <c r="AA212" s="134">
        <f>SUM($AA$213:$AA$220)</f>
        <v>0</v>
      </c>
      <c r="AR212" s="135" t="s">
        <v>21</v>
      </c>
      <c r="AT212" s="135" t="s">
        <v>74</v>
      </c>
      <c r="AU212" s="135" t="s">
        <v>21</v>
      </c>
      <c r="AY212" s="135" t="s">
        <v>144</v>
      </c>
      <c r="BK212" s="136">
        <f>SUM($BK$213:$BK$220)</f>
        <v>0</v>
      </c>
    </row>
    <row r="213" spans="2:64" s="6" customFormat="1" ht="27" customHeight="1" x14ac:dyDescent="0.3">
      <c r="B213" s="22"/>
      <c r="C213" s="138" t="s">
        <v>341</v>
      </c>
      <c r="D213" s="138" t="s">
        <v>145</v>
      </c>
      <c r="E213" s="139" t="s">
        <v>342</v>
      </c>
      <c r="F213" s="225" t="s">
        <v>343</v>
      </c>
      <c r="G213" s="226"/>
      <c r="H213" s="226"/>
      <c r="I213" s="226"/>
      <c r="J213" s="140" t="s">
        <v>166</v>
      </c>
      <c r="K213" s="141">
        <v>695.94</v>
      </c>
      <c r="L213" s="227">
        <v>0</v>
      </c>
      <c r="M213" s="226"/>
      <c r="N213" s="228">
        <f>ROUND($L$213*$K$213,2)</f>
        <v>0</v>
      </c>
      <c r="O213" s="226"/>
      <c r="P213" s="226"/>
      <c r="Q213" s="226"/>
      <c r="R213" s="24"/>
      <c r="T213" s="142"/>
      <c r="U213" s="30" t="s">
        <v>40</v>
      </c>
      <c r="V213" s="143">
        <v>0.60499999999999998</v>
      </c>
      <c r="W213" s="143">
        <f>$V$213*$K$213</f>
        <v>421.0437</v>
      </c>
      <c r="X213" s="143">
        <v>8.4250000000000005E-2</v>
      </c>
      <c r="Y213" s="143">
        <f>$X$213*$K$213</f>
        <v>58.632945000000007</v>
      </c>
      <c r="Z213" s="143">
        <v>0</v>
      </c>
      <c r="AA213" s="144">
        <f>$Z$213*$K$213</f>
        <v>0</v>
      </c>
      <c r="AR213" s="6" t="s">
        <v>149</v>
      </c>
      <c r="AT213" s="6" t="s">
        <v>145</v>
      </c>
      <c r="AU213" s="6" t="s">
        <v>108</v>
      </c>
      <c r="AY213" s="6" t="s">
        <v>144</v>
      </c>
      <c r="BE213" s="92">
        <f>IF($U$213="základní",$N$213,0)</f>
        <v>0</v>
      </c>
      <c r="BF213" s="92">
        <f>IF($U$213="snížená",$N$213,0)</f>
        <v>0</v>
      </c>
      <c r="BG213" s="92">
        <f>IF($U$213="zákl. přenesená",$N$213,0)</f>
        <v>0</v>
      </c>
      <c r="BH213" s="92">
        <f>IF($U$213="sníž. přenesená",$N$213,0)</f>
        <v>0</v>
      </c>
      <c r="BI213" s="92">
        <f>IF($U$213="nulová",$N$213,0)</f>
        <v>0</v>
      </c>
      <c r="BJ213" s="6" t="s">
        <v>21</v>
      </c>
      <c r="BK213" s="92">
        <f>ROUND($L$213*$K$213,2)</f>
        <v>0</v>
      </c>
      <c r="BL213" s="6" t="s">
        <v>149</v>
      </c>
    </row>
    <row r="214" spans="2:64" s="6" customFormat="1" ht="15.75" customHeight="1" x14ac:dyDescent="0.3">
      <c r="B214" s="152"/>
      <c r="C214" s="153"/>
      <c r="D214" s="153"/>
      <c r="E214" s="153"/>
      <c r="F214" s="232" t="s">
        <v>344</v>
      </c>
      <c r="G214" s="233"/>
      <c r="H214" s="233"/>
      <c r="I214" s="233"/>
      <c r="J214" s="153"/>
      <c r="K214" s="153"/>
      <c r="L214" s="153"/>
      <c r="M214" s="153"/>
      <c r="N214" s="153"/>
      <c r="O214" s="153"/>
      <c r="P214" s="153"/>
      <c r="Q214" s="153"/>
      <c r="R214" s="154"/>
      <c r="T214" s="155"/>
      <c r="U214" s="153"/>
      <c r="V214" s="153"/>
      <c r="W214" s="153"/>
      <c r="X214" s="153"/>
      <c r="Y214" s="153"/>
      <c r="Z214" s="153"/>
      <c r="AA214" s="156"/>
      <c r="AT214" s="157" t="s">
        <v>177</v>
      </c>
      <c r="AU214" s="157" t="s">
        <v>108</v>
      </c>
      <c r="AV214" s="157" t="s">
        <v>21</v>
      </c>
      <c r="AW214" s="157" t="s">
        <v>117</v>
      </c>
      <c r="AX214" s="157" t="s">
        <v>75</v>
      </c>
      <c r="AY214" s="157" t="s">
        <v>144</v>
      </c>
    </row>
    <row r="215" spans="2:64" s="6" customFormat="1" ht="15.75" customHeight="1" x14ac:dyDescent="0.3">
      <c r="B215" s="145"/>
      <c r="C215" s="146"/>
      <c r="D215" s="146"/>
      <c r="E215" s="146"/>
      <c r="F215" s="230" t="s">
        <v>345</v>
      </c>
      <c r="G215" s="231"/>
      <c r="H215" s="231"/>
      <c r="I215" s="231"/>
      <c r="J215" s="146"/>
      <c r="K215" s="147">
        <v>695.94</v>
      </c>
      <c r="L215" s="146"/>
      <c r="M215" s="146"/>
      <c r="N215" s="146"/>
      <c r="O215" s="146"/>
      <c r="P215" s="146"/>
      <c r="Q215" s="146"/>
      <c r="R215" s="148"/>
      <c r="T215" s="149"/>
      <c r="U215" s="146"/>
      <c r="V215" s="146"/>
      <c r="W215" s="146"/>
      <c r="X215" s="146"/>
      <c r="Y215" s="146"/>
      <c r="Z215" s="146"/>
      <c r="AA215" s="150"/>
      <c r="AT215" s="151" t="s">
        <v>177</v>
      </c>
      <c r="AU215" s="151" t="s">
        <v>108</v>
      </c>
      <c r="AV215" s="151" t="s">
        <v>108</v>
      </c>
      <c r="AW215" s="151" t="s">
        <v>117</v>
      </c>
      <c r="AX215" s="151" t="s">
        <v>75</v>
      </c>
      <c r="AY215" s="151" t="s">
        <v>144</v>
      </c>
    </row>
    <row r="216" spans="2:64" s="6" customFormat="1" ht="15.75" customHeight="1" x14ac:dyDescent="0.3">
      <c r="B216" s="22"/>
      <c r="C216" s="159" t="s">
        <v>346</v>
      </c>
      <c r="D216" s="159" t="s">
        <v>301</v>
      </c>
      <c r="E216" s="160" t="s">
        <v>347</v>
      </c>
      <c r="F216" s="238" t="s">
        <v>348</v>
      </c>
      <c r="G216" s="239"/>
      <c r="H216" s="239"/>
      <c r="I216" s="239"/>
      <c r="J216" s="161" t="s">
        <v>166</v>
      </c>
      <c r="K216" s="162">
        <v>730.73699999999997</v>
      </c>
      <c r="L216" s="240">
        <v>0</v>
      </c>
      <c r="M216" s="239"/>
      <c r="N216" s="241">
        <f>ROUND($L$216*$K$216,2)</f>
        <v>0</v>
      </c>
      <c r="O216" s="226"/>
      <c r="P216" s="226"/>
      <c r="Q216" s="226"/>
      <c r="R216" s="24"/>
      <c r="T216" s="142"/>
      <c r="U216" s="30" t="s">
        <v>40</v>
      </c>
      <c r="V216" s="143">
        <v>0</v>
      </c>
      <c r="W216" s="143">
        <f>$V$216*$K$216</f>
        <v>0</v>
      </c>
      <c r="X216" s="143">
        <v>0.13100000000000001</v>
      </c>
      <c r="Y216" s="143">
        <f>$X$216*$K$216</f>
        <v>95.726546999999997</v>
      </c>
      <c r="Z216" s="143">
        <v>0</v>
      </c>
      <c r="AA216" s="144">
        <f>$Z$216*$K$216</f>
        <v>0</v>
      </c>
      <c r="AR216" s="6" t="s">
        <v>170</v>
      </c>
      <c r="AT216" s="6" t="s">
        <v>301</v>
      </c>
      <c r="AU216" s="6" t="s">
        <v>108</v>
      </c>
      <c r="AY216" s="6" t="s">
        <v>144</v>
      </c>
      <c r="BE216" s="92">
        <f>IF($U$216="základní",$N$216,0)</f>
        <v>0</v>
      </c>
      <c r="BF216" s="92">
        <f>IF($U$216="snížená",$N$216,0)</f>
        <v>0</v>
      </c>
      <c r="BG216" s="92">
        <f>IF($U$216="zákl. přenesená",$N$216,0)</f>
        <v>0</v>
      </c>
      <c r="BH216" s="92">
        <f>IF($U$216="sníž. přenesená",$N$216,0)</f>
        <v>0</v>
      </c>
      <c r="BI216" s="92">
        <f>IF($U$216="nulová",$N$216,0)</f>
        <v>0</v>
      </c>
      <c r="BJ216" s="6" t="s">
        <v>21</v>
      </c>
      <c r="BK216" s="92">
        <f>ROUND($L$216*$K$216,2)</f>
        <v>0</v>
      </c>
      <c r="BL216" s="6" t="s">
        <v>149</v>
      </c>
    </row>
    <row r="217" spans="2:64" s="6" customFormat="1" ht="18.75" customHeight="1" x14ac:dyDescent="0.3">
      <c r="B217" s="22"/>
      <c r="C217" s="23"/>
      <c r="D217" s="23"/>
      <c r="E217" s="23"/>
      <c r="F217" s="242" t="s">
        <v>349</v>
      </c>
      <c r="G217" s="191"/>
      <c r="H217" s="191"/>
      <c r="I217" s="191"/>
      <c r="J217" s="23"/>
      <c r="K217" s="23"/>
      <c r="L217" s="23"/>
      <c r="M217" s="23"/>
      <c r="N217" s="23"/>
      <c r="O217" s="23"/>
      <c r="P217" s="23"/>
      <c r="Q217" s="23"/>
      <c r="R217" s="24"/>
      <c r="T217" s="63"/>
      <c r="U217" s="23"/>
      <c r="V217" s="23"/>
      <c r="W217" s="23"/>
      <c r="X217" s="23"/>
      <c r="Y217" s="23"/>
      <c r="Z217" s="23"/>
      <c r="AA217" s="64"/>
      <c r="AT217" s="6" t="s">
        <v>350</v>
      </c>
      <c r="AU217" s="6" t="s">
        <v>108</v>
      </c>
    </row>
    <row r="218" spans="2:64" s="6" customFormat="1" ht="15.75" customHeight="1" x14ac:dyDescent="0.3">
      <c r="B218" s="22"/>
      <c r="C218" s="138" t="s">
        <v>351</v>
      </c>
      <c r="D218" s="138" t="s">
        <v>145</v>
      </c>
      <c r="E218" s="139" t="s">
        <v>352</v>
      </c>
      <c r="F218" s="225" t="s">
        <v>353</v>
      </c>
      <c r="G218" s="226"/>
      <c r="H218" s="226"/>
      <c r="I218" s="226"/>
      <c r="J218" s="140" t="s">
        <v>166</v>
      </c>
      <c r="K218" s="141">
        <v>695.94</v>
      </c>
      <c r="L218" s="227">
        <v>0</v>
      </c>
      <c r="M218" s="226"/>
      <c r="N218" s="228">
        <f>ROUND($L$218*$K$218,2)</f>
        <v>0</v>
      </c>
      <c r="O218" s="226"/>
      <c r="P218" s="226"/>
      <c r="Q218" s="226"/>
      <c r="R218" s="24"/>
      <c r="T218" s="142"/>
      <c r="U218" s="30" t="s">
        <v>40</v>
      </c>
      <c r="V218" s="143">
        <v>0.02</v>
      </c>
      <c r="W218" s="143">
        <f>$V$218*$K$218</f>
        <v>13.918800000000001</v>
      </c>
      <c r="X218" s="143">
        <v>6.1850000000000002E-2</v>
      </c>
      <c r="Y218" s="143">
        <f>$X$218*$K$218</f>
        <v>43.043889000000007</v>
      </c>
      <c r="Z218" s="143">
        <v>0</v>
      </c>
      <c r="AA218" s="144">
        <f>$Z$218*$K$218</f>
        <v>0</v>
      </c>
      <c r="AR218" s="6" t="s">
        <v>149</v>
      </c>
      <c r="AT218" s="6" t="s">
        <v>145</v>
      </c>
      <c r="AU218" s="6" t="s">
        <v>108</v>
      </c>
      <c r="AY218" s="6" t="s">
        <v>144</v>
      </c>
      <c r="BE218" s="92">
        <f>IF($U$218="základní",$N$218,0)</f>
        <v>0</v>
      </c>
      <c r="BF218" s="92">
        <f>IF($U$218="snížená",$N$218,0)</f>
        <v>0</v>
      </c>
      <c r="BG218" s="92">
        <f>IF($U$218="zákl. přenesená",$N$218,0)</f>
        <v>0</v>
      </c>
      <c r="BH218" s="92">
        <f>IF($U$218="sníž. přenesená",$N$218,0)</f>
        <v>0</v>
      </c>
      <c r="BI218" s="92">
        <f>IF($U$218="nulová",$N$218,0)</f>
        <v>0</v>
      </c>
      <c r="BJ218" s="6" t="s">
        <v>21</v>
      </c>
      <c r="BK218" s="92">
        <f>ROUND($L$218*$K$218,2)</f>
        <v>0</v>
      </c>
      <c r="BL218" s="6" t="s">
        <v>149</v>
      </c>
    </row>
    <row r="219" spans="2:64" s="6" customFormat="1" ht="15.75" customHeight="1" x14ac:dyDescent="0.3">
      <c r="B219" s="22"/>
      <c r="C219" s="138" t="s">
        <v>354</v>
      </c>
      <c r="D219" s="138" t="s">
        <v>145</v>
      </c>
      <c r="E219" s="139" t="s">
        <v>355</v>
      </c>
      <c r="F219" s="225" t="s">
        <v>356</v>
      </c>
      <c r="G219" s="226"/>
      <c r="H219" s="226"/>
      <c r="I219" s="226"/>
      <c r="J219" s="140" t="s">
        <v>166</v>
      </c>
      <c r="K219" s="141">
        <v>695.94</v>
      </c>
      <c r="L219" s="227">
        <v>0</v>
      </c>
      <c r="M219" s="226"/>
      <c r="N219" s="228">
        <f>ROUND($L$219*$K$219,2)</f>
        <v>0</v>
      </c>
      <c r="O219" s="226"/>
      <c r="P219" s="226"/>
      <c r="Q219" s="226"/>
      <c r="R219" s="24"/>
      <c r="T219" s="142"/>
      <c r="U219" s="30" t="s">
        <v>40</v>
      </c>
      <c r="V219" s="143">
        <v>2.5999999999999999E-2</v>
      </c>
      <c r="W219" s="143">
        <f>$V$219*$K$219</f>
        <v>18.094440000000002</v>
      </c>
      <c r="X219" s="143">
        <v>0.27994000000000002</v>
      </c>
      <c r="Y219" s="143">
        <f>$X$219*$K$219</f>
        <v>194.82144360000004</v>
      </c>
      <c r="Z219" s="143">
        <v>0</v>
      </c>
      <c r="AA219" s="144">
        <f>$Z$219*$K$219</f>
        <v>0</v>
      </c>
      <c r="AR219" s="6" t="s">
        <v>149</v>
      </c>
      <c r="AT219" s="6" t="s">
        <v>145</v>
      </c>
      <c r="AU219" s="6" t="s">
        <v>108</v>
      </c>
      <c r="AY219" s="6" t="s">
        <v>144</v>
      </c>
      <c r="BE219" s="92">
        <f>IF($U$219="základní",$N$219,0)</f>
        <v>0</v>
      </c>
      <c r="BF219" s="92">
        <f>IF($U$219="snížená",$N$219,0)</f>
        <v>0</v>
      </c>
      <c r="BG219" s="92">
        <f>IF($U$219="zákl. přenesená",$N$219,0)</f>
        <v>0</v>
      </c>
      <c r="BH219" s="92">
        <f>IF($U$219="sníž. přenesená",$N$219,0)</f>
        <v>0</v>
      </c>
      <c r="BI219" s="92">
        <f>IF($U$219="nulová",$N$219,0)</f>
        <v>0</v>
      </c>
      <c r="BJ219" s="6" t="s">
        <v>21</v>
      </c>
      <c r="BK219" s="92">
        <f>ROUND($L$219*$K$219,2)</f>
        <v>0</v>
      </c>
      <c r="BL219" s="6" t="s">
        <v>149</v>
      </c>
    </row>
    <row r="220" spans="2:64" s="6" customFormat="1" ht="27" customHeight="1" x14ac:dyDescent="0.3">
      <c r="B220" s="22"/>
      <c r="C220" s="138" t="s">
        <v>357</v>
      </c>
      <c r="D220" s="138" t="s">
        <v>145</v>
      </c>
      <c r="E220" s="139" t="s">
        <v>323</v>
      </c>
      <c r="F220" s="225" t="s">
        <v>324</v>
      </c>
      <c r="G220" s="226"/>
      <c r="H220" s="226"/>
      <c r="I220" s="226"/>
      <c r="J220" s="140" t="s">
        <v>166</v>
      </c>
      <c r="K220" s="141">
        <v>695.94</v>
      </c>
      <c r="L220" s="227">
        <v>0</v>
      </c>
      <c r="M220" s="226"/>
      <c r="N220" s="228">
        <f>ROUND($L$220*$K$220,2)</f>
        <v>0</v>
      </c>
      <c r="O220" s="226"/>
      <c r="P220" s="226"/>
      <c r="Q220" s="226"/>
      <c r="R220" s="24"/>
      <c r="T220" s="142"/>
      <c r="U220" s="30" t="s">
        <v>40</v>
      </c>
      <c r="V220" s="143">
        <v>0.08</v>
      </c>
      <c r="W220" s="143">
        <f>$V$220*$K$220</f>
        <v>55.675200000000004</v>
      </c>
      <c r="X220" s="143">
        <v>6.8999999999999997E-4</v>
      </c>
      <c r="Y220" s="143">
        <f>$X$220*$K$220</f>
        <v>0.48019860000000003</v>
      </c>
      <c r="Z220" s="143">
        <v>0</v>
      </c>
      <c r="AA220" s="144">
        <f>$Z$220*$K$220</f>
        <v>0</v>
      </c>
      <c r="AR220" s="6" t="s">
        <v>149</v>
      </c>
      <c r="AT220" s="6" t="s">
        <v>145</v>
      </c>
      <c r="AU220" s="6" t="s">
        <v>108</v>
      </c>
      <c r="AY220" s="6" t="s">
        <v>144</v>
      </c>
      <c r="BE220" s="92">
        <f>IF($U$220="základní",$N$220,0)</f>
        <v>0</v>
      </c>
      <c r="BF220" s="92">
        <f>IF($U$220="snížená",$N$220,0)</f>
        <v>0</v>
      </c>
      <c r="BG220" s="92">
        <f>IF($U$220="zákl. přenesená",$N$220,0)</f>
        <v>0</v>
      </c>
      <c r="BH220" s="92">
        <f>IF($U$220="sníž. přenesená",$N$220,0)</f>
        <v>0</v>
      </c>
      <c r="BI220" s="92">
        <f>IF($U$220="nulová",$N$220,0)</f>
        <v>0</v>
      </c>
      <c r="BJ220" s="6" t="s">
        <v>21</v>
      </c>
      <c r="BK220" s="92">
        <f>ROUND($L$220*$K$220,2)</f>
        <v>0</v>
      </c>
      <c r="BL220" s="6" t="s">
        <v>149</v>
      </c>
    </row>
    <row r="221" spans="2:64" s="127" customFormat="1" ht="30.75" customHeight="1" x14ac:dyDescent="0.35">
      <c r="B221" s="128"/>
      <c r="C221" s="129"/>
      <c r="D221" s="137" t="s">
        <v>225</v>
      </c>
      <c r="E221" s="129"/>
      <c r="F221" s="129"/>
      <c r="G221" s="129"/>
      <c r="H221" s="129"/>
      <c r="I221" s="129"/>
      <c r="J221" s="129"/>
      <c r="K221" s="129"/>
      <c r="L221" s="129"/>
      <c r="M221" s="129"/>
      <c r="N221" s="237">
        <f>$BK$221</f>
        <v>0</v>
      </c>
      <c r="O221" s="236"/>
      <c r="P221" s="236"/>
      <c r="Q221" s="236"/>
      <c r="R221" s="131"/>
      <c r="T221" s="132"/>
      <c r="U221" s="129"/>
      <c r="V221" s="129"/>
      <c r="W221" s="133">
        <f>SUM($W$222:$W$226)</f>
        <v>14.96715</v>
      </c>
      <c r="X221" s="129"/>
      <c r="Y221" s="133">
        <f>SUM($Y$222:$Y$226)</f>
        <v>8.0848977000000009</v>
      </c>
      <c r="Z221" s="129"/>
      <c r="AA221" s="134">
        <f>SUM($AA$222:$AA$226)</f>
        <v>0</v>
      </c>
      <c r="AR221" s="135" t="s">
        <v>21</v>
      </c>
      <c r="AT221" s="135" t="s">
        <v>74</v>
      </c>
      <c r="AU221" s="135" t="s">
        <v>21</v>
      </c>
      <c r="AY221" s="135" t="s">
        <v>144</v>
      </c>
      <c r="BK221" s="136">
        <f>SUM($BK$222:$BK$226)</f>
        <v>0</v>
      </c>
    </row>
    <row r="222" spans="2:64" s="6" customFormat="1" ht="39" customHeight="1" x14ac:dyDescent="0.3">
      <c r="B222" s="22"/>
      <c r="C222" s="138" t="s">
        <v>358</v>
      </c>
      <c r="D222" s="138" t="s">
        <v>145</v>
      </c>
      <c r="E222" s="139" t="s">
        <v>359</v>
      </c>
      <c r="F222" s="225" t="s">
        <v>360</v>
      </c>
      <c r="G222" s="226"/>
      <c r="H222" s="226"/>
      <c r="I222" s="226"/>
      <c r="J222" s="140" t="s">
        <v>166</v>
      </c>
      <c r="K222" s="141">
        <v>15.51</v>
      </c>
      <c r="L222" s="227">
        <v>0</v>
      </c>
      <c r="M222" s="226"/>
      <c r="N222" s="228">
        <f>ROUND($L$222*$K$222,2)</f>
        <v>0</v>
      </c>
      <c r="O222" s="226"/>
      <c r="P222" s="226"/>
      <c r="Q222" s="226"/>
      <c r="R222" s="24"/>
      <c r="T222" s="142"/>
      <c r="U222" s="30" t="s">
        <v>40</v>
      </c>
      <c r="V222" s="143">
        <v>0.76500000000000001</v>
      </c>
      <c r="W222" s="143">
        <f>$V$222*$K$222</f>
        <v>11.86515</v>
      </c>
      <c r="X222" s="143">
        <v>0.14610000000000001</v>
      </c>
      <c r="Y222" s="143">
        <f>$X$222*$K$222</f>
        <v>2.2660110000000002</v>
      </c>
      <c r="Z222" s="143">
        <v>0</v>
      </c>
      <c r="AA222" s="144">
        <f>$Z$222*$K$222</f>
        <v>0</v>
      </c>
      <c r="AR222" s="6" t="s">
        <v>149</v>
      </c>
      <c r="AT222" s="6" t="s">
        <v>145</v>
      </c>
      <c r="AU222" s="6" t="s">
        <v>108</v>
      </c>
      <c r="AY222" s="6" t="s">
        <v>144</v>
      </c>
      <c r="BE222" s="92">
        <f>IF($U$222="základní",$N$222,0)</f>
        <v>0</v>
      </c>
      <c r="BF222" s="92">
        <f>IF($U$222="snížená",$N$222,0)</f>
        <v>0</v>
      </c>
      <c r="BG222" s="92">
        <f>IF($U$222="zákl. přenesená",$N$222,0)</f>
        <v>0</v>
      </c>
      <c r="BH222" s="92">
        <f>IF($U$222="sníž. přenesená",$N$222,0)</f>
        <v>0</v>
      </c>
      <c r="BI222" s="92">
        <f>IF($U$222="nulová",$N$222,0)</f>
        <v>0</v>
      </c>
      <c r="BJ222" s="6" t="s">
        <v>21</v>
      </c>
      <c r="BK222" s="92">
        <f>ROUND($L$222*$K$222,2)</f>
        <v>0</v>
      </c>
      <c r="BL222" s="6" t="s">
        <v>149</v>
      </c>
    </row>
    <row r="223" spans="2:64" s="6" customFormat="1" ht="27" customHeight="1" x14ac:dyDescent="0.3">
      <c r="B223" s="22"/>
      <c r="C223" s="159" t="s">
        <v>361</v>
      </c>
      <c r="D223" s="159" t="s">
        <v>301</v>
      </c>
      <c r="E223" s="160" t="s">
        <v>362</v>
      </c>
      <c r="F223" s="238" t="s">
        <v>363</v>
      </c>
      <c r="G223" s="239"/>
      <c r="H223" s="239"/>
      <c r="I223" s="239"/>
      <c r="J223" s="161" t="s">
        <v>166</v>
      </c>
      <c r="K223" s="162">
        <v>16.286000000000001</v>
      </c>
      <c r="L223" s="240">
        <v>0</v>
      </c>
      <c r="M223" s="239"/>
      <c r="N223" s="241">
        <f>ROUND($L$223*$K$223,2)</f>
        <v>0</v>
      </c>
      <c r="O223" s="226"/>
      <c r="P223" s="226"/>
      <c r="Q223" s="226"/>
      <c r="R223" s="24"/>
      <c r="T223" s="142"/>
      <c r="U223" s="30" t="s">
        <v>40</v>
      </c>
      <c r="V223" s="143">
        <v>0</v>
      </c>
      <c r="W223" s="143">
        <f>$V$223*$K$223</f>
        <v>0</v>
      </c>
      <c r="X223" s="143">
        <v>0</v>
      </c>
      <c r="Y223" s="143">
        <f>$X$223*$K$223</f>
        <v>0</v>
      </c>
      <c r="Z223" s="143">
        <v>0</v>
      </c>
      <c r="AA223" s="144">
        <f>$Z$223*$K$223</f>
        <v>0</v>
      </c>
      <c r="AR223" s="6" t="s">
        <v>170</v>
      </c>
      <c r="AT223" s="6" t="s">
        <v>301</v>
      </c>
      <c r="AU223" s="6" t="s">
        <v>108</v>
      </c>
      <c r="AY223" s="6" t="s">
        <v>144</v>
      </c>
      <c r="BE223" s="92">
        <f>IF($U$223="základní",$N$223,0)</f>
        <v>0</v>
      </c>
      <c r="BF223" s="92">
        <f>IF($U$223="snížená",$N$223,0)</f>
        <v>0</v>
      </c>
      <c r="BG223" s="92">
        <f>IF($U$223="zákl. přenesená",$N$223,0)</f>
        <v>0</v>
      </c>
      <c r="BH223" s="92">
        <f>IF($U$223="sníž. přenesená",$N$223,0)</f>
        <v>0</v>
      </c>
      <c r="BI223" s="92">
        <f>IF($U$223="nulová",$N$223,0)</f>
        <v>0</v>
      </c>
      <c r="BJ223" s="6" t="s">
        <v>21</v>
      </c>
      <c r="BK223" s="92">
        <f>ROUND($L$223*$K$223,2)</f>
        <v>0</v>
      </c>
      <c r="BL223" s="6" t="s">
        <v>149</v>
      </c>
    </row>
    <row r="224" spans="2:64" s="6" customFormat="1" ht="27" customHeight="1" x14ac:dyDescent="0.3">
      <c r="B224" s="22"/>
      <c r="C224" s="138" t="s">
        <v>364</v>
      </c>
      <c r="D224" s="138" t="s">
        <v>145</v>
      </c>
      <c r="E224" s="139" t="s">
        <v>365</v>
      </c>
      <c r="F224" s="225" t="s">
        <v>366</v>
      </c>
      <c r="G224" s="226"/>
      <c r="H224" s="226"/>
      <c r="I224" s="226"/>
      <c r="J224" s="140" t="s">
        <v>166</v>
      </c>
      <c r="K224" s="141">
        <v>15.51</v>
      </c>
      <c r="L224" s="227">
        <v>0</v>
      </c>
      <c r="M224" s="226"/>
      <c r="N224" s="228">
        <f>ROUND($L$224*$K$224,2)</f>
        <v>0</v>
      </c>
      <c r="O224" s="226"/>
      <c r="P224" s="226"/>
      <c r="Q224" s="226"/>
      <c r="R224" s="24"/>
      <c r="T224" s="142"/>
      <c r="U224" s="30" t="s">
        <v>40</v>
      </c>
      <c r="V224" s="143">
        <v>9.4E-2</v>
      </c>
      <c r="W224" s="143">
        <f>$V$224*$K$224</f>
        <v>1.45794</v>
      </c>
      <c r="X224" s="143">
        <v>9.4539999999999999E-2</v>
      </c>
      <c r="Y224" s="143">
        <f>$X$224*$K$224</f>
        <v>1.4663154</v>
      </c>
      <c r="Z224" s="143">
        <v>0</v>
      </c>
      <c r="AA224" s="144">
        <f>$Z$224*$K$224</f>
        <v>0</v>
      </c>
      <c r="AR224" s="6" t="s">
        <v>149</v>
      </c>
      <c r="AT224" s="6" t="s">
        <v>145</v>
      </c>
      <c r="AU224" s="6" t="s">
        <v>108</v>
      </c>
      <c r="AY224" s="6" t="s">
        <v>144</v>
      </c>
      <c r="BE224" s="92">
        <f>IF($U$224="základní",$N$224,0)</f>
        <v>0</v>
      </c>
      <c r="BF224" s="92">
        <f>IF($U$224="snížená",$N$224,0)</f>
        <v>0</v>
      </c>
      <c r="BG224" s="92">
        <f>IF($U$224="zákl. přenesená",$N$224,0)</f>
        <v>0</v>
      </c>
      <c r="BH224" s="92">
        <f>IF($U$224="sníž. přenesená",$N$224,0)</f>
        <v>0</v>
      </c>
      <c r="BI224" s="92">
        <f>IF($U$224="nulová",$N$224,0)</f>
        <v>0</v>
      </c>
      <c r="BJ224" s="6" t="s">
        <v>21</v>
      </c>
      <c r="BK224" s="92">
        <f>ROUND($L$224*$K$224,2)</f>
        <v>0</v>
      </c>
      <c r="BL224" s="6" t="s">
        <v>149</v>
      </c>
    </row>
    <row r="225" spans="2:64" s="6" customFormat="1" ht="15.75" customHeight="1" x14ac:dyDescent="0.3">
      <c r="B225" s="22"/>
      <c r="C225" s="138" t="s">
        <v>367</v>
      </c>
      <c r="D225" s="138" t="s">
        <v>145</v>
      </c>
      <c r="E225" s="139" t="s">
        <v>355</v>
      </c>
      <c r="F225" s="225" t="s">
        <v>356</v>
      </c>
      <c r="G225" s="226"/>
      <c r="H225" s="226"/>
      <c r="I225" s="226"/>
      <c r="J225" s="140" t="s">
        <v>166</v>
      </c>
      <c r="K225" s="141">
        <v>15.51</v>
      </c>
      <c r="L225" s="227">
        <v>0</v>
      </c>
      <c r="M225" s="226"/>
      <c r="N225" s="228">
        <f>ROUND($L$225*$K$225,2)</f>
        <v>0</v>
      </c>
      <c r="O225" s="226"/>
      <c r="P225" s="226"/>
      <c r="Q225" s="226"/>
      <c r="R225" s="24"/>
      <c r="T225" s="142"/>
      <c r="U225" s="30" t="s">
        <v>40</v>
      </c>
      <c r="V225" s="143">
        <v>2.5999999999999999E-2</v>
      </c>
      <c r="W225" s="143">
        <f>$V$225*$K$225</f>
        <v>0.40325999999999995</v>
      </c>
      <c r="X225" s="143">
        <v>0.27994000000000002</v>
      </c>
      <c r="Y225" s="143">
        <f>$X$225*$K$225</f>
        <v>4.3418694000000002</v>
      </c>
      <c r="Z225" s="143">
        <v>0</v>
      </c>
      <c r="AA225" s="144">
        <f>$Z$225*$K$225</f>
        <v>0</v>
      </c>
      <c r="AR225" s="6" t="s">
        <v>149</v>
      </c>
      <c r="AT225" s="6" t="s">
        <v>145</v>
      </c>
      <c r="AU225" s="6" t="s">
        <v>108</v>
      </c>
      <c r="AY225" s="6" t="s">
        <v>144</v>
      </c>
      <c r="BE225" s="92">
        <f>IF($U$225="základní",$N$225,0)</f>
        <v>0</v>
      </c>
      <c r="BF225" s="92">
        <f>IF($U$225="snížená",$N$225,0)</f>
        <v>0</v>
      </c>
      <c r="BG225" s="92">
        <f>IF($U$225="zákl. přenesená",$N$225,0)</f>
        <v>0</v>
      </c>
      <c r="BH225" s="92">
        <f>IF($U$225="sníž. přenesená",$N$225,0)</f>
        <v>0</v>
      </c>
      <c r="BI225" s="92">
        <f>IF($U$225="nulová",$N$225,0)</f>
        <v>0</v>
      </c>
      <c r="BJ225" s="6" t="s">
        <v>21</v>
      </c>
      <c r="BK225" s="92">
        <f>ROUND($L$225*$K$225,2)</f>
        <v>0</v>
      </c>
      <c r="BL225" s="6" t="s">
        <v>149</v>
      </c>
    </row>
    <row r="226" spans="2:64" s="6" customFormat="1" ht="27" customHeight="1" x14ac:dyDescent="0.3">
      <c r="B226" s="22"/>
      <c r="C226" s="138" t="s">
        <v>368</v>
      </c>
      <c r="D226" s="138" t="s">
        <v>145</v>
      </c>
      <c r="E226" s="139" t="s">
        <v>323</v>
      </c>
      <c r="F226" s="225" t="s">
        <v>324</v>
      </c>
      <c r="G226" s="226"/>
      <c r="H226" s="226"/>
      <c r="I226" s="226"/>
      <c r="J226" s="140" t="s">
        <v>166</v>
      </c>
      <c r="K226" s="141">
        <v>15.51</v>
      </c>
      <c r="L226" s="227">
        <v>0</v>
      </c>
      <c r="M226" s="226"/>
      <c r="N226" s="228">
        <f>ROUND($L$226*$K$226,2)</f>
        <v>0</v>
      </c>
      <c r="O226" s="226"/>
      <c r="P226" s="226"/>
      <c r="Q226" s="226"/>
      <c r="R226" s="24"/>
      <c r="T226" s="142"/>
      <c r="U226" s="30" t="s">
        <v>40</v>
      </c>
      <c r="V226" s="143">
        <v>0.08</v>
      </c>
      <c r="W226" s="143">
        <f>$V$226*$K$226</f>
        <v>1.2407999999999999</v>
      </c>
      <c r="X226" s="143">
        <v>6.8999999999999997E-4</v>
      </c>
      <c r="Y226" s="143">
        <f>$X$226*$K$226</f>
        <v>1.0701899999999999E-2</v>
      </c>
      <c r="Z226" s="143">
        <v>0</v>
      </c>
      <c r="AA226" s="144">
        <f>$Z$226*$K$226</f>
        <v>0</v>
      </c>
      <c r="AR226" s="6" t="s">
        <v>149</v>
      </c>
      <c r="AT226" s="6" t="s">
        <v>145</v>
      </c>
      <c r="AU226" s="6" t="s">
        <v>108</v>
      </c>
      <c r="AY226" s="6" t="s">
        <v>144</v>
      </c>
      <c r="BE226" s="92">
        <f>IF($U$226="základní",$N$226,0)</f>
        <v>0</v>
      </c>
      <c r="BF226" s="92">
        <f>IF($U$226="snížená",$N$226,0)</f>
        <v>0</v>
      </c>
      <c r="BG226" s="92">
        <f>IF($U$226="zákl. přenesená",$N$226,0)</f>
        <v>0</v>
      </c>
      <c r="BH226" s="92">
        <f>IF($U$226="sníž. přenesená",$N$226,0)</f>
        <v>0</v>
      </c>
      <c r="BI226" s="92">
        <f>IF($U$226="nulová",$N$226,0)</f>
        <v>0</v>
      </c>
      <c r="BJ226" s="6" t="s">
        <v>21</v>
      </c>
      <c r="BK226" s="92">
        <f>ROUND($L$226*$K$226,2)</f>
        <v>0</v>
      </c>
      <c r="BL226" s="6" t="s">
        <v>149</v>
      </c>
    </row>
    <row r="227" spans="2:64" s="127" customFormat="1" ht="30.75" customHeight="1" x14ac:dyDescent="0.35">
      <c r="B227" s="128"/>
      <c r="C227" s="129"/>
      <c r="D227" s="137" t="s">
        <v>226</v>
      </c>
      <c r="E227" s="129"/>
      <c r="F227" s="129"/>
      <c r="G227" s="129"/>
      <c r="H227" s="129"/>
      <c r="I227" s="129"/>
      <c r="J227" s="129"/>
      <c r="K227" s="129"/>
      <c r="L227" s="129"/>
      <c r="M227" s="129"/>
      <c r="N227" s="237">
        <f>$BK$227</f>
        <v>0</v>
      </c>
      <c r="O227" s="236"/>
      <c r="P227" s="236"/>
      <c r="Q227" s="236"/>
      <c r="R227" s="131"/>
      <c r="T227" s="132"/>
      <c r="U227" s="129"/>
      <c r="V227" s="129"/>
      <c r="W227" s="133">
        <f>SUM($W$228:$W$240)</f>
        <v>286.62875799999995</v>
      </c>
      <c r="X227" s="129"/>
      <c r="Y227" s="133">
        <f>SUM($Y$228:$Y$240)</f>
        <v>316.46745845999999</v>
      </c>
      <c r="Z227" s="129"/>
      <c r="AA227" s="134">
        <f>SUM($AA$228:$AA$240)</f>
        <v>0</v>
      </c>
      <c r="AR227" s="135" t="s">
        <v>21</v>
      </c>
      <c r="AT227" s="135" t="s">
        <v>74</v>
      </c>
      <c r="AU227" s="135" t="s">
        <v>21</v>
      </c>
      <c r="AY227" s="135" t="s">
        <v>144</v>
      </c>
      <c r="BK227" s="136">
        <f>SUM($BK$228:$BK$240)</f>
        <v>0</v>
      </c>
    </row>
    <row r="228" spans="2:64" s="6" customFormat="1" ht="39" customHeight="1" x14ac:dyDescent="0.3">
      <c r="B228" s="22"/>
      <c r="C228" s="138" t="s">
        <v>369</v>
      </c>
      <c r="D228" s="138" t="s">
        <v>145</v>
      </c>
      <c r="E228" s="139" t="s">
        <v>370</v>
      </c>
      <c r="F228" s="225" t="s">
        <v>371</v>
      </c>
      <c r="G228" s="226"/>
      <c r="H228" s="226"/>
      <c r="I228" s="226"/>
      <c r="J228" s="140" t="s">
        <v>162</v>
      </c>
      <c r="K228" s="141">
        <v>806.81</v>
      </c>
      <c r="L228" s="227">
        <v>0</v>
      </c>
      <c r="M228" s="226"/>
      <c r="N228" s="228">
        <f>ROUND($L$228*$K$228,2)</f>
        <v>0</v>
      </c>
      <c r="O228" s="226"/>
      <c r="P228" s="226"/>
      <c r="Q228" s="226"/>
      <c r="R228" s="24"/>
      <c r="T228" s="142"/>
      <c r="U228" s="30" t="s">
        <v>40</v>
      </c>
      <c r="V228" s="143">
        <v>0.216</v>
      </c>
      <c r="W228" s="143">
        <f>$V$228*$K$228</f>
        <v>174.27095999999997</v>
      </c>
      <c r="X228" s="143">
        <v>0.1295</v>
      </c>
      <c r="Y228" s="143">
        <f>$X$228*$K$228</f>
        <v>104.48189499999999</v>
      </c>
      <c r="Z228" s="143">
        <v>0</v>
      </c>
      <c r="AA228" s="144">
        <f>$Z$228*$K$228</f>
        <v>0</v>
      </c>
      <c r="AR228" s="6" t="s">
        <v>149</v>
      </c>
      <c r="AT228" s="6" t="s">
        <v>145</v>
      </c>
      <c r="AU228" s="6" t="s">
        <v>108</v>
      </c>
      <c r="AY228" s="6" t="s">
        <v>144</v>
      </c>
      <c r="BE228" s="92">
        <f>IF($U$228="základní",$N$228,0)</f>
        <v>0</v>
      </c>
      <c r="BF228" s="92">
        <f>IF($U$228="snížená",$N$228,0)</f>
        <v>0</v>
      </c>
      <c r="BG228" s="92">
        <f>IF($U$228="zákl. přenesená",$N$228,0)</f>
        <v>0</v>
      </c>
      <c r="BH228" s="92">
        <f>IF($U$228="sníž. přenesená",$N$228,0)</f>
        <v>0</v>
      </c>
      <c r="BI228" s="92">
        <f>IF($U$228="nulová",$N$228,0)</f>
        <v>0</v>
      </c>
      <c r="BJ228" s="6" t="s">
        <v>21</v>
      </c>
      <c r="BK228" s="92">
        <f>ROUND($L$228*$K$228,2)</f>
        <v>0</v>
      </c>
      <c r="BL228" s="6" t="s">
        <v>149</v>
      </c>
    </row>
    <row r="229" spans="2:64" s="6" customFormat="1" ht="27" customHeight="1" x14ac:dyDescent="0.3">
      <c r="B229" s="22"/>
      <c r="C229" s="159" t="s">
        <v>372</v>
      </c>
      <c r="D229" s="159" t="s">
        <v>301</v>
      </c>
      <c r="E229" s="160" t="s">
        <v>373</v>
      </c>
      <c r="F229" s="238" t="s">
        <v>374</v>
      </c>
      <c r="G229" s="239"/>
      <c r="H229" s="239"/>
      <c r="I229" s="239"/>
      <c r="J229" s="161" t="s">
        <v>156</v>
      </c>
      <c r="K229" s="162">
        <v>832.45100000000002</v>
      </c>
      <c r="L229" s="240">
        <v>0</v>
      </c>
      <c r="M229" s="239"/>
      <c r="N229" s="241">
        <f>ROUND($L$229*$K$229,2)</f>
        <v>0</v>
      </c>
      <c r="O229" s="226"/>
      <c r="P229" s="226"/>
      <c r="Q229" s="226"/>
      <c r="R229" s="24"/>
      <c r="T229" s="142"/>
      <c r="U229" s="30" t="s">
        <v>40</v>
      </c>
      <c r="V229" s="143">
        <v>0</v>
      </c>
      <c r="W229" s="143">
        <f>$V$229*$K$229</f>
        <v>0</v>
      </c>
      <c r="X229" s="143">
        <v>8.5000000000000006E-2</v>
      </c>
      <c r="Y229" s="143">
        <f>$X$229*$K$229</f>
        <v>70.758335000000002</v>
      </c>
      <c r="Z229" s="143">
        <v>0</v>
      </c>
      <c r="AA229" s="144">
        <f>$Z$229*$K$229</f>
        <v>0</v>
      </c>
      <c r="AR229" s="6" t="s">
        <v>170</v>
      </c>
      <c r="AT229" s="6" t="s">
        <v>301</v>
      </c>
      <c r="AU229" s="6" t="s">
        <v>108</v>
      </c>
      <c r="AY229" s="6" t="s">
        <v>144</v>
      </c>
      <c r="BE229" s="92">
        <f>IF($U$229="základní",$N$229,0)</f>
        <v>0</v>
      </c>
      <c r="BF229" s="92">
        <f>IF($U$229="snížená",$N$229,0)</f>
        <v>0</v>
      </c>
      <c r="BG229" s="92">
        <f>IF($U$229="zákl. přenesená",$N$229,0)</f>
        <v>0</v>
      </c>
      <c r="BH229" s="92">
        <f>IF($U$229="sníž. přenesená",$N$229,0)</f>
        <v>0</v>
      </c>
      <c r="BI229" s="92">
        <f>IF($U$229="nulová",$N$229,0)</f>
        <v>0</v>
      </c>
      <c r="BJ229" s="6" t="s">
        <v>21</v>
      </c>
      <c r="BK229" s="92">
        <f>ROUND($L$229*$K$229,2)</f>
        <v>0</v>
      </c>
      <c r="BL229" s="6" t="s">
        <v>149</v>
      </c>
    </row>
    <row r="230" spans="2:64" s="6" customFormat="1" ht="27" customHeight="1" x14ac:dyDescent="0.3">
      <c r="B230" s="22"/>
      <c r="C230" s="159" t="s">
        <v>375</v>
      </c>
      <c r="D230" s="159" t="s">
        <v>301</v>
      </c>
      <c r="E230" s="160" t="s">
        <v>376</v>
      </c>
      <c r="F230" s="238" t="s">
        <v>377</v>
      </c>
      <c r="G230" s="239"/>
      <c r="H230" s="239"/>
      <c r="I230" s="239"/>
      <c r="J230" s="161" t="s">
        <v>156</v>
      </c>
      <c r="K230" s="162">
        <v>14.7</v>
      </c>
      <c r="L230" s="240">
        <v>0</v>
      </c>
      <c r="M230" s="239"/>
      <c r="N230" s="241">
        <f>ROUND($L$230*$K$230,2)</f>
        <v>0</v>
      </c>
      <c r="O230" s="226"/>
      <c r="P230" s="226"/>
      <c r="Q230" s="226"/>
      <c r="R230" s="24"/>
      <c r="T230" s="142"/>
      <c r="U230" s="30" t="s">
        <v>40</v>
      </c>
      <c r="V230" s="143">
        <v>0</v>
      </c>
      <c r="W230" s="143">
        <f>$V$230*$K$230</f>
        <v>0</v>
      </c>
      <c r="X230" s="143">
        <v>6.4000000000000001E-2</v>
      </c>
      <c r="Y230" s="143">
        <f>$X$230*$K$230</f>
        <v>0.94079999999999997</v>
      </c>
      <c r="Z230" s="143">
        <v>0</v>
      </c>
      <c r="AA230" s="144">
        <f>$Z$230*$K$230</f>
        <v>0</v>
      </c>
      <c r="AR230" s="6" t="s">
        <v>170</v>
      </c>
      <c r="AT230" s="6" t="s">
        <v>301</v>
      </c>
      <c r="AU230" s="6" t="s">
        <v>108</v>
      </c>
      <c r="AY230" s="6" t="s">
        <v>144</v>
      </c>
      <c r="BE230" s="92">
        <f>IF($U$230="základní",$N$230,0)</f>
        <v>0</v>
      </c>
      <c r="BF230" s="92">
        <f>IF($U$230="snížená",$N$230,0)</f>
        <v>0</v>
      </c>
      <c r="BG230" s="92">
        <f>IF($U$230="zákl. přenesená",$N$230,0)</f>
        <v>0</v>
      </c>
      <c r="BH230" s="92">
        <f>IF($U$230="sníž. přenesená",$N$230,0)</f>
        <v>0</v>
      </c>
      <c r="BI230" s="92">
        <f>IF($U$230="nulová",$N$230,0)</f>
        <v>0</v>
      </c>
      <c r="BJ230" s="6" t="s">
        <v>21</v>
      </c>
      <c r="BK230" s="92">
        <f>ROUND($L$230*$K$230,2)</f>
        <v>0</v>
      </c>
      <c r="BL230" s="6" t="s">
        <v>149</v>
      </c>
    </row>
    <row r="231" spans="2:64" s="6" customFormat="1" ht="27" customHeight="1" x14ac:dyDescent="0.3">
      <c r="B231" s="22"/>
      <c r="C231" s="138" t="s">
        <v>378</v>
      </c>
      <c r="D231" s="138" t="s">
        <v>145</v>
      </c>
      <c r="E231" s="139" t="s">
        <v>379</v>
      </c>
      <c r="F231" s="225" t="s">
        <v>380</v>
      </c>
      <c r="G231" s="226"/>
      <c r="H231" s="226"/>
      <c r="I231" s="226"/>
      <c r="J231" s="140" t="s">
        <v>162</v>
      </c>
      <c r="K231" s="141">
        <v>373.88</v>
      </c>
      <c r="L231" s="227">
        <v>0</v>
      </c>
      <c r="M231" s="226"/>
      <c r="N231" s="228">
        <f>ROUND($L$231*$K$231,2)</f>
        <v>0</v>
      </c>
      <c r="O231" s="226"/>
      <c r="P231" s="226"/>
      <c r="Q231" s="226"/>
      <c r="R231" s="24"/>
      <c r="T231" s="142"/>
      <c r="U231" s="30" t="s">
        <v>40</v>
      </c>
      <c r="V231" s="143">
        <v>0.14000000000000001</v>
      </c>
      <c r="W231" s="143">
        <f>$V$231*$K$231</f>
        <v>52.343200000000003</v>
      </c>
      <c r="X231" s="143">
        <v>0.10095</v>
      </c>
      <c r="Y231" s="143">
        <f>$X$231*$K$231</f>
        <v>37.743186000000001</v>
      </c>
      <c r="Z231" s="143">
        <v>0</v>
      </c>
      <c r="AA231" s="144">
        <f>$Z$231*$K$231</f>
        <v>0</v>
      </c>
      <c r="AR231" s="6" t="s">
        <v>149</v>
      </c>
      <c r="AT231" s="6" t="s">
        <v>145</v>
      </c>
      <c r="AU231" s="6" t="s">
        <v>108</v>
      </c>
      <c r="AY231" s="6" t="s">
        <v>144</v>
      </c>
      <c r="BE231" s="92">
        <f>IF($U$231="základní",$N$231,0)</f>
        <v>0</v>
      </c>
      <c r="BF231" s="92">
        <f>IF($U$231="snížená",$N$231,0)</f>
        <v>0</v>
      </c>
      <c r="BG231" s="92">
        <f>IF($U$231="zákl. přenesená",$N$231,0)</f>
        <v>0</v>
      </c>
      <c r="BH231" s="92">
        <f>IF($U$231="sníž. přenesená",$N$231,0)</f>
        <v>0</v>
      </c>
      <c r="BI231" s="92">
        <f>IF($U$231="nulová",$N$231,0)</f>
        <v>0</v>
      </c>
      <c r="BJ231" s="6" t="s">
        <v>21</v>
      </c>
      <c r="BK231" s="92">
        <f>ROUND($L$231*$K$231,2)</f>
        <v>0</v>
      </c>
      <c r="BL231" s="6" t="s">
        <v>149</v>
      </c>
    </row>
    <row r="232" spans="2:64" s="6" customFormat="1" ht="15.75" customHeight="1" x14ac:dyDescent="0.3">
      <c r="B232" s="152"/>
      <c r="C232" s="153"/>
      <c r="D232" s="153"/>
      <c r="E232" s="153"/>
      <c r="F232" s="232" t="s">
        <v>381</v>
      </c>
      <c r="G232" s="233"/>
      <c r="H232" s="233"/>
      <c r="I232" s="233"/>
      <c r="J232" s="153"/>
      <c r="K232" s="153"/>
      <c r="L232" s="153"/>
      <c r="M232" s="153"/>
      <c r="N232" s="153"/>
      <c r="O232" s="153"/>
      <c r="P232" s="153"/>
      <c r="Q232" s="153"/>
      <c r="R232" s="154"/>
      <c r="T232" s="155"/>
      <c r="U232" s="153"/>
      <c r="V232" s="153"/>
      <c r="W232" s="153"/>
      <c r="X232" s="153"/>
      <c r="Y232" s="153"/>
      <c r="Z232" s="153"/>
      <c r="AA232" s="156"/>
      <c r="AT232" s="157" t="s">
        <v>177</v>
      </c>
      <c r="AU232" s="157" t="s">
        <v>108</v>
      </c>
      <c r="AV232" s="157" t="s">
        <v>21</v>
      </c>
      <c r="AW232" s="157" t="s">
        <v>117</v>
      </c>
      <c r="AX232" s="157" t="s">
        <v>75</v>
      </c>
      <c r="AY232" s="157" t="s">
        <v>144</v>
      </c>
    </row>
    <row r="233" spans="2:64" s="6" customFormat="1" ht="15.75" customHeight="1" x14ac:dyDescent="0.3">
      <c r="B233" s="145"/>
      <c r="C233" s="146"/>
      <c r="D233" s="146"/>
      <c r="E233" s="146"/>
      <c r="F233" s="230" t="s">
        <v>382</v>
      </c>
      <c r="G233" s="231"/>
      <c r="H233" s="231"/>
      <c r="I233" s="231"/>
      <c r="J233" s="146"/>
      <c r="K233" s="147">
        <v>373.88</v>
      </c>
      <c r="L233" s="146"/>
      <c r="M233" s="146"/>
      <c r="N233" s="146"/>
      <c r="O233" s="146"/>
      <c r="P233" s="146"/>
      <c r="Q233" s="146"/>
      <c r="R233" s="148"/>
      <c r="T233" s="149"/>
      <c r="U233" s="146"/>
      <c r="V233" s="146"/>
      <c r="W233" s="146"/>
      <c r="X233" s="146"/>
      <c r="Y233" s="146"/>
      <c r="Z233" s="146"/>
      <c r="AA233" s="150"/>
      <c r="AT233" s="151" t="s">
        <v>177</v>
      </c>
      <c r="AU233" s="151" t="s">
        <v>108</v>
      </c>
      <c r="AV233" s="151" t="s">
        <v>108</v>
      </c>
      <c r="AW233" s="151" t="s">
        <v>117</v>
      </c>
      <c r="AX233" s="151" t="s">
        <v>75</v>
      </c>
      <c r="AY233" s="151" t="s">
        <v>144</v>
      </c>
    </row>
    <row r="234" spans="2:64" s="6" customFormat="1" ht="27" customHeight="1" x14ac:dyDescent="0.3">
      <c r="B234" s="22"/>
      <c r="C234" s="159" t="s">
        <v>383</v>
      </c>
      <c r="D234" s="159" t="s">
        <v>301</v>
      </c>
      <c r="E234" s="160" t="s">
        <v>384</v>
      </c>
      <c r="F234" s="238" t="s">
        <v>385</v>
      </c>
      <c r="G234" s="239"/>
      <c r="H234" s="239"/>
      <c r="I234" s="239"/>
      <c r="J234" s="161" t="s">
        <v>156</v>
      </c>
      <c r="K234" s="162">
        <v>785.14800000000002</v>
      </c>
      <c r="L234" s="240">
        <v>0</v>
      </c>
      <c r="M234" s="239"/>
      <c r="N234" s="241">
        <f>ROUND($L$234*$K$234,2)</f>
        <v>0</v>
      </c>
      <c r="O234" s="226"/>
      <c r="P234" s="226"/>
      <c r="Q234" s="226"/>
      <c r="R234" s="24"/>
      <c r="T234" s="142"/>
      <c r="U234" s="30" t="s">
        <v>40</v>
      </c>
      <c r="V234" s="143">
        <v>0</v>
      </c>
      <c r="W234" s="143">
        <f>$V$234*$K$234</f>
        <v>0</v>
      </c>
      <c r="X234" s="143">
        <v>1.0999999999999999E-2</v>
      </c>
      <c r="Y234" s="143">
        <f>$X$234*$K$234</f>
        <v>8.636628</v>
      </c>
      <c r="Z234" s="143">
        <v>0</v>
      </c>
      <c r="AA234" s="144">
        <f>$Z$234*$K$234</f>
        <v>0</v>
      </c>
      <c r="AR234" s="6" t="s">
        <v>170</v>
      </c>
      <c r="AT234" s="6" t="s">
        <v>301</v>
      </c>
      <c r="AU234" s="6" t="s">
        <v>108</v>
      </c>
      <c r="AY234" s="6" t="s">
        <v>144</v>
      </c>
      <c r="BE234" s="92">
        <f>IF($U$234="základní",$N$234,0)</f>
        <v>0</v>
      </c>
      <c r="BF234" s="92">
        <f>IF($U$234="snížená",$N$234,0)</f>
        <v>0</v>
      </c>
      <c r="BG234" s="92">
        <f>IF($U$234="zákl. přenesená",$N$234,0)</f>
        <v>0</v>
      </c>
      <c r="BH234" s="92">
        <f>IF($U$234="sníž. přenesená",$N$234,0)</f>
        <v>0</v>
      </c>
      <c r="BI234" s="92">
        <f>IF($U$234="nulová",$N$234,0)</f>
        <v>0</v>
      </c>
      <c r="BJ234" s="6" t="s">
        <v>21</v>
      </c>
      <c r="BK234" s="92">
        <f>ROUND($L$234*$K$234,2)</f>
        <v>0</v>
      </c>
      <c r="BL234" s="6" t="s">
        <v>149</v>
      </c>
    </row>
    <row r="235" spans="2:64" s="6" customFormat="1" ht="18.75" customHeight="1" x14ac:dyDescent="0.3">
      <c r="B235" s="22"/>
      <c r="C235" s="23"/>
      <c r="D235" s="23"/>
      <c r="E235" s="23"/>
      <c r="F235" s="242" t="s">
        <v>386</v>
      </c>
      <c r="G235" s="191"/>
      <c r="H235" s="191"/>
      <c r="I235" s="191"/>
      <c r="J235" s="23"/>
      <c r="K235" s="23"/>
      <c r="L235" s="23"/>
      <c r="M235" s="23"/>
      <c r="N235" s="23"/>
      <c r="O235" s="23"/>
      <c r="P235" s="23"/>
      <c r="Q235" s="23"/>
      <c r="R235" s="24"/>
      <c r="T235" s="63"/>
      <c r="U235" s="23"/>
      <c r="V235" s="23"/>
      <c r="W235" s="23"/>
      <c r="X235" s="23"/>
      <c r="Y235" s="23"/>
      <c r="Z235" s="23"/>
      <c r="AA235" s="64"/>
      <c r="AT235" s="6" t="s">
        <v>350</v>
      </c>
      <c r="AU235" s="6" t="s">
        <v>108</v>
      </c>
    </row>
    <row r="236" spans="2:64" s="6" customFormat="1" ht="27" customHeight="1" x14ac:dyDescent="0.3">
      <c r="B236" s="22"/>
      <c r="C236" s="138" t="s">
        <v>387</v>
      </c>
      <c r="D236" s="138" t="s">
        <v>145</v>
      </c>
      <c r="E236" s="139" t="s">
        <v>388</v>
      </c>
      <c r="F236" s="225" t="s">
        <v>389</v>
      </c>
      <c r="G236" s="226"/>
      <c r="H236" s="226"/>
      <c r="I236" s="226"/>
      <c r="J236" s="140" t="s">
        <v>232</v>
      </c>
      <c r="K236" s="141">
        <v>41.619</v>
      </c>
      <c r="L236" s="227">
        <v>0</v>
      </c>
      <c r="M236" s="226"/>
      <c r="N236" s="228">
        <f>ROUND($L$236*$K$236,2)</f>
        <v>0</v>
      </c>
      <c r="O236" s="226"/>
      <c r="P236" s="226"/>
      <c r="Q236" s="226"/>
      <c r="R236" s="24"/>
      <c r="T236" s="142"/>
      <c r="U236" s="30" t="s">
        <v>40</v>
      </c>
      <c r="V236" s="143">
        <v>1.4419999999999999</v>
      </c>
      <c r="W236" s="143">
        <f>$V$236*$K$236</f>
        <v>60.014597999999999</v>
      </c>
      <c r="X236" s="143">
        <v>2.2563399999999998</v>
      </c>
      <c r="Y236" s="143">
        <f>$X$236*$K$236</f>
        <v>93.906614459999986</v>
      </c>
      <c r="Z236" s="143">
        <v>0</v>
      </c>
      <c r="AA236" s="144">
        <f>$Z$236*$K$236</f>
        <v>0</v>
      </c>
      <c r="AR236" s="6" t="s">
        <v>149</v>
      </c>
      <c r="AT236" s="6" t="s">
        <v>145</v>
      </c>
      <c r="AU236" s="6" t="s">
        <v>108</v>
      </c>
      <c r="AY236" s="6" t="s">
        <v>144</v>
      </c>
      <c r="BE236" s="92">
        <f>IF($U$236="základní",$N$236,0)</f>
        <v>0</v>
      </c>
      <c r="BF236" s="92">
        <f>IF($U$236="snížená",$N$236,0)</f>
        <v>0</v>
      </c>
      <c r="BG236" s="92">
        <f>IF($U$236="zákl. přenesená",$N$236,0)</f>
        <v>0</v>
      </c>
      <c r="BH236" s="92">
        <f>IF($U$236="sníž. přenesená",$N$236,0)</f>
        <v>0</v>
      </c>
      <c r="BI236" s="92">
        <f>IF($U$236="nulová",$N$236,0)</f>
        <v>0</v>
      </c>
      <c r="BJ236" s="6" t="s">
        <v>21</v>
      </c>
      <c r="BK236" s="92">
        <f>ROUND($L$236*$K$236,2)</f>
        <v>0</v>
      </c>
      <c r="BL236" s="6" t="s">
        <v>149</v>
      </c>
    </row>
    <row r="237" spans="2:64" s="6" customFormat="1" ht="15.75" customHeight="1" x14ac:dyDescent="0.3">
      <c r="B237" s="152"/>
      <c r="C237" s="153"/>
      <c r="D237" s="153"/>
      <c r="E237" s="153"/>
      <c r="F237" s="232" t="s">
        <v>390</v>
      </c>
      <c r="G237" s="233"/>
      <c r="H237" s="233"/>
      <c r="I237" s="233"/>
      <c r="J237" s="153"/>
      <c r="K237" s="153"/>
      <c r="L237" s="153"/>
      <c r="M237" s="153"/>
      <c r="N237" s="153"/>
      <c r="O237" s="153"/>
      <c r="P237" s="153"/>
      <c r="Q237" s="153"/>
      <c r="R237" s="154"/>
      <c r="T237" s="155"/>
      <c r="U237" s="153"/>
      <c r="V237" s="153"/>
      <c r="W237" s="153"/>
      <c r="X237" s="153"/>
      <c r="Y237" s="153"/>
      <c r="Z237" s="153"/>
      <c r="AA237" s="156"/>
      <c r="AT237" s="157" t="s">
        <v>177</v>
      </c>
      <c r="AU237" s="157" t="s">
        <v>108</v>
      </c>
      <c r="AV237" s="157" t="s">
        <v>21</v>
      </c>
      <c r="AW237" s="157" t="s">
        <v>117</v>
      </c>
      <c r="AX237" s="157" t="s">
        <v>75</v>
      </c>
      <c r="AY237" s="157" t="s">
        <v>144</v>
      </c>
    </row>
    <row r="238" spans="2:64" s="6" customFormat="1" ht="15.75" customHeight="1" x14ac:dyDescent="0.3">
      <c r="B238" s="145"/>
      <c r="C238" s="146"/>
      <c r="D238" s="146"/>
      <c r="E238" s="146"/>
      <c r="F238" s="230" t="s">
        <v>391</v>
      </c>
      <c r="G238" s="231"/>
      <c r="H238" s="231"/>
      <c r="I238" s="231"/>
      <c r="J238" s="146"/>
      <c r="K238" s="147">
        <v>32.271999999999998</v>
      </c>
      <c r="L238" s="146"/>
      <c r="M238" s="146"/>
      <c r="N238" s="146"/>
      <c r="O238" s="146"/>
      <c r="P238" s="146"/>
      <c r="Q238" s="146"/>
      <c r="R238" s="148"/>
      <c r="T238" s="149"/>
      <c r="U238" s="146"/>
      <c r="V238" s="146"/>
      <c r="W238" s="146"/>
      <c r="X238" s="146"/>
      <c r="Y238" s="146"/>
      <c r="Z238" s="146"/>
      <c r="AA238" s="150"/>
      <c r="AT238" s="151" t="s">
        <v>177</v>
      </c>
      <c r="AU238" s="151" t="s">
        <v>108</v>
      </c>
      <c r="AV238" s="151" t="s">
        <v>108</v>
      </c>
      <c r="AW238" s="151" t="s">
        <v>117</v>
      </c>
      <c r="AX238" s="151" t="s">
        <v>75</v>
      </c>
      <c r="AY238" s="151" t="s">
        <v>144</v>
      </c>
    </row>
    <row r="239" spans="2:64" s="6" customFormat="1" ht="15.75" customHeight="1" x14ac:dyDescent="0.3">
      <c r="B239" s="152"/>
      <c r="C239" s="153"/>
      <c r="D239" s="153"/>
      <c r="E239" s="153"/>
      <c r="F239" s="232" t="s">
        <v>392</v>
      </c>
      <c r="G239" s="233"/>
      <c r="H239" s="233"/>
      <c r="I239" s="233"/>
      <c r="J239" s="153"/>
      <c r="K239" s="153"/>
      <c r="L239" s="153"/>
      <c r="M239" s="153"/>
      <c r="N239" s="153"/>
      <c r="O239" s="153"/>
      <c r="P239" s="153"/>
      <c r="Q239" s="153"/>
      <c r="R239" s="154"/>
      <c r="T239" s="155"/>
      <c r="U239" s="153"/>
      <c r="V239" s="153"/>
      <c r="W239" s="153"/>
      <c r="X239" s="153"/>
      <c r="Y239" s="153"/>
      <c r="Z239" s="153"/>
      <c r="AA239" s="156"/>
      <c r="AT239" s="157" t="s">
        <v>177</v>
      </c>
      <c r="AU239" s="157" t="s">
        <v>108</v>
      </c>
      <c r="AV239" s="157" t="s">
        <v>21</v>
      </c>
      <c r="AW239" s="157" t="s">
        <v>117</v>
      </c>
      <c r="AX239" s="157" t="s">
        <v>75</v>
      </c>
      <c r="AY239" s="157" t="s">
        <v>144</v>
      </c>
    </row>
    <row r="240" spans="2:64" s="6" customFormat="1" ht="15.75" customHeight="1" x14ac:dyDescent="0.3">
      <c r="B240" s="145"/>
      <c r="C240" s="146"/>
      <c r="D240" s="146"/>
      <c r="E240" s="146"/>
      <c r="F240" s="230" t="s">
        <v>393</v>
      </c>
      <c r="G240" s="231"/>
      <c r="H240" s="231"/>
      <c r="I240" s="231"/>
      <c r="J240" s="146"/>
      <c r="K240" s="147">
        <v>9.3469999999999995</v>
      </c>
      <c r="L240" s="146"/>
      <c r="M240" s="146"/>
      <c r="N240" s="146"/>
      <c r="O240" s="146"/>
      <c r="P240" s="146"/>
      <c r="Q240" s="146"/>
      <c r="R240" s="148"/>
      <c r="T240" s="149"/>
      <c r="U240" s="146"/>
      <c r="V240" s="146"/>
      <c r="W240" s="146"/>
      <c r="X240" s="146"/>
      <c r="Y240" s="146"/>
      <c r="Z240" s="146"/>
      <c r="AA240" s="150"/>
      <c r="AT240" s="151" t="s">
        <v>177</v>
      </c>
      <c r="AU240" s="151" t="s">
        <v>108</v>
      </c>
      <c r="AV240" s="151" t="s">
        <v>108</v>
      </c>
      <c r="AW240" s="151" t="s">
        <v>117</v>
      </c>
      <c r="AX240" s="151" t="s">
        <v>75</v>
      </c>
      <c r="AY240" s="151" t="s">
        <v>144</v>
      </c>
    </row>
    <row r="241" spans="2:64" s="127" customFormat="1" ht="30.75" customHeight="1" x14ac:dyDescent="0.35">
      <c r="B241" s="128"/>
      <c r="C241" s="129"/>
      <c r="D241" s="137" t="s">
        <v>227</v>
      </c>
      <c r="E241" s="129"/>
      <c r="F241" s="129"/>
      <c r="G241" s="129"/>
      <c r="H241" s="129"/>
      <c r="I241" s="129"/>
      <c r="J241" s="129"/>
      <c r="K241" s="129"/>
      <c r="L241" s="129"/>
      <c r="M241" s="129"/>
      <c r="N241" s="237">
        <f>$BK$241</f>
        <v>0</v>
      </c>
      <c r="O241" s="236"/>
      <c r="P241" s="236"/>
      <c r="Q241" s="236"/>
      <c r="R241" s="131"/>
      <c r="T241" s="132"/>
      <c r="U241" s="129"/>
      <c r="V241" s="129"/>
      <c r="W241" s="133">
        <f>SUM($W$242:$W$260)</f>
        <v>270.12441999999999</v>
      </c>
      <c r="X241" s="129"/>
      <c r="Y241" s="133">
        <f>SUM($Y$242:$Y$260)</f>
        <v>225.21099810000001</v>
      </c>
      <c r="Z241" s="129"/>
      <c r="AA241" s="134">
        <f>SUM($AA$242:$AA$260)</f>
        <v>0</v>
      </c>
      <c r="AR241" s="135" t="s">
        <v>21</v>
      </c>
      <c r="AT241" s="135" t="s">
        <v>74</v>
      </c>
      <c r="AU241" s="135" t="s">
        <v>21</v>
      </c>
      <c r="AY241" s="135" t="s">
        <v>144</v>
      </c>
      <c r="BK241" s="136">
        <f>SUM($BK$242:$BK$260)</f>
        <v>0</v>
      </c>
    </row>
    <row r="242" spans="2:64" s="6" customFormat="1" ht="39" customHeight="1" x14ac:dyDescent="0.3">
      <c r="B242" s="22"/>
      <c r="C242" s="138" t="s">
        <v>394</v>
      </c>
      <c r="D242" s="138" t="s">
        <v>145</v>
      </c>
      <c r="E242" s="139" t="s">
        <v>395</v>
      </c>
      <c r="F242" s="225" t="s">
        <v>396</v>
      </c>
      <c r="G242" s="226"/>
      <c r="H242" s="226"/>
      <c r="I242" s="226"/>
      <c r="J242" s="140" t="s">
        <v>162</v>
      </c>
      <c r="K242" s="141">
        <v>511.1</v>
      </c>
      <c r="L242" s="227">
        <v>0</v>
      </c>
      <c r="M242" s="226"/>
      <c r="N242" s="228">
        <f>ROUND($L$242*$K$242,2)</f>
        <v>0</v>
      </c>
      <c r="O242" s="226"/>
      <c r="P242" s="226"/>
      <c r="Q242" s="226"/>
      <c r="R242" s="24"/>
      <c r="T242" s="142"/>
      <c r="U242" s="30" t="s">
        <v>40</v>
      </c>
      <c r="V242" s="143">
        <v>0.23</v>
      </c>
      <c r="W242" s="143">
        <f>$V$242*$K$242</f>
        <v>117.55300000000001</v>
      </c>
      <c r="X242" s="143">
        <v>0.23058000000000001</v>
      </c>
      <c r="Y242" s="143">
        <f>$X$242*$K$242</f>
        <v>117.84943800000001</v>
      </c>
      <c r="Z242" s="143">
        <v>0</v>
      </c>
      <c r="AA242" s="144">
        <f>$Z$242*$K$242</f>
        <v>0</v>
      </c>
      <c r="AR242" s="6" t="s">
        <v>149</v>
      </c>
      <c r="AT242" s="6" t="s">
        <v>145</v>
      </c>
      <c r="AU242" s="6" t="s">
        <v>108</v>
      </c>
      <c r="AY242" s="6" t="s">
        <v>144</v>
      </c>
      <c r="BE242" s="92">
        <f>IF($U$242="základní",$N$242,0)</f>
        <v>0</v>
      </c>
      <c r="BF242" s="92">
        <f>IF($U$242="snížená",$N$242,0)</f>
        <v>0</v>
      </c>
      <c r="BG242" s="92">
        <f>IF($U$242="zákl. přenesená",$N$242,0)</f>
        <v>0</v>
      </c>
      <c r="BH242" s="92">
        <f>IF($U$242="sníž. přenesená",$N$242,0)</f>
        <v>0</v>
      </c>
      <c r="BI242" s="92">
        <f>IF($U$242="nulová",$N$242,0)</f>
        <v>0</v>
      </c>
      <c r="BJ242" s="6" t="s">
        <v>21</v>
      </c>
      <c r="BK242" s="92">
        <f>ROUND($L$242*$K$242,2)</f>
        <v>0</v>
      </c>
      <c r="BL242" s="6" t="s">
        <v>149</v>
      </c>
    </row>
    <row r="243" spans="2:64" s="6" customFormat="1" ht="15.75" customHeight="1" x14ac:dyDescent="0.3">
      <c r="B243" s="152"/>
      <c r="C243" s="153"/>
      <c r="D243" s="153"/>
      <c r="E243" s="153"/>
      <c r="F243" s="232" t="s">
        <v>397</v>
      </c>
      <c r="G243" s="233"/>
      <c r="H243" s="233"/>
      <c r="I243" s="233"/>
      <c r="J243" s="153"/>
      <c r="K243" s="153"/>
      <c r="L243" s="153"/>
      <c r="M243" s="153"/>
      <c r="N243" s="153"/>
      <c r="O243" s="153"/>
      <c r="P243" s="153"/>
      <c r="Q243" s="153"/>
      <c r="R243" s="154"/>
      <c r="T243" s="155"/>
      <c r="U243" s="153"/>
      <c r="V243" s="153"/>
      <c r="W243" s="153"/>
      <c r="X243" s="153"/>
      <c r="Y243" s="153"/>
      <c r="Z243" s="153"/>
      <c r="AA243" s="156"/>
      <c r="AT243" s="157" t="s">
        <v>177</v>
      </c>
      <c r="AU243" s="157" t="s">
        <v>108</v>
      </c>
      <c r="AV243" s="157" t="s">
        <v>21</v>
      </c>
      <c r="AW243" s="157" t="s">
        <v>117</v>
      </c>
      <c r="AX243" s="157" t="s">
        <v>75</v>
      </c>
      <c r="AY243" s="157" t="s">
        <v>144</v>
      </c>
    </row>
    <row r="244" spans="2:64" s="6" customFormat="1" ht="15.75" customHeight="1" x14ac:dyDescent="0.3">
      <c r="B244" s="145"/>
      <c r="C244" s="146"/>
      <c r="D244" s="146"/>
      <c r="E244" s="146"/>
      <c r="F244" s="230" t="s">
        <v>398</v>
      </c>
      <c r="G244" s="231"/>
      <c r="H244" s="231"/>
      <c r="I244" s="231"/>
      <c r="J244" s="146"/>
      <c r="K244" s="147">
        <v>511.1</v>
      </c>
      <c r="L244" s="146"/>
      <c r="M244" s="146"/>
      <c r="N244" s="146"/>
      <c r="O244" s="146"/>
      <c r="P244" s="146"/>
      <c r="Q244" s="146"/>
      <c r="R244" s="148"/>
      <c r="T244" s="149"/>
      <c r="U244" s="146"/>
      <c r="V244" s="146"/>
      <c r="W244" s="146"/>
      <c r="X244" s="146"/>
      <c r="Y244" s="146"/>
      <c r="Z244" s="146"/>
      <c r="AA244" s="150"/>
      <c r="AT244" s="151" t="s">
        <v>177</v>
      </c>
      <c r="AU244" s="151" t="s">
        <v>108</v>
      </c>
      <c r="AV244" s="151" t="s">
        <v>108</v>
      </c>
      <c r="AW244" s="151" t="s">
        <v>117</v>
      </c>
      <c r="AX244" s="151" t="s">
        <v>75</v>
      </c>
      <c r="AY244" s="151" t="s">
        <v>144</v>
      </c>
    </row>
    <row r="245" spans="2:64" s="6" customFormat="1" ht="27" customHeight="1" x14ac:dyDescent="0.3">
      <c r="B245" s="22"/>
      <c r="C245" s="138" t="s">
        <v>399</v>
      </c>
      <c r="D245" s="138" t="s">
        <v>145</v>
      </c>
      <c r="E245" s="139" t="s">
        <v>400</v>
      </c>
      <c r="F245" s="225" t="s">
        <v>401</v>
      </c>
      <c r="G245" s="226"/>
      <c r="H245" s="226"/>
      <c r="I245" s="226"/>
      <c r="J245" s="140" t="s">
        <v>232</v>
      </c>
      <c r="K245" s="141">
        <v>55.167000000000002</v>
      </c>
      <c r="L245" s="227">
        <v>0</v>
      </c>
      <c r="M245" s="226"/>
      <c r="N245" s="228">
        <f>ROUND($L$245*$K$245,2)</f>
        <v>0</v>
      </c>
      <c r="O245" s="226"/>
      <c r="P245" s="226"/>
      <c r="Q245" s="226"/>
      <c r="R245" s="24"/>
      <c r="T245" s="142"/>
      <c r="U245" s="30" t="s">
        <v>40</v>
      </c>
      <c r="V245" s="143">
        <v>0.76</v>
      </c>
      <c r="W245" s="143">
        <f>$V$245*$K$245</f>
        <v>41.926920000000003</v>
      </c>
      <c r="X245" s="143">
        <v>1.9205000000000001</v>
      </c>
      <c r="Y245" s="143">
        <f>$X$245*$K$245</f>
        <v>105.94822350000001</v>
      </c>
      <c r="Z245" s="143">
        <v>0</v>
      </c>
      <c r="AA245" s="144">
        <f>$Z$245*$K$245</f>
        <v>0</v>
      </c>
      <c r="AR245" s="6" t="s">
        <v>149</v>
      </c>
      <c r="AT245" s="6" t="s">
        <v>145</v>
      </c>
      <c r="AU245" s="6" t="s">
        <v>108</v>
      </c>
      <c r="AY245" s="6" t="s">
        <v>144</v>
      </c>
      <c r="BE245" s="92">
        <f>IF($U$245="základní",$N$245,0)</f>
        <v>0</v>
      </c>
      <c r="BF245" s="92">
        <f>IF($U$245="snížená",$N$245,0)</f>
        <v>0</v>
      </c>
      <c r="BG245" s="92">
        <f>IF($U$245="zákl. přenesená",$N$245,0)</f>
        <v>0</v>
      </c>
      <c r="BH245" s="92">
        <f>IF($U$245="sníž. přenesená",$N$245,0)</f>
        <v>0</v>
      </c>
      <c r="BI245" s="92">
        <f>IF($U$245="nulová",$N$245,0)</f>
        <v>0</v>
      </c>
      <c r="BJ245" s="6" t="s">
        <v>21</v>
      </c>
      <c r="BK245" s="92">
        <f>ROUND($L$245*$K$245,2)</f>
        <v>0</v>
      </c>
      <c r="BL245" s="6" t="s">
        <v>149</v>
      </c>
    </row>
    <row r="246" spans="2:64" s="6" customFormat="1" ht="15.75" customHeight="1" x14ac:dyDescent="0.3">
      <c r="B246" s="152"/>
      <c r="C246" s="153"/>
      <c r="D246" s="153"/>
      <c r="E246" s="153"/>
      <c r="F246" s="232" t="s">
        <v>397</v>
      </c>
      <c r="G246" s="233"/>
      <c r="H246" s="233"/>
      <c r="I246" s="233"/>
      <c r="J246" s="153"/>
      <c r="K246" s="153"/>
      <c r="L246" s="153"/>
      <c r="M246" s="153"/>
      <c r="N246" s="153"/>
      <c r="O246" s="153"/>
      <c r="P246" s="153"/>
      <c r="Q246" s="153"/>
      <c r="R246" s="154"/>
      <c r="T246" s="155"/>
      <c r="U246" s="153"/>
      <c r="V246" s="153"/>
      <c r="W246" s="153"/>
      <c r="X246" s="153"/>
      <c r="Y246" s="153"/>
      <c r="Z246" s="153"/>
      <c r="AA246" s="156"/>
      <c r="AT246" s="157" t="s">
        <v>177</v>
      </c>
      <c r="AU246" s="157" t="s">
        <v>108</v>
      </c>
      <c r="AV246" s="157" t="s">
        <v>21</v>
      </c>
      <c r="AW246" s="157" t="s">
        <v>117</v>
      </c>
      <c r="AX246" s="157" t="s">
        <v>75</v>
      </c>
      <c r="AY246" s="157" t="s">
        <v>144</v>
      </c>
    </row>
    <row r="247" spans="2:64" s="6" customFormat="1" ht="15.75" customHeight="1" x14ac:dyDescent="0.3">
      <c r="B247" s="145"/>
      <c r="C247" s="146"/>
      <c r="D247" s="146"/>
      <c r="E247" s="146"/>
      <c r="F247" s="230" t="s">
        <v>402</v>
      </c>
      <c r="G247" s="231"/>
      <c r="H247" s="231"/>
      <c r="I247" s="231"/>
      <c r="J247" s="146"/>
      <c r="K247" s="147">
        <v>64.194000000000003</v>
      </c>
      <c r="L247" s="146"/>
      <c r="M247" s="146"/>
      <c r="N247" s="146"/>
      <c r="O247" s="146"/>
      <c r="P247" s="146"/>
      <c r="Q247" s="146"/>
      <c r="R247" s="148"/>
      <c r="T247" s="149"/>
      <c r="U247" s="146"/>
      <c r="V247" s="146"/>
      <c r="W247" s="146"/>
      <c r="X247" s="146"/>
      <c r="Y247" s="146"/>
      <c r="Z247" s="146"/>
      <c r="AA247" s="150"/>
      <c r="AT247" s="151" t="s">
        <v>177</v>
      </c>
      <c r="AU247" s="151" t="s">
        <v>108</v>
      </c>
      <c r="AV247" s="151" t="s">
        <v>108</v>
      </c>
      <c r="AW247" s="151" t="s">
        <v>117</v>
      </c>
      <c r="AX247" s="151" t="s">
        <v>75</v>
      </c>
      <c r="AY247" s="151" t="s">
        <v>144</v>
      </c>
    </row>
    <row r="248" spans="2:64" s="6" customFormat="1" ht="15.75" customHeight="1" x14ac:dyDescent="0.3">
      <c r="B248" s="145"/>
      <c r="C248" s="146"/>
      <c r="D248" s="146"/>
      <c r="E248" s="146"/>
      <c r="F248" s="230" t="s">
        <v>403</v>
      </c>
      <c r="G248" s="231"/>
      <c r="H248" s="231"/>
      <c r="I248" s="231"/>
      <c r="J248" s="146"/>
      <c r="K248" s="147">
        <v>-9.0269999999999992</v>
      </c>
      <c r="L248" s="146"/>
      <c r="M248" s="146"/>
      <c r="N248" s="146"/>
      <c r="O248" s="146"/>
      <c r="P248" s="146"/>
      <c r="Q248" s="146"/>
      <c r="R248" s="148"/>
      <c r="T248" s="149"/>
      <c r="U248" s="146"/>
      <c r="V248" s="146"/>
      <c r="W248" s="146"/>
      <c r="X248" s="146"/>
      <c r="Y248" s="146"/>
      <c r="Z248" s="146"/>
      <c r="AA248" s="150"/>
      <c r="AT248" s="151" t="s">
        <v>177</v>
      </c>
      <c r="AU248" s="151" t="s">
        <v>108</v>
      </c>
      <c r="AV248" s="151" t="s">
        <v>108</v>
      </c>
      <c r="AW248" s="151" t="s">
        <v>117</v>
      </c>
      <c r="AX248" s="151" t="s">
        <v>75</v>
      </c>
      <c r="AY248" s="151" t="s">
        <v>144</v>
      </c>
    </row>
    <row r="249" spans="2:64" s="6" customFormat="1" ht="27" customHeight="1" x14ac:dyDescent="0.3">
      <c r="B249" s="22"/>
      <c r="C249" s="138" t="s">
        <v>404</v>
      </c>
      <c r="D249" s="138" t="s">
        <v>145</v>
      </c>
      <c r="E249" s="139" t="s">
        <v>405</v>
      </c>
      <c r="F249" s="225" t="s">
        <v>406</v>
      </c>
      <c r="G249" s="226"/>
      <c r="H249" s="226"/>
      <c r="I249" s="226"/>
      <c r="J249" s="140" t="s">
        <v>166</v>
      </c>
      <c r="K249" s="141">
        <v>919.98</v>
      </c>
      <c r="L249" s="227">
        <v>0</v>
      </c>
      <c r="M249" s="226"/>
      <c r="N249" s="228">
        <f>ROUND($L$249*$K$249,2)</f>
        <v>0</v>
      </c>
      <c r="O249" s="226"/>
      <c r="P249" s="226"/>
      <c r="Q249" s="226"/>
      <c r="R249" s="24"/>
      <c r="T249" s="142"/>
      <c r="U249" s="30" t="s">
        <v>40</v>
      </c>
      <c r="V249" s="143">
        <v>7.4999999999999997E-2</v>
      </c>
      <c r="W249" s="143">
        <f>$V$249*$K$249</f>
        <v>68.998499999999993</v>
      </c>
      <c r="X249" s="143">
        <v>1.7000000000000001E-4</v>
      </c>
      <c r="Y249" s="143">
        <f>$X$249*$K$249</f>
        <v>0.15639660000000002</v>
      </c>
      <c r="Z249" s="143">
        <v>0</v>
      </c>
      <c r="AA249" s="144">
        <f>$Z$249*$K$249</f>
        <v>0</v>
      </c>
      <c r="AR249" s="6" t="s">
        <v>149</v>
      </c>
      <c r="AT249" s="6" t="s">
        <v>145</v>
      </c>
      <c r="AU249" s="6" t="s">
        <v>108</v>
      </c>
      <c r="AY249" s="6" t="s">
        <v>144</v>
      </c>
      <c r="BE249" s="92">
        <f>IF($U$249="základní",$N$249,0)</f>
        <v>0</v>
      </c>
      <c r="BF249" s="92">
        <f>IF($U$249="snížená",$N$249,0)</f>
        <v>0</v>
      </c>
      <c r="BG249" s="92">
        <f>IF($U$249="zákl. přenesená",$N$249,0)</f>
        <v>0</v>
      </c>
      <c r="BH249" s="92">
        <f>IF($U$249="sníž. přenesená",$N$249,0)</f>
        <v>0</v>
      </c>
      <c r="BI249" s="92">
        <f>IF($U$249="nulová",$N$249,0)</f>
        <v>0</v>
      </c>
      <c r="BJ249" s="6" t="s">
        <v>21</v>
      </c>
      <c r="BK249" s="92">
        <f>ROUND($L$249*$K$249,2)</f>
        <v>0</v>
      </c>
      <c r="BL249" s="6" t="s">
        <v>149</v>
      </c>
    </row>
    <row r="250" spans="2:64" s="6" customFormat="1" ht="15.75" customHeight="1" x14ac:dyDescent="0.3">
      <c r="B250" s="152"/>
      <c r="C250" s="153"/>
      <c r="D250" s="153"/>
      <c r="E250" s="153"/>
      <c r="F250" s="232" t="s">
        <v>397</v>
      </c>
      <c r="G250" s="233"/>
      <c r="H250" s="233"/>
      <c r="I250" s="233"/>
      <c r="J250" s="153"/>
      <c r="K250" s="153"/>
      <c r="L250" s="153"/>
      <c r="M250" s="153"/>
      <c r="N250" s="153"/>
      <c r="O250" s="153"/>
      <c r="P250" s="153"/>
      <c r="Q250" s="153"/>
      <c r="R250" s="154"/>
      <c r="T250" s="155"/>
      <c r="U250" s="153"/>
      <c r="V250" s="153"/>
      <c r="W250" s="153"/>
      <c r="X250" s="153"/>
      <c r="Y250" s="153"/>
      <c r="Z250" s="153"/>
      <c r="AA250" s="156"/>
      <c r="AT250" s="157" t="s">
        <v>177</v>
      </c>
      <c r="AU250" s="157" t="s">
        <v>108</v>
      </c>
      <c r="AV250" s="157" t="s">
        <v>21</v>
      </c>
      <c r="AW250" s="157" t="s">
        <v>117</v>
      </c>
      <c r="AX250" s="157" t="s">
        <v>75</v>
      </c>
      <c r="AY250" s="157" t="s">
        <v>144</v>
      </c>
    </row>
    <row r="251" spans="2:64" s="6" customFormat="1" ht="15.75" customHeight="1" x14ac:dyDescent="0.3">
      <c r="B251" s="145"/>
      <c r="C251" s="146"/>
      <c r="D251" s="146"/>
      <c r="E251" s="146"/>
      <c r="F251" s="230" t="s">
        <v>407</v>
      </c>
      <c r="G251" s="231"/>
      <c r="H251" s="231"/>
      <c r="I251" s="231"/>
      <c r="J251" s="146"/>
      <c r="K251" s="147">
        <v>919.98</v>
      </c>
      <c r="L251" s="146"/>
      <c r="M251" s="146"/>
      <c r="N251" s="146"/>
      <c r="O251" s="146"/>
      <c r="P251" s="146"/>
      <c r="Q251" s="146"/>
      <c r="R251" s="148"/>
      <c r="T251" s="149"/>
      <c r="U251" s="146"/>
      <c r="V251" s="146"/>
      <c r="W251" s="146"/>
      <c r="X251" s="146"/>
      <c r="Y251" s="146"/>
      <c r="Z251" s="146"/>
      <c r="AA251" s="150"/>
      <c r="AT251" s="151" t="s">
        <v>177</v>
      </c>
      <c r="AU251" s="151" t="s">
        <v>108</v>
      </c>
      <c r="AV251" s="151" t="s">
        <v>108</v>
      </c>
      <c r="AW251" s="151" t="s">
        <v>117</v>
      </c>
      <c r="AX251" s="151" t="s">
        <v>75</v>
      </c>
      <c r="AY251" s="151" t="s">
        <v>144</v>
      </c>
    </row>
    <row r="252" spans="2:64" s="6" customFormat="1" ht="27" customHeight="1" x14ac:dyDescent="0.3">
      <c r="B252" s="22"/>
      <c r="C252" s="138" t="s">
        <v>408</v>
      </c>
      <c r="D252" s="138" t="s">
        <v>145</v>
      </c>
      <c r="E252" s="139" t="s">
        <v>409</v>
      </c>
      <c r="F252" s="225" t="s">
        <v>410</v>
      </c>
      <c r="G252" s="226"/>
      <c r="H252" s="226"/>
      <c r="I252" s="226"/>
      <c r="J252" s="140" t="s">
        <v>162</v>
      </c>
      <c r="K252" s="141">
        <v>21</v>
      </c>
      <c r="L252" s="227">
        <v>0</v>
      </c>
      <c r="M252" s="226"/>
      <c r="N252" s="228">
        <f>ROUND($L$252*$K$252,2)</f>
        <v>0</v>
      </c>
      <c r="O252" s="226"/>
      <c r="P252" s="226"/>
      <c r="Q252" s="226"/>
      <c r="R252" s="24"/>
      <c r="T252" s="142"/>
      <c r="U252" s="30" t="s">
        <v>40</v>
      </c>
      <c r="V252" s="143">
        <v>0.312</v>
      </c>
      <c r="W252" s="143">
        <f>$V$252*$K$252</f>
        <v>6.5519999999999996</v>
      </c>
      <c r="X252" s="143">
        <v>4.8199999999999996E-3</v>
      </c>
      <c r="Y252" s="143">
        <f>$X$252*$K$252</f>
        <v>0.10121999999999999</v>
      </c>
      <c r="Z252" s="143">
        <v>0</v>
      </c>
      <c r="AA252" s="144">
        <f>$Z$252*$K$252</f>
        <v>0</v>
      </c>
      <c r="AR252" s="6" t="s">
        <v>149</v>
      </c>
      <c r="AT252" s="6" t="s">
        <v>145</v>
      </c>
      <c r="AU252" s="6" t="s">
        <v>108</v>
      </c>
      <c r="AY252" s="6" t="s">
        <v>144</v>
      </c>
      <c r="BE252" s="92">
        <f>IF($U$252="základní",$N$252,0)</f>
        <v>0</v>
      </c>
      <c r="BF252" s="92">
        <f>IF($U$252="snížená",$N$252,0)</f>
        <v>0</v>
      </c>
      <c r="BG252" s="92">
        <f>IF($U$252="zákl. přenesená",$N$252,0)</f>
        <v>0</v>
      </c>
      <c r="BH252" s="92">
        <f>IF($U$252="sníž. přenesená",$N$252,0)</f>
        <v>0</v>
      </c>
      <c r="BI252" s="92">
        <f>IF($U$252="nulová",$N$252,0)</f>
        <v>0</v>
      </c>
      <c r="BJ252" s="6" t="s">
        <v>21</v>
      </c>
      <c r="BK252" s="92">
        <f>ROUND($L$252*$K$252,2)</f>
        <v>0</v>
      </c>
      <c r="BL252" s="6" t="s">
        <v>149</v>
      </c>
    </row>
    <row r="253" spans="2:64" s="6" customFormat="1" ht="15.75" customHeight="1" x14ac:dyDescent="0.3">
      <c r="B253" s="152"/>
      <c r="C253" s="153"/>
      <c r="D253" s="153"/>
      <c r="E253" s="153"/>
      <c r="F253" s="232" t="s">
        <v>411</v>
      </c>
      <c r="G253" s="233"/>
      <c r="H253" s="233"/>
      <c r="I253" s="233"/>
      <c r="J253" s="153"/>
      <c r="K253" s="153"/>
      <c r="L253" s="153"/>
      <c r="M253" s="153"/>
      <c r="N253" s="153"/>
      <c r="O253" s="153"/>
      <c r="P253" s="153"/>
      <c r="Q253" s="153"/>
      <c r="R253" s="154"/>
      <c r="T253" s="155"/>
      <c r="U253" s="153"/>
      <c r="V253" s="153"/>
      <c r="W253" s="153"/>
      <c r="X253" s="153"/>
      <c r="Y253" s="153"/>
      <c r="Z253" s="153"/>
      <c r="AA253" s="156"/>
      <c r="AT253" s="157" t="s">
        <v>177</v>
      </c>
      <c r="AU253" s="157" t="s">
        <v>108</v>
      </c>
      <c r="AV253" s="157" t="s">
        <v>21</v>
      </c>
      <c r="AW253" s="157" t="s">
        <v>117</v>
      </c>
      <c r="AX253" s="157" t="s">
        <v>75</v>
      </c>
      <c r="AY253" s="157" t="s">
        <v>144</v>
      </c>
    </row>
    <row r="254" spans="2:64" s="6" customFormat="1" ht="15.75" customHeight="1" x14ac:dyDescent="0.3">
      <c r="B254" s="145"/>
      <c r="C254" s="146"/>
      <c r="D254" s="146"/>
      <c r="E254" s="146"/>
      <c r="F254" s="230" t="s">
        <v>412</v>
      </c>
      <c r="G254" s="231"/>
      <c r="H254" s="231"/>
      <c r="I254" s="231"/>
      <c r="J254" s="146"/>
      <c r="K254" s="147">
        <v>21</v>
      </c>
      <c r="L254" s="146"/>
      <c r="M254" s="146"/>
      <c r="N254" s="146"/>
      <c r="O254" s="146"/>
      <c r="P254" s="146"/>
      <c r="Q254" s="146"/>
      <c r="R254" s="148"/>
      <c r="T254" s="149"/>
      <c r="U254" s="146"/>
      <c r="V254" s="146"/>
      <c r="W254" s="146"/>
      <c r="X254" s="146"/>
      <c r="Y254" s="146"/>
      <c r="Z254" s="146"/>
      <c r="AA254" s="150"/>
      <c r="AT254" s="151" t="s">
        <v>177</v>
      </c>
      <c r="AU254" s="151" t="s">
        <v>108</v>
      </c>
      <c r="AV254" s="151" t="s">
        <v>108</v>
      </c>
      <c r="AW254" s="151" t="s">
        <v>117</v>
      </c>
      <c r="AX254" s="151" t="s">
        <v>75</v>
      </c>
      <c r="AY254" s="151" t="s">
        <v>144</v>
      </c>
    </row>
    <row r="255" spans="2:64" s="6" customFormat="1" ht="27" customHeight="1" x14ac:dyDescent="0.3">
      <c r="B255" s="22"/>
      <c r="C255" s="138" t="s">
        <v>413</v>
      </c>
      <c r="D255" s="138" t="s">
        <v>145</v>
      </c>
      <c r="E255" s="139" t="s">
        <v>414</v>
      </c>
      <c r="F255" s="225" t="s">
        <v>415</v>
      </c>
      <c r="G255" s="226"/>
      <c r="H255" s="226"/>
      <c r="I255" s="226"/>
      <c r="J255" s="140" t="s">
        <v>156</v>
      </c>
      <c r="K255" s="141">
        <v>6</v>
      </c>
      <c r="L255" s="227">
        <v>0</v>
      </c>
      <c r="M255" s="226"/>
      <c r="N255" s="228">
        <f>ROUND($L$255*$K$255,2)</f>
        <v>0</v>
      </c>
      <c r="O255" s="226"/>
      <c r="P255" s="226"/>
      <c r="Q255" s="226"/>
      <c r="R255" s="24"/>
      <c r="T255" s="142"/>
      <c r="U255" s="30" t="s">
        <v>40</v>
      </c>
      <c r="V255" s="143">
        <v>5.024</v>
      </c>
      <c r="W255" s="143">
        <f>$V$255*$K$255</f>
        <v>30.143999999999998</v>
      </c>
      <c r="X255" s="143">
        <v>0.14494000000000001</v>
      </c>
      <c r="Y255" s="143">
        <f>$X$255*$K$255</f>
        <v>0.86964000000000008</v>
      </c>
      <c r="Z255" s="143">
        <v>0</v>
      </c>
      <c r="AA255" s="144">
        <f>$Z$255*$K$255</f>
        <v>0</v>
      </c>
      <c r="AR255" s="6" t="s">
        <v>149</v>
      </c>
      <c r="AT255" s="6" t="s">
        <v>145</v>
      </c>
      <c r="AU255" s="6" t="s">
        <v>108</v>
      </c>
      <c r="AY255" s="6" t="s">
        <v>144</v>
      </c>
      <c r="BE255" s="92">
        <f>IF($U$255="základní",$N$255,0)</f>
        <v>0</v>
      </c>
      <c r="BF255" s="92">
        <f>IF($U$255="snížená",$N$255,0)</f>
        <v>0</v>
      </c>
      <c r="BG255" s="92">
        <f>IF($U$255="zákl. přenesená",$N$255,0)</f>
        <v>0</v>
      </c>
      <c r="BH255" s="92">
        <f>IF($U$255="sníž. přenesená",$N$255,0)</f>
        <v>0</v>
      </c>
      <c r="BI255" s="92">
        <f>IF($U$255="nulová",$N$255,0)</f>
        <v>0</v>
      </c>
      <c r="BJ255" s="6" t="s">
        <v>21</v>
      </c>
      <c r="BK255" s="92">
        <f>ROUND($L$255*$K$255,2)</f>
        <v>0</v>
      </c>
      <c r="BL255" s="6" t="s">
        <v>149</v>
      </c>
    </row>
    <row r="256" spans="2:64" s="6" customFormat="1" ht="15.75" customHeight="1" x14ac:dyDescent="0.3">
      <c r="B256" s="152"/>
      <c r="C256" s="153"/>
      <c r="D256" s="153"/>
      <c r="E256" s="153"/>
      <c r="F256" s="232" t="s">
        <v>416</v>
      </c>
      <c r="G256" s="233"/>
      <c r="H256" s="233"/>
      <c r="I256" s="233"/>
      <c r="J256" s="153"/>
      <c r="K256" s="153"/>
      <c r="L256" s="153"/>
      <c r="M256" s="153"/>
      <c r="N256" s="153"/>
      <c r="O256" s="153"/>
      <c r="P256" s="153"/>
      <c r="Q256" s="153"/>
      <c r="R256" s="154"/>
      <c r="T256" s="155"/>
      <c r="U256" s="153"/>
      <c r="V256" s="153"/>
      <c r="W256" s="153"/>
      <c r="X256" s="153"/>
      <c r="Y256" s="153"/>
      <c r="Z256" s="153"/>
      <c r="AA256" s="156"/>
      <c r="AT256" s="157" t="s">
        <v>177</v>
      </c>
      <c r="AU256" s="157" t="s">
        <v>108</v>
      </c>
      <c r="AV256" s="157" t="s">
        <v>21</v>
      </c>
      <c r="AW256" s="157" t="s">
        <v>117</v>
      </c>
      <c r="AX256" s="157" t="s">
        <v>75</v>
      </c>
      <c r="AY256" s="157" t="s">
        <v>144</v>
      </c>
    </row>
    <row r="257" spans="2:64" s="6" customFormat="1" ht="15.75" customHeight="1" x14ac:dyDescent="0.3">
      <c r="B257" s="145"/>
      <c r="C257" s="146"/>
      <c r="D257" s="146"/>
      <c r="E257" s="146"/>
      <c r="F257" s="230" t="s">
        <v>163</v>
      </c>
      <c r="G257" s="231"/>
      <c r="H257" s="231"/>
      <c r="I257" s="231"/>
      <c r="J257" s="146"/>
      <c r="K257" s="147">
        <v>6</v>
      </c>
      <c r="L257" s="146"/>
      <c r="M257" s="146"/>
      <c r="N257" s="146"/>
      <c r="O257" s="146"/>
      <c r="P257" s="146"/>
      <c r="Q257" s="146"/>
      <c r="R257" s="148"/>
      <c r="T257" s="149"/>
      <c r="U257" s="146"/>
      <c r="V257" s="146"/>
      <c r="W257" s="146"/>
      <c r="X257" s="146"/>
      <c r="Y257" s="146"/>
      <c r="Z257" s="146"/>
      <c r="AA257" s="150"/>
      <c r="AT257" s="151" t="s">
        <v>177</v>
      </c>
      <c r="AU257" s="151" t="s">
        <v>108</v>
      </c>
      <c r="AV257" s="151" t="s">
        <v>108</v>
      </c>
      <c r="AW257" s="151" t="s">
        <v>117</v>
      </c>
      <c r="AX257" s="151" t="s">
        <v>75</v>
      </c>
      <c r="AY257" s="151" t="s">
        <v>144</v>
      </c>
    </row>
    <row r="258" spans="2:64" s="6" customFormat="1" ht="27" customHeight="1" x14ac:dyDescent="0.3">
      <c r="B258" s="22"/>
      <c r="C258" s="159" t="s">
        <v>417</v>
      </c>
      <c r="D258" s="159" t="s">
        <v>301</v>
      </c>
      <c r="E258" s="160" t="s">
        <v>418</v>
      </c>
      <c r="F258" s="238" t="s">
        <v>419</v>
      </c>
      <c r="G258" s="239"/>
      <c r="H258" s="239"/>
      <c r="I258" s="239"/>
      <c r="J258" s="161" t="s">
        <v>156</v>
      </c>
      <c r="K258" s="162">
        <v>6</v>
      </c>
      <c r="L258" s="240">
        <v>0</v>
      </c>
      <c r="M258" s="239"/>
      <c r="N258" s="241">
        <f>ROUND($L$258*$K$258,2)</f>
        <v>0</v>
      </c>
      <c r="O258" s="226"/>
      <c r="P258" s="226"/>
      <c r="Q258" s="226"/>
      <c r="R258" s="24"/>
      <c r="T258" s="142"/>
      <c r="U258" s="30" t="s">
        <v>40</v>
      </c>
      <c r="V258" s="143">
        <v>0</v>
      </c>
      <c r="W258" s="143">
        <f>$V$258*$K$258</f>
        <v>0</v>
      </c>
      <c r="X258" s="143">
        <v>1.7999999999999999E-2</v>
      </c>
      <c r="Y258" s="143">
        <f>$X$258*$K$258</f>
        <v>0.10799999999999998</v>
      </c>
      <c r="Z258" s="143">
        <v>0</v>
      </c>
      <c r="AA258" s="144">
        <f>$Z$258*$K$258</f>
        <v>0</v>
      </c>
      <c r="AR258" s="6" t="s">
        <v>170</v>
      </c>
      <c r="AT258" s="6" t="s">
        <v>301</v>
      </c>
      <c r="AU258" s="6" t="s">
        <v>108</v>
      </c>
      <c r="AY258" s="6" t="s">
        <v>144</v>
      </c>
      <c r="BE258" s="92">
        <f>IF($U$258="základní",$N$258,0)</f>
        <v>0</v>
      </c>
      <c r="BF258" s="92">
        <f>IF($U$258="snížená",$N$258,0)</f>
        <v>0</v>
      </c>
      <c r="BG258" s="92">
        <f>IF($U$258="zákl. přenesená",$N$258,0)</f>
        <v>0</v>
      </c>
      <c r="BH258" s="92">
        <f>IF($U$258="sníž. přenesená",$N$258,0)</f>
        <v>0</v>
      </c>
      <c r="BI258" s="92">
        <f>IF($U$258="nulová",$N$258,0)</f>
        <v>0</v>
      </c>
      <c r="BJ258" s="6" t="s">
        <v>21</v>
      </c>
      <c r="BK258" s="92">
        <f>ROUND($L$258*$K$258,2)</f>
        <v>0</v>
      </c>
      <c r="BL258" s="6" t="s">
        <v>149</v>
      </c>
    </row>
    <row r="259" spans="2:64" s="6" customFormat="1" ht="27" customHeight="1" x14ac:dyDescent="0.3">
      <c r="B259" s="22"/>
      <c r="C259" s="138" t="s">
        <v>420</v>
      </c>
      <c r="D259" s="138" t="s">
        <v>145</v>
      </c>
      <c r="E259" s="139" t="s">
        <v>421</v>
      </c>
      <c r="F259" s="225" t="s">
        <v>422</v>
      </c>
      <c r="G259" s="226"/>
      <c r="H259" s="226"/>
      <c r="I259" s="226"/>
      <c r="J259" s="140" t="s">
        <v>156</v>
      </c>
      <c r="K259" s="141">
        <v>6</v>
      </c>
      <c r="L259" s="227">
        <v>0</v>
      </c>
      <c r="M259" s="226"/>
      <c r="N259" s="228">
        <f>ROUND($L$259*$K$259,2)</f>
        <v>0</v>
      </c>
      <c r="O259" s="226"/>
      <c r="P259" s="226"/>
      <c r="Q259" s="226"/>
      <c r="R259" s="24"/>
      <c r="T259" s="142"/>
      <c r="U259" s="30" t="s">
        <v>40</v>
      </c>
      <c r="V259" s="143">
        <v>0.82499999999999996</v>
      </c>
      <c r="W259" s="143">
        <f>$V$259*$K$259</f>
        <v>4.9499999999999993</v>
      </c>
      <c r="X259" s="143">
        <v>4.6800000000000001E-3</v>
      </c>
      <c r="Y259" s="143">
        <f>$X$259*$K$259</f>
        <v>2.8080000000000001E-2</v>
      </c>
      <c r="Z259" s="143">
        <v>0</v>
      </c>
      <c r="AA259" s="144">
        <f>$Z$259*$K$259</f>
        <v>0</v>
      </c>
      <c r="AR259" s="6" t="s">
        <v>149</v>
      </c>
      <c r="AT259" s="6" t="s">
        <v>145</v>
      </c>
      <c r="AU259" s="6" t="s">
        <v>108</v>
      </c>
      <c r="AY259" s="6" t="s">
        <v>144</v>
      </c>
      <c r="BE259" s="92">
        <f>IF($U$259="základní",$N$259,0)</f>
        <v>0</v>
      </c>
      <c r="BF259" s="92">
        <f>IF($U$259="snížená",$N$259,0)</f>
        <v>0</v>
      </c>
      <c r="BG259" s="92">
        <f>IF($U$259="zákl. přenesená",$N$259,0)</f>
        <v>0</v>
      </c>
      <c r="BH259" s="92">
        <f>IF($U$259="sníž. přenesená",$N$259,0)</f>
        <v>0</v>
      </c>
      <c r="BI259" s="92">
        <f>IF($U$259="nulová",$N$259,0)</f>
        <v>0</v>
      </c>
      <c r="BJ259" s="6" t="s">
        <v>21</v>
      </c>
      <c r="BK259" s="92">
        <f>ROUND($L$259*$K$259,2)</f>
        <v>0</v>
      </c>
      <c r="BL259" s="6" t="s">
        <v>149</v>
      </c>
    </row>
    <row r="260" spans="2:64" s="6" customFormat="1" ht="15.75" customHeight="1" x14ac:dyDescent="0.3">
      <c r="B260" s="22"/>
      <c r="C260" s="159" t="s">
        <v>423</v>
      </c>
      <c r="D260" s="159" t="s">
        <v>301</v>
      </c>
      <c r="E260" s="160" t="s">
        <v>424</v>
      </c>
      <c r="F260" s="238" t="s">
        <v>425</v>
      </c>
      <c r="G260" s="239"/>
      <c r="H260" s="239"/>
      <c r="I260" s="239"/>
      <c r="J260" s="161" t="s">
        <v>156</v>
      </c>
      <c r="K260" s="162">
        <v>6</v>
      </c>
      <c r="L260" s="240">
        <v>0</v>
      </c>
      <c r="M260" s="239"/>
      <c r="N260" s="241">
        <f>ROUND($L$260*$K$260,2)</f>
        <v>0</v>
      </c>
      <c r="O260" s="226"/>
      <c r="P260" s="226"/>
      <c r="Q260" s="226"/>
      <c r="R260" s="24"/>
      <c r="T260" s="142"/>
      <c r="U260" s="30" t="s">
        <v>40</v>
      </c>
      <c r="V260" s="143">
        <v>0</v>
      </c>
      <c r="W260" s="143">
        <f>$V$260*$K$260</f>
        <v>0</v>
      </c>
      <c r="X260" s="143">
        <v>2.5000000000000001E-2</v>
      </c>
      <c r="Y260" s="143">
        <f>$X$260*$K$260</f>
        <v>0.15000000000000002</v>
      </c>
      <c r="Z260" s="143">
        <v>0</v>
      </c>
      <c r="AA260" s="144">
        <f>$Z$260*$K$260</f>
        <v>0</v>
      </c>
      <c r="AR260" s="6" t="s">
        <v>170</v>
      </c>
      <c r="AT260" s="6" t="s">
        <v>301</v>
      </c>
      <c r="AU260" s="6" t="s">
        <v>108</v>
      </c>
      <c r="AY260" s="6" t="s">
        <v>144</v>
      </c>
      <c r="BE260" s="92">
        <f>IF($U$260="základní",$N$260,0)</f>
        <v>0</v>
      </c>
      <c r="BF260" s="92">
        <f>IF($U$260="snížená",$N$260,0)</f>
        <v>0</v>
      </c>
      <c r="BG260" s="92">
        <f>IF($U$260="zákl. přenesená",$N$260,0)</f>
        <v>0</v>
      </c>
      <c r="BH260" s="92">
        <f>IF($U$260="sníž. přenesená",$N$260,0)</f>
        <v>0</v>
      </c>
      <c r="BI260" s="92">
        <f>IF($U$260="nulová",$N$260,0)</f>
        <v>0</v>
      </c>
      <c r="BJ260" s="6" t="s">
        <v>21</v>
      </c>
      <c r="BK260" s="92">
        <f>ROUND($L$260*$K$260,2)</f>
        <v>0</v>
      </c>
      <c r="BL260" s="6" t="s">
        <v>149</v>
      </c>
    </row>
    <row r="261" spans="2:64" s="127" customFormat="1" ht="30.75" customHeight="1" x14ac:dyDescent="0.35">
      <c r="B261" s="128"/>
      <c r="C261" s="129"/>
      <c r="D261" s="137" t="s">
        <v>228</v>
      </c>
      <c r="E261" s="129"/>
      <c r="F261" s="129"/>
      <c r="G261" s="129"/>
      <c r="H261" s="129"/>
      <c r="I261" s="129"/>
      <c r="J261" s="129"/>
      <c r="K261" s="129"/>
      <c r="L261" s="129"/>
      <c r="M261" s="129"/>
      <c r="N261" s="237">
        <f>$BK$261</f>
        <v>0</v>
      </c>
      <c r="O261" s="236"/>
      <c r="P261" s="236"/>
      <c r="Q261" s="236"/>
      <c r="R261" s="131"/>
      <c r="T261" s="132"/>
      <c r="U261" s="129"/>
      <c r="V261" s="129"/>
      <c r="W261" s="133">
        <f>SUM($W$262:$W$286)</f>
        <v>57.162930000000003</v>
      </c>
      <c r="X261" s="129"/>
      <c r="Y261" s="133">
        <f>SUM($Y$262:$Y$286)</f>
        <v>1.2603633000000001</v>
      </c>
      <c r="Z261" s="129"/>
      <c r="AA261" s="134">
        <f>SUM($AA$262:$AA$286)</f>
        <v>0</v>
      </c>
      <c r="AR261" s="135" t="s">
        <v>21</v>
      </c>
      <c r="AT261" s="135" t="s">
        <v>74</v>
      </c>
      <c r="AU261" s="135" t="s">
        <v>21</v>
      </c>
      <c r="AY261" s="135" t="s">
        <v>144</v>
      </c>
      <c r="BK261" s="136">
        <f>SUM($BK$262:$BK$286)</f>
        <v>0</v>
      </c>
    </row>
    <row r="262" spans="2:64" s="6" customFormat="1" ht="27" customHeight="1" x14ac:dyDescent="0.3">
      <c r="B262" s="22"/>
      <c r="C262" s="138" t="s">
        <v>426</v>
      </c>
      <c r="D262" s="138" t="s">
        <v>145</v>
      </c>
      <c r="E262" s="139" t="s">
        <v>427</v>
      </c>
      <c r="F262" s="225" t="s">
        <v>428</v>
      </c>
      <c r="G262" s="226"/>
      <c r="H262" s="226"/>
      <c r="I262" s="226"/>
      <c r="J262" s="140" t="s">
        <v>156</v>
      </c>
      <c r="K262" s="141">
        <v>12</v>
      </c>
      <c r="L262" s="227">
        <v>0</v>
      </c>
      <c r="M262" s="226"/>
      <c r="N262" s="228">
        <f>ROUND($L$262*$K$262,2)</f>
        <v>0</v>
      </c>
      <c r="O262" s="226"/>
      <c r="P262" s="226"/>
      <c r="Q262" s="226"/>
      <c r="R262" s="24"/>
      <c r="T262" s="142"/>
      <c r="U262" s="30" t="s">
        <v>40</v>
      </c>
      <c r="V262" s="143">
        <v>0.2</v>
      </c>
      <c r="W262" s="143">
        <f>$V$262*$K$262</f>
        <v>2.4000000000000004</v>
      </c>
      <c r="X262" s="143">
        <v>6.9999999999999999E-4</v>
      </c>
      <c r="Y262" s="143">
        <f>$X$262*$K$262</f>
        <v>8.3999999999999995E-3</v>
      </c>
      <c r="Z262" s="143">
        <v>0</v>
      </c>
      <c r="AA262" s="144">
        <f>$Z$262*$K$262</f>
        <v>0</v>
      </c>
      <c r="AR262" s="6" t="s">
        <v>149</v>
      </c>
      <c r="AT262" s="6" t="s">
        <v>145</v>
      </c>
      <c r="AU262" s="6" t="s">
        <v>108</v>
      </c>
      <c r="AY262" s="6" t="s">
        <v>144</v>
      </c>
      <c r="BE262" s="92">
        <f>IF($U$262="základní",$N$262,0)</f>
        <v>0</v>
      </c>
      <c r="BF262" s="92">
        <f>IF($U$262="snížená",$N$262,0)</f>
        <v>0</v>
      </c>
      <c r="BG262" s="92">
        <f>IF($U$262="zákl. přenesená",$N$262,0)</f>
        <v>0</v>
      </c>
      <c r="BH262" s="92">
        <f>IF($U$262="sníž. přenesená",$N$262,0)</f>
        <v>0</v>
      </c>
      <c r="BI262" s="92">
        <f>IF($U$262="nulová",$N$262,0)</f>
        <v>0</v>
      </c>
      <c r="BJ262" s="6" t="s">
        <v>21</v>
      </c>
      <c r="BK262" s="92">
        <f>ROUND($L$262*$K$262,2)</f>
        <v>0</v>
      </c>
      <c r="BL262" s="6" t="s">
        <v>149</v>
      </c>
    </row>
    <row r="263" spans="2:64" s="6" customFormat="1" ht="15.75" customHeight="1" x14ac:dyDescent="0.3">
      <c r="B263" s="152"/>
      <c r="C263" s="153"/>
      <c r="D263" s="153"/>
      <c r="E263" s="153"/>
      <c r="F263" s="232" t="s">
        <v>429</v>
      </c>
      <c r="G263" s="233"/>
      <c r="H263" s="233"/>
      <c r="I263" s="233"/>
      <c r="J263" s="153"/>
      <c r="K263" s="153"/>
      <c r="L263" s="153"/>
      <c r="M263" s="153"/>
      <c r="N263" s="153"/>
      <c r="O263" s="153"/>
      <c r="P263" s="153"/>
      <c r="Q263" s="153"/>
      <c r="R263" s="154"/>
      <c r="T263" s="155"/>
      <c r="U263" s="153"/>
      <c r="V263" s="153"/>
      <c r="W263" s="153"/>
      <c r="X263" s="153"/>
      <c r="Y263" s="153"/>
      <c r="Z263" s="153"/>
      <c r="AA263" s="156"/>
      <c r="AT263" s="157" t="s">
        <v>177</v>
      </c>
      <c r="AU263" s="157" t="s">
        <v>108</v>
      </c>
      <c r="AV263" s="157" t="s">
        <v>21</v>
      </c>
      <c r="AW263" s="157" t="s">
        <v>117</v>
      </c>
      <c r="AX263" s="157" t="s">
        <v>75</v>
      </c>
      <c r="AY263" s="157" t="s">
        <v>144</v>
      </c>
    </row>
    <row r="264" spans="2:64" s="6" customFormat="1" ht="15.75" customHeight="1" x14ac:dyDescent="0.3">
      <c r="B264" s="145"/>
      <c r="C264" s="146"/>
      <c r="D264" s="146"/>
      <c r="E264" s="146"/>
      <c r="F264" s="230" t="s">
        <v>173</v>
      </c>
      <c r="G264" s="231"/>
      <c r="H264" s="231"/>
      <c r="I264" s="231"/>
      <c r="J264" s="146"/>
      <c r="K264" s="147">
        <v>9</v>
      </c>
      <c r="L264" s="146"/>
      <c r="M264" s="146"/>
      <c r="N264" s="146"/>
      <c r="O264" s="146"/>
      <c r="P264" s="146"/>
      <c r="Q264" s="146"/>
      <c r="R264" s="148"/>
      <c r="T264" s="149"/>
      <c r="U264" s="146"/>
      <c r="V264" s="146"/>
      <c r="W264" s="146"/>
      <c r="X264" s="146"/>
      <c r="Y264" s="146"/>
      <c r="Z264" s="146"/>
      <c r="AA264" s="150"/>
      <c r="AT264" s="151" t="s">
        <v>177</v>
      </c>
      <c r="AU264" s="151" t="s">
        <v>108</v>
      </c>
      <c r="AV264" s="151" t="s">
        <v>108</v>
      </c>
      <c r="AW264" s="151" t="s">
        <v>117</v>
      </c>
      <c r="AX264" s="151" t="s">
        <v>75</v>
      </c>
      <c r="AY264" s="151" t="s">
        <v>144</v>
      </c>
    </row>
    <row r="265" spans="2:64" s="6" customFormat="1" ht="15.75" customHeight="1" x14ac:dyDescent="0.3">
      <c r="B265" s="152"/>
      <c r="C265" s="153"/>
      <c r="D265" s="153"/>
      <c r="E265" s="153"/>
      <c r="F265" s="232" t="s">
        <v>430</v>
      </c>
      <c r="G265" s="233"/>
      <c r="H265" s="233"/>
      <c r="I265" s="233"/>
      <c r="J265" s="153"/>
      <c r="K265" s="153"/>
      <c r="L265" s="153"/>
      <c r="M265" s="153"/>
      <c r="N265" s="153"/>
      <c r="O265" s="153"/>
      <c r="P265" s="153"/>
      <c r="Q265" s="153"/>
      <c r="R265" s="154"/>
      <c r="T265" s="155"/>
      <c r="U265" s="153"/>
      <c r="V265" s="153"/>
      <c r="W265" s="153"/>
      <c r="X265" s="153"/>
      <c r="Y265" s="153"/>
      <c r="Z265" s="153"/>
      <c r="AA265" s="156"/>
      <c r="AT265" s="157" t="s">
        <v>177</v>
      </c>
      <c r="AU265" s="157" t="s">
        <v>108</v>
      </c>
      <c r="AV265" s="157" t="s">
        <v>21</v>
      </c>
      <c r="AW265" s="157" t="s">
        <v>117</v>
      </c>
      <c r="AX265" s="157" t="s">
        <v>75</v>
      </c>
      <c r="AY265" s="157" t="s">
        <v>144</v>
      </c>
    </row>
    <row r="266" spans="2:64" s="6" customFormat="1" ht="15.75" customHeight="1" x14ac:dyDescent="0.3">
      <c r="B266" s="145"/>
      <c r="C266" s="146"/>
      <c r="D266" s="146"/>
      <c r="E266" s="146"/>
      <c r="F266" s="230" t="s">
        <v>153</v>
      </c>
      <c r="G266" s="231"/>
      <c r="H266" s="231"/>
      <c r="I266" s="231"/>
      <c r="J266" s="146"/>
      <c r="K266" s="147">
        <v>3</v>
      </c>
      <c r="L266" s="146"/>
      <c r="M266" s="146"/>
      <c r="N266" s="146"/>
      <c r="O266" s="146"/>
      <c r="P266" s="146"/>
      <c r="Q266" s="146"/>
      <c r="R266" s="148"/>
      <c r="T266" s="149"/>
      <c r="U266" s="146"/>
      <c r="V266" s="146"/>
      <c r="W266" s="146"/>
      <c r="X266" s="146"/>
      <c r="Y266" s="146"/>
      <c r="Z266" s="146"/>
      <c r="AA266" s="150"/>
      <c r="AT266" s="151" t="s">
        <v>177</v>
      </c>
      <c r="AU266" s="151" t="s">
        <v>108</v>
      </c>
      <c r="AV266" s="151" t="s">
        <v>108</v>
      </c>
      <c r="AW266" s="151" t="s">
        <v>117</v>
      </c>
      <c r="AX266" s="151" t="s">
        <v>75</v>
      </c>
      <c r="AY266" s="151" t="s">
        <v>144</v>
      </c>
    </row>
    <row r="267" spans="2:64" s="6" customFormat="1" ht="15.75" customHeight="1" x14ac:dyDescent="0.3">
      <c r="B267" s="22"/>
      <c r="C267" s="159" t="s">
        <v>431</v>
      </c>
      <c r="D267" s="159" t="s">
        <v>301</v>
      </c>
      <c r="E267" s="160" t="s">
        <v>432</v>
      </c>
      <c r="F267" s="238" t="s">
        <v>433</v>
      </c>
      <c r="G267" s="239"/>
      <c r="H267" s="239"/>
      <c r="I267" s="239"/>
      <c r="J267" s="161" t="s">
        <v>156</v>
      </c>
      <c r="K267" s="162">
        <v>12</v>
      </c>
      <c r="L267" s="240">
        <v>0</v>
      </c>
      <c r="M267" s="239"/>
      <c r="N267" s="241">
        <f>ROUND($L$267*$K$267,2)</f>
        <v>0</v>
      </c>
      <c r="O267" s="226"/>
      <c r="P267" s="226"/>
      <c r="Q267" s="226"/>
      <c r="R267" s="24"/>
      <c r="T267" s="142"/>
      <c r="U267" s="30" t="s">
        <v>40</v>
      </c>
      <c r="V267" s="143">
        <v>0</v>
      </c>
      <c r="W267" s="143">
        <f>$V$267*$K$267</f>
        <v>0</v>
      </c>
      <c r="X267" s="143">
        <v>4.0000000000000001E-3</v>
      </c>
      <c r="Y267" s="143">
        <f>$X$267*$K$267</f>
        <v>4.8000000000000001E-2</v>
      </c>
      <c r="Z267" s="143">
        <v>0</v>
      </c>
      <c r="AA267" s="144">
        <f>$Z$267*$K$267</f>
        <v>0</v>
      </c>
      <c r="AR267" s="6" t="s">
        <v>170</v>
      </c>
      <c r="AT267" s="6" t="s">
        <v>301</v>
      </c>
      <c r="AU267" s="6" t="s">
        <v>108</v>
      </c>
      <c r="AY267" s="6" t="s">
        <v>144</v>
      </c>
      <c r="BE267" s="92">
        <f>IF($U$267="základní",$N$267,0)</f>
        <v>0</v>
      </c>
      <c r="BF267" s="92">
        <f>IF($U$267="snížená",$N$267,0)</f>
        <v>0</v>
      </c>
      <c r="BG267" s="92">
        <f>IF($U$267="zákl. přenesená",$N$267,0)</f>
        <v>0</v>
      </c>
      <c r="BH267" s="92">
        <f>IF($U$267="sníž. přenesená",$N$267,0)</f>
        <v>0</v>
      </c>
      <c r="BI267" s="92">
        <f>IF($U$267="nulová",$N$267,0)</f>
        <v>0</v>
      </c>
      <c r="BJ267" s="6" t="s">
        <v>21</v>
      </c>
      <c r="BK267" s="92">
        <f>ROUND($L$267*$K$267,2)</f>
        <v>0</v>
      </c>
      <c r="BL267" s="6" t="s">
        <v>149</v>
      </c>
    </row>
    <row r="268" spans="2:64" s="6" customFormat="1" ht="27" customHeight="1" x14ac:dyDescent="0.3">
      <c r="B268" s="22"/>
      <c r="C268" s="138" t="s">
        <v>434</v>
      </c>
      <c r="D268" s="138" t="s">
        <v>145</v>
      </c>
      <c r="E268" s="139" t="s">
        <v>435</v>
      </c>
      <c r="F268" s="225" t="s">
        <v>436</v>
      </c>
      <c r="G268" s="226"/>
      <c r="H268" s="226"/>
      <c r="I268" s="226"/>
      <c r="J268" s="140" t="s">
        <v>156</v>
      </c>
      <c r="K268" s="141">
        <v>9</v>
      </c>
      <c r="L268" s="227">
        <v>0</v>
      </c>
      <c r="M268" s="226"/>
      <c r="N268" s="228">
        <f>ROUND($L$268*$K$268,2)</f>
        <v>0</v>
      </c>
      <c r="O268" s="226"/>
      <c r="P268" s="226"/>
      <c r="Q268" s="226"/>
      <c r="R268" s="24"/>
      <c r="T268" s="142"/>
      <c r="U268" s="30" t="s">
        <v>40</v>
      </c>
      <c r="V268" s="143">
        <v>0.54900000000000004</v>
      </c>
      <c r="W268" s="143">
        <f>$V$268*$K$268</f>
        <v>4.9410000000000007</v>
      </c>
      <c r="X268" s="143">
        <v>0.11241</v>
      </c>
      <c r="Y268" s="143">
        <f>$X$268*$K$268</f>
        <v>1.01169</v>
      </c>
      <c r="Z268" s="143">
        <v>0</v>
      </c>
      <c r="AA268" s="144">
        <f>$Z$268*$K$268</f>
        <v>0</v>
      </c>
      <c r="AR268" s="6" t="s">
        <v>149</v>
      </c>
      <c r="AT268" s="6" t="s">
        <v>145</v>
      </c>
      <c r="AU268" s="6" t="s">
        <v>108</v>
      </c>
      <c r="AY268" s="6" t="s">
        <v>144</v>
      </c>
      <c r="BE268" s="92">
        <f>IF($U$268="základní",$N$268,0)</f>
        <v>0</v>
      </c>
      <c r="BF268" s="92">
        <f>IF($U$268="snížená",$N$268,0)</f>
        <v>0</v>
      </c>
      <c r="BG268" s="92">
        <f>IF($U$268="zákl. přenesená",$N$268,0)</f>
        <v>0</v>
      </c>
      <c r="BH268" s="92">
        <f>IF($U$268="sníž. přenesená",$N$268,0)</f>
        <v>0</v>
      </c>
      <c r="BI268" s="92">
        <f>IF($U$268="nulová",$N$268,0)</f>
        <v>0</v>
      </c>
      <c r="BJ268" s="6" t="s">
        <v>21</v>
      </c>
      <c r="BK268" s="92">
        <f>ROUND($L$268*$K$268,2)</f>
        <v>0</v>
      </c>
      <c r="BL268" s="6" t="s">
        <v>149</v>
      </c>
    </row>
    <row r="269" spans="2:64" s="6" customFormat="1" ht="15.75" customHeight="1" x14ac:dyDescent="0.3">
      <c r="B269" s="152"/>
      <c r="C269" s="153"/>
      <c r="D269" s="153"/>
      <c r="E269" s="153"/>
      <c r="F269" s="232" t="s">
        <v>437</v>
      </c>
      <c r="G269" s="233"/>
      <c r="H269" s="233"/>
      <c r="I269" s="233"/>
      <c r="J269" s="153"/>
      <c r="K269" s="153"/>
      <c r="L269" s="153"/>
      <c r="M269" s="153"/>
      <c r="N269" s="153"/>
      <c r="O269" s="153"/>
      <c r="P269" s="153"/>
      <c r="Q269" s="153"/>
      <c r="R269" s="154"/>
      <c r="T269" s="155"/>
      <c r="U269" s="153"/>
      <c r="V269" s="153"/>
      <c r="W269" s="153"/>
      <c r="X269" s="153"/>
      <c r="Y269" s="153"/>
      <c r="Z269" s="153"/>
      <c r="AA269" s="156"/>
      <c r="AT269" s="157" t="s">
        <v>177</v>
      </c>
      <c r="AU269" s="157" t="s">
        <v>108</v>
      </c>
      <c r="AV269" s="157" t="s">
        <v>21</v>
      </c>
      <c r="AW269" s="157" t="s">
        <v>117</v>
      </c>
      <c r="AX269" s="157" t="s">
        <v>75</v>
      </c>
      <c r="AY269" s="157" t="s">
        <v>144</v>
      </c>
    </row>
    <row r="270" spans="2:64" s="6" customFormat="1" ht="15.75" customHeight="1" x14ac:dyDescent="0.3">
      <c r="B270" s="145"/>
      <c r="C270" s="146"/>
      <c r="D270" s="146"/>
      <c r="E270" s="146"/>
      <c r="F270" s="230" t="s">
        <v>173</v>
      </c>
      <c r="G270" s="231"/>
      <c r="H270" s="231"/>
      <c r="I270" s="231"/>
      <c r="J270" s="146"/>
      <c r="K270" s="147">
        <v>9</v>
      </c>
      <c r="L270" s="146"/>
      <c r="M270" s="146"/>
      <c r="N270" s="146"/>
      <c r="O270" s="146"/>
      <c r="P270" s="146"/>
      <c r="Q270" s="146"/>
      <c r="R270" s="148"/>
      <c r="T270" s="149"/>
      <c r="U270" s="146"/>
      <c r="V270" s="146"/>
      <c r="W270" s="146"/>
      <c r="X270" s="146"/>
      <c r="Y270" s="146"/>
      <c r="Z270" s="146"/>
      <c r="AA270" s="150"/>
      <c r="AT270" s="151" t="s">
        <v>177</v>
      </c>
      <c r="AU270" s="151" t="s">
        <v>108</v>
      </c>
      <c r="AV270" s="151" t="s">
        <v>108</v>
      </c>
      <c r="AW270" s="151" t="s">
        <v>117</v>
      </c>
      <c r="AX270" s="151" t="s">
        <v>75</v>
      </c>
      <c r="AY270" s="151" t="s">
        <v>144</v>
      </c>
    </row>
    <row r="271" spans="2:64" s="6" customFormat="1" ht="15.75" customHeight="1" x14ac:dyDescent="0.3">
      <c r="B271" s="22"/>
      <c r="C271" s="159" t="s">
        <v>438</v>
      </c>
      <c r="D271" s="159" t="s">
        <v>301</v>
      </c>
      <c r="E271" s="160" t="s">
        <v>439</v>
      </c>
      <c r="F271" s="238" t="s">
        <v>440</v>
      </c>
      <c r="G271" s="239"/>
      <c r="H271" s="239"/>
      <c r="I271" s="239"/>
      <c r="J271" s="161" t="s">
        <v>156</v>
      </c>
      <c r="K271" s="162">
        <v>9</v>
      </c>
      <c r="L271" s="240">
        <v>0</v>
      </c>
      <c r="M271" s="239"/>
      <c r="N271" s="241">
        <f>ROUND($L$271*$K$271,2)</f>
        <v>0</v>
      </c>
      <c r="O271" s="226"/>
      <c r="P271" s="226"/>
      <c r="Q271" s="226"/>
      <c r="R271" s="24"/>
      <c r="T271" s="142"/>
      <c r="U271" s="30" t="s">
        <v>40</v>
      </c>
      <c r="V271" s="143">
        <v>0</v>
      </c>
      <c r="W271" s="143">
        <f>$V$271*$K$271</f>
        <v>0</v>
      </c>
      <c r="X271" s="143">
        <v>6.4999999999999997E-3</v>
      </c>
      <c r="Y271" s="143">
        <f>$X$271*$K$271</f>
        <v>5.8499999999999996E-2</v>
      </c>
      <c r="Z271" s="143">
        <v>0</v>
      </c>
      <c r="AA271" s="144">
        <f>$Z$271*$K$271</f>
        <v>0</v>
      </c>
      <c r="AR271" s="6" t="s">
        <v>170</v>
      </c>
      <c r="AT271" s="6" t="s">
        <v>301</v>
      </c>
      <c r="AU271" s="6" t="s">
        <v>108</v>
      </c>
      <c r="AY271" s="6" t="s">
        <v>144</v>
      </c>
      <c r="BE271" s="92">
        <f>IF($U$271="základní",$N$271,0)</f>
        <v>0</v>
      </c>
      <c r="BF271" s="92">
        <f>IF($U$271="snížená",$N$271,0)</f>
        <v>0</v>
      </c>
      <c r="BG271" s="92">
        <f>IF($U$271="zákl. přenesená",$N$271,0)</f>
        <v>0</v>
      </c>
      <c r="BH271" s="92">
        <f>IF($U$271="sníž. přenesená",$N$271,0)</f>
        <v>0</v>
      </c>
      <c r="BI271" s="92">
        <f>IF($U$271="nulová",$N$271,0)</f>
        <v>0</v>
      </c>
      <c r="BJ271" s="6" t="s">
        <v>21</v>
      </c>
      <c r="BK271" s="92">
        <f>ROUND($L$271*$K$271,2)</f>
        <v>0</v>
      </c>
      <c r="BL271" s="6" t="s">
        <v>149</v>
      </c>
    </row>
    <row r="272" spans="2:64" s="6" customFormat="1" ht="15.75" customHeight="1" x14ac:dyDescent="0.3">
      <c r="B272" s="22"/>
      <c r="C272" s="159" t="s">
        <v>441</v>
      </c>
      <c r="D272" s="159" t="s">
        <v>301</v>
      </c>
      <c r="E272" s="160" t="s">
        <v>442</v>
      </c>
      <c r="F272" s="238" t="s">
        <v>443</v>
      </c>
      <c r="G272" s="239"/>
      <c r="H272" s="239"/>
      <c r="I272" s="239"/>
      <c r="J272" s="161" t="s">
        <v>156</v>
      </c>
      <c r="K272" s="162">
        <v>9</v>
      </c>
      <c r="L272" s="240">
        <v>0</v>
      </c>
      <c r="M272" s="239"/>
      <c r="N272" s="241">
        <f>ROUND($L$272*$K$272,2)</f>
        <v>0</v>
      </c>
      <c r="O272" s="226"/>
      <c r="P272" s="226"/>
      <c r="Q272" s="226"/>
      <c r="R272" s="24"/>
      <c r="T272" s="142"/>
      <c r="U272" s="30" t="s">
        <v>40</v>
      </c>
      <c r="V272" s="143">
        <v>0</v>
      </c>
      <c r="W272" s="143">
        <f>$V$272*$K$272</f>
        <v>0</v>
      </c>
      <c r="X272" s="143">
        <v>3.3E-3</v>
      </c>
      <c r="Y272" s="143">
        <f>$X$272*$K$272</f>
        <v>2.9700000000000001E-2</v>
      </c>
      <c r="Z272" s="143">
        <v>0</v>
      </c>
      <c r="AA272" s="144">
        <f>$Z$272*$K$272</f>
        <v>0</v>
      </c>
      <c r="AR272" s="6" t="s">
        <v>170</v>
      </c>
      <c r="AT272" s="6" t="s">
        <v>301</v>
      </c>
      <c r="AU272" s="6" t="s">
        <v>108</v>
      </c>
      <c r="AY272" s="6" t="s">
        <v>144</v>
      </c>
      <c r="BE272" s="92">
        <f>IF($U$272="základní",$N$272,0)</f>
        <v>0</v>
      </c>
      <c r="BF272" s="92">
        <f>IF($U$272="snížená",$N$272,0)</f>
        <v>0</v>
      </c>
      <c r="BG272" s="92">
        <f>IF($U$272="zákl. přenesená",$N$272,0)</f>
        <v>0</v>
      </c>
      <c r="BH272" s="92">
        <f>IF($U$272="sníž. přenesená",$N$272,0)</f>
        <v>0</v>
      </c>
      <c r="BI272" s="92">
        <f>IF($U$272="nulová",$N$272,0)</f>
        <v>0</v>
      </c>
      <c r="BJ272" s="6" t="s">
        <v>21</v>
      </c>
      <c r="BK272" s="92">
        <f>ROUND($L$272*$K$272,2)</f>
        <v>0</v>
      </c>
      <c r="BL272" s="6" t="s">
        <v>149</v>
      </c>
    </row>
    <row r="273" spans="2:64" s="6" customFormat="1" ht="15.75" customHeight="1" x14ac:dyDescent="0.3">
      <c r="B273" s="22"/>
      <c r="C273" s="159" t="s">
        <v>444</v>
      </c>
      <c r="D273" s="159" t="s">
        <v>301</v>
      </c>
      <c r="E273" s="160" t="s">
        <v>445</v>
      </c>
      <c r="F273" s="238" t="s">
        <v>446</v>
      </c>
      <c r="G273" s="239"/>
      <c r="H273" s="239"/>
      <c r="I273" s="239"/>
      <c r="J273" s="161" t="s">
        <v>156</v>
      </c>
      <c r="K273" s="162">
        <v>9</v>
      </c>
      <c r="L273" s="240">
        <v>0</v>
      </c>
      <c r="M273" s="239"/>
      <c r="N273" s="241">
        <f>ROUND($L$273*$K$273,2)</f>
        <v>0</v>
      </c>
      <c r="O273" s="226"/>
      <c r="P273" s="226"/>
      <c r="Q273" s="226"/>
      <c r="R273" s="24"/>
      <c r="T273" s="142"/>
      <c r="U273" s="30" t="s">
        <v>40</v>
      </c>
      <c r="V273" s="143">
        <v>0</v>
      </c>
      <c r="W273" s="143">
        <f>$V$273*$K$273</f>
        <v>0</v>
      </c>
      <c r="X273" s="143">
        <v>1.4999999999999999E-4</v>
      </c>
      <c r="Y273" s="143">
        <f>$X$273*$K$273</f>
        <v>1.3499999999999999E-3</v>
      </c>
      <c r="Z273" s="143">
        <v>0</v>
      </c>
      <c r="AA273" s="144">
        <f>$Z$273*$K$273</f>
        <v>0</v>
      </c>
      <c r="AR273" s="6" t="s">
        <v>170</v>
      </c>
      <c r="AT273" s="6" t="s">
        <v>301</v>
      </c>
      <c r="AU273" s="6" t="s">
        <v>108</v>
      </c>
      <c r="AY273" s="6" t="s">
        <v>144</v>
      </c>
      <c r="BE273" s="92">
        <f>IF($U$273="základní",$N$273,0)</f>
        <v>0</v>
      </c>
      <c r="BF273" s="92">
        <f>IF($U$273="snížená",$N$273,0)</f>
        <v>0</v>
      </c>
      <c r="BG273" s="92">
        <f>IF($U$273="zákl. přenesená",$N$273,0)</f>
        <v>0</v>
      </c>
      <c r="BH273" s="92">
        <f>IF($U$273="sníž. přenesená",$N$273,0)</f>
        <v>0</v>
      </c>
      <c r="BI273" s="92">
        <f>IF($U$273="nulová",$N$273,0)</f>
        <v>0</v>
      </c>
      <c r="BJ273" s="6" t="s">
        <v>21</v>
      </c>
      <c r="BK273" s="92">
        <f>ROUND($L$273*$K$273,2)</f>
        <v>0</v>
      </c>
      <c r="BL273" s="6" t="s">
        <v>149</v>
      </c>
    </row>
    <row r="274" spans="2:64" s="6" customFormat="1" ht="27" customHeight="1" x14ac:dyDescent="0.3">
      <c r="B274" s="22"/>
      <c r="C274" s="138" t="s">
        <v>447</v>
      </c>
      <c r="D274" s="138" t="s">
        <v>145</v>
      </c>
      <c r="E274" s="139" t="s">
        <v>448</v>
      </c>
      <c r="F274" s="225" t="s">
        <v>449</v>
      </c>
      <c r="G274" s="226"/>
      <c r="H274" s="226"/>
      <c r="I274" s="226"/>
      <c r="J274" s="140" t="s">
        <v>162</v>
      </c>
      <c r="K274" s="141">
        <v>123.52</v>
      </c>
      <c r="L274" s="227">
        <v>0</v>
      </c>
      <c r="M274" s="226"/>
      <c r="N274" s="228">
        <f>ROUND($L$274*$K$274,2)</f>
        <v>0</v>
      </c>
      <c r="O274" s="226"/>
      <c r="P274" s="226"/>
      <c r="Q274" s="226"/>
      <c r="R274" s="24"/>
      <c r="T274" s="142"/>
      <c r="U274" s="30" t="s">
        <v>40</v>
      </c>
      <c r="V274" s="143">
        <v>3.0000000000000001E-3</v>
      </c>
      <c r="W274" s="143">
        <f>$V$274*$K$274</f>
        <v>0.37056</v>
      </c>
      <c r="X274" s="143">
        <v>3.3E-4</v>
      </c>
      <c r="Y274" s="143">
        <f>$X$274*$K$274</f>
        <v>4.0761599999999995E-2</v>
      </c>
      <c r="Z274" s="143">
        <v>0</v>
      </c>
      <c r="AA274" s="144">
        <f>$Z$274*$K$274</f>
        <v>0</v>
      </c>
      <c r="AR274" s="6" t="s">
        <v>149</v>
      </c>
      <c r="AT274" s="6" t="s">
        <v>145</v>
      </c>
      <c r="AU274" s="6" t="s">
        <v>108</v>
      </c>
      <c r="AY274" s="6" t="s">
        <v>144</v>
      </c>
      <c r="BE274" s="92">
        <f>IF($U$274="základní",$N$274,0)</f>
        <v>0</v>
      </c>
      <c r="BF274" s="92">
        <f>IF($U$274="snížená",$N$274,0)</f>
        <v>0</v>
      </c>
      <c r="BG274" s="92">
        <f>IF($U$274="zákl. přenesená",$N$274,0)</f>
        <v>0</v>
      </c>
      <c r="BH274" s="92">
        <f>IF($U$274="sníž. přenesená",$N$274,0)</f>
        <v>0</v>
      </c>
      <c r="BI274" s="92">
        <f>IF($U$274="nulová",$N$274,0)</f>
        <v>0</v>
      </c>
      <c r="BJ274" s="6" t="s">
        <v>21</v>
      </c>
      <c r="BK274" s="92">
        <f>ROUND($L$274*$K$274,2)</f>
        <v>0</v>
      </c>
      <c r="BL274" s="6" t="s">
        <v>149</v>
      </c>
    </row>
    <row r="275" spans="2:64" s="6" customFormat="1" ht="15.75" customHeight="1" x14ac:dyDescent="0.3">
      <c r="B275" s="145"/>
      <c r="C275" s="146"/>
      <c r="D275" s="146"/>
      <c r="E275" s="146"/>
      <c r="F275" s="230" t="s">
        <v>450</v>
      </c>
      <c r="G275" s="231"/>
      <c r="H275" s="231"/>
      <c r="I275" s="231"/>
      <c r="J275" s="146"/>
      <c r="K275" s="147">
        <v>123.52</v>
      </c>
      <c r="L275" s="146"/>
      <c r="M275" s="146"/>
      <c r="N275" s="146"/>
      <c r="O275" s="146"/>
      <c r="P275" s="146"/>
      <c r="Q275" s="146"/>
      <c r="R275" s="148"/>
      <c r="T275" s="149"/>
      <c r="U275" s="146"/>
      <c r="V275" s="146"/>
      <c r="W275" s="146"/>
      <c r="X275" s="146"/>
      <c r="Y275" s="146"/>
      <c r="Z275" s="146"/>
      <c r="AA275" s="150"/>
      <c r="AT275" s="151" t="s">
        <v>177</v>
      </c>
      <c r="AU275" s="151" t="s">
        <v>108</v>
      </c>
      <c r="AV275" s="151" t="s">
        <v>108</v>
      </c>
      <c r="AW275" s="151" t="s">
        <v>117</v>
      </c>
      <c r="AX275" s="151" t="s">
        <v>75</v>
      </c>
      <c r="AY275" s="151" t="s">
        <v>144</v>
      </c>
    </row>
    <row r="276" spans="2:64" s="6" customFormat="1" ht="27" customHeight="1" x14ac:dyDescent="0.3">
      <c r="B276" s="22"/>
      <c r="C276" s="138" t="s">
        <v>451</v>
      </c>
      <c r="D276" s="138" t="s">
        <v>145</v>
      </c>
      <c r="E276" s="139" t="s">
        <v>452</v>
      </c>
      <c r="F276" s="225" t="s">
        <v>453</v>
      </c>
      <c r="G276" s="226"/>
      <c r="H276" s="226"/>
      <c r="I276" s="226"/>
      <c r="J276" s="140" t="s">
        <v>162</v>
      </c>
      <c r="K276" s="141">
        <v>163.41999999999999</v>
      </c>
      <c r="L276" s="227">
        <v>0</v>
      </c>
      <c r="M276" s="226"/>
      <c r="N276" s="228">
        <f>ROUND($L$276*$K$276,2)</f>
        <v>0</v>
      </c>
      <c r="O276" s="226"/>
      <c r="P276" s="226"/>
      <c r="Q276" s="226"/>
      <c r="R276" s="24"/>
      <c r="T276" s="142"/>
      <c r="U276" s="30" t="s">
        <v>40</v>
      </c>
      <c r="V276" s="143">
        <v>3.0000000000000001E-3</v>
      </c>
      <c r="W276" s="143">
        <f>$V$276*$K$276</f>
        <v>0.49025999999999997</v>
      </c>
      <c r="X276" s="143">
        <v>1.1E-4</v>
      </c>
      <c r="Y276" s="143">
        <f>$X$276*$K$276</f>
        <v>1.7976199999999998E-2</v>
      </c>
      <c r="Z276" s="143">
        <v>0</v>
      </c>
      <c r="AA276" s="144">
        <f>$Z$276*$K$276</f>
        <v>0</v>
      </c>
      <c r="AR276" s="6" t="s">
        <v>149</v>
      </c>
      <c r="AT276" s="6" t="s">
        <v>145</v>
      </c>
      <c r="AU276" s="6" t="s">
        <v>108</v>
      </c>
      <c r="AY276" s="6" t="s">
        <v>144</v>
      </c>
      <c r="BE276" s="92">
        <f>IF($U$276="základní",$N$276,0)</f>
        <v>0</v>
      </c>
      <c r="BF276" s="92">
        <f>IF($U$276="snížená",$N$276,0)</f>
        <v>0</v>
      </c>
      <c r="BG276" s="92">
        <f>IF($U$276="zákl. přenesená",$N$276,0)</f>
        <v>0</v>
      </c>
      <c r="BH276" s="92">
        <f>IF($U$276="sníž. přenesená",$N$276,0)</f>
        <v>0</v>
      </c>
      <c r="BI276" s="92">
        <f>IF($U$276="nulová",$N$276,0)</f>
        <v>0</v>
      </c>
      <c r="BJ276" s="6" t="s">
        <v>21</v>
      </c>
      <c r="BK276" s="92">
        <f>ROUND($L$276*$K$276,2)</f>
        <v>0</v>
      </c>
      <c r="BL276" s="6" t="s">
        <v>149</v>
      </c>
    </row>
    <row r="277" spans="2:64" s="6" customFormat="1" ht="15.75" customHeight="1" x14ac:dyDescent="0.3">
      <c r="B277" s="145"/>
      <c r="C277" s="146"/>
      <c r="D277" s="146"/>
      <c r="E277" s="146"/>
      <c r="F277" s="230" t="s">
        <v>454</v>
      </c>
      <c r="G277" s="231"/>
      <c r="H277" s="231"/>
      <c r="I277" s="231"/>
      <c r="J277" s="146"/>
      <c r="K277" s="147">
        <v>163.41999999999999</v>
      </c>
      <c r="L277" s="146"/>
      <c r="M277" s="146"/>
      <c r="N277" s="146"/>
      <c r="O277" s="146"/>
      <c r="P277" s="146"/>
      <c r="Q277" s="146"/>
      <c r="R277" s="148"/>
      <c r="T277" s="149"/>
      <c r="U277" s="146"/>
      <c r="V277" s="146"/>
      <c r="W277" s="146"/>
      <c r="X277" s="146"/>
      <c r="Y277" s="146"/>
      <c r="Z277" s="146"/>
      <c r="AA277" s="150"/>
      <c r="AT277" s="151" t="s">
        <v>177</v>
      </c>
      <c r="AU277" s="151" t="s">
        <v>108</v>
      </c>
      <c r="AV277" s="151" t="s">
        <v>108</v>
      </c>
      <c r="AW277" s="151" t="s">
        <v>117</v>
      </c>
      <c r="AX277" s="151" t="s">
        <v>75</v>
      </c>
      <c r="AY277" s="151" t="s">
        <v>144</v>
      </c>
    </row>
    <row r="278" spans="2:64" s="6" customFormat="1" ht="27" customHeight="1" x14ac:dyDescent="0.3">
      <c r="B278" s="22"/>
      <c r="C278" s="138" t="s">
        <v>455</v>
      </c>
      <c r="D278" s="138" t="s">
        <v>145</v>
      </c>
      <c r="E278" s="139" t="s">
        <v>456</v>
      </c>
      <c r="F278" s="225" t="s">
        <v>457</v>
      </c>
      <c r="G278" s="226"/>
      <c r="H278" s="226"/>
      <c r="I278" s="226"/>
      <c r="J278" s="140" t="s">
        <v>162</v>
      </c>
      <c r="K278" s="141">
        <v>67.67</v>
      </c>
      <c r="L278" s="227">
        <v>0</v>
      </c>
      <c r="M278" s="226"/>
      <c r="N278" s="228">
        <f>ROUND($L$278*$K$278,2)</f>
        <v>0</v>
      </c>
      <c r="O278" s="226"/>
      <c r="P278" s="226"/>
      <c r="Q278" s="226"/>
      <c r="R278" s="24"/>
      <c r="T278" s="142"/>
      <c r="U278" s="30" t="s">
        <v>40</v>
      </c>
      <c r="V278" s="143">
        <v>3.0000000000000001E-3</v>
      </c>
      <c r="W278" s="143">
        <f>$V$278*$K$278</f>
        <v>0.20301</v>
      </c>
      <c r="X278" s="143">
        <v>6.4999999999999997E-4</v>
      </c>
      <c r="Y278" s="143">
        <f>$X$278*$K$278</f>
        <v>4.3985499999999997E-2</v>
      </c>
      <c r="Z278" s="143">
        <v>0</v>
      </c>
      <c r="AA278" s="144">
        <f>$Z$278*$K$278</f>
        <v>0</v>
      </c>
      <c r="AR278" s="6" t="s">
        <v>149</v>
      </c>
      <c r="AT278" s="6" t="s">
        <v>145</v>
      </c>
      <c r="AU278" s="6" t="s">
        <v>108</v>
      </c>
      <c r="AY278" s="6" t="s">
        <v>144</v>
      </c>
      <c r="BE278" s="92">
        <f>IF($U$278="základní",$N$278,0)</f>
        <v>0</v>
      </c>
      <c r="BF278" s="92">
        <f>IF($U$278="snížená",$N$278,0)</f>
        <v>0</v>
      </c>
      <c r="BG278" s="92">
        <f>IF($U$278="zákl. přenesená",$N$278,0)</f>
        <v>0</v>
      </c>
      <c r="BH278" s="92">
        <f>IF($U$278="sníž. přenesená",$N$278,0)</f>
        <v>0</v>
      </c>
      <c r="BI278" s="92">
        <f>IF($U$278="nulová",$N$278,0)</f>
        <v>0</v>
      </c>
      <c r="BJ278" s="6" t="s">
        <v>21</v>
      </c>
      <c r="BK278" s="92">
        <f>ROUND($L$278*$K$278,2)</f>
        <v>0</v>
      </c>
      <c r="BL278" s="6" t="s">
        <v>149</v>
      </c>
    </row>
    <row r="279" spans="2:64" s="6" customFormat="1" ht="15.75" customHeight="1" x14ac:dyDescent="0.3">
      <c r="B279" s="145"/>
      <c r="C279" s="146"/>
      <c r="D279" s="146"/>
      <c r="E279" s="146"/>
      <c r="F279" s="230" t="s">
        <v>458</v>
      </c>
      <c r="G279" s="231"/>
      <c r="H279" s="231"/>
      <c r="I279" s="231"/>
      <c r="J279" s="146"/>
      <c r="K279" s="147">
        <v>67.67</v>
      </c>
      <c r="L279" s="146"/>
      <c r="M279" s="146"/>
      <c r="N279" s="146"/>
      <c r="O279" s="146"/>
      <c r="P279" s="146"/>
      <c r="Q279" s="146"/>
      <c r="R279" s="148"/>
      <c r="T279" s="149"/>
      <c r="U279" s="146"/>
      <c r="V279" s="146"/>
      <c r="W279" s="146"/>
      <c r="X279" s="146"/>
      <c r="Y279" s="146"/>
      <c r="Z279" s="146"/>
      <c r="AA279" s="150"/>
      <c r="AT279" s="151" t="s">
        <v>177</v>
      </c>
      <c r="AU279" s="151" t="s">
        <v>108</v>
      </c>
      <c r="AV279" s="151" t="s">
        <v>108</v>
      </c>
      <c r="AW279" s="151" t="s">
        <v>117</v>
      </c>
      <c r="AX279" s="151" t="s">
        <v>75</v>
      </c>
      <c r="AY279" s="151" t="s">
        <v>144</v>
      </c>
    </row>
    <row r="280" spans="2:64" s="6" customFormat="1" ht="15.75" customHeight="1" x14ac:dyDescent="0.3">
      <c r="B280" s="22"/>
      <c r="C280" s="138" t="s">
        <v>459</v>
      </c>
      <c r="D280" s="138" t="s">
        <v>145</v>
      </c>
      <c r="E280" s="139" t="s">
        <v>460</v>
      </c>
      <c r="F280" s="225" t="s">
        <v>461</v>
      </c>
      <c r="G280" s="226"/>
      <c r="H280" s="226"/>
      <c r="I280" s="226"/>
      <c r="J280" s="140" t="s">
        <v>162</v>
      </c>
      <c r="K280" s="141">
        <v>354.61</v>
      </c>
      <c r="L280" s="227">
        <v>0</v>
      </c>
      <c r="M280" s="226"/>
      <c r="N280" s="228">
        <f>ROUND($L$280*$K$280,2)</f>
        <v>0</v>
      </c>
      <c r="O280" s="226"/>
      <c r="P280" s="226"/>
      <c r="Q280" s="226"/>
      <c r="R280" s="24"/>
      <c r="T280" s="142"/>
      <c r="U280" s="30" t="s">
        <v>40</v>
      </c>
      <c r="V280" s="143">
        <v>1.6E-2</v>
      </c>
      <c r="W280" s="143">
        <f>$V$280*$K$280</f>
        <v>5.6737600000000006</v>
      </c>
      <c r="X280" s="143">
        <v>0</v>
      </c>
      <c r="Y280" s="143">
        <f>$X$280*$K$280</f>
        <v>0</v>
      </c>
      <c r="Z280" s="143">
        <v>0</v>
      </c>
      <c r="AA280" s="144">
        <f>$Z$280*$K$280</f>
        <v>0</v>
      </c>
      <c r="AR280" s="6" t="s">
        <v>149</v>
      </c>
      <c r="AT280" s="6" t="s">
        <v>145</v>
      </c>
      <c r="AU280" s="6" t="s">
        <v>108</v>
      </c>
      <c r="AY280" s="6" t="s">
        <v>144</v>
      </c>
      <c r="BE280" s="92">
        <f>IF($U$280="základní",$N$280,0)</f>
        <v>0</v>
      </c>
      <c r="BF280" s="92">
        <f>IF($U$280="snížená",$N$280,0)</f>
        <v>0</v>
      </c>
      <c r="BG280" s="92">
        <f>IF($U$280="zákl. přenesená",$N$280,0)</f>
        <v>0</v>
      </c>
      <c r="BH280" s="92">
        <f>IF($U$280="sníž. přenesená",$N$280,0)</f>
        <v>0</v>
      </c>
      <c r="BI280" s="92">
        <f>IF($U$280="nulová",$N$280,0)</f>
        <v>0</v>
      </c>
      <c r="BJ280" s="6" t="s">
        <v>21</v>
      </c>
      <c r="BK280" s="92">
        <f>ROUND($L$280*$K$280,2)</f>
        <v>0</v>
      </c>
      <c r="BL280" s="6" t="s">
        <v>149</v>
      </c>
    </row>
    <row r="281" spans="2:64" s="6" customFormat="1" ht="15.75" customHeight="1" x14ac:dyDescent="0.3">
      <c r="B281" s="145"/>
      <c r="C281" s="146"/>
      <c r="D281" s="146"/>
      <c r="E281" s="146"/>
      <c r="F281" s="230" t="s">
        <v>462</v>
      </c>
      <c r="G281" s="231"/>
      <c r="H281" s="231"/>
      <c r="I281" s="231"/>
      <c r="J281" s="146"/>
      <c r="K281" s="147">
        <v>354.61</v>
      </c>
      <c r="L281" s="146"/>
      <c r="M281" s="146"/>
      <c r="N281" s="146"/>
      <c r="O281" s="146"/>
      <c r="P281" s="146"/>
      <c r="Q281" s="146"/>
      <c r="R281" s="148"/>
      <c r="T281" s="149"/>
      <c r="U281" s="146"/>
      <c r="V281" s="146"/>
      <c r="W281" s="146"/>
      <c r="X281" s="146"/>
      <c r="Y281" s="146"/>
      <c r="Z281" s="146"/>
      <c r="AA281" s="150"/>
      <c r="AT281" s="151" t="s">
        <v>177</v>
      </c>
      <c r="AU281" s="151" t="s">
        <v>108</v>
      </c>
      <c r="AV281" s="151" t="s">
        <v>108</v>
      </c>
      <c r="AW281" s="151" t="s">
        <v>117</v>
      </c>
      <c r="AX281" s="151" t="s">
        <v>75</v>
      </c>
      <c r="AY281" s="151" t="s">
        <v>144</v>
      </c>
    </row>
    <row r="282" spans="2:64" s="6" customFormat="1" ht="15.75" customHeight="1" x14ac:dyDescent="0.3">
      <c r="B282" s="22"/>
      <c r="C282" s="138" t="s">
        <v>463</v>
      </c>
      <c r="D282" s="138" t="s">
        <v>145</v>
      </c>
      <c r="E282" s="139" t="s">
        <v>464</v>
      </c>
      <c r="F282" s="225" t="s">
        <v>465</v>
      </c>
      <c r="G282" s="226"/>
      <c r="H282" s="226"/>
      <c r="I282" s="226"/>
      <c r="J282" s="140" t="s">
        <v>166</v>
      </c>
      <c r="K282" s="141">
        <v>3314.18</v>
      </c>
      <c r="L282" s="227">
        <v>0</v>
      </c>
      <c r="M282" s="226"/>
      <c r="N282" s="228">
        <f>ROUND($L$282*$K$282,2)</f>
        <v>0</v>
      </c>
      <c r="O282" s="226"/>
      <c r="P282" s="226"/>
      <c r="Q282" s="226"/>
      <c r="R282" s="24"/>
      <c r="T282" s="142"/>
      <c r="U282" s="30" t="s">
        <v>40</v>
      </c>
      <c r="V282" s="143">
        <v>1.2999999999999999E-2</v>
      </c>
      <c r="W282" s="143">
        <f>$V$282*$K$282</f>
        <v>43.084339999999997</v>
      </c>
      <c r="X282" s="143">
        <v>0</v>
      </c>
      <c r="Y282" s="143">
        <f>$X$282*$K$282</f>
        <v>0</v>
      </c>
      <c r="Z282" s="143">
        <v>0</v>
      </c>
      <c r="AA282" s="144">
        <f>$Z$282*$K$282</f>
        <v>0</v>
      </c>
      <c r="AR282" s="6" t="s">
        <v>149</v>
      </c>
      <c r="AT282" s="6" t="s">
        <v>145</v>
      </c>
      <c r="AU282" s="6" t="s">
        <v>108</v>
      </c>
      <c r="AY282" s="6" t="s">
        <v>144</v>
      </c>
      <c r="BE282" s="92">
        <f>IF($U$282="základní",$N$282,0)</f>
        <v>0</v>
      </c>
      <c r="BF282" s="92">
        <f>IF($U$282="snížená",$N$282,0)</f>
        <v>0</v>
      </c>
      <c r="BG282" s="92">
        <f>IF($U$282="zákl. přenesená",$N$282,0)</f>
        <v>0</v>
      </c>
      <c r="BH282" s="92">
        <f>IF($U$282="sníž. přenesená",$N$282,0)</f>
        <v>0</v>
      </c>
      <c r="BI282" s="92">
        <f>IF($U$282="nulová",$N$282,0)</f>
        <v>0</v>
      </c>
      <c r="BJ282" s="6" t="s">
        <v>21</v>
      </c>
      <c r="BK282" s="92">
        <f>ROUND($L$282*$K$282,2)</f>
        <v>0</v>
      </c>
      <c r="BL282" s="6" t="s">
        <v>149</v>
      </c>
    </row>
    <row r="283" spans="2:64" s="6" customFormat="1" ht="15.75" customHeight="1" x14ac:dyDescent="0.3">
      <c r="B283" s="152"/>
      <c r="C283" s="153"/>
      <c r="D283" s="153"/>
      <c r="E283" s="153"/>
      <c r="F283" s="232" t="s">
        <v>466</v>
      </c>
      <c r="G283" s="233"/>
      <c r="H283" s="233"/>
      <c r="I283" s="233"/>
      <c r="J283" s="153"/>
      <c r="K283" s="153"/>
      <c r="L283" s="153"/>
      <c r="M283" s="153"/>
      <c r="N283" s="153"/>
      <c r="O283" s="153"/>
      <c r="P283" s="153"/>
      <c r="Q283" s="153"/>
      <c r="R283" s="154"/>
      <c r="T283" s="155"/>
      <c r="U283" s="153"/>
      <c r="V283" s="153"/>
      <c r="W283" s="153"/>
      <c r="X283" s="153"/>
      <c r="Y283" s="153"/>
      <c r="Z283" s="153"/>
      <c r="AA283" s="156"/>
      <c r="AT283" s="157" t="s">
        <v>177</v>
      </c>
      <c r="AU283" s="157" t="s">
        <v>108</v>
      </c>
      <c r="AV283" s="157" t="s">
        <v>21</v>
      </c>
      <c r="AW283" s="157" t="s">
        <v>117</v>
      </c>
      <c r="AX283" s="157" t="s">
        <v>75</v>
      </c>
      <c r="AY283" s="157" t="s">
        <v>144</v>
      </c>
    </row>
    <row r="284" spans="2:64" s="6" customFormat="1" ht="15.75" customHeight="1" x14ac:dyDescent="0.3">
      <c r="B284" s="145"/>
      <c r="C284" s="146"/>
      <c r="D284" s="146"/>
      <c r="E284" s="146"/>
      <c r="F284" s="230" t="s">
        <v>467</v>
      </c>
      <c r="G284" s="231"/>
      <c r="H284" s="231"/>
      <c r="I284" s="231"/>
      <c r="J284" s="146"/>
      <c r="K284" s="147">
        <v>3022.78</v>
      </c>
      <c r="L284" s="146"/>
      <c r="M284" s="146"/>
      <c r="N284" s="146"/>
      <c r="O284" s="146"/>
      <c r="P284" s="146"/>
      <c r="Q284" s="146"/>
      <c r="R284" s="148"/>
      <c r="T284" s="149"/>
      <c r="U284" s="146"/>
      <c r="V284" s="146"/>
      <c r="W284" s="146"/>
      <c r="X284" s="146"/>
      <c r="Y284" s="146"/>
      <c r="Z284" s="146"/>
      <c r="AA284" s="150"/>
      <c r="AT284" s="151" t="s">
        <v>177</v>
      </c>
      <c r="AU284" s="151" t="s">
        <v>108</v>
      </c>
      <c r="AV284" s="151" t="s">
        <v>108</v>
      </c>
      <c r="AW284" s="151" t="s">
        <v>117</v>
      </c>
      <c r="AX284" s="151" t="s">
        <v>75</v>
      </c>
      <c r="AY284" s="151" t="s">
        <v>144</v>
      </c>
    </row>
    <row r="285" spans="2:64" s="6" customFormat="1" ht="27" customHeight="1" x14ac:dyDescent="0.3">
      <c r="B285" s="152"/>
      <c r="C285" s="153"/>
      <c r="D285" s="153"/>
      <c r="E285" s="153"/>
      <c r="F285" s="232" t="s">
        <v>468</v>
      </c>
      <c r="G285" s="233"/>
      <c r="H285" s="233"/>
      <c r="I285" s="233"/>
      <c r="J285" s="153"/>
      <c r="K285" s="153"/>
      <c r="L285" s="153"/>
      <c r="M285" s="153"/>
      <c r="N285" s="153"/>
      <c r="O285" s="153"/>
      <c r="P285" s="153"/>
      <c r="Q285" s="153"/>
      <c r="R285" s="154"/>
      <c r="T285" s="155"/>
      <c r="U285" s="153"/>
      <c r="V285" s="153"/>
      <c r="W285" s="153"/>
      <c r="X285" s="153"/>
      <c r="Y285" s="153"/>
      <c r="Z285" s="153"/>
      <c r="AA285" s="156"/>
      <c r="AT285" s="157" t="s">
        <v>177</v>
      </c>
      <c r="AU285" s="157" t="s">
        <v>108</v>
      </c>
      <c r="AV285" s="157" t="s">
        <v>21</v>
      </c>
      <c r="AW285" s="157" t="s">
        <v>117</v>
      </c>
      <c r="AX285" s="157" t="s">
        <v>75</v>
      </c>
      <c r="AY285" s="157" t="s">
        <v>144</v>
      </c>
    </row>
    <row r="286" spans="2:64" s="6" customFormat="1" ht="15.75" customHeight="1" x14ac:dyDescent="0.3">
      <c r="B286" s="145"/>
      <c r="C286" s="146"/>
      <c r="D286" s="146"/>
      <c r="E286" s="146"/>
      <c r="F286" s="230" t="s">
        <v>469</v>
      </c>
      <c r="G286" s="231"/>
      <c r="H286" s="231"/>
      <c r="I286" s="231"/>
      <c r="J286" s="146"/>
      <c r="K286" s="147">
        <v>291.39999999999998</v>
      </c>
      <c r="L286" s="146"/>
      <c r="M286" s="146"/>
      <c r="N286" s="146"/>
      <c r="O286" s="146"/>
      <c r="P286" s="146"/>
      <c r="Q286" s="146"/>
      <c r="R286" s="148"/>
      <c r="T286" s="149"/>
      <c r="U286" s="146"/>
      <c r="V286" s="146"/>
      <c r="W286" s="146"/>
      <c r="X286" s="146"/>
      <c r="Y286" s="146"/>
      <c r="Z286" s="146"/>
      <c r="AA286" s="150"/>
      <c r="AT286" s="151" t="s">
        <v>177</v>
      </c>
      <c r="AU286" s="151" t="s">
        <v>108</v>
      </c>
      <c r="AV286" s="151" t="s">
        <v>108</v>
      </c>
      <c r="AW286" s="151" t="s">
        <v>117</v>
      </c>
      <c r="AX286" s="151" t="s">
        <v>75</v>
      </c>
      <c r="AY286" s="151" t="s">
        <v>144</v>
      </c>
    </row>
    <row r="287" spans="2:64" s="127" customFormat="1" ht="30.75" customHeight="1" x14ac:dyDescent="0.35">
      <c r="B287" s="128"/>
      <c r="C287" s="129"/>
      <c r="D287" s="137" t="s">
        <v>119</v>
      </c>
      <c r="E287" s="129"/>
      <c r="F287" s="129"/>
      <c r="G287" s="129"/>
      <c r="H287" s="129"/>
      <c r="I287" s="129"/>
      <c r="J287" s="129"/>
      <c r="K287" s="129"/>
      <c r="L287" s="129"/>
      <c r="M287" s="129"/>
      <c r="N287" s="237">
        <f>$BK$287</f>
        <v>0</v>
      </c>
      <c r="O287" s="236"/>
      <c r="P287" s="236"/>
      <c r="Q287" s="236"/>
      <c r="R287" s="131"/>
      <c r="T287" s="132"/>
      <c r="U287" s="129"/>
      <c r="V287" s="129"/>
      <c r="W287" s="133">
        <f>SUM($W$288:$W$306)</f>
        <v>150.11887200000001</v>
      </c>
      <c r="X287" s="129"/>
      <c r="Y287" s="133">
        <f>SUM($Y$288:$Y$306)</f>
        <v>2.2671000000000002E-3</v>
      </c>
      <c r="Z287" s="129"/>
      <c r="AA287" s="134">
        <f>SUM($AA$288:$AA$306)</f>
        <v>6.4486400000000001</v>
      </c>
      <c r="AR287" s="135" t="s">
        <v>21</v>
      </c>
      <c r="AT287" s="135" t="s">
        <v>74</v>
      </c>
      <c r="AU287" s="135" t="s">
        <v>21</v>
      </c>
      <c r="AY287" s="135" t="s">
        <v>144</v>
      </c>
      <c r="BK287" s="136">
        <f>SUM($BK$288:$BK$306)</f>
        <v>0</v>
      </c>
    </row>
    <row r="288" spans="2:64" s="6" customFormat="1" ht="27" customHeight="1" x14ac:dyDescent="0.3">
      <c r="B288" s="22"/>
      <c r="C288" s="138" t="s">
        <v>470</v>
      </c>
      <c r="D288" s="138" t="s">
        <v>145</v>
      </c>
      <c r="E288" s="139" t="s">
        <v>471</v>
      </c>
      <c r="F288" s="225" t="s">
        <v>472</v>
      </c>
      <c r="G288" s="226"/>
      <c r="H288" s="226"/>
      <c r="I288" s="226"/>
      <c r="J288" s="140" t="s">
        <v>166</v>
      </c>
      <c r="K288" s="141">
        <v>25.19</v>
      </c>
      <c r="L288" s="227">
        <v>0</v>
      </c>
      <c r="M288" s="226"/>
      <c r="N288" s="228">
        <f>ROUND($L$288*$K$288,2)</f>
        <v>0</v>
      </c>
      <c r="O288" s="226"/>
      <c r="P288" s="226"/>
      <c r="Q288" s="226"/>
      <c r="R288" s="24"/>
      <c r="T288" s="142"/>
      <c r="U288" s="30" t="s">
        <v>40</v>
      </c>
      <c r="V288" s="143">
        <v>3.4000000000000002E-2</v>
      </c>
      <c r="W288" s="143">
        <f>$V$288*$K$288</f>
        <v>0.85646000000000011</v>
      </c>
      <c r="X288" s="143">
        <v>9.0000000000000006E-5</v>
      </c>
      <c r="Y288" s="143">
        <f>$X$288*$K$288</f>
        <v>2.2671000000000002E-3</v>
      </c>
      <c r="Z288" s="143">
        <v>0.25600000000000001</v>
      </c>
      <c r="AA288" s="144">
        <f>$Z$288*$K$288</f>
        <v>6.4486400000000001</v>
      </c>
      <c r="AR288" s="6" t="s">
        <v>149</v>
      </c>
      <c r="AT288" s="6" t="s">
        <v>145</v>
      </c>
      <c r="AU288" s="6" t="s">
        <v>108</v>
      </c>
      <c r="AY288" s="6" t="s">
        <v>144</v>
      </c>
      <c r="BE288" s="92">
        <f>IF($U$288="základní",$N$288,0)</f>
        <v>0</v>
      </c>
      <c r="BF288" s="92">
        <f>IF($U$288="snížená",$N$288,0)</f>
        <v>0</v>
      </c>
      <c r="BG288" s="92">
        <f>IF($U$288="zákl. přenesená",$N$288,0)</f>
        <v>0</v>
      </c>
      <c r="BH288" s="92">
        <f>IF($U$288="sníž. přenesená",$N$288,0)</f>
        <v>0</v>
      </c>
      <c r="BI288" s="92">
        <f>IF($U$288="nulová",$N$288,0)</f>
        <v>0</v>
      </c>
      <c r="BJ288" s="6" t="s">
        <v>21</v>
      </c>
      <c r="BK288" s="92">
        <f>ROUND($L$288*$K$288,2)</f>
        <v>0</v>
      </c>
      <c r="BL288" s="6" t="s">
        <v>149</v>
      </c>
    </row>
    <row r="289" spans="2:64" s="6" customFormat="1" ht="15.75" customHeight="1" x14ac:dyDescent="0.3">
      <c r="B289" s="145"/>
      <c r="C289" s="146"/>
      <c r="D289" s="146"/>
      <c r="E289" s="146"/>
      <c r="F289" s="230" t="s">
        <v>473</v>
      </c>
      <c r="G289" s="231"/>
      <c r="H289" s="231"/>
      <c r="I289" s="231"/>
      <c r="J289" s="146"/>
      <c r="K289" s="147">
        <v>25.19</v>
      </c>
      <c r="L289" s="146"/>
      <c r="M289" s="146"/>
      <c r="N289" s="146"/>
      <c r="O289" s="146"/>
      <c r="P289" s="146"/>
      <c r="Q289" s="146"/>
      <c r="R289" s="148"/>
      <c r="T289" s="149"/>
      <c r="U289" s="146"/>
      <c r="V289" s="146"/>
      <c r="W289" s="146"/>
      <c r="X289" s="146"/>
      <c r="Y289" s="146"/>
      <c r="Z289" s="146"/>
      <c r="AA289" s="150"/>
      <c r="AT289" s="151" t="s">
        <v>177</v>
      </c>
      <c r="AU289" s="151" t="s">
        <v>108</v>
      </c>
      <c r="AV289" s="151" t="s">
        <v>108</v>
      </c>
      <c r="AW289" s="151" t="s">
        <v>117</v>
      </c>
      <c r="AX289" s="151" t="s">
        <v>75</v>
      </c>
      <c r="AY289" s="151" t="s">
        <v>144</v>
      </c>
    </row>
    <row r="290" spans="2:64" s="6" customFormat="1" ht="15.75" customHeight="1" x14ac:dyDescent="0.3">
      <c r="B290" s="22"/>
      <c r="C290" s="138" t="s">
        <v>474</v>
      </c>
      <c r="D290" s="138" t="s">
        <v>145</v>
      </c>
      <c r="E290" s="139" t="s">
        <v>185</v>
      </c>
      <c r="F290" s="225" t="s">
        <v>186</v>
      </c>
      <c r="G290" s="226"/>
      <c r="H290" s="226"/>
      <c r="I290" s="226"/>
      <c r="J290" s="140" t="s">
        <v>187</v>
      </c>
      <c r="K290" s="141">
        <v>793.94899999999996</v>
      </c>
      <c r="L290" s="227">
        <v>0</v>
      </c>
      <c r="M290" s="226"/>
      <c r="N290" s="228">
        <f>ROUND($L$290*$K$290,2)</f>
        <v>0</v>
      </c>
      <c r="O290" s="226"/>
      <c r="P290" s="226"/>
      <c r="Q290" s="226"/>
      <c r="R290" s="24"/>
      <c r="T290" s="142"/>
      <c r="U290" s="30" t="s">
        <v>40</v>
      </c>
      <c r="V290" s="143">
        <v>0.13600000000000001</v>
      </c>
      <c r="W290" s="143">
        <f>$V$290*$K$290</f>
        <v>107.977064</v>
      </c>
      <c r="X290" s="143">
        <v>0</v>
      </c>
      <c r="Y290" s="143">
        <f>$X$290*$K$290</f>
        <v>0</v>
      </c>
      <c r="Z290" s="143">
        <v>0</v>
      </c>
      <c r="AA290" s="144">
        <f>$Z$290*$K$290</f>
        <v>0</v>
      </c>
      <c r="AR290" s="6" t="s">
        <v>149</v>
      </c>
      <c r="AT290" s="6" t="s">
        <v>145</v>
      </c>
      <c r="AU290" s="6" t="s">
        <v>108</v>
      </c>
      <c r="AY290" s="6" t="s">
        <v>144</v>
      </c>
      <c r="BE290" s="92">
        <f>IF($U$290="základní",$N$290,0)</f>
        <v>0</v>
      </c>
      <c r="BF290" s="92">
        <f>IF($U$290="snížená",$N$290,0)</f>
        <v>0</v>
      </c>
      <c r="BG290" s="92">
        <f>IF($U$290="zákl. přenesená",$N$290,0)</f>
        <v>0</v>
      </c>
      <c r="BH290" s="92">
        <f>IF($U$290="sníž. přenesená",$N$290,0)</f>
        <v>0</v>
      </c>
      <c r="BI290" s="92">
        <f>IF($U$290="nulová",$N$290,0)</f>
        <v>0</v>
      </c>
      <c r="BJ290" s="6" t="s">
        <v>21</v>
      </c>
      <c r="BK290" s="92">
        <f>ROUND($L$290*$K$290,2)</f>
        <v>0</v>
      </c>
      <c r="BL290" s="6" t="s">
        <v>149</v>
      </c>
    </row>
    <row r="291" spans="2:64" s="6" customFormat="1" ht="15.75" customHeight="1" x14ac:dyDescent="0.3">
      <c r="B291" s="152"/>
      <c r="C291" s="153"/>
      <c r="D291" s="153"/>
      <c r="E291" s="153"/>
      <c r="F291" s="232" t="s">
        <v>475</v>
      </c>
      <c r="G291" s="233"/>
      <c r="H291" s="233"/>
      <c r="I291" s="233"/>
      <c r="J291" s="153"/>
      <c r="K291" s="153"/>
      <c r="L291" s="153"/>
      <c r="M291" s="153"/>
      <c r="N291" s="153"/>
      <c r="O291" s="153"/>
      <c r="P291" s="153"/>
      <c r="Q291" s="153"/>
      <c r="R291" s="154"/>
      <c r="T291" s="155"/>
      <c r="U291" s="153"/>
      <c r="V291" s="153"/>
      <c r="W291" s="153"/>
      <c r="X291" s="153"/>
      <c r="Y291" s="153"/>
      <c r="Z291" s="153"/>
      <c r="AA291" s="156"/>
      <c r="AT291" s="157" t="s">
        <v>177</v>
      </c>
      <c r="AU291" s="157" t="s">
        <v>108</v>
      </c>
      <c r="AV291" s="157" t="s">
        <v>21</v>
      </c>
      <c r="AW291" s="157" t="s">
        <v>117</v>
      </c>
      <c r="AX291" s="157" t="s">
        <v>75</v>
      </c>
      <c r="AY291" s="157" t="s">
        <v>144</v>
      </c>
    </row>
    <row r="292" spans="2:64" s="6" customFormat="1" ht="15.75" customHeight="1" x14ac:dyDescent="0.3">
      <c r="B292" s="145"/>
      <c r="C292" s="146"/>
      <c r="D292" s="146"/>
      <c r="E292" s="146"/>
      <c r="F292" s="230" t="s">
        <v>476</v>
      </c>
      <c r="G292" s="231"/>
      <c r="H292" s="231"/>
      <c r="I292" s="231"/>
      <c r="J292" s="146"/>
      <c r="K292" s="147">
        <v>793.94899999999996</v>
      </c>
      <c r="L292" s="146"/>
      <c r="M292" s="146"/>
      <c r="N292" s="146"/>
      <c r="O292" s="146"/>
      <c r="P292" s="146"/>
      <c r="Q292" s="146"/>
      <c r="R292" s="148"/>
      <c r="T292" s="149"/>
      <c r="U292" s="146"/>
      <c r="V292" s="146"/>
      <c r="W292" s="146"/>
      <c r="X292" s="146"/>
      <c r="Y292" s="146"/>
      <c r="Z292" s="146"/>
      <c r="AA292" s="150"/>
      <c r="AT292" s="151" t="s">
        <v>177</v>
      </c>
      <c r="AU292" s="151" t="s">
        <v>108</v>
      </c>
      <c r="AV292" s="151" t="s">
        <v>108</v>
      </c>
      <c r="AW292" s="151" t="s">
        <v>117</v>
      </c>
      <c r="AX292" s="151" t="s">
        <v>75</v>
      </c>
      <c r="AY292" s="151" t="s">
        <v>144</v>
      </c>
    </row>
    <row r="293" spans="2:64" s="6" customFormat="1" ht="27" customHeight="1" x14ac:dyDescent="0.3">
      <c r="B293" s="22"/>
      <c r="C293" s="138" t="s">
        <v>477</v>
      </c>
      <c r="D293" s="138" t="s">
        <v>145</v>
      </c>
      <c r="E293" s="139" t="s">
        <v>203</v>
      </c>
      <c r="F293" s="225" t="s">
        <v>204</v>
      </c>
      <c r="G293" s="226"/>
      <c r="H293" s="226"/>
      <c r="I293" s="226"/>
      <c r="J293" s="140" t="s">
        <v>187</v>
      </c>
      <c r="K293" s="141">
        <v>793.94899999999996</v>
      </c>
      <c r="L293" s="227">
        <v>0</v>
      </c>
      <c r="M293" s="226"/>
      <c r="N293" s="228">
        <f>ROUND($L$293*$K$293,2)</f>
        <v>0</v>
      </c>
      <c r="O293" s="226"/>
      <c r="P293" s="226"/>
      <c r="Q293" s="226"/>
      <c r="R293" s="24"/>
      <c r="T293" s="142"/>
      <c r="U293" s="30" t="s">
        <v>40</v>
      </c>
      <c r="V293" s="143">
        <v>0.03</v>
      </c>
      <c r="W293" s="143">
        <f>$V$293*$K$293</f>
        <v>23.818469999999998</v>
      </c>
      <c r="X293" s="143">
        <v>0</v>
      </c>
      <c r="Y293" s="143">
        <f>$X$293*$K$293</f>
        <v>0</v>
      </c>
      <c r="Z293" s="143">
        <v>0</v>
      </c>
      <c r="AA293" s="144">
        <f>$Z$293*$K$293</f>
        <v>0</v>
      </c>
      <c r="AR293" s="6" t="s">
        <v>149</v>
      </c>
      <c r="AT293" s="6" t="s">
        <v>145</v>
      </c>
      <c r="AU293" s="6" t="s">
        <v>108</v>
      </c>
      <c r="AY293" s="6" t="s">
        <v>144</v>
      </c>
      <c r="BE293" s="92">
        <f>IF($U$293="základní",$N$293,0)</f>
        <v>0</v>
      </c>
      <c r="BF293" s="92">
        <f>IF($U$293="snížená",$N$293,0)</f>
        <v>0</v>
      </c>
      <c r="BG293" s="92">
        <f>IF($U$293="zákl. přenesená",$N$293,0)</f>
        <v>0</v>
      </c>
      <c r="BH293" s="92">
        <f>IF($U$293="sníž. přenesená",$N$293,0)</f>
        <v>0</v>
      </c>
      <c r="BI293" s="92">
        <f>IF($U$293="nulová",$N$293,0)</f>
        <v>0</v>
      </c>
      <c r="BJ293" s="6" t="s">
        <v>21</v>
      </c>
      <c r="BK293" s="92">
        <f>ROUND($L$293*$K$293,2)</f>
        <v>0</v>
      </c>
      <c r="BL293" s="6" t="s">
        <v>149</v>
      </c>
    </row>
    <row r="294" spans="2:64" s="6" customFormat="1" ht="15.75" customHeight="1" x14ac:dyDescent="0.3">
      <c r="B294" s="152"/>
      <c r="C294" s="153"/>
      <c r="D294" s="153"/>
      <c r="E294" s="153"/>
      <c r="F294" s="232" t="s">
        <v>205</v>
      </c>
      <c r="G294" s="233"/>
      <c r="H294" s="233"/>
      <c r="I294" s="233"/>
      <c r="J294" s="153"/>
      <c r="K294" s="153"/>
      <c r="L294" s="153"/>
      <c r="M294" s="153"/>
      <c r="N294" s="153"/>
      <c r="O294" s="153"/>
      <c r="P294" s="153"/>
      <c r="Q294" s="153"/>
      <c r="R294" s="154"/>
      <c r="T294" s="155"/>
      <c r="U294" s="153"/>
      <c r="V294" s="153"/>
      <c r="W294" s="153"/>
      <c r="X294" s="153"/>
      <c r="Y294" s="153"/>
      <c r="Z294" s="153"/>
      <c r="AA294" s="156"/>
      <c r="AT294" s="157" t="s">
        <v>177</v>
      </c>
      <c r="AU294" s="157" t="s">
        <v>108</v>
      </c>
      <c r="AV294" s="157" t="s">
        <v>21</v>
      </c>
      <c r="AW294" s="157" t="s">
        <v>117</v>
      </c>
      <c r="AX294" s="157" t="s">
        <v>75</v>
      </c>
      <c r="AY294" s="157" t="s">
        <v>144</v>
      </c>
    </row>
    <row r="295" spans="2:64" s="6" customFormat="1" ht="15.75" customHeight="1" x14ac:dyDescent="0.3">
      <c r="B295" s="145"/>
      <c r="C295" s="146"/>
      <c r="D295" s="146"/>
      <c r="E295" s="146"/>
      <c r="F295" s="230" t="s">
        <v>478</v>
      </c>
      <c r="G295" s="231"/>
      <c r="H295" s="231"/>
      <c r="I295" s="231"/>
      <c r="J295" s="146"/>
      <c r="K295" s="147">
        <v>6.4489999999999998</v>
      </c>
      <c r="L295" s="146"/>
      <c r="M295" s="146"/>
      <c r="N295" s="146"/>
      <c r="O295" s="146"/>
      <c r="P295" s="146"/>
      <c r="Q295" s="146"/>
      <c r="R295" s="148"/>
      <c r="T295" s="149"/>
      <c r="U295" s="146"/>
      <c r="V295" s="146"/>
      <c r="W295" s="146"/>
      <c r="X295" s="146"/>
      <c r="Y295" s="146"/>
      <c r="Z295" s="146"/>
      <c r="AA295" s="150"/>
      <c r="AT295" s="151" t="s">
        <v>177</v>
      </c>
      <c r="AU295" s="151" t="s">
        <v>108</v>
      </c>
      <c r="AV295" s="151" t="s">
        <v>108</v>
      </c>
      <c r="AW295" s="151" t="s">
        <v>117</v>
      </c>
      <c r="AX295" s="151" t="s">
        <v>75</v>
      </c>
      <c r="AY295" s="151" t="s">
        <v>144</v>
      </c>
    </row>
    <row r="296" spans="2:64" s="6" customFormat="1" ht="15.75" customHeight="1" x14ac:dyDescent="0.3">
      <c r="B296" s="152"/>
      <c r="C296" s="153"/>
      <c r="D296" s="153"/>
      <c r="E296" s="153"/>
      <c r="F296" s="232" t="s">
        <v>251</v>
      </c>
      <c r="G296" s="233"/>
      <c r="H296" s="233"/>
      <c r="I296" s="233"/>
      <c r="J296" s="153"/>
      <c r="K296" s="153"/>
      <c r="L296" s="153"/>
      <c r="M296" s="153"/>
      <c r="N296" s="153"/>
      <c r="O296" s="153"/>
      <c r="P296" s="153"/>
      <c r="Q296" s="153"/>
      <c r="R296" s="154"/>
      <c r="T296" s="155"/>
      <c r="U296" s="153"/>
      <c r="V296" s="153"/>
      <c r="W296" s="153"/>
      <c r="X296" s="153"/>
      <c r="Y296" s="153"/>
      <c r="Z296" s="153"/>
      <c r="AA296" s="156"/>
      <c r="AT296" s="157" t="s">
        <v>177</v>
      </c>
      <c r="AU296" s="157" t="s">
        <v>108</v>
      </c>
      <c r="AV296" s="157" t="s">
        <v>21</v>
      </c>
      <c r="AW296" s="157" t="s">
        <v>117</v>
      </c>
      <c r="AX296" s="157" t="s">
        <v>75</v>
      </c>
      <c r="AY296" s="157" t="s">
        <v>144</v>
      </c>
    </row>
    <row r="297" spans="2:64" s="6" customFormat="1" ht="15.75" customHeight="1" x14ac:dyDescent="0.3">
      <c r="B297" s="145"/>
      <c r="C297" s="146"/>
      <c r="D297" s="146"/>
      <c r="E297" s="146"/>
      <c r="F297" s="230" t="s">
        <v>479</v>
      </c>
      <c r="G297" s="231"/>
      <c r="H297" s="231"/>
      <c r="I297" s="231"/>
      <c r="J297" s="146"/>
      <c r="K297" s="147">
        <v>787.5</v>
      </c>
      <c r="L297" s="146"/>
      <c r="M297" s="146"/>
      <c r="N297" s="146"/>
      <c r="O297" s="146"/>
      <c r="P297" s="146"/>
      <c r="Q297" s="146"/>
      <c r="R297" s="148"/>
      <c r="T297" s="149"/>
      <c r="U297" s="146"/>
      <c r="V297" s="146"/>
      <c r="W297" s="146"/>
      <c r="X297" s="146"/>
      <c r="Y297" s="146"/>
      <c r="Z297" s="146"/>
      <c r="AA297" s="150"/>
      <c r="AT297" s="151" t="s">
        <v>177</v>
      </c>
      <c r="AU297" s="151" t="s">
        <v>108</v>
      </c>
      <c r="AV297" s="151" t="s">
        <v>108</v>
      </c>
      <c r="AW297" s="151" t="s">
        <v>117</v>
      </c>
      <c r="AX297" s="151" t="s">
        <v>75</v>
      </c>
      <c r="AY297" s="151" t="s">
        <v>144</v>
      </c>
    </row>
    <row r="298" spans="2:64" s="6" customFormat="1" ht="27" customHeight="1" x14ac:dyDescent="0.3">
      <c r="B298" s="22"/>
      <c r="C298" s="138" t="s">
        <v>480</v>
      </c>
      <c r="D298" s="138" t="s">
        <v>145</v>
      </c>
      <c r="E298" s="139" t="s">
        <v>210</v>
      </c>
      <c r="F298" s="225" t="s">
        <v>211</v>
      </c>
      <c r="G298" s="226"/>
      <c r="H298" s="226"/>
      <c r="I298" s="226"/>
      <c r="J298" s="140" t="s">
        <v>187</v>
      </c>
      <c r="K298" s="141">
        <v>8733.4390000000003</v>
      </c>
      <c r="L298" s="227">
        <v>0</v>
      </c>
      <c r="M298" s="226"/>
      <c r="N298" s="228">
        <f>ROUND($L$298*$K$298,2)</f>
        <v>0</v>
      </c>
      <c r="O298" s="226"/>
      <c r="P298" s="226"/>
      <c r="Q298" s="226"/>
      <c r="R298" s="24"/>
      <c r="T298" s="142"/>
      <c r="U298" s="30" t="s">
        <v>40</v>
      </c>
      <c r="V298" s="143">
        <v>2E-3</v>
      </c>
      <c r="W298" s="143">
        <f>$V$298*$K$298</f>
        <v>17.466878000000001</v>
      </c>
      <c r="X298" s="143">
        <v>0</v>
      </c>
      <c r="Y298" s="143">
        <f>$X$298*$K$298</f>
        <v>0</v>
      </c>
      <c r="Z298" s="143">
        <v>0</v>
      </c>
      <c r="AA298" s="144">
        <f>$Z$298*$K$298</f>
        <v>0</v>
      </c>
      <c r="AR298" s="6" t="s">
        <v>149</v>
      </c>
      <c r="AT298" s="6" t="s">
        <v>145</v>
      </c>
      <c r="AU298" s="6" t="s">
        <v>108</v>
      </c>
      <c r="AY298" s="6" t="s">
        <v>144</v>
      </c>
      <c r="BE298" s="92">
        <f>IF($U$298="základní",$N$298,0)</f>
        <v>0</v>
      </c>
      <c r="BF298" s="92">
        <f>IF($U$298="snížená",$N$298,0)</f>
        <v>0</v>
      </c>
      <c r="BG298" s="92">
        <f>IF($U$298="zákl. přenesená",$N$298,0)</f>
        <v>0</v>
      </c>
      <c r="BH298" s="92">
        <f>IF($U$298="sníž. přenesená",$N$298,0)</f>
        <v>0</v>
      </c>
      <c r="BI298" s="92">
        <f>IF($U$298="nulová",$N$298,0)</f>
        <v>0</v>
      </c>
      <c r="BJ298" s="6" t="s">
        <v>21</v>
      </c>
      <c r="BK298" s="92">
        <f>ROUND($L$298*$K$298,2)</f>
        <v>0</v>
      </c>
      <c r="BL298" s="6" t="s">
        <v>149</v>
      </c>
    </row>
    <row r="299" spans="2:64" s="6" customFormat="1" ht="15.75" customHeight="1" x14ac:dyDescent="0.3">
      <c r="B299" s="152"/>
      <c r="C299" s="153"/>
      <c r="D299" s="153"/>
      <c r="E299" s="153"/>
      <c r="F299" s="232" t="s">
        <v>205</v>
      </c>
      <c r="G299" s="233"/>
      <c r="H299" s="233"/>
      <c r="I299" s="233"/>
      <c r="J299" s="153"/>
      <c r="K299" s="153"/>
      <c r="L299" s="153"/>
      <c r="M299" s="153"/>
      <c r="N299" s="153"/>
      <c r="O299" s="153"/>
      <c r="P299" s="153"/>
      <c r="Q299" s="153"/>
      <c r="R299" s="154"/>
      <c r="T299" s="155"/>
      <c r="U299" s="153"/>
      <c r="V299" s="153"/>
      <c r="W299" s="153"/>
      <c r="X299" s="153"/>
      <c r="Y299" s="153"/>
      <c r="Z299" s="153"/>
      <c r="AA299" s="156"/>
      <c r="AT299" s="157" t="s">
        <v>177</v>
      </c>
      <c r="AU299" s="157" t="s">
        <v>108</v>
      </c>
      <c r="AV299" s="157" t="s">
        <v>21</v>
      </c>
      <c r="AW299" s="157" t="s">
        <v>117</v>
      </c>
      <c r="AX299" s="157" t="s">
        <v>75</v>
      </c>
      <c r="AY299" s="157" t="s">
        <v>144</v>
      </c>
    </row>
    <row r="300" spans="2:64" s="6" customFormat="1" ht="15.75" customHeight="1" x14ac:dyDescent="0.3">
      <c r="B300" s="145"/>
      <c r="C300" s="146"/>
      <c r="D300" s="146"/>
      <c r="E300" s="146"/>
      <c r="F300" s="230" t="s">
        <v>481</v>
      </c>
      <c r="G300" s="231"/>
      <c r="H300" s="231"/>
      <c r="I300" s="231"/>
      <c r="J300" s="146"/>
      <c r="K300" s="147">
        <v>8733.4390000000003</v>
      </c>
      <c r="L300" s="146"/>
      <c r="M300" s="146"/>
      <c r="N300" s="146"/>
      <c r="O300" s="146"/>
      <c r="P300" s="146"/>
      <c r="Q300" s="146"/>
      <c r="R300" s="148"/>
      <c r="T300" s="149"/>
      <c r="U300" s="146"/>
      <c r="V300" s="146"/>
      <c r="W300" s="146"/>
      <c r="X300" s="146"/>
      <c r="Y300" s="146"/>
      <c r="Z300" s="146"/>
      <c r="AA300" s="150"/>
      <c r="AT300" s="151" t="s">
        <v>177</v>
      </c>
      <c r="AU300" s="151" t="s">
        <v>108</v>
      </c>
      <c r="AV300" s="151" t="s">
        <v>108</v>
      </c>
      <c r="AW300" s="151" t="s">
        <v>117</v>
      </c>
      <c r="AX300" s="151" t="s">
        <v>75</v>
      </c>
      <c r="AY300" s="151" t="s">
        <v>144</v>
      </c>
    </row>
    <row r="301" spans="2:64" s="6" customFormat="1" ht="27" customHeight="1" x14ac:dyDescent="0.3">
      <c r="B301" s="22"/>
      <c r="C301" s="138" t="s">
        <v>482</v>
      </c>
      <c r="D301" s="138" t="s">
        <v>145</v>
      </c>
      <c r="E301" s="139" t="s">
        <v>214</v>
      </c>
      <c r="F301" s="225" t="s">
        <v>215</v>
      </c>
      <c r="G301" s="226"/>
      <c r="H301" s="226"/>
      <c r="I301" s="226"/>
      <c r="J301" s="140" t="s">
        <v>187</v>
      </c>
      <c r="K301" s="141">
        <v>787.5</v>
      </c>
      <c r="L301" s="227">
        <v>0</v>
      </c>
      <c r="M301" s="226"/>
      <c r="N301" s="228">
        <f>ROUND($L$301*$K$301,2)</f>
        <v>0</v>
      </c>
      <c r="O301" s="226"/>
      <c r="P301" s="226"/>
      <c r="Q301" s="226"/>
      <c r="R301" s="24"/>
      <c r="T301" s="142"/>
      <c r="U301" s="30" t="s">
        <v>40</v>
      </c>
      <c r="V301" s="143">
        <v>0</v>
      </c>
      <c r="W301" s="143">
        <f>$V$301*$K$301</f>
        <v>0</v>
      </c>
      <c r="X301" s="143">
        <v>0</v>
      </c>
      <c r="Y301" s="143">
        <f>$X$301*$K$301</f>
        <v>0</v>
      </c>
      <c r="Z301" s="143">
        <v>0</v>
      </c>
      <c r="AA301" s="144">
        <f>$Z$301*$K$301</f>
        <v>0</v>
      </c>
      <c r="AR301" s="6" t="s">
        <v>149</v>
      </c>
      <c r="AT301" s="6" t="s">
        <v>145</v>
      </c>
      <c r="AU301" s="6" t="s">
        <v>108</v>
      </c>
      <c r="AY301" s="6" t="s">
        <v>144</v>
      </c>
      <c r="BE301" s="92">
        <f>IF($U$301="základní",$N$301,0)</f>
        <v>0</v>
      </c>
      <c r="BF301" s="92">
        <f>IF($U$301="snížená",$N$301,0)</f>
        <v>0</v>
      </c>
      <c r="BG301" s="92">
        <f>IF($U$301="zákl. přenesená",$N$301,0)</f>
        <v>0</v>
      </c>
      <c r="BH301" s="92">
        <f>IF($U$301="sníž. přenesená",$N$301,0)</f>
        <v>0</v>
      </c>
      <c r="BI301" s="92">
        <f>IF($U$301="nulová",$N$301,0)</f>
        <v>0</v>
      </c>
      <c r="BJ301" s="6" t="s">
        <v>21</v>
      </c>
      <c r="BK301" s="92">
        <f>ROUND($L$301*$K$301,2)</f>
        <v>0</v>
      </c>
      <c r="BL301" s="6" t="s">
        <v>149</v>
      </c>
    </row>
    <row r="302" spans="2:64" s="6" customFormat="1" ht="15.75" customHeight="1" x14ac:dyDescent="0.3">
      <c r="B302" s="152"/>
      <c r="C302" s="153"/>
      <c r="D302" s="153"/>
      <c r="E302" s="153"/>
      <c r="F302" s="232" t="s">
        <v>251</v>
      </c>
      <c r="G302" s="233"/>
      <c r="H302" s="233"/>
      <c r="I302" s="233"/>
      <c r="J302" s="153"/>
      <c r="K302" s="153"/>
      <c r="L302" s="153"/>
      <c r="M302" s="153"/>
      <c r="N302" s="153"/>
      <c r="O302" s="153"/>
      <c r="P302" s="153"/>
      <c r="Q302" s="153"/>
      <c r="R302" s="154"/>
      <c r="T302" s="155"/>
      <c r="U302" s="153"/>
      <c r="V302" s="153"/>
      <c r="W302" s="153"/>
      <c r="X302" s="153"/>
      <c r="Y302" s="153"/>
      <c r="Z302" s="153"/>
      <c r="AA302" s="156"/>
      <c r="AT302" s="157" t="s">
        <v>177</v>
      </c>
      <c r="AU302" s="157" t="s">
        <v>108</v>
      </c>
      <c r="AV302" s="157" t="s">
        <v>21</v>
      </c>
      <c r="AW302" s="157" t="s">
        <v>117</v>
      </c>
      <c r="AX302" s="157" t="s">
        <v>75</v>
      </c>
      <c r="AY302" s="157" t="s">
        <v>144</v>
      </c>
    </row>
    <row r="303" spans="2:64" s="6" customFormat="1" ht="15.75" customHeight="1" x14ac:dyDescent="0.3">
      <c r="B303" s="145"/>
      <c r="C303" s="146"/>
      <c r="D303" s="146"/>
      <c r="E303" s="146"/>
      <c r="F303" s="230" t="s">
        <v>479</v>
      </c>
      <c r="G303" s="231"/>
      <c r="H303" s="231"/>
      <c r="I303" s="231"/>
      <c r="J303" s="146"/>
      <c r="K303" s="147">
        <v>787.5</v>
      </c>
      <c r="L303" s="146"/>
      <c r="M303" s="146"/>
      <c r="N303" s="146"/>
      <c r="O303" s="146"/>
      <c r="P303" s="146"/>
      <c r="Q303" s="146"/>
      <c r="R303" s="148"/>
      <c r="T303" s="149"/>
      <c r="U303" s="146"/>
      <c r="V303" s="146"/>
      <c r="W303" s="146"/>
      <c r="X303" s="146"/>
      <c r="Y303" s="146"/>
      <c r="Z303" s="146"/>
      <c r="AA303" s="150"/>
      <c r="AT303" s="151" t="s">
        <v>177</v>
      </c>
      <c r="AU303" s="151" t="s">
        <v>108</v>
      </c>
      <c r="AV303" s="151" t="s">
        <v>108</v>
      </c>
      <c r="AW303" s="151" t="s">
        <v>117</v>
      </c>
      <c r="AX303" s="151" t="s">
        <v>75</v>
      </c>
      <c r="AY303" s="151" t="s">
        <v>144</v>
      </c>
    </row>
    <row r="304" spans="2:64" s="6" customFormat="1" ht="27" customHeight="1" x14ac:dyDescent="0.3">
      <c r="B304" s="22"/>
      <c r="C304" s="138" t="s">
        <v>483</v>
      </c>
      <c r="D304" s="138" t="s">
        <v>145</v>
      </c>
      <c r="E304" s="139" t="s">
        <v>484</v>
      </c>
      <c r="F304" s="225" t="s">
        <v>485</v>
      </c>
      <c r="G304" s="226"/>
      <c r="H304" s="226"/>
      <c r="I304" s="226"/>
      <c r="J304" s="140" t="s">
        <v>187</v>
      </c>
      <c r="K304" s="141">
        <v>6.4489999999999998</v>
      </c>
      <c r="L304" s="227">
        <v>0</v>
      </c>
      <c r="M304" s="226"/>
      <c r="N304" s="228">
        <f>ROUND($L$304*$K$304,2)</f>
        <v>0</v>
      </c>
      <c r="O304" s="226"/>
      <c r="P304" s="226"/>
      <c r="Q304" s="226"/>
      <c r="R304" s="24"/>
      <c r="T304" s="142"/>
      <c r="U304" s="30" t="s">
        <v>40</v>
      </c>
      <c r="V304" s="143">
        <v>0</v>
      </c>
      <c r="W304" s="143">
        <f>$V$304*$K$304</f>
        <v>0</v>
      </c>
      <c r="X304" s="143">
        <v>0</v>
      </c>
      <c r="Y304" s="143">
        <f>$X$304*$K$304</f>
        <v>0</v>
      </c>
      <c r="Z304" s="143">
        <v>0</v>
      </c>
      <c r="AA304" s="144">
        <f>$Z$304*$K$304</f>
        <v>0</v>
      </c>
      <c r="AR304" s="6" t="s">
        <v>149</v>
      </c>
      <c r="AT304" s="6" t="s">
        <v>145</v>
      </c>
      <c r="AU304" s="6" t="s">
        <v>108</v>
      </c>
      <c r="AY304" s="6" t="s">
        <v>144</v>
      </c>
      <c r="BE304" s="92">
        <f>IF($U$304="základní",$N$304,0)</f>
        <v>0</v>
      </c>
      <c r="BF304" s="92">
        <f>IF($U$304="snížená",$N$304,0)</f>
        <v>0</v>
      </c>
      <c r="BG304" s="92">
        <f>IF($U$304="zákl. přenesená",$N$304,0)</f>
        <v>0</v>
      </c>
      <c r="BH304" s="92">
        <f>IF($U$304="sníž. přenesená",$N$304,0)</f>
        <v>0</v>
      </c>
      <c r="BI304" s="92">
        <f>IF($U$304="nulová",$N$304,0)</f>
        <v>0</v>
      </c>
      <c r="BJ304" s="6" t="s">
        <v>21</v>
      </c>
      <c r="BK304" s="92">
        <f>ROUND($L$304*$K$304,2)</f>
        <v>0</v>
      </c>
      <c r="BL304" s="6" t="s">
        <v>149</v>
      </c>
    </row>
    <row r="305" spans="2:64" s="6" customFormat="1" ht="15.75" customHeight="1" x14ac:dyDescent="0.3">
      <c r="B305" s="152"/>
      <c r="C305" s="153"/>
      <c r="D305" s="153"/>
      <c r="E305" s="153"/>
      <c r="F305" s="232" t="s">
        <v>205</v>
      </c>
      <c r="G305" s="233"/>
      <c r="H305" s="233"/>
      <c r="I305" s="233"/>
      <c r="J305" s="153"/>
      <c r="K305" s="153"/>
      <c r="L305" s="153"/>
      <c r="M305" s="153"/>
      <c r="N305" s="153"/>
      <c r="O305" s="153"/>
      <c r="P305" s="153"/>
      <c r="Q305" s="153"/>
      <c r="R305" s="154"/>
      <c r="T305" s="155"/>
      <c r="U305" s="153"/>
      <c r="V305" s="153"/>
      <c r="W305" s="153"/>
      <c r="X305" s="153"/>
      <c r="Y305" s="153"/>
      <c r="Z305" s="153"/>
      <c r="AA305" s="156"/>
      <c r="AT305" s="157" t="s">
        <v>177</v>
      </c>
      <c r="AU305" s="157" t="s">
        <v>108</v>
      </c>
      <c r="AV305" s="157" t="s">
        <v>21</v>
      </c>
      <c r="AW305" s="157" t="s">
        <v>117</v>
      </c>
      <c r="AX305" s="157" t="s">
        <v>75</v>
      </c>
      <c r="AY305" s="157" t="s">
        <v>144</v>
      </c>
    </row>
    <row r="306" spans="2:64" s="6" customFormat="1" ht="15.75" customHeight="1" x14ac:dyDescent="0.3">
      <c r="B306" s="145"/>
      <c r="C306" s="146"/>
      <c r="D306" s="146"/>
      <c r="E306" s="146"/>
      <c r="F306" s="230" t="s">
        <v>478</v>
      </c>
      <c r="G306" s="231"/>
      <c r="H306" s="231"/>
      <c r="I306" s="231"/>
      <c r="J306" s="146"/>
      <c r="K306" s="147">
        <v>6.4489999999999998</v>
      </c>
      <c r="L306" s="146"/>
      <c r="M306" s="146"/>
      <c r="N306" s="146"/>
      <c r="O306" s="146"/>
      <c r="P306" s="146"/>
      <c r="Q306" s="146"/>
      <c r="R306" s="148"/>
      <c r="T306" s="149"/>
      <c r="U306" s="146"/>
      <c r="V306" s="146"/>
      <c r="W306" s="146"/>
      <c r="X306" s="146"/>
      <c r="Y306" s="146"/>
      <c r="Z306" s="146"/>
      <c r="AA306" s="150"/>
      <c r="AT306" s="151" t="s">
        <v>177</v>
      </c>
      <c r="AU306" s="151" t="s">
        <v>108</v>
      </c>
      <c r="AV306" s="151" t="s">
        <v>108</v>
      </c>
      <c r="AW306" s="151" t="s">
        <v>117</v>
      </c>
      <c r="AX306" s="151" t="s">
        <v>75</v>
      </c>
      <c r="AY306" s="151" t="s">
        <v>144</v>
      </c>
    </row>
    <row r="307" spans="2:64" s="127" customFormat="1" ht="30.75" customHeight="1" x14ac:dyDescent="0.35">
      <c r="B307" s="128"/>
      <c r="C307" s="129"/>
      <c r="D307" s="137" t="s">
        <v>229</v>
      </c>
      <c r="E307" s="129"/>
      <c r="F307" s="129"/>
      <c r="G307" s="129"/>
      <c r="H307" s="129"/>
      <c r="I307" s="129"/>
      <c r="J307" s="129"/>
      <c r="K307" s="129"/>
      <c r="L307" s="129"/>
      <c r="M307" s="129"/>
      <c r="N307" s="237">
        <f>$BK$307</f>
        <v>0</v>
      </c>
      <c r="O307" s="236"/>
      <c r="P307" s="236"/>
      <c r="Q307" s="236"/>
      <c r="R307" s="131"/>
      <c r="T307" s="132"/>
      <c r="U307" s="129"/>
      <c r="V307" s="129"/>
      <c r="W307" s="133">
        <f>SUM($W$308:$W$309)</f>
        <v>572.64873999999998</v>
      </c>
      <c r="X307" s="129"/>
      <c r="Y307" s="133">
        <f>SUM($Y$308:$Y$309)</f>
        <v>0</v>
      </c>
      <c r="Z307" s="129"/>
      <c r="AA307" s="134">
        <f>SUM($AA$308:$AA$309)</f>
        <v>0</v>
      </c>
      <c r="AR307" s="135" t="s">
        <v>21</v>
      </c>
      <c r="AT307" s="135" t="s">
        <v>74</v>
      </c>
      <c r="AU307" s="135" t="s">
        <v>21</v>
      </c>
      <c r="AY307" s="135" t="s">
        <v>144</v>
      </c>
      <c r="BK307" s="136">
        <f>SUM($BK$308:$BK$309)</f>
        <v>0</v>
      </c>
    </row>
    <row r="308" spans="2:64" s="6" customFormat="1" ht="39" customHeight="1" x14ac:dyDescent="0.3">
      <c r="B308" s="22"/>
      <c r="C308" s="138" t="s">
        <v>486</v>
      </c>
      <c r="D308" s="138" t="s">
        <v>145</v>
      </c>
      <c r="E308" s="139" t="s">
        <v>487</v>
      </c>
      <c r="F308" s="225" t="s">
        <v>488</v>
      </c>
      <c r="G308" s="226"/>
      <c r="H308" s="226"/>
      <c r="I308" s="226"/>
      <c r="J308" s="140" t="s">
        <v>187</v>
      </c>
      <c r="K308" s="141">
        <v>3626.31</v>
      </c>
      <c r="L308" s="227">
        <v>0</v>
      </c>
      <c r="M308" s="226"/>
      <c r="N308" s="228">
        <f>ROUND($L$308*$K$308,2)</f>
        <v>0</v>
      </c>
      <c r="O308" s="226"/>
      <c r="P308" s="226"/>
      <c r="Q308" s="226"/>
      <c r="R308" s="24"/>
      <c r="T308" s="142"/>
      <c r="U308" s="30" t="s">
        <v>40</v>
      </c>
      <c r="V308" s="143">
        <v>6.6000000000000003E-2</v>
      </c>
      <c r="W308" s="143">
        <f>$V$308*$K$308</f>
        <v>239.33646000000002</v>
      </c>
      <c r="X308" s="143">
        <v>0</v>
      </c>
      <c r="Y308" s="143">
        <f>$X$308*$K$308</f>
        <v>0</v>
      </c>
      <c r="Z308" s="143">
        <v>0</v>
      </c>
      <c r="AA308" s="144">
        <f>$Z$308*$K$308</f>
        <v>0</v>
      </c>
      <c r="AR308" s="6" t="s">
        <v>149</v>
      </c>
      <c r="AT308" s="6" t="s">
        <v>145</v>
      </c>
      <c r="AU308" s="6" t="s">
        <v>108</v>
      </c>
      <c r="AY308" s="6" t="s">
        <v>144</v>
      </c>
      <c r="BE308" s="92">
        <f>IF($U$308="základní",$N$308,0)</f>
        <v>0</v>
      </c>
      <c r="BF308" s="92">
        <f>IF($U$308="snížená",$N$308,0)</f>
        <v>0</v>
      </c>
      <c r="BG308" s="92">
        <f>IF($U$308="zákl. přenesená",$N$308,0)</f>
        <v>0</v>
      </c>
      <c r="BH308" s="92">
        <f>IF($U$308="sníž. přenesená",$N$308,0)</f>
        <v>0</v>
      </c>
      <c r="BI308" s="92">
        <f>IF($U$308="nulová",$N$308,0)</f>
        <v>0</v>
      </c>
      <c r="BJ308" s="6" t="s">
        <v>21</v>
      </c>
      <c r="BK308" s="92">
        <f>ROUND($L$308*$K$308,2)</f>
        <v>0</v>
      </c>
      <c r="BL308" s="6" t="s">
        <v>149</v>
      </c>
    </row>
    <row r="309" spans="2:64" s="6" customFormat="1" ht="27" customHeight="1" x14ac:dyDescent="0.3">
      <c r="B309" s="22"/>
      <c r="C309" s="138" t="s">
        <v>489</v>
      </c>
      <c r="D309" s="138" t="s">
        <v>145</v>
      </c>
      <c r="E309" s="139" t="s">
        <v>490</v>
      </c>
      <c r="F309" s="225" t="s">
        <v>491</v>
      </c>
      <c r="G309" s="226"/>
      <c r="H309" s="226"/>
      <c r="I309" s="226"/>
      <c r="J309" s="140" t="s">
        <v>187</v>
      </c>
      <c r="K309" s="141">
        <v>225.21100000000001</v>
      </c>
      <c r="L309" s="227">
        <v>0</v>
      </c>
      <c r="M309" s="226"/>
      <c r="N309" s="228">
        <f>ROUND($L$309*$K$309,2)</f>
        <v>0</v>
      </c>
      <c r="O309" s="226"/>
      <c r="P309" s="226"/>
      <c r="Q309" s="226"/>
      <c r="R309" s="24"/>
      <c r="T309" s="142"/>
      <c r="U309" s="30" t="s">
        <v>40</v>
      </c>
      <c r="V309" s="143">
        <v>1.48</v>
      </c>
      <c r="W309" s="143">
        <f>$V$309*$K$309</f>
        <v>333.31227999999999</v>
      </c>
      <c r="X309" s="143">
        <v>0</v>
      </c>
      <c r="Y309" s="143">
        <f>$X$309*$K$309</f>
        <v>0</v>
      </c>
      <c r="Z309" s="143">
        <v>0</v>
      </c>
      <c r="AA309" s="144">
        <f>$Z$309*$K$309</f>
        <v>0</v>
      </c>
      <c r="AR309" s="6" t="s">
        <v>149</v>
      </c>
      <c r="AT309" s="6" t="s">
        <v>145</v>
      </c>
      <c r="AU309" s="6" t="s">
        <v>108</v>
      </c>
      <c r="AY309" s="6" t="s">
        <v>144</v>
      </c>
      <c r="BE309" s="92">
        <f>IF($U$309="základní",$N$309,0)</f>
        <v>0</v>
      </c>
      <c r="BF309" s="92">
        <f>IF($U$309="snížená",$N$309,0)</f>
        <v>0</v>
      </c>
      <c r="BG309" s="92">
        <f>IF($U$309="zákl. přenesená",$N$309,0)</f>
        <v>0</v>
      </c>
      <c r="BH309" s="92">
        <f>IF($U$309="sníž. přenesená",$N$309,0)</f>
        <v>0</v>
      </c>
      <c r="BI309" s="92">
        <f>IF($U$309="nulová",$N$309,0)</f>
        <v>0</v>
      </c>
      <c r="BJ309" s="6" t="s">
        <v>21</v>
      </c>
      <c r="BK309" s="92">
        <f>ROUND($L$309*$K$309,2)</f>
        <v>0</v>
      </c>
      <c r="BL309" s="6" t="s">
        <v>149</v>
      </c>
    </row>
    <row r="310" spans="2:64" s="6" customFormat="1" ht="51" customHeight="1" x14ac:dyDescent="0.35">
      <c r="B310" s="22"/>
      <c r="C310" s="23"/>
      <c r="D310" s="130" t="s">
        <v>217</v>
      </c>
      <c r="E310" s="23"/>
      <c r="F310" s="23"/>
      <c r="G310" s="23"/>
      <c r="H310" s="23"/>
      <c r="I310" s="23"/>
      <c r="J310" s="23"/>
      <c r="K310" s="23"/>
      <c r="L310" s="23"/>
      <c r="M310" s="23"/>
      <c r="N310" s="235">
        <f>$BK$310</f>
        <v>0</v>
      </c>
      <c r="O310" s="191"/>
      <c r="P310" s="191"/>
      <c r="Q310" s="191"/>
      <c r="R310" s="24"/>
      <c r="T310" s="158"/>
      <c r="U310" s="42"/>
      <c r="V310" s="42"/>
      <c r="W310" s="42"/>
      <c r="X310" s="42"/>
      <c r="Y310" s="42"/>
      <c r="Z310" s="42"/>
      <c r="AA310" s="44"/>
      <c r="AT310" s="6" t="s">
        <v>74</v>
      </c>
      <c r="AU310" s="6" t="s">
        <v>75</v>
      </c>
      <c r="AY310" s="6" t="s">
        <v>218</v>
      </c>
      <c r="BK310" s="92">
        <v>0</v>
      </c>
    </row>
    <row r="311" spans="2:64" s="6" customFormat="1" ht="7.5" customHeight="1" x14ac:dyDescent="0.3">
      <c r="B311" s="45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7"/>
    </row>
    <row r="312" spans="2:64" s="2" customFormat="1" ht="14.25" customHeight="1" x14ac:dyDescent="0.3">
      <c r="N312" s="1"/>
    </row>
    <row r="313" spans="2:64" ht="14.25" customHeight="1" x14ac:dyDescent="0.3">
      <c r="N313" s="1"/>
    </row>
    <row r="314" spans="2:64" ht="14.25" customHeight="1" x14ac:dyDescent="0.3">
      <c r="N314" s="1"/>
    </row>
    <row r="315" spans="2:64" ht="14.25" customHeight="1" x14ac:dyDescent="0.3">
      <c r="N315" s="1"/>
    </row>
    <row r="316" spans="2:64" ht="14.25" customHeight="1" x14ac:dyDescent="0.3">
      <c r="N316" s="1"/>
    </row>
    <row r="317" spans="2:64" ht="14.25" customHeight="1" x14ac:dyDescent="0.3">
      <c r="N317" s="1"/>
    </row>
    <row r="318" spans="2:64" ht="14.25" customHeight="1" x14ac:dyDescent="0.3">
      <c r="N318" s="1"/>
    </row>
    <row r="319" spans="2:64" ht="14.25" customHeight="1" x14ac:dyDescent="0.3">
      <c r="N319" s="1"/>
    </row>
    <row r="320" spans="2:64" ht="14.25" customHeight="1" x14ac:dyDescent="0.3">
      <c r="N320" s="1"/>
    </row>
    <row r="321" spans="14:14" ht="14.25" customHeight="1" x14ac:dyDescent="0.3">
      <c r="N321" s="1"/>
    </row>
    <row r="322" spans="14:14" ht="14.25" customHeight="1" x14ac:dyDescent="0.3">
      <c r="N322" s="1"/>
    </row>
    <row r="323" spans="14:14" ht="14.25" customHeight="1" x14ac:dyDescent="0.3">
      <c r="N323" s="1"/>
    </row>
    <row r="324" spans="14:14" ht="14.25" customHeight="1" x14ac:dyDescent="0.3">
      <c r="N324" s="1"/>
    </row>
    <row r="325" spans="14:14" ht="14.25" customHeight="1" x14ac:dyDescent="0.3">
      <c r="N325" s="1"/>
    </row>
    <row r="326" spans="14:14" ht="14.25" customHeight="1" x14ac:dyDescent="0.3">
      <c r="N326" s="1"/>
    </row>
    <row r="327" spans="14:14" ht="14.25" customHeight="1" x14ac:dyDescent="0.3">
      <c r="N327" s="1"/>
    </row>
    <row r="328" spans="14:14" ht="14.25" customHeight="1" x14ac:dyDescent="0.3">
      <c r="N328" s="1"/>
    </row>
    <row r="329" spans="14:14" ht="14.25" customHeight="1" x14ac:dyDescent="0.3">
      <c r="N329" s="1"/>
    </row>
    <row r="330" spans="14:14" ht="14.25" customHeight="1" x14ac:dyDescent="0.3">
      <c r="N330" s="1"/>
    </row>
    <row r="331" spans="14:14" ht="14.25" customHeight="1" x14ac:dyDescent="0.3">
      <c r="N331" s="1"/>
    </row>
    <row r="332" spans="14:14" ht="14.25" customHeight="1" x14ac:dyDescent="0.3">
      <c r="N332" s="1"/>
    </row>
    <row r="333" spans="14:14" ht="14.25" customHeight="1" x14ac:dyDescent="0.3">
      <c r="N333" s="1"/>
    </row>
    <row r="334" spans="14:14" ht="14.25" customHeight="1" x14ac:dyDescent="0.3">
      <c r="N334" s="1"/>
    </row>
    <row r="335" spans="14:14" ht="14.25" customHeight="1" x14ac:dyDescent="0.3">
      <c r="N335" s="1"/>
    </row>
    <row r="336" spans="14:14" ht="14.25" customHeight="1" x14ac:dyDescent="0.3">
      <c r="N336" s="1"/>
    </row>
    <row r="337" spans="14:14" ht="14.25" customHeight="1" x14ac:dyDescent="0.3">
      <c r="N337" s="1"/>
    </row>
    <row r="338" spans="14:14" ht="14.25" customHeight="1" x14ac:dyDescent="0.3">
      <c r="N338" s="1"/>
    </row>
    <row r="339" spans="14:14" ht="14.25" customHeight="1" x14ac:dyDescent="0.3">
      <c r="N339" s="1"/>
    </row>
    <row r="340" spans="14:14" ht="14.25" customHeight="1" x14ac:dyDescent="0.3">
      <c r="N340" s="1"/>
    </row>
    <row r="341" spans="14:14" ht="14.25" customHeight="1" x14ac:dyDescent="0.3">
      <c r="N341" s="1"/>
    </row>
    <row r="342" spans="14:14" ht="14.25" customHeight="1" x14ac:dyDescent="0.3">
      <c r="N342" s="1"/>
    </row>
    <row r="343" spans="14:14" ht="14.25" customHeight="1" x14ac:dyDescent="0.3">
      <c r="N343" s="1"/>
    </row>
    <row r="344" spans="14:14" ht="14.25" customHeight="1" x14ac:dyDescent="0.3">
      <c r="N344" s="1"/>
    </row>
    <row r="345" spans="14:14" ht="14.25" customHeight="1" x14ac:dyDescent="0.3">
      <c r="N345" s="1"/>
    </row>
    <row r="346" spans="14:14" ht="14.25" customHeight="1" x14ac:dyDescent="0.3">
      <c r="N346" s="1"/>
    </row>
    <row r="347" spans="14:14" ht="14.25" customHeight="1" x14ac:dyDescent="0.3">
      <c r="N347" s="1"/>
    </row>
    <row r="348" spans="14:14" ht="14.25" customHeight="1" x14ac:dyDescent="0.3">
      <c r="N348" s="1"/>
    </row>
    <row r="349" spans="14:14" ht="14.25" customHeight="1" x14ac:dyDescent="0.3">
      <c r="N349" s="1"/>
    </row>
    <row r="350" spans="14:14" ht="14.25" customHeight="1" x14ac:dyDescent="0.3">
      <c r="N350" s="1"/>
    </row>
    <row r="351" spans="14:14" ht="14.25" customHeight="1" x14ac:dyDescent="0.3">
      <c r="N351" s="1"/>
    </row>
    <row r="352" spans="14:14" ht="14.25" customHeight="1" x14ac:dyDescent="0.3">
      <c r="N352" s="1"/>
    </row>
    <row r="353" spans="14:14" ht="14.25" customHeight="1" x14ac:dyDescent="0.3">
      <c r="N353" s="1"/>
    </row>
    <row r="354" spans="14:14" ht="14.25" customHeight="1" x14ac:dyDescent="0.3">
      <c r="N354" s="1"/>
    </row>
    <row r="355" spans="14:14" ht="14.25" customHeight="1" x14ac:dyDescent="0.3">
      <c r="N355" s="1"/>
    </row>
    <row r="356" spans="14:14" ht="14.25" customHeight="1" x14ac:dyDescent="0.3">
      <c r="N356" s="1"/>
    </row>
    <row r="357" spans="14:14" ht="14.25" customHeight="1" x14ac:dyDescent="0.3">
      <c r="N357" s="1"/>
    </row>
    <row r="358" spans="14:14" ht="14.25" customHeight="1" x14ac:dyDescent="0.3">
      <c r="N358" s="1"/>
    </row>
    <row r="359" spans="14:14" ht="14.25" customHeight="1" x14ac:dyDescent="0.3">
      <c r="N359" s="1"/>
    </row>
    <row r="360" spans="14:14" ht="14.25" customHeight="1" x14ac:dyDescent="0.3">
      <c r="N360" s="1"/>
    </row>
    <row r="361" spans="14:14" ht="14.25" customHeight="1" x14ac:dyDescent="0.3">
      <c r="N361" s="1"/>
    </row>
    <row r="362" spans="14:14" ht="14.25" customHeight="1" x14ac:dyDescent="0.3">
      <c r="N362" s="1"/>
    </row>
    <row r="363" spans="14:14" ht="14.25" customHeight="1" x14ac:dyDescent="0.3">
      <c r="N363" s="1"/>
    </row>
    <row r="364" spans="14:14" ht="14.25" customHeight="1" x14ac:dyDescent="0.3">
      <c r="N364" s="1"/>
    </row>
    <row r="365" spans="14:14" ht="14.25" customHeight="1" x14ac:dyDescent="0.3">
      <c r="N365" s="1"/>
    </row>
    <row r="366" spans="14:14" ht="14.25" customHeight="1" x14ac:dyDescent="0.3">
      <c r="N366" s="1"/>
    </row>
    <row r="367" spans="14:14" ht="14.25" customHeight="1" x14ac:dyDescent="0.3">
      <c r="N367" s="1"/>
    </row>
    <row r="368" spans="14:14" ht="14.25" customHeight="1" x14ac:dyDescent="0.3">
      <c r="N368" s="1"/>
    </row>
    <row r="369" spans="14:14" ht="14.25" customHeight="1" x14ac:dyDescent="0.3">
      <c r="N369" s="1"/>
    </row>
    <row r="370" spans="14:14" ht="14.25" customHeight="1" x14ac:dyDescent="0.3">
      <c r="N370" s="1"/>
    </row>
    <row r="371" spans="14:14" ht="14.25" customHeight="1" x14ac:dyDescent="0.3">
      <c r="N371" s="1"/>
    </row>
    <row r="372" spans="14:14" ht="14.25" customHeight="1" x14ac:dyDescent="0.3">
      <c r="N372" s="1"/>
    </row>
    <row r="373" spans="14:14" ht="14.25" customHeight="1" x14ac:dyDescent="0.3">
      <c r="N373" s="1"/>
    </row>
    <row r="374" spans="14:14" ht="14.25" customHeight="1" x14ac:dyDescent="0.3">
      <c r="N374" s="1"/>
    </row>
    <row r="375" spans="14:14" ht="14.25" customHeight="1" x14ac:dyDescent="0.3">
      <c r="N375" s="1"/>
    </row>
    <row r="376" spans="14:14" ht="14.25" customHeight="1" x14ac:dyDescent="0.3">
      <c r="N376" s="1"/>
    </row>
    <row r="377" spans="14:14" ht="14.25" customHeight="1" x14ac:dyDescent="0.3">
      <c r="N377" s="1"/>
    </row>
    <row r="378" spans="14:14" ht="14.25" customHeight="1" x14ac:dyDescent="0.3">
      <c r="N378" s="1"/>
    </row>
    <row r="379" spans="14:14" ht="14.25" customHeight="1" x14ac:dyDescent="0.3">
      <c r="N379" s="1"/>
    </row>
    <row r="380" spans="14:14" ht="14.25" customHeight="1" x14ac:dyDescent="0.3">
      <c r="N380" s="1"/>
    </row>
    <row r="381" spans="14:14" ht="14.25" customHeight="1" x14ac:dyDescent="0.3">
      <c r="N381" s="1"/>
    </row>
    <row r="382" spans="14:14" ht="14.25" customHeight="1" x14ac:dyDescent="0.3">
      <c r="N382" s="1"/>
    </row>
    <row r="383" spans="14:14" ht="14.25" customHeight="1" x14ac:dyDescent="0.3">
      <c r="N383" s="1"/>
    </row>
    <row r="384" spans="14:14" ht="14.25" customHeight="1" x14ac:dyDescent="0.3">
      <c r="N384" s="1"/>
    </row>
    <row r="385" spans="14:14" ht="14.25" customHeight="1" x14ac:dyDescent="0.3">
      <c r="N385" s="1"/>
    </row>
    <row r="386" spans="14:14" ht="14.25" customHeight="1" x14ac:dyDescent="0.3">
      <c r="N386" s="1"/>
    </row>
    <row r="387" spans="14:14" ht="14.25" customHeight="1" x14ac:dyDescent="0.3">
      <c r="N387" s="1"/>
    </row>
    <row r="388" spans="14:14" ht="14.25" customHeight="1" x14ac:dyDescent="0.3">
      <c r="N388" s="1"/>
    </row>
    <row r="389" spans="14:14" ht="14.25" customHeight="1" x14ac:dyDescent="0.3">
      <c r="N389" s="1"/>
    </row>
    <row r="390" spans="14:14" ht="14.25" customHeight="1" x14ac:dyDescent="0.3">
      <c r="N390" s="1"/>
    </row>
    <row r="391" spans="14:14" ht="14.25" customHeight="1" x14ac:dyDescent="0.3">
      <c r="N391" s="1"/>
    </row>
    <row r="392" spans="14:14" ht="14.25" customHeight="1" x14ac:dyDescent="0.3">
      <c r="N392" s="1"/>
    </row>
    <row r="393" spans="14:14" ht="14.25" customHeight="1" x14ac:dyDescent="0.3">
      <c r="N393" s="1"/>
    </row>
    <row r="394" spans="14:14" ht="14.25" customHeight="1" x14ac:dyDescent="0.3">
      <c r="N394" s="1"/>
    </row>
    <row r="395" spans="14:14" ht="14.25" customHeight="1" x14ac:dyDescent="0.3">
      <c r="N395" s="1"/>
    </row>
    <row r="396" spans="14:14" ht="14.25" customHeight="1" x14ac:dyDescent="0.3">
      <c r="N396" s="1"/>
    </row>
    <row r="397" spans="14:14" ht="14.25" customHeight="1" x14ac:dyDescent="0.3">
      <c r="N397" s="1"/>
    </row>
    <row r="398" spans="14:14" ht="14.25" customHeight="1" x14ac:dyDescent="0.3">
      <c r="N398" s="1"/>
    </row>
    <row r="399" spans="14:14" ht="14.25" customHeight="1" x14ac:dyDescent="0.3">
      <c r="N399" s="1"/>
    </row>
    <row r="400" spans="14:14" ht="14.25" customHeight="1" x14ac:dyDescent="0.3">
      <c r="N400" s="1"/>
    </row>
    <row r="401" spans="14:14" ht="14.25" customHeight="1" x14ac:dyDescent="0.3">
      <c r="N401" s="1"/>
    </row>
    <row r="402" spans="14:14" ht="14.25" customHeight="1" x14ac:dyDescent="0.3">
      <c r="N402" s="1"/>
    </row>
    <row r="403" spans="14:14" ht="14.25" customHeight="1" x14ac:dyDescent="0.3">
      <c r="N403" s="1"/>
    </row>
    <row r="404" spans="14:14" ht="14.25" customHeight="1" x14ac:dyDescent="0.3">
      <c r="N404" s="1"/>
    </row>
    <row r="405" spans="14:14" ht="14.25" customHeight="1" x14ac:dyDescent="0.3">
      <c r="N405" s="1"/>
    </row>
    <row r="406" spans="14:14" ht="14.25" customHeight="1" x14ac:dyDescent="0.3">
      <c r="N406" s="1"/>
    </row>
    <row r="407" spans="14:14" ht="14.25" customHeight="1" x14ac:dyDescent="0.3">
      <c r="N407" s="1"/>
    </row>
    <row r="408" spans="14:14" ht="14.25" customHeight="1" x14ac:dyDescent="0.3">
      <c r="N408" s="1"/>
    </row>
    <row r="409" spans="14:14" ht="14.25" customHeight="1" x14ac:dyDescent="0.3">
      <c r="N409" s="1"/>
    </row>
    <row r="410" spans="14:14" ht="14.25" customHeight="1" x14ac:dyDescent="0.3">
      <c r="N410" s="1"/>
    </row>
    <row r="411" spans="14:14" ht="14.25" customHeight="1" x14ac:dyDescent="0.3">
      <c r="N411" s="1"/>
    </row>
    <row r="412" spans="14:14" ht="14.25" customHeight="1" x14ac:dyDescent="0.3">
      <c r="N412" s="1"/>
    </row>
    <row r="413" spans="14:14" ht="14.25" customHeight="1" x14ac:dyDescent="0.3">
      <c r="N413" s="1"/>
    </row>
    <row r="414" spans="14:14" ht="14.25" customHeight="1" x14ac:dyDescent="0.3">
      <c r="N414" s="1"/>
    </row>
    <row r="415" spans="14:14" ht="14.25" customHeight="1" x14ac:dyDescent="0.3">
      <c r="N415" s="1"/>
    </row>
    <row r="416" spans="14:14" ht="14.25" customHeight="1" x14ac:dyDescent="0.3">
      <c r="N416" s="1"/>
    </row>
    <row r="417" spans="14:14" ht="14.25" customHeight="1" x14ac:dyDescent="0.3">
      <c r="N417" s="1"/>
    </row>
    <row r="418" spans="14:14" ht="14.25" customHeight="1" x14ac:dyDescent="0.3">
      <c r="N418" s="1"/>
    </row>
    <row r="419" spans="14:14" ht="14.25" customHeight="1" x14ac:dyDescent="0.3">
      <c r="N419" s="1"/>
    </row>
    <row r="420" spans="14:14" ht="14.25" customHeight="1" x14ac:dyDescent="0.3">
      <c r="N420" s="1"/>
    </row>
    <row r="421" spans="14:14" ht="14.25" customHeight="1" x14ac:dyDescent="0.3">
      <c r="N421" s="1"/>
    </row>
    <row r="422" spans="14:14" ht="14.25" customHeight="1" x14ac:dyDescent="0.3">
      <c r="N422" s="1"/>
    </row>
    <row r="423" spans="14:14" ht="14.25" customHeight="1" x14ac:dyDescent="0.3">
      <c r="N423" s="1"/>
    </row>
    <row r="424" spans="14:14" ht="14.25" customHeight="1" x14ac:dyDescent="0.3">
      <c r="N424" s="1"/>
    </row>
    <row r="425" spans="14:14" ht="14.25" customHeight="1" x14ac:dyDescent="0.3">
      <c r="N425" s="1"/>
    </row>
    <row r="426" spans="14:14" ht="14.25" customHeight="1" x14ac:dyDescent="0.3">
      <c r="N426" s="1"/>
    </row>
    <row r="427" spans="14:14" ht="14.25" customHeight="1" x14ac:dyDescent="0.3">
      <c r="N427" s="1"/>
    </row>
    <row r="428" spans="14:14" ht="14.25" customHeight="1" x14ac:dyDescent="0.3">
      <c r="N428" s="1"/>
    </row>
    <row r="429" spans="14:14" ht="14.25" customHeight="1" x14ac:dyDescent="0.3">
      <c r="N429" s="1"/>
    </row>
    <row r="430" spans="14:14" ht="14.25" customHeight="1" x14ac:dyDescent="0.3">
      <c r="N430" s="1"/>
    </row>
    <row r="431" spans="14:14" ht="14.25" customHeight="1" x14ac:dyDescent="0.3">
      <c r="N431" s="1"/>
    </row>
    <row r="432" spans="14:14" ht="14.25" customHeight="1" x14ac:dyDescent="0.3">
      <c r="N432" s="1"/>
    </row>
    <row r="433" spans="14:14" ht="14.25" customHeight="1" x14ac:dyDescent="0.3">
      <c r="N433" s="1"/>
    </row>
    <row r="434" spans="14:14" ht="14.25" customHeight="1" x14ac:dyDescent="0.3">
      <c r="N434" s="1"/>
    </row>
    <row r="435" spans="14:14" ht="14.25" customHeight="1" x14ac:dyDescent="0.3">
      <c r="N435" s="1"/>
    </row>
    <row r="436" spans="14:14" ht="14.25" customHeight="1" x14ac:dyDescent="0.3">
      <c r="N436" s="1"/>
    </row>
    <row r="437" spans="14:14" ht="14.25" customHeight="1" x14ac:dyDescent="0.3">
      <c r="N437" s="1"/>
    </row>
    <row r="438" spans="14:14" ht="14.25" customHeight="1" x14ac:dyDescent="0.3">
      <c r="N438" s="1"/>
    </row>
    <row r="439" spans="14:14" ht="14.25" customHeight="1" x14ac:dyDescent="0.3">
      <c r="N439" s="1"/>
    </row>
    <row r="440" spans="14:14" ht="14.25" customHeight="1" x14ac:dyDescent="0.3">
      <c r="N440" s="1"/>
    </row>
    <row r="441" spans="14:14" ht="14.25" customHeight="1" x14ac:dyDescent="0.3">
      <c r="N441" s="1"/>
    </row>
    <row r="442" spans="14:14" ht="14.25" customHeight="1" x14ac:dyDescent="0.3">
      <c r="N442" s="1"/>
    </row>
    <row r="443" spans="14:14" ht="14.25" customHeight="1" x14ac:dyDescent="0.3">
      <c r="N443" s="1"/>
    </row>
    <row r="444" spans="14:14" ht="14.25" customHeight="1" x14ac:dyDescent="0.3">
      <c r="N444" s="1"/>
    </row>
    <row r="445" spans="14:14" ht="14.25" customHeight="1" x14ac:dyDescent="0.3">
      <c r="N445" s="1"/>
    </row>
    <row r="446" spans="14:14" ht="14.25" customHeight="1" x14ac:dyDescent="0.3">
      <c r="N446" s="1"/>
    </row>
    <row r="447" spans="14:14" ht="14.25" customHeight="1" x14ac:dyDescent="0.3">
      <c r="N447" s="1"/>
    </row>
    <row r="448" spans="14:14" ht="14.25" customHeight="1" x14ac:dyDescent="0.3">
      <c r="N448" s="1"/>
    </row>
    <row r="449" spans="14:14" ht="14.25" customHeight="1" x14ac:dyDescent="0.3">
      <c r="N449" s="1"/>
    </row>
    <row r="450" spans="14:14" ht="14.25" customHeight="1" x14ac:dyDescent="0.3">
      <c r="N450" s="1"/>
    </row>
    <row r="451" spans="14:14" ht="14.25" customHeight="1" x14ac:dyDescent="0.3">
      <c r="N451" s="1"/>
    </row>
    <row r="452" spans="14:14" ht="14.25" customHeight="1" x14ac:dyDescent="0.3">
      <c r="N452" s="1"/>
    </row>
    <row r="453" spans="14:14" ht="14.25" customHeight="1" x14ac:dyDescent="0.3">
      <c r="N453" s="1"/>
    </row>
    <row r="454" spans="14:14" ht="14.25" customHeight="1" x14ac:dyDescent="0.3">
      <c r="N454" s="1"/>
    </row>
    <row r="455" spans="14:14" ht="14.25" customHeight="1" x14ac:dyDescent="0.3">
      <c r="N455" s="1"/>
    </row>
    <row r="456" spans="14:14" ht="14.25" customHeight="1" x14ac:dyDescent="0.3">
      <c r="N456" s="1"/>
    </row>
    <row r="457" spans="14:14" ht="14.25" customHeight="1" x14ac:dyDescent="0.3">
      <c r="N457" s="1"/>
    </row>
    <row r="458" spans="14:14" ht="14.25" customHeight="1" x14ac:dyDescent="0.3">
      <c r="N458" s="1"/>
    </row>
    <row r="459" spans="14:14" ht="14.25" customHeight="1" x14ac:dyDescent="0.3">
      <c r="N459" s="1"/>
    </row>
    <row r="460" spans="14:14" ht="14.25" customHeight="1" x14ac:dyDescent="0.3">
      <c r="N460" s="1"/>
    </row>
    <row r="461" spans="14:14" ht="14.25" customHeight="1" x14ac:dyDescent="0.3">
      <c r="N461" s="1"/>
    </row>
    <row r="462" spans="14:14" ht="14.25" customHeight="1" x14ac:dyDescent="0.3">
      <c r="N462" s="1"/>
    </row>
    <row r="463" spans="14:14" ht="14.25" customHeight="1" x14ac:dyDescent="0.3">
      <c r="N463" s="1"/>
    </row>
    <row r="464" spans="14:14" ht="14.25" customHeight="1" x14ac:dyDescent="0.3">
      <c r="N464" s="1"/>
    </row>
    <row r="465" spans="14:14" ht="14.25" customHeight="1" x14ac:dyDescent="0.3">
      <c r="N465" s="1"/>
    </row>
    <row r="466" spans="14:14" ht="14.25" customHeight="1" x14ac:dyDescent="0.3">
      <c r="N466" s="1"/>
    </row>
    <row r="467" spans="14:14" ht="14.25" customHeight="1" x14ac:dyDescent="0.3">
      <c r="N467" s="1"/>
    </row>
    <row r="468" spans="14:14" ht="14.25" customHeight="1" x14ac:dyDescent="0.3">
      <c r="N468" s="1"/>
    </row>
    <row r="469" spans="14:14" ht="14.25" customHeight="1" x14ac:dyDescent="0.3">
      <c r="N469" s="1"/>
    </row>
    <row r="470" spans="14:14" ht="14.25" customHeight="1" x14ac:dyDescent="0.3">
      <c r="N470" s="1"/>
    </row>
    <row r="471" spans="14:14" ht="14.25" customHeight="1" x14ac:dyDescent="0.3">
      <c r="N471" s="1"/>
    </row>
    <row r="472" spans="14:14" ht="14.25" customHeight="1" x14ac:dyDescent="0.3">
      <c r="N472" s="1"/>
    </row>
    <row r="473" spans="14:14" ht="14.25" customHeight="1" x14ac:dyDescent="0.3">
      <c r="N473" s="1"/>
    </row>
    <row r="474" spans="14:14" ht="14.25" customHeight="1" x14ac:dyDescent="0.3">
      <c r="N474" s="1"/>
    </row>
    <row r="475" spans="14:14" ht="14.25" customHeight="1" x14ac:dyDescent="0.3">
      <c r="N475" s="1"/>
    </row>
    <row r="476" spans="14:14" ht="14.25" customHeight="1" x14ac:dyDescent="0.3">
      <c r="N476" s="1"/>
    </row>
    <row r="477" spans="14:14" ht="14.25" customHeight="1" x14ac:dyDescent="0.3">
      <c r="N477" s="1"/>
    </row>
    <row r="478" spans="14:14" ht="14.25" customHeight="1" x14ac:dyDescent="0.3">
      <c r="N478" s="1"/>
    </row>
    <row r="479" spans="14:14" ht="14.25" customHeight="1" x14ac:dyDescent="0.3">
      <c r="N479" s="1"/>
    </row>
    <row r="480" spans="14:14" ht="14.25" customHeight="1" x14ac:dyDescent="0.3">
      <c r="N480" s="1"/>
    </row>
    <row r="481" spans="14:14" ht="14.25" customHeight="1" x14ac:dyDescent="0.3">
      <c r="N481" s="1"/>
    </row>
    <row r="482" spans="14:14" ht="14.25" customHeight="1" x14ac:dyDescent="0.3">
      <c r="N482" s="1"/>
    </row>
    <row r="483" spans="14:14" ht="14.25" customHeight="1" x14ac:dyDescent="0.3">
      <c r="N483" s="1"/>
    </row>
    <row r="484" spans="14:14" ht="14.25" customHeight="1" x14ac:dyDescent="0.3">
      <c r="N484" s="1"/>
    </row>
    <row r="485" spans="14:14" ht="14.25" customHeight="1" x14ac:dyDescent="0.3">
      <c r="N485" s="1"/>
    </row>
    <row r="486" spans="14:14" ht="14.25" customHeight="1" x14ac:dyDescent="0.3">
      <c r="N486" s="1"/>
    </row>
    <row r="487" spans="14:14" ht="14.25" customHeight="1" x14ac:dyDescent="0.3">
      <c r="N487" s="1"/>
    </row>
    <row r="488" spans="14:14" ht="14.25" customHeight="1" x14ac:dyDescent="0.3">
      <c r="N488" s="1"/>
    </row>
    <row r="489" spans="14:14" ht="14.25" customHeight="1" x14ac:dyDescent="0.3">
      <c r="N489" s="1"/>
    </row>
    <row r="490" spans="14:14" ht="14.25" customHeight="1" x14ac:dyDescent="0.3">
      <c r="N490" s="1"/>
    </row>
    <row r="491" spans="14:14" ht="14.25" customHeight="1" x14ac:dyDescent="0.3">
      <c r="N491" s="1"/>
    </row>
    <row r="492" spans="14:14" ht="14.25" customHeight="1" x14ac:dyDescent="0.3">
      <c r="N492" s="1"/>
    </row>
    <row r="493" spans="14:14" ht="14.25" customHeight="1" x14ac:dyDescent="0.3">
      <c r="N493" s="1"/>
    </row>
    <row r="494" spans="14:14" ht="14.25" customHeight="1" x14ac:dyDescent="0.3">
      <c r="N494" s="1"/>
    </row>
    <row r="495" spans="14:14" ht="14.25" customHeight="1" x14ac:dyDescent="0.3">
      <c r="N495" s="1"/>
    </row>
    <row r="496" spans="14:14" ht="14.25" customHeight="1" x14ac:dyDescent="0.3">
      <c r="N496" s="1"/>
    </row>
    <row r="497" spans="14:14" ht="14.25" customHeight="1" x14ac:dyDescent="0.3">
      <c r="N497" s="1"/>
    </row>
    <row r="498" spans="14:14" ht="14.25" customHeight="1" x14ac:dyDescent="0.3">
      <c r="N498" s="1"/>
    </row>
    <row r="499" spans="14:14" ht="14.25" customHeight="1" x14ac:dyDescent="0.3">
      <c r="N499" s="1"/>
    </row>
    <row r="500" spans="14:14" ht="14.25" customHeight="1" x14ac:dyDescent="0.3">
      <c r="N500" s="1"/>
    </row>
    <row r="65535" spans="14:14" ht="14.25" customHeight="1" x14ac:dyDescent="0.3">
      <c r="N65535" s="2">
        <f>$N$310</f>
        <v>0</v>
      </c>
    </row>
  </sheetData>
  <sheetProtection password="CC35" sheet="1" objects="1" scenarios="1" formatColumns="0" formatRows="0" sort="0" autoFilter="0"/>
  <mergeCells count="395">
    <mergeCell ref="H1:K1"/>
    <mergeCell ref="S2:AC2"/>
    <mergeCell ref="N227:Q227"/>
    <mergeCell ref="N241:Q241"/>
    <mergeCell ref="N261:Q261"/>
    <mergeCell ref="N287:Q287"/>
    <mergeCell ref="N204:Q204"/>
    <mergeCell ref="N212:Q212"/>
    <mergeCell ref="F283:I283"/>
    <mergeCell ref="F284:I284"/>
    <mergeCell ref="F279:I279"/>
    <mergeCell ref="F280:I280"/>
    <mergeCell ref="L280:M280"/>
    <mergeCell ref="N280:Q280"/>
    <mergeCell ref="F281:I281"/>
    <mergeCell ref="F282:I282"/>
    <mergeCell ref="L282:M282"/>
    <mergeCell ref="N282:Q282"/>
    <mergeCell ref="F275:I275"/>
    <mergeCell ref="F276:I276"/>
    <mergeCell ref="L276:M276"/>
    <mergeCell ref="N276:Q276"/>
    <mergeCell ref="F277:I277"/>
    <mergeCell ref="F278:I278"/>
    <mergeCell ref="N310:Q310"/>
    <mergeCell ref="F309:I309"/>
    <mergeCell ref="L309:M309"/>
    <mergeCell ref="N309:Q309"/>
    <mergeCell ref="N127:Q127"/>
    <mergeCell ref="N128:Q128"/>
    <mergeCell ref="N129:Q129"/>
    <mergeCell ref="N171:Q171"/>
    <mergeCell ref="N191:Q191"/>
    <mergeCell ref="F304:I304"/>
    <mergeCell ref="L304:M304"/>
    <mergeCell ref="N304:Q304"/>
    <mergeCell ref="F305:I305"/>
    <mergeCell ref="F306:I306"/>
    <mergeCell ref="F308:I308"/>
    <mergeCell ref="L308:M308"/>
    <mergeCell ref="N308:Q308"/>
    <mergeCell ref="N307:Q307"/>
    <mergeCell ref="F300:I300"/>
    <mergeCell ref="F301:I301"/>
    <mergeCell ref="L301:M301"/>
    <mergeCell ref="N301:Q301"/>
    <mergeCell ref="F302:I302"/>
    <mergeCell ref="F303:I303"/>
    <mergeCell ref="F296:I296"/>
    <mergeCell ref="F297:I297"/>
    <mergeCell ref="F298:I298"/>
    <mergeCell ref="L298:M298"/>
    <mergeCell ref="N298:Q298"/>
    <mergeCell ref="F299:I299"/>
    <mergeCell ref="F292:I292"/>
    <mergeCell ref="F293:I293"/>
    <mergeCell ref="L293:M293"/>
    <mergeCell ref="N293:Q293"/>
    <mergeCell ref="F294:I294"/>
    <mergeCell ref="F295:I295"/>
    <mergeCell ref="N288:Q288"/>
    <mergeCell ref="F289:I289"/>
    <mergeCell ref="F290:I290"/>
    <mergeCell ref="L290:M290"/>
    <mergeCell ref="N290:Q290"/>
    <mergeCell ref="F291:I291"/>
    <mergeCell ref="F285:I285"/>
    <mergeCell ref="F286:I286"/>
    <mergeCell ref="F288:I288"/>
    <mergeCell ref="L288:M288"/>
    <mergeCell ref="L278:M278"/>
    <mergeCell ref="N278:Q278"/>
    <mergeCell ref="F273:I273"/>
    <mergeCell ref="L273:M273"/>
    <mergeCell ref="N273:Q273"/>
    <mergeCell ref="F274:I274"/>
    <mergeCell ref="L274:M274"/>
    <mergeCell ref="N274:Q274"/>
    <mergeCell ref="F271:I271"/>
    <mergeCell ref="L271:M271"/>
    <mergeCell ref="N271:Q271"/>
    <mergeCell ref="F272:I272"/>
    <mergeCell ref="L272:M272"/>
    <mergeCell ref="N272:Q272"/>
    <mergeCell ref="N267:Q267"/>
    <mergeCell ref="F268:I268"/>
    <mergeCell ref="L268:M268"/>
    <mergeCell ref="N268:Q268"/>
    <mergeCell ref="F269:I269"/>
    <mergeCell ref="F270:I270"/>
    <mergeCell ref="F263:I263"/>
    <mergeCell ref="F264:I264"/>
    <mergeCell ref="F265:I265"/>
    <mergeCell ref="F266:I266"/>
    <mergeCell ref="F267:I267"/>
    <mergeCell ref="L267:M267"/>
    <mergeCell ref="F260:I260"/>
    <mergeCell ref="L260:M260"/>
    <mergeCell ref="N260:Q260"/>
    <mergeCell ref="F262:I262"/>
    <mergeCell ref="L262:M262"/>
    <mergeCell ref="N262:Q262"/>
    <mergeCell ref="F257:I257"/>
    <mergeCell ref="F258:I258"/>
    <mergeCell ref="L258:M258"/>
    <mergeCell ref="N258:Q258"/>
    <mergeCell ref="F259:I259"/>
    <mergeCell ref="L259:M259"/>
    <mergeCell ref="N259:Q259"/>
    <mergeCell ref="F253:I253"/>
    <mergeCell ref="F254:I254"/>
    <mergeCell ref="F255:I255"/>
    <mergeCell ref="L255:M255"/>
    <mergeCell ref="N255:Q255"/>
    <mergeCell ref="F256:I256"/>
    <mergeCell ref="F249:I249"/>
    <mergeCell ref="L249:M249"/>
    <mergeCell ref="N249:Q249"/>
    <mergeCell ref="F250:I250"/>
    <mergeCell ref="F251:I251"/>
    <mergeCell ref="F252:I252"/>
    <mergeCell ref="L252:M252"/>
    <mergeCell ref="N252:Q252"/>
    <mergeCell ref="F245:I245"/>
    <mergeCell ref="L245:M245"/>
    <mergeCell ref="N245:Q245"/>
    <mergeCell ref="F246:I246"/>
    <mergeCell ref="F247:I247"/>
    <mergeCell ref="F248:I248"/>
    <mergeCell ref="F240:I240"/>
    <mergeCell ref="F242:I242"/>
    <mergeCell ref="L242:M242"/>
    <mergeCell ref="N242:Q242"/>
    <mergeCell ref="F243:I243"/>
    <mergeCell ref="F244:I244"/>
    <mergeCell ref="F236:I236"/>
    <mergeCell ref="L236:M236"/>
    <mergeCell ref="N236:Q236"/>
    <mergeCell ref="F237:I237"/>
    <mergeCell ref="F238:I238"/>
    <mergeCell ref="F239:I239"/>
    <mergeCell ref="F232:I232"/>
    <mergeCell ref="F233:I233"/>
    <mergeCell ref="F234:I234"/>
    <mergeCell ref="L234:M234"/>
    <mergeCell ref="N234:Q234"/>
    <mergeCell ref="F235:I235"/>
    <mergeCell ref="F230:I230"/>
    <mergeCell ref="L230:M230"/>
    <mergeCell ref="N230:Q230"/>
    <mergeCell ref="F231:I231"/>
    <mergeCell ref="L231:M231"/>
    <mergeCell ref="N231:Q231"/>
    <mergeCell ref="F228:I228"/>
    <mergeCell ref="L228:M228"/>
    <mergeCell ref="N228:Q228"/>
    <mergeCell ref="F229:I229"/>
    <mergeCell ref="L229:M229"/>
    <mergeCell ref="N229:Q229"/>
    <mergeCell ref="F225:I225"/>
    <mergeCell ref="L225:M225"/>
    <mergeCell ref="N225:Q225"/>
    <mergeCell ref="F226:I226"/>
    <mergeCell ref="L226:M226"/>
    <mergeCell ref="N226:Q226"/>
    <mergeCell ref="F223:I223"/>
    <mergeCell ref="L223:M223"/>
    <mergeCell ref="N223:Q223"/>
    <mergeCell ref="F224:I224"/>
    <mergeCell ref="L224:M224"/>
    <mergeCell ref="N224:Q224"/>
    <mergeCell ref="F220:I220"/>
    <mergeCell ref="L220:M220"/>
    <mergeCell ref="N220:Q220"/>
    <mergeCell ref="F222:I222"/>
    <mergeCell ref="L222:M222"/>
    <mergeCell ref="N222:Q222"/>
    <mergeCell ref="N221:Q221"/>
    <mergeCell ref="F218:I218"/>
    <mergeCell ref="L218:M218"/>
    <mergeCell ref="N218:Q218"/>
    <mergeCell ref="F219:I219"/>
    <mergeCell ref="L219:M219"/>
    <mergeCell ref="N219:Q219"/>
    <mergeCell ref="F214:I214"/>
    <mergeCell ref="F215:I215"/>
    <mergeCell ref="F216:I216"/>
    <mergeCell ref="L216:M216"/>
    <mergeCell ref="N216:Q216"/>
    <mergeCell ref="F217:I217"/>
    <mergeCell ref="F211:I211"/>
    <mergeCell ref="L211:M211"/>
    <mergeCell ref="N211:Q211"/>
    <mergeCell ref="F213:I213"/>
    <mergeCell ref="L213:M213"/>
    <mergeCell ref="N213:Q213"/>
    <mergeCell ref="F209:I209"/>
    <mergeCell ref="L209:M209"/>
    <mergeCell ref="N209:Q209"/>
    <mergeCell ref="F210:I210"/>
    <mergeCell ref="L210:M210"/>
    <mergeCell ref="N210:Q210"/>
    <mergeCell ref="F206:I206"/>
    <mergeCell ref="F207:I207"/>
    <mergeCell ref="L207:M207"/>
    <mergeCell ref="N207:Q207"/>
    <mergeCell ref="F208:I208"/>
    <mergeCell ref="L208:M208"/>
    <mergeCell ref="N208:Q208"/>
    <mergeCell ref="F203:I203"/>
    <mergeCell ref="L203:M203"/>
    <mergeCell ref="N203:Q203"/>
    <mergeCell ref="F205:I205"/>
    <mergeCell ref="L205:M205"/>
    <mergeCell ref="N205:Q205"/>
    <mergeCell ref="F199:I199"/>
    <mergeCell ref="F200:I200"/>
    <mergeCell ref="F201:I201"/>
    <mergeCell ref="L201:M201"/>
    <mergeCell ref="N201:Q201"/>
    <mergeCell ref="F202:I202"/>
    <mergeCell ref="L202:M202"/>
    <mergeCell ref="N202:Q202"/>
    <mergeCell ref="F197:I197"/>
    <mergeCell ref="L197:M197"/>
    <mergeCell ref="N197:Q197"/>
    <mergeCell ref="F198:I198"/>
    <mergeCell ref="L198:M198"/>
    <mergeCell ref="N198:Q198"/>
    <mergeCell ref="F193:I193"/>
    <mergeCell ref="F194:I194"/>
    <mergeCell ref="F195:I195"/>
    <mergeCell ref="F196:I196"/>
    <mergeCell ref="L196:M196"/>
    <mergeCell ref="N196:Q196"/>
    <mergeCell ref="F190:I190"/>
    <mergeCell ref="L190:M190"/>
    <mergeCell ref="N190:Q190"/>
    <mergeCell ref="F192:I192"/>
    <mergeCell ref="L192:M192"/>
    <mergeCell ref="N192:Q192"/>
    <mergeCell ref="F188:I188"/>
    <mergeCell ref="L188:M188"/>
    <mergeCell ref="N188:Q188"/>
    <mergeCell ref="F189:I189"/>
    <mergeCell ref="L189:M189"/>
    <mergeCell ref="N189:Q189"/>
    <mergeCell ref="F184:I184"/>
    <mergeCell ref="F185:I185"/>
    <mergeCell ref="F186:I186"/>
    <mergeCell ref="L186:M186"/>
    <mergeCell ref="N186:Q186"/>
    <mergeCell ref="F187:I187"/>
    <mergeCell ref="L187:M187"/>
    <mergeCell ref="N187:Q187"/>
    <mergeCell ref="F180:I180"/>
    <mergeCell ref="F181:I181"/>
    <mergeCell ref="L181:M181"/>
    <mergeCell ref="N181:Q181"/>
    <mergeCell ref="F182:I182"/>
    <mergeCell ref="F183:I183"/>
    <mergeCell ref="F174:I174"/>
    <mergeCell ref="F175:I175"/>
    <mergeCell ref="F176:I176"/>
    <mergeCell ref="F177:I177"/>
    <mergeCell ref="F178:I178"/>
    <mergeCell ref="F179:I179"/>
    <mergeCell ref="F169:I169"/>
    <mergeCell ref="F170:I170"/>
    <mergeCell ref="F172:I172"/>
    <mergeCell ref="L172:M172"/>
    <mergeCell ref="N172:Q172"/>
    <mergeCell ref="F173:I173"/>
    <mergeCell ref="F165:I165"/>
    <mergeCell ref="F166:I166"/>
    <mergeCell ref="L166:M166"/>
    <mergeCell ref="N166:Q166"/>
    <mergeCell ref="F167:I167"/>
    <mergeCell ref="F168:I168"/>
    <mergeCell ref="N161:Q161"/>
    <mergeCell ref="F162:I162"/>
    <mergeCell ref="F163:I163"/>
    <mergeCell ref="L163:M163"/>
    <mergeCell ref="N163:Q163"/>
    <mergeCell ref="F164:I164"/>
    <mergeCell ref="F157:I157"/>
    <mergeCell ref="F158:I158"/>
    <mergeCell ref="F159:I159"/>
    <mergeCell ref="F160:I160"/>
    <mergeCell ref="F161:I161"/>
    <mergeCell ref="L161:M161"/>
    <mergeCell ref="F153:I153"/>
    <mergeCell ref="F154:I154"/>
    <mergeCell ref="L154:M154"/>
    <mergeCell ref="N154:Q154"/>
    <mergeCell ref="F155:I155"/>
    <mergeCell ref="F156:I156"/>
    <mergeCell ref="F149:I149"/>
    <mergeCell ref="F150:I150"/>
    <mergeCell ref="F151:I151"/>
    <mergeCell ref="L151:M151"/>
    <mergeCell ref="N151:Q151"/>
    <mergeCell ref="F152:I152"/>
    <mergeCell ref="F143:I143"/>
    <mergeCell ref="F144:I144"/>
    <mergeCell ref="F145:I145"/>
    <mergeCell ref="F146:I146"/>
    <mergeCell ref="F147:I147"/>
    <mergeCell ref="F148:I148"/>
    <mergeCell ref="F137:I137"/>
    <mergeCell ref="F138:I138"/>
    <mergeCell ref="F139:I139"/>
    <mergeCell ref="F140:I140"/>
    <mergeCell ref="F141:I141"/>
    <mergeCell ref="F142:I142"/>
    <mergeCell ref="F131:I131"/>
    <mergeCell ref="F132:I132"/>
    <mergeCell ref="F133:I133"/>
    <mergeCell ref="F134:I134"/>
    <mergeCell ref="F135:I135"/>
    <mergeCell ref="F136:I136"/>
    <mergeCell ref="F126:I126"/>
    <mergeCell ref="L126:M126"/>
    <mergeCell ref="N126:Q126"/>
    <mergeCell ref="F130:I130"/>
    <mergeCell ref="L130:M130"/>
    <mergeCell ref="N130:Q130"/>
    <mergeCell ref="C116:Q116"/>
    <mergeCell ref="F118:P118"/>
    <mergeCell ref="F119:P119"/>
    <mergeCell ref="M121:P121"/>
    <mergeCell ref="M123:Q123"/>
    <mergeCell ref="M124:Q124"/>
    <mergeCell ref="D106:H106"/>
    <mergeCell ref="N106:Q106"/>
    <mergeCell ref="D107:H107"/>
    <mergeCell ref="N107:Q107"/>
    <mergeCell ref="N108:Q108"/>
    <mergeCell ref="L110:Q110"/>
    <mergeCell ref="N102:Q102"/>
    <mergeCell ref="D103:H103"/>
    <mergeCell ref="N103:Q103"/>
    <mergeCell ref="D104:H104"/>
    <mergeCell ref="N104:Q104"/>
    <mergeCell ref="D105:H105"/>
    <mergeCell ref="N105:Q105"/>
    <mergeCell ref="N95:Q95"/>
    <mergeCell ref="N96:Q96"/>
    <mergeCell ref="N97:Q97"/>
    <mergeCell ref="N98:Q98"/>
    <mergeCell ref="N99:Q99"/>
    <mergeCell ref="N100:Q100"/>
    <mergeCell ref="N89:Q89"/>
    <mergeCell ref="N90:Q90"/>
    <mergeCell ref="N91:Q91"/>
    <mergeCell ref="N92:Q92"/>
    <mergeCell ref="N93:Q93"/>
    <mergeCell ref="N94:Q94"/>
    <mergeCell ref="M81:P81"/>
    <mergeCell ref="M83:Q83"/>
    <mergeCell ref="M84:Q84"/>
    <mergeCell ref="C86:G86"/>
    <mergeCell ref="N86:Q86"/>
    <mergeCell ref="N88:Q88"/>
    <mergeCell ref="H33:J33"/>
    <mergeCell ref="M33:P33"/>
    <mergeCell ref="L35:P35"/>
    <mergeCell ref="C76:Q76"/>
    <mergeCell ref="F78:P78"/>
    <mergeCell ref="F79:P79"/>
    <mergeCell ref="H30:J30"/>
    <mergeCell ref="M30:P30"/>
    <mergeCell ref="H31:J31"/>
    <mergeCell ref="M31:P31"/>
    <mergeCell ref="H32:J32"/>
    <mergeCell ref="M32:P32"/>
    <mergeCell ref="O20:P20"/>
    <mergeCell ref="O21:P21"/>
    <mergeCell ref="M24:P24"/>
    <mergeCell ref="M25:P25"/>
    <mergeCell ref="M27:P27"/>
    <mergeCell ref="H29:J29"/>
    <mergeCell ref="M29:P29"/>
    <mergeCell ref="O12:P12"/>
    <mergeCell ref="O14:P14"/>
    <mergeCell ref="E15:L15"/>
    <mergeCell ref="O15:P15"/>
    <mergeCell ref="O17:P17"/>
    <mergeCell ref="O18:P18"/>
    <mergeCell ref="C2:Q2"/>
    <mergeCell ref="C4:Q4"/>
    <mergeCell ref="F6:P6"/>
    <mergeCell ref="F7:P7"/>
    <mergeCell ref="O9:P9"/>
    <mergeCell ref="O11:P11"/>
  </mergeCells>
  <hyperlinks>
    <hyperlink ref="F1:G1" location="C2" tooltip="Krycí list rozpočtu" display="1) Krycí list rozpočtu"/>
    <hyperlink ref="H1:K1" location="C86" tooltip="Rekapitulace rozpočtu" display="2) Rekapitulace rozpočtu"/>
    <hyperlink ref="L1" location="C126" tooltip="Rozpočet" display="3) Rozpočet"/>
    <hyperlink ref="S1:T1" location="'Rekapitulace stavby'!C2" tooltip="Rekapitulace stavby" display="Rekapitulace stavby"/>
  </hyperlinks>
  <pageMargins left="0.59027779102325439" right="0.59027779102325439" top="0.59027779102325439" bottom="0.59027779102325439" header="0" footer="0"/>
  <pageSetup paperSize="9" scale="82" fitToHeight="100" orientation="portrait" blackAndWhite="1" r:id="rId1"/>
  <headerFooter alignWithMargins="0">
    <oddFooter>&amp;CStrana 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5535"/>
  <sheetViews>
    <sheetView showGridLines="0" view="pageBreakPreview" zoomScaleNormal="100" zoomScaleSheetLayoutView="100" workbookViewId="0">
      <pane ySplit="1" topLeftCell="A2" activePane="bottomLeft" state="frozenSplit"/>
      <selection pane="bottomLeft"/>
    </sheetView>
  </sheetViews>
  <sheetFormatPr defaultColWidth="10.42578125" defaultRowHeight="14.25" customHeight="1" x14ac:dyDescent="0.3"/>
  <cols>
    <col min="1" max="1" width="8.28515625" style="2" customWidth="1"/>
    <col min="2" max="2" width="1.7109375" style="2" customWidth="1"/>
    <col min="3" max="3" width="4.140625" style="2" customWidth="1"/>
    <col min="4" max="4" width="4.28515625" style="2" customWidth="1"/>
    <col min="5" max="5" width="17.140625" style="2" customWidth="1"/>
    <col min="6" max="7" width="11.140625" style="2" customWidth="1"/>
    <col min="8" max="8" width="12.42578125" style="2" customWidth="1"/>
    <col min="9" max="9" width="7" style="2" customWidth="1"/>
    <col min="10" max="10" width="5.140625" style="2" customWidth="1"/>
    <col min="11" max="11" width="11.42578125" style="2" customWidth="1"/>
    <col min="12" max="12" width="12" style="2" customWidth="1"/>
    <col min="13" max="14" width="6" style="2" customWidth="1"/>
    <col min="15" max="15" width="2" style="2" customWidth="1"/>
    <col min="16" max="16" width="12.42578125" style="2" customWidth="1"/>
    <col min="17" max="17" width="4.140625" style="2" customWidth="1"/>
    <col min="18" max="18" width="1.7109375" style="2" customWidth="1"/>
    <col min="19" max="19" width="8.140625" style="2" customWidth="1"/>
    <col min="20" max="20" width="29.7109375" style="2" hidden="1" customWidth="1"/>
    <col min="21" max="21" width="16.28515625" style="2" hidden="1" customWidth="1"/>
    <col min="22" max="22" width="12.28515625" style="2" hidden="1" customWidth="1"/>
    <col min="23" max="23" width="16.28515625" style="2" hidden="1" customWidth="1"/>
    <col min="24" max="24" width="12.140625" style="2" hidden="1" customWidth="1"/>
    <col min="25" max="25" width="15" style="2" hidden="1" customWidth="1"/>
    <col min="26" max="26" width="11" style="2" hidden="1" customWidth="1"/>
    <col min="27" max="27" width="15" style="2" hidden="1" customWidth="1"/>
    <col min="28" max="28" width="16.28515625" style="2" hidden="1" customWidth="1"/>
    <col min="29" max="29" width="11" style="2" customWidth="1"/>
    <col min="30" max="30" width="15" style="2" customWidth="1"/>
    <col min="31" max="31" width="16.28515625" style="2" customWidth="1"/>
    <col min="32" max="43" width="10.42578125" style="1" customWidth="1"/>
    <col min="44" max="64" width="10.42578125" style="2" hidden="1" customWidth="1"/>
    <col min="65" max="16384" width="10.42578125" style="1"/>
  </cols>
  <sheetData>
    <row r="1" spans="1:256" s="3" customFormat="1" ht="22.5" customHeight="1" x14ac:dyDescent="0.3">
      <c r="A1" s="169"/>
      <c r="B1" s="166"/>
      <c r="C1" s="166"/>
      <c r="D1" s="167" t="s">
        <v>1</v>
      </c>
      <c r="E1" s="166"/>
      <c r="F1" s="168" t="s">
        <v>786</v>
      </c>
      <c r="G1" s="168"/>
      <c r="H1" s="229" t="s">
        <v>787</v>
      </c>
      <c r="I1" s="229"/>
      <c r="J1" s="229"/>
      <c r="K1" s="229"/>
      <c r="L1" s="168" t="s">
        <v>788</v>
      </c>
      <c r="M1" s="166"/>
      <c r="N1" s="166"/>
      <c r="O1" s="167" t="s">
        <v>107</v>
      </c>
      <c r="P1" s="166"/>
      <c r="Q1" s="166"/>
      <c r="R1" s="166"/>
      <c r="S1" s="168" t="s">
        <v>789</v>
      </c>
      <c r="T1" s="168"/>
      <c r="U1" s="169"/>
      <c r="V1" s="169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</row>
    <row r="2" spans="1:256" s="2" customFormat="1" ht="37.5" customHeight="1" x14ac:dyDescent="0.3">
      <c r="C2" s="185" t="s">
        <v>4</v>
      </c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S2" s="208" t="s">
        <v>5</v>
      </c>
      <c r="T2" s="172"/>
      <c r="U2" s="172"/>
      <c r="V2" s="172"/>
      <c r="W2" s="172"/>
      <c r="X2" s="172"/>
      <c r="Y2" s="172"/>
      <c r="Z2" s="172"/>
      <c r="AA2" s="172"/>
      <c r="AB2" s="172"/>
      <c r="AC2" s="172"/>
      <c r="AT2" s="2" t="s">
        <v>88</v>
      </c>
    </row>
    <row r="3" spans="1:256" s="2" customFormat="1" ht="7.5" customHeight="1" x14ac:dyDescent="0.3"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  <c r="AT3" s="2" t="s">
        <v>108</v>
      </c>
    </row>
    <row r="4" spans="1:256" s="2" customFormat="1" ht="37.5" customHeight="1" x14ac:dyDescent="0.3">
      <c r="B4" s="10"/>
      <c r="C4" s="186" t="s">
        <v>109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2"/>
      <c r="T4" s="13" t="s">
        <v>10</v>
      </c>
      <c r="AT4" s="2" t="s">
        <v>3</v>
      </c>
    </row>
    <row r="5" spans="1:256" s="2" customFormat="1" ht="7.5" customHeight="1" x14ac:dyDescent="0.3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</row>
    <row r="6" spans="1:256" s="2" customFormat="1" ht="30.75" customHeight="1" x14ac:dyDescent="0.3">
      <c r="B6" s="10"/>
      <c r="C6" s="11"/>
      <c r="D6" s="18" t="s">
        <v>16</v>
      </c>
      <c r="E6" s="11"/>
      <c r="F6" s="213" t="str">
        <f>'Rekapitulace stavby'!$K$6</f>
        <v>Přístupové komunikace do průmyslové zóny</v>
      </c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1"/>
      <c r="R6" s="12"/>
    </row>
    <row r="7" spans="1:256" s="6" customFormat="1" ht="37.5" customHeight="1" x14ac:dyDescent="0.3">
      <c r="B7" s="22"/>
      <c r="C7" s="23"/>
      <c r="D7" s="17" t="s">
        <v>110</v>
      </c>
      <c r="E7" s="23"/>
      <c r="F7" s="177" t="s">
        <v>492</v>
      </c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23"/>
      <c r="R7" s="24"/>
    </row>
    <row r="8" spans="1:256" s="6" customFormat="1" ht="15" customHeight="1" x14ac:dyDescent="0.3">
      <c r="B8" s="22"/>
      <c r="C8" s="23"/>
      <c r="D8" s="18" t="s">
        <v>19</v>
      </c>
      <c r="E8" s="23"/>
      <c r="F8" s="16"/>
      <c r="G8" s="23"/>
      <c r="H8" s="23"/>
      <c r="I8" s="23"/>
      <c r="J8" s="23"/>
      <c r="K8" s="23"/>
      <c r="L8" s="23"/>
      <c r="M8" s="18" t="s">
        <v>20</v>
      </c>
      <c r="N8" s="23"/>
      <c r="O8" s="16"/>
      <c r="P8" s="23"/>
      <c r="Q8" s="23"/>
      <c r="R8" s="24"/>
    </row>
    <row r="9" spans="1:256" s="6" customFormat="1" ht="15" customHeight="1" x14ac:dyDescent="0.3">
      <c r="B9" s="22"/>
      <c r="C9" s="23"/>
      <c r="D9" s="18" t="s">
        <v>22</v>
      </c>
      <c r="E9" s="23"/>
      <c r="F9" s="16" t="s">
        <v>23</v>
      </c>
      <c r="G9" s="23"/>
      <c r="H9" s="23"/>
      <c r="I9" s="23"/>
      <c r="J9" s="23"/>
      <c r="K9" s="23"/>
      <c r="L9" s="23"/>
      <c r="M9" s="18" t="s">
        <v>24</v>
      </c>
      <c r="N9" s="23"/>
      <c r="O9" s="214">
        <f>'Rekapitulace stavby'!$AN$8</f>
        <v>42530</v>
      </c>
      <c r="P9" s="191"/>
      <c r="Q9" s="23"/>
      <c r="R9" s="24"/>
    </row>
    <row r="10" spans="1:256" s="6" customFormat="1" ht="12" customHeight="1" x14ac:dyDescent="0.3"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4"/>
    </row>
    <row r="11" spans="1:256" s="6" customFormat="1" ht="15" customHeight="1" x14ac:dyDescent="0.3">
      <c r="B11" s="22"/>
      <c r="C11" s="23"/>
      <c r="D11" s="18" t="s">
        <v>27</v>
      </c>
      <c r="E11" s="23"/>
      <c r="F11" s="23"/>
      <c r="G11" s="23"/>
      <c r="H11" s="23"/>
      <c r="I11" s="23"/>
      <c r="J11" s="23"/>
      <c r="K11" s="23"/>
      <c r="L11" s="23"/>
      <c r="M11" s="18" t="s">
        <v>28</v>
      </c>
      <c r="N11" s="23"/>
      <c r="O11" s="175" t="str">
        <f>IF('Rekapitulace stavby'!$AN$10="","",'Rekapitulace stavby'!$AN$10)</f>
        <v/>
      </c>
      <c r="P11" s="191"/>
      <c r="Q11" s="23"/>
      <c r="R11" s="24"/>
    </row>
    <row r="12" spans="1:256" s="6" customFormat="1" ht="18.75" customHeight="1" x14ac:dyDescent="0.3">
      <c r="B12" s="22"/>
      <c r="C12" s="23"/>
      <c r="D12" s="23"/>
      <c r="E12" s="16" t="str">
        <f>IF('Rekapitulace stavby'!$E$11="","",'Rekapitulace stavby'!$E$11)</f>
        <v xml:space="preserve"> </v>
      </c>
      <c r="F12" s="23"/>
      <c r="G12" s="23"/>
      <c r="H12" s="23"/>
      <c r="I12" s="23"/>
      <c r="J12" s="23"/>
      <c r="K12" s="23"/>
      <c r="L12" s="23"/>
      <c r="M12" s="18" t="s">
        <v>30</v>
      </c>
      <c r="N12" s="23"/>
      <c r="O12" s="175" t="str">
        <f>IF('Rekapitulace stavby'!$AN$11="","",'Rekapitulace stavby'!$AN$11)</f>
        <v/>
      </c>
      <c r="P12" s="191"/>
      <c r="Q12" s="23"/>
      <c r="R12" s="24"/>
    </row>
    <row r="13" spans="1:256" s="6" customFormat="1" ht="7.5" customHeight="1" x14ac:dyDescent="0.3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4"/>
    </row>
    <row r="14" spans="1:256" s="6" customFormat="1" ht="15" customHeight="1" x14ac:dyDescent="0.3">
      <c r="B14" s="22"/>
      <c r="C14" s="23"/>
      <c r="D14" s="18" t="s">
        <v>31</v>
      </c>
      <c r="E14" s="23"/>
      <c r="F14" s="23"/>
      <c r="G14" s="23"/>
      <c r="H14" s="23"/>
      <c r="I14" s="23"/>
      <c r="J14" s="23"/>
      <c r="K14" s="23"/>
      <c r="L14" s="23"/>
      <c r="M14" s="18" t="s">
        <v>28</v>
      </c>
      <c r="N14" s="23"/>
      <c r="O14" s="212" t="str">
        <f>IF('Rekapitulace stavby'!$AN$13="","",'Rekapitulace stavby'!$AN$13)</f>
        <v>Vyplň údaj</v>
      </c>
      <c r="P14" s="191"/>
      <c r="Q14" s="23"/>
      <c r="R14" s="24"/>
    </row>
    <row r="15" spans="1:256" s="6" customFormat="1" ht="18.75" customHeight="1" x14ac:dyDescent="0.3">
      <c r="B15" s="22"/>
      <c r="C15" s="23"/>
      <c r="D15" s="23"/>
      <c r="E15" s="212" t="str">
        <f>IF('Rekapitulace stavby'!$E$14="","",'Rekapitulace stavby'!$E$14)</f>
        <v>Vyplň údaj</v>
      </c>
      <c r="F15" s="191"/>
      <c r="G15" s="191"/>
      <c r="H15" s="191"/>
      <c r="I15" s="191"/>
      <c r="J15" s="191"/>
      <c r="K15" s="191"/>
      <c r="L15" s="191"/>
      <c r="M15" s="18" t="s">
        <v>30</v>
      </c>
      <c r="N15" s="23"/>
      <c r="O15" s="212" t="str">
        <f>IF('Rekapitulace stavby'!$AN$14="","",'Rekapitulace stavby'!$AN$14)</f>
        <v>Vyplň údaj</v>
      </c>
      <c r="P15" s="191"/>
      <c r="Q15" s="23"/>
      <c r="R15" s="24"/>
    </row>
    <row r="16" spans="1:256" s="6" customFormat="1" ht="7.5" customHeight="1" x14ac:dyDescent="0.3"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4"/>
    </row>
    <row r="17" spans="2:18" s="6" customFormat="1" ht="15" customHeight="1" x14ac:dyDescent="0.3">
      <c r="B17" s="22"/>
      <c r="C17" s="23"/>
      <c r="D17" s="18" t="s">
        <v>33</v>
      </c>
      <c r="E17" s="23"/>
      <c r="F17" s="23"/>
      <c r="G17" s="23"/>
      <c r="H17" s="23"/>
      <c r="I17" s="23"/>
      <c r="J17" s="23"/>
      <c r="K17" s="23"/>
      <c r="L17" s="23"/>
      <c r="M17" s="18" t="s">
        <v>28</v>
      </c>
      <c r="N17" s="23"/>
      <c r="O17" s="175" t="str">
        <f>IF('Rekapitulace stavby'!$AN$16="","",'Rekapitulace stavby'!$AN$16)</f>
        <v/>
      </c>
      <c r="P17" s="191"/>
      <c r="Q17" s="23"/>
      <c r="R17" s="24"/>
    </row>
    <row r="18" spans="2:18" s="6" customFormat="1" ht="18.75" customHeight="1" x14ac:dyDescent="0.3">
      <c r="B18" s="22"/>
      <c r="C18" s="23"/>
      <c r="D18" s="23"/>
      <c r="E18" s="16" t="str">
        <f>IF('Rekapitulace stavby'!$E$17="","",'Rekapitulace stavby'!$E$17)</f>
        <v xml:space="preserve"> </v>
      </c>
      <c r="F18" s="23"/>
      <c r="G18" s="23"/>
      <c r="H18" s="23"/>
      <c r="I18" s="23"/>
      <c r="J18" s="23"/>
      <c r="K18" s="23"/>
      <c r="L18" s="23"/>
      <c r="M18" s="18" t="s">
        <v>30</v>
      </c>
      <c r="N18" s="23"/>
      <c r="O18" s="175" t="str">
        <f>IF('Rekapitulace stavby'!$AN$17="","",'Rekapitulace stavby'!$AN$17)</f>
        <v/>
      </c>
      <c r="P18" s="191"/>
      <c r="Q18" s="23"/>
      <c r="R18" s="24"/>
    </row>
    <row r="19" spans="2:18" s="6" customFormat="1" ht="7.5" customHeight="1" x14ac:dyDescent="0.3"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</row>
    <row r="20" spans="2:18" s="6" customFormat="1" ht="15" customHeight="1" x14ac:dyDescent="0.3">
      <c r="B20" s="22"/>
      <c r="C20" s="23"/>
      <c r="D20" s="18" t="s">
        <v>35</v>
      </c>
      <c r="E20" s="23"/>
      <c r="F20" s="23"/>
      <c r="G20" s="23"/>
      <c r="H20" s="23"/>
      <c r="I20" s="23"/>
      <c r="J20" s="23"/>
      <c r="K20" s="23"/>
      <c r="L20" s="23"/>
      <c r="M20" s="18" t="s">
        <v>28</v>
      </c>
      <c r="N20" s="23"/>
      <c r="O20" s="175" t="str">
        <f>IF('Rekapitulace stavby'!$AN$19="","",'Rekapitulace stavby'!$AN$19)</f>
        <v/>
      </c>
      <c r="P20" s="191"/>
      <c r="Q20" s="23"/>
      <c r="R20" s="24"/>
    </row>
    <row r="21" spans="2:18" s="6" customFormat="1" ht="18.75" customHeight="1" x14ac:dyDescent="0.3">
      <c r="B21" s="22"/>
      <c r="C21" s="23"/>
      <c r="D21" s="23"/>
      <c r="E21" s="16" t="str">
        <f>IF('Rekapitulace stavby'!$E$20="","",'Rekapitulace stavby'!$E$20)</f>
        <v xml:space="preserve"> </v>
      </c>
      <c r="F21" s="23"/>
      <c r="G21" s="23"/>
      <c r="H21" s="23"/>
      <c r="I21" s="23"/>
      <c r="J21" s="23"/>
      <c r="K21" s="23"/>
      <c r="L21" s="23"/>
      <c r="M21" s="18" t="s">
        <v>30</v>
      </c>
      <c r="N21" s="23"/>
      <c r="O21" s="175" t="str">
        <f>IF('Rekapitulace stavby'!$AN$20="","",'Rekapitulace stavby'!$AN$20)</f>
        <v/>
      </c>
      <c r="P21" s="191"/>
      <c r="Q21" s="23"/>
      <c r="R21" s="24"/>
    </row>
    <row r="22" spans="2:18" s="6" customFormat="1" ht="7.5" customHeight="1" x14ac:dyDescent="0.3">
      <c r="B22" s="22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4"/>
    </row>
    <row r="23" spans="2:18" s="6" customFormat="1" ht="7.5" customHeight="1" x14ac:dyDescent="0.3">
      <c r="B23" s="22"/>
      <c r="C23" s="23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23"/>
      <c r="R23" s="24"/>
    </row>
    <row r="24" spans="2:18" s="6" customFormat="1" ht="15" customHeight="1" x14ac:dyDescent="0.3">
      <c r="B24" s="22"/>
      <c r="C24" s="23"/>
      <c r="D24" s="100" t="s">
        <v>112</v>
      </c>
      <c r="E24" s="23"/>
      <c r="F24" s="23"/>
      <c r="G24" s="23"/>
      <c r="H24" s="23"/>
      <c r="I24" s="23"/>
      <c r="J24" s="23"/>
      <c r="K24" s="23"/>
      <c r="L24" s="23"/>
      <c r="M24" s="179">
        <f>$N$88</f>
        <v>0</v>
      </c>
      <c r="N24" s="191"/>
      <c r="O24" s="191"/>
      <c r="P24" s="191"/>
      <c r="Q24" s="23"/>
      <c r="R24" s="24"/>
    </row>
    <row r="25" spans="2:18" s="6" customFormat="1" ht="15" customHeight="1" x14ac:dyDescent="0.3">
      <c r="B25" s="22"/>
      <c r="C25" s="23"/>
      <c r="D25" s="21" t="s">
        <v>101</v>
      </c>
      <c r="E25" s="23"/>
      <c r="F25" s="23"/>
      <c r="G25" s="23"/>
      <c r="H25" s="23"/>
      <c r="I25" s="23"/>
      <c r="J25" s="23"/>
      <c r="K25" s="23"/>
      <c r="L25" s="23"/>
      <c r="M25" s="179">
        <f>$N$97</f>
        <v>0</v>
      </c>
      <c r="N25" s="191"/>
      <c r="O25" s="191"/>
      <c r="P25" s="191"/>
      <c r="Q25" s="23"/>
      <c r="R25" s="24"/>
    </row>
    <row r="26" spans="2:18" s="6" customFormat="1" ht="7.5" customHeight="1" x14ac:dyDescent="0.3"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4"/>
    </row>
    <row r="27" spans="2:18" s="6" customFormat="1" ht="26.25" customHeight="1" x14ac:dyDescent="0.3">
      <c r="B27" s="22"/>
      <c r="C27" s="23"/>
      <c r="D27" s="101" t="s">
        <v>38</v>
      </c>
      <c r="E27" s="23"/>
      <c r="F27" s="23"/>
      <c r="G27" s="23"/>
      <c r="H27" s="23"/>
      <c r="I27" s="23"/>
      <c r="J27" s="23"/>
      <c r="K27" s="23"/>
      <c r="L27" s="23"/>
      <c r="M27" s="216">
        <f>ROUND($M$24+$M$25,2)</f>
        <v>0</v>
      </c>
      <c r="N27" s="191"/>
      <c r="O27" s="191"/>
      <c r="P27" s="191"/>
      <c r="Q27" s="23"/>
      <c r="R27" s="24"/>
    </row>
    <row r="28" spans="2:18" s="6" customFormat="1" ht="7.5" customHeight="1" x14ac:dyDescent="0.3">
      <c r="B28" s="22"/>
      <c r="C28" s="23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23"/>
      <c r="R28" s="24"/>
    </row>
    <row r="29" spans="2:18" s="6" customFormat="1" ht="15" customHeight="1" x14ac:dyDescent="0.3">
      <c r="B29" s="22"/>
      <c r="C29" s="23"/>
      <c r="D29" s="28" t="s">
        <v>39</v>
      </c>
      <c r="E29" s="28" t="s">
        <v>40</v>
      </c>
      <c r="F29" s="29">
        <v>0.21</v>
      </c>
      <c r="G29" s="102" t="s">
        <v>41</v>
      </c>
      <c r="H29" s="215">
        <f>ROUND((((SUM($BE$97:$BE$104)+SUM($BE$122:$BE$170))+SUM($BE$171:$BE$172))),2)</f>
        <v>0</v>
      </c>
      <c r="I29" s="191"/>
      <c r="J29" s="191"/>
      <c r="K29" s="23"/>
      <c r="L29" s="23"/>
      <c r="M29" s="215">
        <f>ROUND((((SUM($BE$97:$BE$104)+SUM($BE$122:$BE$170))*$F$29)+SUM($BE$171:$BE$172)*$F$29),2)</f>
        <v>0</v>
      </c>
      <c r="N29" s="191"/>
      <c r="O29" s="191"/>
      <c r="P29" s="191"/>
      <c r="Q29" s="23"/>
      <c r="R29" s="24"/>
    </row>
    <row r="30" spans="2:18" s="6" customFormat="1" ht="15" customHeight="1" x14ac:dyDescent="0.3">
      <c r="B30" s="22"/>
      <c r="C30" s="23"/>
      <c r="D30" s="23"/>
      <c r="E30" s="28" t="s">
        <v>42</v>
      </c>
      <c r="F30" s="29">
        <v>0.15</v>
      </c>
      <c r="G30" s="102" t="s">
        <v>41</v>
      </c>
      <c r="H30" s="215">
        <f>ROUND((((SUM($BF$97:$BF$104)+SUM($BF$122:$BF$170))+SUM($BF$171:$BF$172))),2)</f>
        <v>0</v>
      </c>
      <c r="I30" s="191"/>
      <c r="J30" s="191"/>
      <c r="K30" s="23"/>
      <c r="L30" s="23"/>
      <c r="M30" s="215">
        <f>ROUND((((SUM($BF$97:$BF$104)+SUM($BF$122:$BF$170))*$F$30)+SUM($BF$171:$BF$172)*$F$30),2)</f>
        <v>0</v>
      </c>
      <c r="N30" s="191"/>
      <c r="O30" s="191"/>
      <c r="P30" s="191"/>
      <c r="Q30" s="23"/>
      <c r="R30" s="24"/>
    </row>
    <row r="31" spans="2:18" s="6" customFormat="1" ht="15" hidden="1" customHeight="1" x14ac:dyDescent="0.3">
      <c r="B31" s="22"/>
      <c r="C31" s="23"/>
      <c r="D31" s="23"/>
      <c r="E31" s="28" t="s">
        <v>43</v>
      </c>
      <c r="F31" s="29">
        <v>0.21</v>
      </c>
      <c r="G31" s="102" t="s">
        <v>41</v>
      </c>
      <c r="H31" s="215">
        <f>ROUND((((SUM($BG$97:$BG$104)+SUM($BG$122:$BG$170))+SUM($BG$171:$BG$172))),2)</f>
        <v>0</v>
      </c>
      <c r="I31" s="191"/>
      <c r="J31" s="191"/>
      <c r="K31" s="23"/>
      <c r="L31" s="23"/>
      <c r="M31" s="215">
        <v>0</v>
      </c>
      <c r="N31" s="191"/>
      <c r="O31" s="191"/>
      <c r="P31" s="191"/>
      <c r="Q31" s="23"/>
      <c r="R31" s="24"/>
    </row>
    <row r="32" spans="2:18" s="6" customFormat="1" ht="15" hidden="1" customHeight="1" x14ac:dyDescent="0.3">
      <c r="B32" s="22"/>
      <c r="C32" s="23"/>
      <c r="D32" s="23"/>
      <c r="E32" s="28" t="s">
        <v>44</v>
      </c>
      <c r="F32" s="29">
        <v>0.15</v>
      </c>
      <c r="G32" s="102" t="s">
        <v>41</v>
      </c>
      <c r="H32" s="215">
        <f>ROUND((((SUM($BH$97:$BH$104)+SUM($BH$122:$BH$170))+SUM($BH$171:$BH$172))),2)</f>
        <v>0</v>
      </c>
      <c r="I32" s="191"/>
      <c r="J32" s="191"/>
      <c r="K32" s="23"/>
      <c r="L32" s="23"/>
      <c r="M32" s="215">
        <v>0</v>
      </c>
      <c r="N32" s="191"/>
      <c r="O32" s="191"/>
      <c r="P32" s="191"/>
      <c r="Q32" s="23"/>
      <c r="R32" s="24"/>
    </row>
    <row r="33" spans="2:18" s="6" customFormat="1" ht="15" hidden="1" customHeight="1" x14ac:dyDescent="0.3">
      <c r="B33" s="22"/>
      <c r="C33" s="23"/>
      <c r="D33" s="23"/>
      <c r="E33" s="28" t="s">
        <v>45</v>
      </c>
      <c r="F33" s="29">
        <v>0</v>
      </c>
      <c r="G33" s="102" t="s">
        <v>41</v>
      </c>
      <c r="H33" s="215">
        <f>ROUND((((SUM($BI$97:$BI$104)+SUM($BI$122:$BI$170))+SUM($BI$171:$BI$172))),2)</f>
        <v>0</v>
      </c>
      <c r="I33" s="191"/>
      <c r="J33" s="191"/>
      <c r="K33" s="23"/>
      <c r="L33" s="23"/>
      <c r="M33" s="215">
        <v>0</v>
      </c>
      <c r="N33" s="191"/>
      <c r="O33" s="191"/>
      <c r="P33" s="191"/>
      <c r="Q33" s="23"/>
      <c r="R33" s="24"/>
    </row>
    <row r="34" spans="2:18" s="6" customFormat="1" ht="7.5" customHeight="1" x14ac:dyDescent="0.3">
      <c r="B34" s="2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4"/>
    </row>
    <row r="35" spans="2:18" s="6" customFormat="1" ht="26.25" customHeight="1" x14ac:dyDescent="0.3">
      <c r="B35" s="22"/>
      <c r="C35" s="32"/>
      <c r="D35" s="33" t="s">
        <v>46</v>
      </c>
      <c r="E35" s="34"/>
      <c r="F35" s="34"/>
      <c r="G35" s="103" t="s">
        <v>47</v>
      </c>
      <c r="H35" s="35" t="s">
        <v>48</v>
      </c>
      <c r="I35" s="34"/>
      <c r="J35" s="34"/>
      <c r="K35" s="34"/>
      <c r="L35" s="194">
        <f>ROUND(SUM($M$27:$M$33),2)</f>
        <v>0</v>
      </c>
      <c r="M35" s="193"/>
      <c r="N35" s="193"/>
      <c r="O35" s="193"/>
      <c r="P35" s="195"/>
      <c r="Q35" s="32"/>
      <c r="R35" s="24"/>
    </row>
    <row r="36" spans="2:18" s="6" customFormat="1" ht="15" customHeight="1" x14ac:dyDescent="0.3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4"/>
    </row>
    <row r="37" spans="2:18" s="6" customFormat="1" ht="15" customHeight="1" x14ac:dyDescent="0.3">
      <c r="B37" s="22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4"/>
    </row>
    <row r="38" spans="2:18" s="2" customFormat="1" ht="14.25" customHeight="1" x14ac:dyDescent="0.3"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</row>
    <row r="39" spans="2:18" s="2" customFormat="1" ht="14.25" customHeight="1" x14ac:dyDescent="0.3"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</row>
    <row r="40" spans="2:18" s="2" customFormat="1" ht="14.25" customHeight="1" x14ac:dyDescent="0.3"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</row>
    <row r="41" spans="2:18" s="2" customFormat="1" ht="14.25" customHeight="1" x14ac:dyDescent="0.3"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</row>
    <row r="42" spans="2:18" s="2" customFormat="1" ht="14.25" customHeight="1" x14ac:dyDescent="0.3"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</row>
    <row r="43" spans="2:18" s="2" customFormat="1" ht="14.25" customHeight="1" x14ac:dyDescent="0.3"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</row>
    <row r="44" spans="2:18" s="2" customFormat="1" ht="14.25" customHeight="1" x14ac:dyDescent="0.3"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</row>
    <row r="45" spans="2:18" s="2" customFormat="1" ht="14.25" customHeight="1" x14ac:dyDescent="0.3"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</row>
    <row r="46" spans="2:18" s="2" customFormat="1" ht="14.25" customHeight="1" x14ac:dyDescent="0.3"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</row>
    <row r="47" spans="2:18" s="2" customFormat="1" ht="14.25" customHeight="1" x14ac:dyDescent="0.3"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</row>
    <row r="48" spans="2:18" s="2" customFormat="1" ht="14.25" customHeight="1" x14ac:dyDescent="0.3"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</row>
    <row r="49" spans="2:18" s="2" customFormat="1" ht="14.25" customHeight="1" x14ac:dyDescent="0.3"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</row>
    <row r="50" spans="2:18" s="6" customFormat="1" ht="15.75" customHeight="1" x14ac:dyDescent="0.3">
      <c r="B50" s="22"/>
      <c r="C50" s="23"/>
      <c r="D50" s="36" t="s">
        <v>49</v>
      </c>
      <c r="E50" s="37"/>
      <c r="F50" s="37"/>
      <c r="G50" s="37"/>
      <c r="H50" s="38"/>
      <c r="I50" s="23"/>
      <c r="J50" s="36" t="s">
        <v>50</v>
      </c>
      <c r="K50" s="37"/>
      <c r="L50" s="37"/>
      <c r="M50" s="37"/>
      <c r="N50" s="37"/>
      <c r="O50" s="37"/>
      <c r="P50" s="38"/>
      <c r="Q50" s="23"/>
      <c r="R50" s="24"/>
    </row>
    <row r="51" spans="2:18" s="2" customFormat="1" ht="14.25" customHeight="1" x14ac:dyDescent="0.3">
      <c r="B51" s="10"/>
      <c r="C51" s="11"/>
      <c r="D51" s="39"/>
      <c r="E51" s="11"/>
      <c r="F51" s="11"/>
      <c r="G51" s="11"/>
      <c r="H51" s="40"/>
      <c r="I51" s="11"/>
      <c r="J51" s="39"/>
      <c r="K51" s="11"/>
      <c r="L51" s="11"/>
      <c r="M51" s="11"/>
      <c r="N51" s="11"/>
      <c r="O51" s="11"/>
      <c r="P51" s="40"/>
      <c r="Q51" s="11"/>
      <c r="R51" s="12"/>
    </row>
    <row r="52" spans="2:18" s="2" customFormat="1" ht="14.25" customHeight="1" x14ac:dyDescent="0.3">
      <c r="B52" s="10"/>
      <c r="C52" s="11"/>
      <c r="D52" s="39"/>
      <c r="E52" s="11"/>
      <c r="F52" s="11"/>
      <c r="G52" s="11"/>
      <c r="H52" s="40"/>
      <c r="I52" s="11"/>
      <c r="J52" s="39"/>
      <c r="K52" s="11"/>
      <c r="L52" s="11"/>
      <c r="M52" s="11"/>
      <c r="N52" s="11"/>
      <c r="O52" s="11"/>
      <c r="P52" s="40"/>
      <c r="Q52" s="11"/>
      <c r="R52" s="12"/>
    </row>
    <row r="53" spans="2:18" s="2" customFormat="1" ht="14.25" customHeight="1" x14ac:dyDescent="0.3">
      <c r="B53" s="10"/>
      <c r="C53" s="11"/>
      <c r="D53" s="39"/>
      <c r="E53" s="11"/>
      <c r="F53" s="11"/>
      <c r="G53" s="11"/>
      <c r="H53" s="40"/>
      <c r="I53" s="11"/>
      <c r="J53" s="39"/>
      <c r="K53" s="11"/>
      <c r="L53" s="11"/>
      <c r="M53" s="11"/>
      <c r="N53" s="11"/>
      <c r="O53" s="11"/>
      <c r="P53" s="40"/>
      <c r="Q53" s="11"/>
      <c r="R53" s="12"/>
    </row>
    <row r="54" spans="2:18" s="2" customFormat="1" ht="14.25" customHeight="1" x14ac:dyDescent="0.3">
      <c r="B54" s="10"/>
      <c r="C54" s="11"/>
      <c r="D54" s="39"/>
      <c r="E54" s="11"/>
      <c r="F54" s="11"/>
      <c r="G54" s="11"/>
      <c r="H54" s="40"/>
      <c r="I54" s="11"/>
      <c r="J54" s="39"/>
      <c r="K54" s="11"/>
      <c r="L54" s="11"/>
      <c r="M54" s="11"/>
      <c r="N54" s="11"/>
      <c r="O54" s="11"/>
      <c r="P54" s="40"/>
      <c r="Q54" s="11"/>
      <c r="R54" s="12"/>
    </row>
    <row r="55" spans="2:18" s="2" customFormat="1" ht="14.25" customHeight="1" x14ac:dyDescent="0.3">
      <c r="B55" s="10"/>
      <c r="C55" s="11"/>
      <c r="D55" s="39"/>
      <c r="E55" s="11"/>
      <c r="F55" s="11"/>
      <c r="G55" s="11"/>
      <c r="H55" s="40"/>
      <c r="I55" s="11"/>
      <c r="J55" s="39"/>
      <c r="K55" s="11"/>
      <c r="L55" s="11"/>
      <c r="M55" s="11"/>
      <c r="N55" s="11"/>
      <c r="O55" s="11"/>
      <c r="P55" s="40"/>
      <c r="Q55" s="11"/>
      <c r="R55" s="12"/>
    </row>
    <row r="56" spans="2:18" s="2" customFormat="1" ht="14.25" customHeight="1" x14ac:dyDescent="0.3">
      <c r="B56" s="10"/>
      <c r="C56" s="11"/>
      <c r="D56" s="39"/>
      <c r="E56" s="11"/>
      <c r="F56" s="11"/>
      <c r="G56" s="11"/>
      <c r="H56" s="40"/>
      <c r="I56" s="11"/>
      <c r="J56" s="39"/>
      <c r="K56" s="11"/>
      <c r="L56" s="11"/>
      <c r="M56" s="11"/>
      <c r="N56" s="11"/>
      <c r="O56" s="11"/>
      <c r="P56" s="40"/>
      <c r="Q56" s="11"/>
      <c r="R56" s="12"/>
    </row>
    <row r="57" spans="2:18" s="2" customFormat="1" ht="14.25" customHeight="1" x14ac:dyDescent="0.3">
      <c r="B57" s="10"/>
      <c r="C57" s="11"/>
      <c r="D57" s="39"/>
      <c r="E57" s="11"/>
      <c r="F57" s="11"/>
      <c r="G57" s="11"/>
      <c r="H57" s="40"/>
      <c r="I57" s="11"/>
      <c r="J57" s="39"/>
      <c r="K57" s="11"/>
      <c r="L57" s="11"/>
      <c r="M57" s="11"/>
      <c r="N57" s="11"/>
      <c r="O57" s="11"/>
      <c r="P57" s="40"/>
      <c r="Q57" s="11"/>
      <c r="R57" s="12"/>
    </row>
    <row r="58" spans="2:18" s="2" customFormat="1" ht="14.25" customHeight="1" x14ac:dyDescent="0.3">
      <c r="B58" s="10"/>
      <c r="C58" s="11"/>
      <c r="D58" s="39"/>
      <c r="E58" s="11"/>
      <c r="F58" s="11"/>
      <c r="G58" s="11"/>
      <c r="H58" s="40"/>
      <c r="I58" s="11"/>
      <c r="J58" s="39"/>
      <c r="K58" s="11"/>
      <c r="L58" s="11"/>
      <c r="M58" s="11"/>
      <c r="N58" s="11"/>
      <c r="O58" s="11"/>
      <c r="P58" s="40"/>
      <c r="Q58" s="11"/>
      <c r="R58" s="12"/>
    </row>
    <row r="59" spans="2:18" s="6" customFormat="1" ht="15.75" customHeight="1" x14ac:dyDescent="0.3">
      <c r="B59" s="22"/>
      <c r="C59" s="23"/>
      <c r="D59" s="41" t="s">
        <v>51</v>
      </c>
      <c r="E59" s="42"/>
      <c r="F59" s="42"/>
      <c r="G59" s="43" t="s">
        <v>52</v>
      </c>
      <c r="H59" s="44"/>
      <c r="I59" s="23"/>
      <c r="J59" s="41" t="s">
        <v>51</v>
      </c>
      <c r="K59" s="42"/>
      <c r="L59" s="42"/>
      <c r="M59" s="42"/>
      <c r="N59" s="43" t="s">
        <v>52</v>
      </c>
      <c r="O59" s="42"/>
      <c r="P59" s="44"/>
      <c r="Q59" s="23"/>
      <c r="R59" s="24"/>
    </row>
    <row r="60" spans="2:18" s="2" customFormat="1" ht="14.25" customHeight="1" x14ac:dyDescent="0.3">
      <c r="B60" s="10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</row>
    <row r="61" spans="2:18" s="6" customFormat="1" ht="15.75" customHeight="1" x14ac:dyDescent="0.3">
      <c r="B61" s="22"/>
      <c r="C61" s="23"/>
      <c r="D61" s="36" t="s">
        <v>53</v>
      </c>
      <c r="E61" s="37"/>
      <c r="F61" s="37"/>
      <c r="G61" s="37"/>
      <c r="H61" s="38"/>
      <c r="I61" s="23"/>
      <c r="J61" s="36" t="s">
        <v>54</v>
      </c>
      <c r="K61" s="37"/>
      <c r="L61" s="37"/>
      <c r="M61" s="37"/>
      <c r="N61" s="37"/>
      <c r="O61" s="37"/>
      <c r="P61" s="38"/>
      <c r="Q61" s="23"/>
      <c r="R61" s="24"/>
    </row>
    <row r="62" spans="2:18" s="2" customFormat="1" ht="14.25" customHeight="1" x14ac:dyDescent="0.3">
      <c r="B62" s="10"/>
      <c r="C62" s="11"/>
      <c r="D62" s="39"/>
      <c r="E62" s="11"/>
      <c r="F62" s="11"/>
      <c r="G62" s="11"/>
      <c r="H62" s="40"/>
      <c r="I62" s="11"/>
      <c r="J62" s="39"/>
      <c r="K62" s="11"/>
      <c r="L62" s="11"/>
      <c r="M62" s="11"/>
      <c r="N62" s="11"/>
      <c r="O62" s="11"/>
      <c r="P62" s="40"/>
      <c r="Q62" s="11"/>
      <c r="R62" s="12"/>
    </row>
    <row r="63" spans="2:18" s="2" customFormat="1" ht="14.25" customHeight="1" x14ac:dyDescent="0.3">
      <c r="B63" s="10"/>
      <c r="C63" s="11"/>
      <c r="D63" s="39"/>
      <c r="E63" s="11"/>
      <c r="F63" s="11"/>
      <c r="G63" s="11"/>
      <c r="H63" s="40"/>
      <c r="I63" s="11"/>
      <c r="J63" s="39"/>
      <c r="K63" s="11"/>
      <c r="L63" s="11"/>
      <c r="M63" s="11"/>
      <c r="N63" s="11"/>
      <c r="O63" s="11"/>
      <c r="P63" s="40"/>
      <c r="Q63" s="11"/>
      <c r="R63" s="12"/>
    </row>
    <row r="64" spans="2:18" s="2" customFormat="1" ht="14.25" customHeight="1" x14ac:dyDescent="0.3">
      <c r="B64" s="10"/>
      <c r="C64" s="11"/>
      <c r="D64" s="39"/>
      <c r="E64" s="11"/>
      <c r="F64" s="11"/>
      <c r="G64" s="11"/>
      <c r="H64" s="40"/>
      <c r="I64" s="11"/>
      <c r="J64" s="39"/>
      <c r="K64" s="11"/>
      <c r="L64" s="11"/>
      <c r="M64" s="11"/>
      <c r="N64" s="11"/>
      <c r="O64" s="11"/>
      <c r="P64" s="40"/>
      <c r="Q64" s="11"/>
      <c r="R64" s="12"/>
    </row>
    <row r="65" spans="2:21" s="2" customFormat="1" ht="14.25" customHeight="1" x14ac:dyDescent="0.3">
      <c r="B65" s="10"/>
      <c r="C65" s="11"/>
      <c r="D65" s="39"/>
      <c r="E65" s="11"/>
      <c r="F65" s="11"/>
      <c r="G65" s="11"/>
      <c r="H65" s="40"/>
      <c r="I65" s="11"/>
      <c r="J65" s="39"/>
      <c r="K65" s="11"/>
      <c r="L65" s="11"/>
      <c r="M65" s="11"/>
      <c r="N65" s="11"/>
      <c r="O65" s="11"/>
      <c r="P65" s="40"/>
      <c r="Q65" s="11"/>
      <c r="R65" s="12"/>
    </row>
    <row r="66" spans="2:21" s="2" customFormat="1" ht="14.25" customHeight="1" x14ac:dyDescent="0.3">
      <c r="B66" s="10"/>
      <c r="C66" s="11"/>
      <c r="D66" s="39"/>
      <c r="E66" s="11"/>
      <c r="F66" s="11"/>
      <c r="G66" s="11"/>
      <c r="H66" s="40"/>
      <c r="I66" s="11"/>
      <c r="J66" s="39"/>
      <c r="K66" s="11"/>
      <c r="L66" s="11"/>
      <c r="M66" s="11"/>
      <c r="N66" s="11"/>
      <c r="O66" s="11"/>
      <c r="P66" s="40"/>
      <c r="Q66" s="11"/>
      <c r="R66" s="12"/>
    </row>
    <row r="67" spans="2:21" s="2" customFormat="1" ht="14.25" customHeight="1" x14ac:dyDescent="0.3">
      <c r="B67" s="10"/>
      <c r="C67" s="11"/>
      <c r="D67" s="39"/>
      <c r="E67" s="11"/>
      <c r="F67" s="11"/>
      <c r="G67" s="11"/>
      <c r="H67" s="40"/>
      <c r="I67" s="11"/>
      <c r="J67" s="39"/>
      <c r="K67" s="11"/>
      <c r="L67" s="11"/>
      <c r="M67" s="11"/>
      <c r="N67" s="11"/>
      <c r="O67" s="11"/>
      <c r="P67" s="40"/>
      <c r="Q67" s="11"/>
      <c r="R67" s="12"/>
    </row>
    <row r="68" spans="2:21" s="2" customFormat="1" ht="14.25" customHeight="1" x14ac:dyDescent="0.3">
      <c r="B68" s="10"/>
      <c r="C68" s="11"/>
      <c r="D68" s="39"/>
      <c r="E68" s="11"/>
      <c r="F68" s="11"/>
      <c r="G68" s="11"/>
      <c r="H68" s="40"/>
      <c r="I68" s="11"/>
      <c r="J68" s="39"/>
      <c r="K68" s="11"/>
      <c r="L68" s="11"/>
      <c r="M68" s="11"/>
      <c r="N68" s="11"/>
      <c r="O68" s="11"/>
      <c r="P68" s="40"/>
      <c r="Q68" s="11"/>
      <c r="R68" s="12"/>
    </row>
    <row r="69" spans="2:21" s="2" customFormat="1" ht="14.25" customHeight="1" x14ac:dyDescent="0.3">
      <c r="B69" s="10"/>
      <c r="C69" s="11"/>
      <c r="D69" s="39"/>
      <c r="E69" s="11"/>
      <c r="F69" s="11"/>
      <c r="G69" s="11"/>
      <c r="H69" s="40"/>
      <c r="I69" s="11"/>
      <c r="J69" s="39"/>
      <c r="K69" s="11"/>
      <c r="L69" s="11"/>
      <c r="M69" s="11"/>
      <c r="N69" s="11"/>
      <c r="O69" s="11"/>
      <c r="P69" s="40"/>
      <c r="Q69" s="11"/>
      <c r="R69" s="12"/>
    </row>
    <row r="70" spans="2:21" s="6" customFormat="1" ht="15.75" customHeight="1" x14ac:dyDescent="0.3">
      <c r="B70" s="22"/>
      <c r="C70" s="23"/>
      <c r="D70" s="41" t="s">
        <v>51</v>
      </c>
      <c r="E70" s="42"/>
      <c r="F70" s="42"/>
      <c r="G70" s="43" t="s">
        <v>52</v>
      </c>
      <c r="H70" s="44"/>
      <c r="I70" s="23"/>
      <c r="J70" s="41" t="s">
        <v>51</v>
      </c>
      <c r="K70" s="42"/>
      <c r="L70" s="42"/>
      <c r="M70" s="42"/>
      <c r="N70" s="43" t="s">
        <v>52</v>
      </c>
      <c r="O70" s="42"/>
      <c r="P70" s="44"/>
      <c r="Q70" s="23"/>
      <c r="R70" s="24"/>
    </row>
    <row r="71" spans="2:21" s="6" customFormat="1" ht="15" customHeight="1" x14ac:dyDescent="0.3"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7"/>
    </row>
    <row r="72" spans="2:21" ht="14.25" customHeight="1" x14ac:dyDescent="0.3">
      <c r="N72" s="1"/>
    </row>
    <row r="73" spans="2:21" ht="14.25" customHeight="1" x14ac:dyDescent="0.3">
      <c r="N73" s="1"/>
    </row>
    <row r="74" spans="2:21" ht="14.25" customHeight="1" x14ac:dyDescent="0.3">
      <c r="N74" s="1"/>
    </row>
    <row r="75" spans="2:21" s="6" customFormat="1" ht="7.5" customHeight="1" x14ac:dyDescent="0.3">
      <c r="B75" s="104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6"/>
    </row>
    <row r="76" spans="2:21" s="6" customFormat="1" ht="37.5" customHeight="1" x14ac:dyDescent="0.3">
      <c r="B76" s="22"/>
      <c r="C76" s="186" t="s">
        <v>113</v>
      </c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1"/>
      <c r="O76" s="191"/>
      <c r="P76" s="191"/>
      <c r="Q76" s="191"/>
      <c r="R76" s="24"/>
      <c r="T76" s="23"/>
      <c r="U76" s="23"/>
    </row>
    <row r="77" spans="2:21" s="6" customFormat="1" ht="7.5" customHeight="1" x14ac:dyDescent="0.3">
      <c r="B77" s="22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4"/>
      <c r="T77" s="23"/>
      <c r="U77" s="23"/>
    </row>
    <row r="78" spans="2:21" s="6" customFormat="1" ht="30.75" customHeight="1" x14ac:dyDescent="0.3">
      <c r="B78" s="22"/>
      <c r="C78" s="18" t="s">
        <v>16</v>
      </c>
      <c r="D78" s="23"/>
      <c r="E78" s="23"/>
      <c r="F78" s="213" t="str">
        <f>$F$6</f>
        <v>Přístupové komunikace do průmyslové zóny</v>
      </c>
      <c r="G78" s="191"/>
      <c r="H78" s="191"/>
      <c r="I78" s="191"/>
      <c r="J78" s="191"/>
      <c r="K78" s="191"/>
      <c r="L78" s="191"/>
      <c r="M78" s="191"/>
      <c r="N78" s="191"/>
      <c r="O78" s="191"/>
      <c r="P78" s="191"/>
      <c r="Q78" s="23"/>
      <c r="R78" s="24"/>
      <c r="T78" s="23"/>
      <c r="U78" s="23"/>
    </row>
    <row r="79" spans="2:21" s="6" customFormat="1" ht="37.5" customHeight="1" x14ac:dyDescent="0.3">
      <c r="B79" s="22"/>
      <c r="C79" s="56" t="s">
        <v>110</v>
      </c>
      <c r="D79" s="23"/>
      <c r="E79" s="23"/>
      <c r="F79" s="196" t="str">
        <f>$F$7</f>
        <v>SO 300.01 - Dešťová kanalizace</v>
      </c>
      <c r="G79" s="191"/>
      <c r="H79" s="191"/>
      <c r="I79" s="191"/>
      <c r="J79" s="191"/>
      <c r="K79" s="191"/>
      <c r="L79" s="191"/>
      <c r="M79" s="191"/>
      <c r="N79" s="191"/>
      <c r="O79" s="191"/>
      <c r="P79" s="191"/>
      <c r="Q79" s="23"/>
      <c r="R79" s="24"/>
      <c r="T79" s="23"/>
      <c r="U79" s="23"/>
    </row>
    <row r="80" spans="2:21" s="6" customFormat="1" ht="7.5" customHeight="1" x14ac:dyDescent="0.3">
      <c r="B80" s="22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4"/>
      <c r="T80" s="23"/>
      <c r="U80" s="23"/>
    </row>
    <row r="81" spans="2:47" s="6" customFormat="1" ht="18.75" customHeight="1" x14ac:dyDescent="0.3">
      <c r="B81" s="22"/>
      <c r="C81" s="18" t="s">
        <v>22</v>
      </c>
      <c r="D81" s="23"/>
      <c r="E81" s="23"/>
      <c r="F81" s="16" t="str">
        <f>$F$9</f>
        <v>Město Ralsko</v>
      </c>
      <c r="G81" s="23"/>
      <c r="H81" s="23"/>
      <c r="I81" s="23"/>
      <c r="J81" s="23"/>
      <c r="K81" s="18" t="s">
        <v>24</v>
      </c>
      <c r="L81" s="23"/>
      <c r="M81" s="217">
        <f>IF($O$9="","",$O$9)</f>
        <v>42530</v>
      </c>
      <c r="N81" s="191"/>
      <c r="O81" s="191"/>
      <c r="P81" s="191"/>
      <c r="Q81" s="23"/>
      <c r="R81" s="24"/>
      <c r="T81" s="23"/>
      <c r="U81" s="23"/>
    </row>
    <row r="82" spans="2:47" s="6" customFormat="1" ht="7.5" customHeight="1" x14ac:dyDescent="0.3">
      <c r="B82" s="22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4"/>
      <c r="T82" s="23"/>
      <c r="U82" s="23"/>
    </row>
    <row r="83" spans="2:47" s="6" customFormat="1" ht="15.75" customHeight="1" x14ac:dyDescent="0.3">
      <c r="B83" s="22"/>
      <c r="C83" s="18" t="s">
        <v>27</v>
      </c>
      <c r="D83" s="23"/>
      <c r="E83" s="23"/>
      <c r="F83" s="16" t="str">
        <f>$E$12</f>
        <v xml:space="preserve"> </v>
      </c>
      <c r="G83" s="23"/>
      <c r="H83" s="23"/>
      <c r="I83" s="23"/>
      <c r="J83" s="23"/>
      <c r="K83" s="18" t="s">
        <v>33</v>
      </c>
      <c r="L83" s="23"/>
      <c r="M83" s="175" t="str">
        <f>$E$18</f>
        <v xml:space="preserve"> </v>
      </c>
      <c r="N83" s="191"/>
      <c r="O83" s="191"/>
      <c r="P83" s="191"/>
      <c r="Q83" s="191"/>
      <c r="R83" s="24"/>
      <c r="T83" s="23"/>
      <c r="U83" s="23"/>
    </row>
    <row r="84" spans="2:47" s="6" customFormat="1" ht="15" customHeight="1" x14ac:dyDescent="0.3">
      <c r="B84" s="22"/>
      <c r="C84" s="18" t="s">
        <v>31</v>
      </c>
      <c r="D84" s="23"/>
      <c r="E84" s="23"/>
      <c r="F84" s="16" t="str">
        <f>IF($E$15="","",$E$15)</f>
        <v>Vyplň údaj</v>
      </c>
      <c r="G84" s="23"/>
      <c r="H84" s="23"/>
      <c r="I84" s="23"/>
      <c r="J84" s="23"/>
      <c r="K84" s="18" t="s">
        <v>35</v>
      </c>
      <c r="L84" s="23"/>
      <c r="M84" s="175" t="str">
        <f>$E$21</f>
        <v xml:space="preserve"> </v>
      </c>
      <c r="N84" s="191"/>
      <c r="O84" s="191"/>
      <c r="P84" s="191"/>
      <c r="Q84" s="191"/>
      <c r="R84" s="24"/>
      <c r="T84" s="23"/>
      <c r="U84" s="23"/>
    </row>
    <row r="85" spans="2:47" s="6" customFormat="1" ht="11.25" customHeight="1" x14ac:dyDescent="0.3">
      <c r="B85" s="22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4"/>
      <c r="T85" s="23"/>
      <c r="U85" s="23"/>
    </row>
    <row r="86" spans="2:47" s="6" customFormat="1" ht="30" customHeight="1" x14ac:dyDescent="0.3">
      <c r="B86" s="22"/>
      <c r="C86" s="218" t="s">
        <v>114</v>
      </c>
      <c r="D86" s="207"/>
      <c r="E86" s="207"/>
      <c r="F86" s="207"/>
      <c r="G86" s="207"/>
      <c r="H86" s="32"/>
      <c r="I86" s="32"/>
      <c r="J86" s="32"/>
      <c r="K86" s="32"/>
      <c r="L86" s="32"/>
      <c r="M86" s="32"/>
      <c r="N86" s="218" t="s">
        <v>115</v>
      </c>
      <c r="O86" s="191"/>
      <c r="P86" s="191"/>
      <c r="Q86" s="191"/>
      <c r="R86" s="24"/>
      <c r="T86" s="23"/>
      <c r="U86" s="23"/>
    </row>
    <row r="87" spans="2:47" s="6" customFormat="1" ht="11.25" customHeight="1" x14ac:dyDescent="0.3">
      <c r="B87" s="22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4"/>
      <c r="T87" s="23"/>
      <c r="U87" s="23"/>
    </row>
    <row r="88" spans="2:47" s="6" customFormat="1" ht="30" customHeight="1" x14ac:dyDescent="0.3">
      <c r="B88" s="22"/>
      <c r="C88" s="70" t="s">
        <v>116</v>
      </c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10">
        <f>ROUND($N$122,2)</f>
        <v>0</v>
      </c>
      <c r="O88" s="191"/>
      <c r="P88" s="191"/>
      <c r="Q88" s="191"/>
      <c r="R88" s="24"/>
      <c r="T88" s="23"/>
      <c r="U88" s="23"/>
      <c r="AU88" s="6" t="s">
        <v>117</v>
      </c>
    </row>
    <row r="89" spans="2:47" s="75" customFormat="1" ht="25.5" customHeight="1" x14ac:dyDescent="0.3">
      <c r="B89" s="107"/>
      <c r="C89" s="108"/>
      <c r="D89" s="108" t="s">
        <v>118</v>
      </c>
      <c r="E89" s="108"/>
      <c r="F89" s="108"/>
      <c r="G89" s="108"/>
      <c r="H89" s="108"/>
      <c r="I89" s="108"/>
      <c r="J89" s="108"/>
      <c r="K89" s="108"/>
      <c r="L89" s="108"/>
      <c r="M89" s="108"/>
      <c r="N89" s="219">
        <f>ROUND($N$123,2)</f>
        <v>0</v>
      </c>
      <c r="O89" s="220"/>
      <c r="P89" s="220"/>
      <c r="Q89" s="220"/>
      <c r="R89" s="109"/>
      <c r="T89" s="108"/>
      <c r="U89" s="108"/>
    </row>
    <row r="90" spans="2:47" s="110" customFormat="1" ht="21" customHeight="1" x14ac:dyDescent="0.3">
      <c r="B90" s="111"/>
      <c r="C90" s="88"/>
      <c r="D90" s="88" t="s">
        <v>220</v>
      </c>
      <c r="E90" s="88"/>
      <c r="F90" s="88"/>
      <c r="G90" s="88"/>
      <c r="H90" s="88"/>
      <c r="I90" s="88"/>
      <c r="J90" s="88"/>
      <c r="K90" s="88"/>
      <c r="L90" s="88"/>
      <c r="M90" s="88"/>
      <c r="N90" s="205">
        <f>ROUND($N$124,2)</f>
        <v>0</v>
      </c>
      <c r="O90" s="221"/>
      <c r="P90" s="221"/>
      <c r="Q90" s="221"/>
      <c r="R90" s="112"/>
      <c r="T90" s="88"/>
      <c r="U90" s="88"/>
    </row>
    <row r="91" spans="2:47" s="110" customFormat="1" ht="21" customHeight="1" x14ac:dyDescent="0.3">
      <c r="B91" s="111"/>
      <c r="C91" s="88"/>
      <c r="D91" s="88" t="s">
        <v>493</v>
      </c>
      <c r="E91" s="88"/>
      <c r="F91" s="88"/>
      <c r="G91" s="88"/>
      <c r="H91" s="88"/>
      <c r="I91" s="88"/>
      <c r="J91" s="88"/>
      <c r="K91" s="88"/>
      <c r="L91" s="88"/>
      <c r="M91" s="88"/>
      <c r="N91" s="205">
        <f>ROUND($N$139,2)</f>
        <v>0</v>
      </c>
      <c r="O91" s="221"/>
      <c r="P91" s="221"/>
      <c r="Q91" s="221"/>
      <c r="R91" s="112"/>
      <c r="T91" s="88"/>
      <c r="U91" s="88"/>
    </row>
    <row r="92" spans="2:47" s="110" customFormat="1" ht="21" customHeight="1" x14ac:dyDescent="0.3">
      <c r="B92" s="111"/>
      <c r="C92" s="88"/>
      <c r="D92" s="88" t="s">
        <v>494</v>
      </c>
      <c r="E92" s="88"/>
      <c r="F92" s="88"/>
      <c r="G92" s="88"/>
      <c r="H92" s="88"/>
      <c r="I92" s="88"/>
      <c r="J92" s="88"/>
      <c r="K92" s="88"/>
      <c r="L92" s="88"/>
      <c r="M92" s="88"/>
      <c r="N92" s="205">
        <f>ROUND($N$141,2)</f>
        <v>0</v>
      </c>
      <c r="O92" s="221"/>
      <c r="P92" s="221"/>
      <c r="Q92" s="221"/>
      <c r="R92" s="112"/>
      <c r="T92" s="88"/>
      <c r="U92" s="88"/>
    </row>
    <row r="93" spans="2:47" s="110" customFormat="1" ht="21" customHeight="1" x14ac:dyDescent="0.3">
      <c r="B93" s="111"/>
      <c r="C93" s="88"/>
      <c r="D93" s="88" t="s">
        <v>495</v>
      </c>
      <c r="E93" s="88"/>
      <c r="F93" s="88"/>
      <c r="G93" s="88"/>
      <c r="H93" s="88"/>
      <c r="I93" s="88"/>
      <c r="J93" s="88"/>
      <c r="K93" s="88"/>
      <c r="L93" s="88"/>
      <c r="M93" s="88"/>
      <c r="N93" s="205">
        <f>ROUND($N$144,2)</f>
        <v>0</v>
      </c>
      <c r="O93" s="221"/>
      <c r="P93" s="221"/>
      <c r="Q93" s="221"/>
      <c r="R93" s="112"/>
      <c r="T93" s="88"/>
      <c r="U93" s="88"/>
    </row>
    <row r="94" spans="2:47" s="110" customFormat="1" ht="21" customHeight="1" x14ac:dyDescent="0.3">
      <c r="B94" s="111"/>
      <c r="C94" s="88"/>
      <c r="D94" s="88" t="s">
        <v>227</v>
      </c>
      <c r="E94" s="88"/>
      <c r="F94" s="88"/>
      <c r="G94" s="88"/>
      <c r="H94" s="88"/>
      <c r="I94" s="88"/>
      <c r="J94" s="88"/>
      <c r="K94" s="88"/>
      <c r="L94" s="88"/>
      <c r="M94" s="88"/>
      <c r="N94" s="205">
        <f>ROUND($N$146,2)</f>
        <v>0</v>
      </c>
      <c r="O94" s="221"/>
      <c r="P94" s="221"/>
      <c r="Q94" s="221"/>
      <c r="R94" s="112"/>
      <c r="T94" s="88"/>
      <c r="U94" s="88"/>
    </row>
    <row r="95" spans="2:47" s="110" customFormat="1" ht="21" customHeight="1" x14ac:dyDescent="0.3">
      <c r="B95" s="111"/>
      <c r="C95" s="88"/>
      <c r="D95" s="88" t="s">
        <v>496</v>
      </c>
      <c r="E95" s="88"/>
      <c r="F95" s="88"/>
      <c r="G95" s="88"/>
      <c r="H95" s="88"/>
      <c r="I95" s="88"/>
      <c r="J95" s="88"/>
      <c r="K95" s="88"/>
      <c r="L95" s="88"/>
      <c r="M95" s="88"/>
      <c r="N95" s="205">
        <f>ROUND($N$169,2)</f>
        <v>0</v>
      </c>
      <c r="O95" s="221"/>
      <c r="P95" s="221"/>
      <c r="Q95" s="221"/>
      <c r="R95" s="112"/>
      <c r="T95" s="88"/>
      <c r="U95" s="88"/>
    </row>
    <row r="96" spans="2:47" s="6" customFormat="1" ht="22.5" customHeight="1" x14ac:dyDescent="0.3">
      <c r="B96" s="22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4"/>
      <c r="T96" s="23"/>
      <c r="U96" s="23"/>
    </row>
    <row r="97" spans="2:62" s="6" customFormat="1" ht="30" customHeight="1" x14ac:dyDescent="0.3">
      <c r="B97" s="22"/>
      <c r="C97" s="70" t="s">
        <v>120</v>
      </c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10">
        <f>ROUND($N$98+$N$99+$N$100+$N$101+$N$102+$N$103,2)</f>
        <v>0</v>
      </c>
      <c r="O97" s="191"/>
      <c r="P97" s="191"/>
      <c r="Q97" s="191"/>
      <c r="R97" s="24"/>
      <c r="T97" s="113"/>
      <c r="U97" s="114" t="s">
        <v>39</v>
      </c>
    </row>
    <row r="98" spans="2:62" s="6" customFormat="1" ht="18.75" customHeight="1" x14ac:dyDescent="0.3">
      <c r="B98" s="22"/>
      <c r="C98" s="23"/>
      <c r="D98" s="209" t="s">
        <v>121</v>
      </c>
      <c r="E98" s="191"/>
      <c r="F98" s="191"/>
      <c r="G98" s="191"/>
      <c r="H98" s="191"/>
      <c r="I98" s="23"/>
      <c r="J98" s="23"/>
      <c r="K98" s="23"/>
      <c r="L98" s="23"/>
      <c r="M98" s="23"/>
      <c r="N98" s="204">
        <f>ROUND($N$88*$T$98,2)</f>
        <v>0</v>
      </c>
      <c r="O98" s="191"/>
      <c r="P98" s="191"/>
      <c r="Q98" s="191"/>
      <c r="R98" s="24"/>
      <c r="T98" s="115"/>
      <c r="U98" s="116" t="s">
        <v>40</v>
      </c>
      <c r="AY98" s="6" t="s">
        <v>122</v>
      </c>
      <c r="BE98" s="92">
        <f>IF($U$98="základní",$N$98,0)</f>
        <v>0</v>
      </c>
      <c r="BF98" s="92">
        <f>IF($U$98="snížená",$N$98,0)</f>
        <v>0</v>
      </c>
      <c r="BG98" s="92">
        <f>IF($U$98="zákl. přenesená",$N$98,0)</f>
        <v>0</v>
      </c>
      <c r="BH98" s="92">
        <f>IF($U$98="sníž. přenesená",$N$98,0)</f>
        <v>0</v>
      </c>
      <c r="BI98" s="92">
        <f>IF($U$98="nulová",$N$98,0)</f>
        <v>0</v>
      </c>
      <c r="BJ98" s="6" t="s">
        <v>21</v>
      </c>
    </row>
    <row r="99" spans="2:62" s="6" customFormat="1" ht="18.75" customHeight="1" x14ac:dyDescent="0.3">
      <c r="B99" s="22"/>
      <c r="C99" s="23"/>
      <c r="D99" s="209" t="s">
        <v>123</v>
      </c>
      <c r="E99" s="191"/>
      <c r="F99" s="191"/>
      <c r="G99" s="191"/>
      <c r="H99" s="191"/>
      <c r="I99" s="23"/>
      <c r="J99" s="23"/>
      <c r="K99" s="23"/>
      <c r="L99" s="23"/>
      <c r="M99" s="23"/>
      <c r="N99" s="204">
        <f>ROUND($N$88*$T$99,2)</f>
        <v>0</v>
      </c>
      <c r="O99" s="191"/>
      <c r="P99" s="191"/>
      <c r="Q99" s="191"/>
      <c r="R99" s="24"/>
      <c r="T99" s="115"/>
      <c r="U99" s="116" t="s">
        <v>40</v>
      </c>
      <c r="AY99" s="6" t="s">
        <v>122</v>
      </c>
      <c r="BE99" s="92">
        <f>IF($U$99="základní",$N$99,0)</f>
        <v>0</v>
      </c>
      <c r="BF99" s="92">
        <f>IF($U$99="snížená",$N$99,0)</f>
        <v>0</v>
      </c>
      <c r="BG99" s="92">
        <f>IF($U$99="zákl. přenesená",$N$99,0)</f>
        <v>0</v>
      </c>
      <c r="BH99" s="92">
        <f>IF($U$99="sníž. přenesená",$N$99,0)</f>
        <v>0</v>
      </c>
      <c r="BI99" s="92">
        <f>IF($U$99="nulová",$N$99,0)</f>
        <v>0</v>
      </c>
      <c r="BJ99" s="6" t="s">
        <v>21</v>
      </c>
    </row>
    <row r="100" spans="2:62" s="6" customFormat="1" ht="18.75" customHeight="1" x14ac:dyDescent="0.3">
      <c r="B100" s="22"/>
      <c r="C100" s="23"/>
      <c r="D100" s="209" t="s">
        <v>124</v>
      </c>
      <c r="E100" s="191"/>
      <c r="F100" s="191"/>
      <c r="G100" s="191"/>
      <c r="H100" s="191"/>
      <c r="I100" s="23"/>
      <c r="J100" s="23"/>
      <c r="K100" s="23"/>
      <c r="L100" s="23"/>
      <c r="M100" s="23"/>
      <c r="N100" s="204">
        <f>ROUND($N$88*$T$100,2)</f>
        <v>0</v>
      </c>
      <c r="O100" s="191"/>
      <c r="P100" s="191"/>
      <c r="Q100" s="191"/>
      <c r="R100" s="24"/>
      <c r="T100" s="115"/>
      <c r="U100" s="116" t="s">
        <v>40</v>
      </c>
      <c r="AY100" s="6" t="s">
        <v>122</v>
      </c>
      <c r="BE100" s="92">
        <f>IF($U$100="základní",$N$100,0)</f>
        <v>0</v>
      </c>
      <c r="BF100" s="92">
        <f>IF($U$100="snížená",$N$100,0)</f>
        <v>0</v>
      </c>
      <c r="BG100" s="92">
        <f>IF($U$100="zákl. přenesená",$N$100,0)</f>
        <v>0</v>
      </c>
      <c r="BH100" s="92">
        <f>IF($U$100="sníž. přenesená",$N$100,0)</f>
        <v>0</v>
      </c>
      <c r="BI100" s="92">
        <f>IF($U$100="nulová",$N$100,0)</f>
        <v>0</v>
      </c>
      <c r="BJ100" s="6" t="s">
        <v>21</v>
      </c>
    </row>
    <row r="101" spans="2:62" s="6" customFormat="1" ht="18.75" customHeight="1" x14ac:dyDescent="0.3">
      <c r="B101" s="22"/>
      <c r="C101" s="23"/>
      <c r="D101" s="209" t="s">
        <v>125</v>
      </c>
      <c r="E101" s="191"/>
      <c r="F101" s="191"/>
      <c r="G101" s="191"/>
      <c r="H101" s="191"/>
      <c r="I101" s="23"/>
      <c r="J101" s="23"/>
      <c r="K101" s="23"/>
      <c r="L101" s="23"/>
      <c r="M101" s="23"/>
      <c r="N101" s="204">
        <f>ROUND($N$88*$T$101,2)</f>
        <v>0</v>
      </c>
      <c r="O101" s="191"/>
      <c r="P101" s="191"/>
      <c r="Q101" s="191"/>
      <c r="R101" s="24"/>
      <c r="T101" s="115"/>
      <c r="U101" s="116" t="s">
        <v>40</v>
      </c>
      <c r="AY101" s="6" t="s">
        <v>122</v>
      </c>
      <c r="BE101" s="92">
        <f>IF($U$101="základní",$N$101,0)</f>
        <v>0</v>
      </c>
      <c r="BF101" s="92">
        <f>IF($U$101="snížená",$N$101,0)</f>
        <v>0</v>
      </c>
      <c r="BG101" s="92">
        <f>IF($U$101="zákl. přenesená",$N$101,0)</f>
        <v>0</v>
      </c>
      <c r="BH101" s="92">
        <f>IF($U$101="sníž. přenesená",$N$101,0)</f>
        <v>0</v>
      </c>
      <c r="BI101" s="92">
        <f>IF($U$101="nulová",$N$101,0)</f>
        <v>0</v>
      </c>
      <c r="BJ101" s="6" t="s">
        <v>21</v>
      </c>
    </row>
    <row r="102" spans="2:62" s="6" customFormat="1" ht="18.75" customHeight="1" x14ac:dyDescent="0.3">
      <c r="B102" s="22"/>
      <c r="C102" s="23"/>
      <c r="D102" s="209" t="s">
        <v>126</v>
      </c>
      <c r="E102" s="191"/>
      <c r="F102" s="191"/>
      <c r="G102" s="191"/>
      <c r="H102" s="191"/>
      <c r="I102" s="23"/>
      <c r="J102" s="23"/>
      <c r="K102" s="23"/>
      <c r="L102" s="23"/>
      <c r="M102" s="23"/>
      <c r="N102" s="204">
        <f>ROUND($N$88*$T$102,2)</f>
        <v>0</v>
      </c>
      <c r="O102" s="191"/>
      <c r="P102" s="191"/>
      <c r="Q102" s="191"/>
      <c r="R102" s="24"/>
      <c r="T102" s="115"/>
      <c r="U102" s="116" t="s">
        <v>40</v>
      </c>
      <c r="AY102" s="6" t="s">
        <v>122</v>
      </c>
      <c r="BE102" s="92">
        <f>IF($U$102="základní",$N$102,0)</f>
        <v>0</v>
      </c>
      <c r="BF102" s="92">
        <f>IF($U$102="snížená",$N$102,0)</f>
        <v>0</v>
      </c>
      <c r="BG102" s="92">
        <f>IF($U$102="zákl. přenesená",$N$102,0)</f>
        <v>0</v>
      </c>
      <c r="BH102" s="92">
        <f>IF($U$102="sníž. přenesená",$N$102,0)</f>
        <v>0</v>
      </c>
      <c r="BI102" s="92">
        <f>IF($U$102="nulová",$N$102,0)</f>
        <v>0</v>
      </c>
      <c r="BJ102" s="6" t="s">
        <v>21</v>
      </c>
    </row>
    <row r="103" spans="2:62" s="6" customFormat="1" ht="18.75" customHeight="1" x14ac:dyDescent="0.3">
      <c r="B103" s="22"/>
      <c r="C103" s="23"/>
      <c r="D103" s="88" t="s">
        <v>127</v>
      </c>
      <c r="E103" s="23"/>
      <c r="F103" s="23"/>
      <c r="G103" s="23"/>
      <c r="H103" s="23"/>
      <c r="I103" s="23"/>
      <c r="J103" s="23"/>
      <c r="K103" s="23"/>
      <c r="L103" s="23"/>
      <c r="M103" s="23"/>
      <c r="N103" s="204">
        <f>ROUND($N$88*$T$103,2)</f>
        <v>0</v>
      </c>
      <c r="O103" s="191"/>
      <c r="P103" s="191"/>
      <c r="Q103" s="191"/>
      <c r="R103" s="24"/>
      <c r="T103" s="117"/>
      <c r="U103" s="118" t="s">
        <v>40</v>
      </c>
      <c r="AY103" s="6" t="s">
        <v>128</v>
      </c>
      <c r="BE103" s="92">
        <f>IF($U$103="základní",$N$103,0)</f>
        <v>0</v>
      </c>
      <c r="BF103" s="92">
        <f>IF($U$103="snížená",$N$103,0)</f>
        <v>0</v>
      </c>
      <c r="BG103" s="92">
        <f>IF($U$103="zákl. přenesená",$N$103,0)</f>
        <v>0</v>
      </c>
      <c r="BH103" s="92">
        <f>IF($U$103="sníž. přenesená",$N$103,0)</f>
        <v>0</v>
      </c>
      <c r="BI103" s="92">
        <f>IF($U$103="nulová",$N$103,0)</f>
        <v>0</v>
      </c>
      <c r="BJ103" s="6" t="s">
        <v>21</v>
      </c>
    </row>
    <row r="104" spans="2:62" s="6" customFormat="1" ht="14.25" customHeight="1" x14ac:dyDescent="0.3">
      <c r="B104" s="22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4"/>
      <c r="T104" s="23"/>
      <c r="U104" s="23"/>
    </row>
    <row r="105" spans="2:62" s="6" customFormat="1" ht="30" customHeight="1" x14ac:dyDescent="0.3">
      <c r="B105" s="22"/>
      <c r="C105" s="99" t="s">
        <v>106</v>
      </c>
      <c r="D105" s="32"/>
      <c r="E105" s="32"/>
      <c r="F105" s="32"/>
      <c r="G105" s="32"/>
      <c r="H105" s="32"/>
      <c r="I105" s="32"/>
      <c r="J105" s="32"/>
      <c r="K105" s="32"/>
      <c r="L105" s="206">
        <f>ROUND(SUM($N$88+$N$97),2)</f>
        <v>0</v>
      </c>
      <c r="M105" s="207"/>
      <c r="N105" s="207"/>
      <c r="O105" s="207"/>
      <c r="P105" s="207"/>
      <c r="Q105" s="207"/>
      <c r="R105" s="24"/>
      <c r="T105" s="23"/>
      <c r="U105" s="23"/>
    </row>
    <row r="106" spans="2:62" s="6" customFormat="1" ht="7.5" customHeight="1" x14ac:dyDescent="0.3">
      <c r="B106" s="45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7"/>
      <c r="T106" s="23"/>
      <c r="U106" s="23"/>
    </row>
    <row r="107" spans="2:62" ht="14.25" customHeight="1" x14ac:dyDescent="0.3">
      <c r="N107" s="1"/>
    </row>
    <row r="108" spans="2:62" ht="14.25" customHeight="1" x14ac:dyDescent="0.3">
      <c r="N108" s="1"/>
    </row>
    <row r="109" spans="2:62" ht="14.25" customHeight="1" x14ac:dyDescent="0.3">
      <c r="N109" s="1"/>
    </row>
    <row r="110" spans="2:62" s="6" customFormat="1" ht="7.5" customHeight="1" x14ac:dyDescent="0.3">
      <c r="B110" s="48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50"/>
    </row>
    <row r="111" spans="2:62" s="6" customFormat="1" ht="37.5" customHeight="1" x14ac:dyDescent="0.3">
      <c r="B111" s="22"/>
      <c r="C111" s="186" t="s">
        <v>129</v>
      </c>
      <c r="D111" s="191"/>
      <c r="E111" s="191"/>
      <c r="F111" s="191"/>
      <c r="G111" s="191"/>
      <c r="H111" s="191"/>
      <c r="I111" s="191"/>
      <c r="J111" s="191"/>
      <c r="K111" s="191"/>
      <c r="L111" s="191"/>
      <c r="M111" s="191"/>
      <c r="N111" s="191"/>
      <c r="O111" s="191"/>
      <c r="P111" s="191"/>
      <c r="Q111" s="191"/>
      <c r="R111" s="24"/>
    </row>
    <row r="112" spans="2:62" s="6" customFormat="1" ht="7.5" customHeight="1" x14ac:dyDescent="0.3">
      <c r="B112" s="22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4"/>
    </row>
    <row r="113" spans="2:64" s="6" customFormat="1" ht="30.75" customHeight="1" x14ac:dyDescent="0.3">
      <c r="B113" s="22"/>
      <c r="C113" s="18" t="s">
        <v>16</v>
      </c>
      <c r="D113" s="23"/>
      <c r="E113" s="23"/>
      <c r="F113" s="213" t="str">
        <f>$F$6</f>
        <v>Přístupové komunikace do průmyslové zóny</v>
      </c>
      <c r="G113" s="191"/>
      <c r="H113" s="191"/>
      <c r="I113" s="191"/>
      <c r="J113" s="191"/>
      <c r="K113" s="191"/>
      <c r="L113" s="191"/>
      <c r="M113" s="191"/>
      <c r="N113" s="191"/>
      <c r="O113" s="191"/>
      <c r="P113" s="191"/>
      <c r="Q113" s="23"/>
      <c r="R113" s="24"/>
    </row>
    <row r="114" spans="2:64" s="6" customFormat="1" ht="37.5" customHeight="1" x14ac:dyDescent="0.3">
      <c r="B114" s="22"/>
      <c r="C114" s="56" t="s">
        <v>110</v>
      </c>
      <c r="D114" s="23"/>
      <c r="E114" s="23"/>
      <c r="F114" s="196" t="str">
        <f>$F$7</f>
        <v>SO 300.01 - Dešťová kanalizace</v>
      </c>
      <c r="G114" s="191"/>
      <c r="H114" s="191"/>
      <c r="I114" s="191"/>
      <c r="J114" s="191"/>
      <c r="K114" s="191"/>
      <c r="L114" s="191"/>
      <c r="M114" s="191"/>
      <c r="N114" s="191"/>
      <c r="O114" s="191"/>
      <c r="P114" s="191"/>
      <c r="Q114" s="23"/>
      <c r="R114" s="24"/>
    </row>
    <row r="115" spans="2:64" s="6" customFormat="1" ht="7.5" customHeight="1" x14ac:dyDescent="0.3">
      <c r="B115" s="22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4"/>
    </row>
    <row r="116" spans="2:64" s="6" customFormat="1" ht="18.75" customHeight="1" x14ac:dyDescent="0.3">
      <c r="B116" s="22"/>
      <c r="C116" s="18" t="s">
        <v>22</v>
      </c>
      <c r="D116" s="23"/>
      <c r="E116" s="23"/>
      <c r="F116" s="16" t="str">
        <f>$F$9</f>
        <v>Město Ralsko</v>
      </c>
      <c r="G116" s="23"/>
      <c r="H116" s="23"/>
      <c r="I116" s="23"/>
      <c r="J116" s="23"/>
      <c r="K116" s="18" t="s">
        <v>24</v>
      </c>
      <c r="L116" s="23"/>
      <c r="M116" s="217">
        <f>IF($O$9="","",$O$9)</f>
        <v>42530</v>
      </c>
      <c r="N116" s="191"/>
      <c r="O116" s="191"/>
      <c r="P116" s="191"/>
      <c r="Q116" s="23"/>
      <c r="R116" s="24"/>
    </row>
    <row r="117" spans="2:64" s="6" customFormat="1" ht="7.5" customHeight="1" x14ac:dyDescent="0.3">
      <c r="B117" s="22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4"/>
    </row>
    <row r="118" spans="2:64" s="6" customFormat="1" ht="15.75" customHeight="1" x14ac:dyDescent="0.3">
      <c r="B118" s="22"/>
      <c r="C118" s="18" t="s">
        <v>27</v>
      </c>
      <c r="D118" s="23"/>
      <c r="E118" s="23"/>
      <c r="F118" s="16" t="str">
        <f>$E$12</f>
        <v xml:space="preserve"> </v>
      </c>
      <c r="G118" s="23"/>
      <c r="H118" s="23"/>
      <c r="I118" s="23"/>
      <c r="J118" s="23"/>
      <c r="K118" s="18" t="s">
        <v>33</v>
      </c>
      <c r="L118" s="23"/>
      <c r="M118" s="175" t="str">
        <f>$E$18</f>
        <v xml:space="preserve"> </v>
      </c>
      <c r="N118" s="191"/>
      <c r="O118" s="191"/>
      <c r="P118" s="191"/>
      <c r="Q118" s="191"/>
      <c r="R118" s="24"/>
    </row>
    <row r="119" spans="2:64" s="6" customFormat="1" ht="15" customHeight="1" x14ac:dyDescent="0.3">
      <c r="B119" s="22"/>
      <c r="C119" s="18" t="s">
        <v>31</v>
      </c>
      <c r="D119" s="23"/>
      <c r="E119" s="23"/>
      <c r="F119" s="16" t="str">
        <f>IF($E$15="","",$E$15)</f>
        <v>Vyplň údaj</v>
      </c>
      <c r="G119" s="23"/>
      <c r="H119" s="23"/>
      <c r="I119" s="23"/>
      <c r="J119" s="23"/>
      <c r="K119" s="18" t="s">
        <v>35</v>
      </c>
      <c r="L119" s="23"/>
      <c r="M119" s="175" t="str">
        <f>$E$21</f>
        <v xml:space="preserve"> </v>
      </c>
      <c r="N119" s="191"/>
      <c r="O119" s="191"/>
      <c r="P119" s="191"/>
      <c r="Q119" s="191"/>
      <c r="R119" s="24"/>
    </row>
    <row r="120" spans="2:64" s="6" customFormat="1" ht="11.25" customHeight="1" x14ac:dyDescent="0.3">
      <c r="B120" s="22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4"/>
    </row>
    <row r="121" spans="2:64" s="119" customFormat="1" ht="30" customHeight="1" x14ac:dyDescent="0.3">
      <c r="B121" s="120"/>
      <c r="C121" s="121" t="s">
        <v>130</v>
      </c>
      <c r="D121" s="122" t="s">
        <v>131</v>
      </c>
      <c r="E121" s="122" t="s">
        <v>57</v>
      </c>
      <c r="F121" s="222" t="s">
        <v>132</v>
      </c>
      <c r="G121" s="223"/>
      <c r="H121" s="223"/>
      <c r="I121" s="223"/>
      <c r="J121" s="122" t="s">
        <v>133</v>
      </c>
      <c r="K121" s="122" t="s">
        <v>134</v>
      </c>
      <c r="L121" s="222" t="s">
        <v>135</v>
      </c>
      <c r="M121" s="223"/>
      <c r="N121" s="222" t="s">
        <v>136</v>
      </c>
      <c r="O121" s="223"/>
      <c r="P121" s="223"/>
      <c r="Q121" s="224"/>
      <c r="R121" s="123"/>
      <c r="T121" s="65" t="s">
        <v>137</v>
      </c>
      <c r="U121" s="66" t="s">
        <v>39</v>
      </c>
      <c r="V121" s="66" t="s">
        <v>138</v>
      </c>
      <c r="W121" s="66" t="s">
        <v>139</v>
      </c>
      <c r="X121" s="66" t="s">
        <v>140</v>
      </c>
      <c r="Y121" s="66" t="s">
        <v>141</v>
      </c>
      <c r="Z121" s="66" t="s">
        <v>142</v>
      </c>
      <c r="AA121" s="67" t="s">
        <v>143</v>
      </c>
    </row>
    <row r="122" spans="2:64" s="6" customFormat="1" ht="30" customHeight="1" x14ac:dyDescent="0.35">
      <c r="B122" s="22"/>
      <c r="C122" s="70" t="s">
        <v>112</v>
      </c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4">
        <f>$BK$122</f>
        <v>0</v>
      </c>
      <c r="O122" s="191"/>
      <c r="P122" s="191"/>
      <c r="Q122" s="191"/>
      <c r="R122" s="24"/>
      <c r="T122" s="69"/>
      <c r="U122" s="37"/>
      <c r="V122" s="37"/>
      <c r="W122" s="124">
        <f>$W$123+$W$171</f>
        <v>1315.64419</v>
      </c>
      <c r="X122" s="37"/>
      <c r="Y122" s="124">
        <f>$Y$123+$Y$171</f>
        <v>329.43717929999997</v>
      </c>
      <c r="Z122" s="37"/>
      <c r="AA122" s="125">
        <f>$AA$123+$AA$171</f>
        <v>0</v>
      </c>
      <c r="AT122" s="6" t="s">
        <v>74</v>
      </c>
      <c r="AU122" s="6" t="s">
        <v>117</v>
      </c>
      <c r="BK122" s="126">
        <f>$BK$123+$BK$171</f>
        <v>0</v>
      </c>
    </row>
    <row r="123" spans="2:64" s="127" customFormat="1" ht="37.5" customHeight="1" x14ac:dyDescent="0.35">
      <c r="B123" s="128"/>
      <c r="C123" s="129"/>
      <c r="D123" s="130" t="s">
        <v>118</v>
      </c>
      <c r="E123" s="129"/>
      <c r="F123" s="129"/>
      <c r="G123" s="129"/>
      <c r="H123" s="129"/>
      <c r="I123" s="129"/>
      <c r="J123" s="129"/>
      <c r="K123" s="129"/>
      <c r="L123" s="129"/>
      <c r="M123" s="129"/>
      <c r="N123" s="235">
        <f>$BK$123</f>
        <v>0</v>
      </c>
      <c r="O123" s="236"/>
      <c r="P123" s="236"/>
      <c r="Q123" s="236"/>
      <c r="R123" s="131"/>
      <c r="T123" s="132"/>
      <c r="U123" s="129"/>
      <c r="V123" s="129"/>
      <c r="W123" s="133">
        <f>$W$124+$W$139+$W$141+$W$144+$W$146+$W$169</f>
        <v>1315.64419</v>
      </c>
      <c r="X123" s="129"/>
      <c r="Y123" s="133">
        <f>$Y$124+$Y$139+$Y$141+$Y$144+$Y$146+$Y$169</f>
        <v>329.43717929999997</v>
      </c>
      <c r="Z123" s="129"/>
      <c r="AA123" s="134">
        <f>$AA$124+$AA$139+$AA$141+$AA$144+$AA$146+$AA$169</f>
        <v>0</v>
      </c>
      <c r="AR123" s="135" t="s">
        <v>21</v>
      </c>
      <c r="AT123" s="135" t="s">
        <v>74</v>
      </c>
      <c r="AU123" s="135" t="s">
        <v>75</v>
      </c>
      <c r="AY123" s="135" t="s">
        <v>144</v>
      </c>
      <c r="BK123" s="136">
        <f>$BK$124+$BK$139+$BK$141+$BK$144+$BK$146+$BK$169</f>
        <v>0</v>
      </c>
    </row>
    <row r="124" spans="2:64" s="127" customFormat="1" ht="21" customHeight="1" x14ac:dyDescent="0.35">
      <c r="B124" s="128"/>
      <c r="C124" s="129"/>
      <c r="D124" s="137" t="s">
        <v>220</v>
      </c>
      <c r="E124" s="129"/>
      <c r="F124" s="129"/>
      <c r="G124" s="129"/>
      <c r="H124" s="129"/>
      <c r="I124" s="129"/>
      <c r="J124" s="129"/>
      <c r="K124" s="129"/>
      <c r="L124" s="129"/>
      <c r="M124" s="129"/>
      <c r="N124" s="237">
        <f>$BK$124</f>
        <v>0</v>
      </c>
      <c r="O124" s="236"/>
      <c r="P124" s="236"/>
      <c r="Q124" s="236"/>
      <c r="R124" s="131"/>
      <c r="T124" s="132"/>
      <c r="U124" s="129"/>
      <c r="V124" s="129"/>
      <c r="W124" s="133">
        <f>SUM($W$125:$W$138)</f>
        <v>828.07743000000005</v>
      </c>
      <c r="X124" s="129"/>
      <c r="Y124" s="133">
        <f>SUM($Y$125:$Y$138)</f>
        <v>242.71621730000001</v>
      </c>
      <c r="Z124" s="129"/>
      <c r="AA124" s="134">
        <f>SUM($AA$125:$AA$138)</f>
        <v>0</v>
      </c>
      <c r="AR124" s="135" t="s">
        <v>21</v>
      </c>
      <c r="AT124" s="135" t="s">
        <v>74</v>
      </c>
      <c r="AU124" s="135" t="s">
        <v>21</v>
      </c>
      <c r="AY124" s="135" t="s">
        <v>144</v>
      </c>
      <c r="BK124" s="136">
        <f>SUM($BK$125:$BK$138)</f>
        <v>0</v>
      </c>
    </row>
    <row r="125" spans="2:64" s="6" customFormat="1" ht="27" customHeight="1" x14ac:dyDescent="0.3">
      <c r="B125" s="22"/>
      <c r="C125" s="138" t="s">
        <v>21</v>
      </c>
      <c r="D125" s="138" t="s">
        <v>145</v>
      </c>
      <c r="E125" s="139" t="s">
        <v>497</v>
      </c>
      <c r="F125" s="225" t="s">
        <v>498</v>
      </c>
      <c r="G125" s="226"/>
      <c r="H125" s="226"/>
      <c r="I125" s="226"/>
      <c r="J125" s="140" t="s">
        <v>499</v>
      </c>
      <c r="K125" s="141">
        <v>50</v>
      </c>
      <c r="L125" s="227">
        <v>0</v>
      </c>
      <c r="M125" s="226"/>
      <c r="N125" s="228">
        <f>ROUND($L$125*$K$125,2)</f>
        <v>0</v>
      </c>
      <c r="O125" s="226"/>
      <c r="P125" s="226"/>
      <c r="Q125" s="226"/>
      <c r="R125" s="24"/>
      <c r="T125" s="142"/>
      <c r="U125" s="30" t="s">
        <v>40</v>
      </c>
      <c r="V125" s="143">
        <v>0</v>
      </c>
      <c r="W125" s="143">
        <f>$V$125*$K$125</f>
        <v>0</v>
      </c>
      <c r="X125" s="143">
        <v>0</v>
      </c>
      <c r="Y125" s="143">
        <f>$X$125*$K$125</f>
        <v>0</v>
      </c>
      <c r="Z125" s="143">
        <v>0</v>
      </c>
      <c r="AA125" s="144">
        <f>$Z$125*$K$125</f>
        <v>0</v>
      </c>
      <c r="AR125" s="6" t="s">
        <v>149</v>
      </c>
      <c r="AT125" s="6" t="s">
        <v>145</v>
      </c>
      <c r="AU125" s="6" t="s">
        <v>108</v>
      </c>
      <c r="AY125" s="6" t="s">
        <v>144</v>
      </c>
      <c r="BE125" s="92">
        <f>IF($U$125="základní",$N$125,0)</f>
        <v>0</v>
      </c>
      <c r="BF125" s="92">
        <f>IF($U$125="snížená",$N$125,0)</f>
        <v>0</v>
      </c>
      <c r="BG125" s="92">
        <f>IF($U$125="zákl. přenesená",$N$125,0)</f>
        <v>0</v>
      </c>
      <c r="BH125" s="92">
        <f>IF($U$125="sníž. přenesená",$N$125,0)</f>
        <v>0</v>
      </c>
      <c r="BI125" s="92">
        <f>IF($U$125="nulová",$N$125,0)</f>
        <v>0</v>
      </c>
      <c r="BJ125" s="6" t="s">
        <v>21</v>
      </c>
      <c r="BK125" s="92">
        <f>ROUND($L$125*$K$125,2)</f>
        <v>0</v>
      </c>
      <c r="BL125" s="6" t="s">
        <v>149</v>
      </c>
    </row>
    <row r="126" spans="2:64" s="6" customFormat="1" ht="27" customHeight="1" x14ac:dyDescent="0.3">
      <c r="B126" s="22"/>
      <c r="C126" s="138" t="s">
        <v>108</v>
      </c>
      <c r="D126" s="138" t="s">
        <v>145</v>
      </c>
      <c r="E126" s="139" t="s">
        <v>500</v>
      </c>
      <c r="F126" s="225" t="s">
        <v>501</v>
      </c>
      <c r="G126" s="226"/>
      <c r="H126" s="226"/>
      <c r="I126" s="226"/>
      <c r="J126" s="140" t="s">
        <v>232</v>
      </c>
      <c r="K126" s="141">
        <v>6</v>
      </c>
      <c r="L126" s="227">
        <v>0</v>
      </c>
      <c r="M126" s="226"/>
      <c r="N126" s="228">
        <f>ROUND($L$126*$K$126,2)</f>
        <v>0</v>
      </c>
      <c r="O126" s="226"/>
      <c r="P126" s="226"/>
      <c r="Q126" s="226"/>
      <c r="R126" s="24"/>
      <c r="T126" s="142"/>
      <c r="U126" s="30" t="s">
        <v>40</v>
      </c>
      <c r="V126" s="143">
        <v>0.433</v>
      </c>
      <c r="W126" s="143">
        <f>$V$126*$K$126</f>
        <v>2.5979999999999999</v>
      </c>
      <c r="X126" s="143">
        <v>0</v>
      </c>
      <c r="Y126" s="143">
        <f>$X$126*$K$126</f>
        <v>0</v>
      </c>
      <c r="Z126" s="143">
        <v>0</v>
      </c>
      <c r="AA126" s="144">
        <f>$Z$126*$K$126</f>
        <v>0</v>
      </c>
      <c r="AR126" s="6" t="s">
        <v>149</v>
      </c>
      <c r="AT126" s="6" t="s">
        <v>145</v>
      </c>
      <c r="AU126" s="6" t="s">
        <v>108</v>
      </c>
      <c r="AY126" s="6" t="s">
        <v>144</v>
      </c>
      <c r="BE126" s="92">
        <f>IF($U$126="základní",$N$126,0)</f>
        <v>0</v>
      </c>
      <c r="BF126" s="92">
        <f>IF($U$126="snížená",$N$126,0)</f>
        <v>0</v>
      </c>
      <c r="BG126" s="92">
        <f>IF($U$126="zákl. přenesená",$N$126,0)</f>
        <v>0</v>
      </c>
      <c r="BH126" s="92">
        <f>IF($U$126="sníž. přenesená",$N$126,0)</f>
        <v>0</v>
      </c>
      <c r="BI126" s="92">
        <f>IF($U$126="nulová",$N$126,0)</f>
        <v>0</v>
      </c>
      <c r="BJ126" s="6" t="s">
        <v>21</v>
      </c>
      <c r="BK126" s="92">
        <f>ROUND($L$126*$K$126,2)</f>
        <v>0</v>
      </c>
      <c r="BL126" s="6" t="s">
        <v>149</v>
      </c>
    </row>
    <row r="127" spans="2:64" s="6" customFormat="1" ht="27" customHeight="1" x14ac:dyDescent="0.3">
      <c r="B127" s="22"/>
      <c r="C127" s="138" t="s">
        <v>153</v>
      </c>
      <c r="D127" s="138" t="s">
        <v>145</v>
      </c>
      <c r="E127" s="139" t="s">
        <v>502</v>
      </c>
      <c r="F127" s="225" t="s">
        <v>503</v>
      </c>
      <c r="G127" s="226"/>
      <c r="H127" s="226"/>
      <c r="I127" s="226"/>
      <c r="J127" s="140" t="s">
        <v>232</v>
      </c>
      <c r="K127" s="141">
        <v>6</v>
      </c>
      <c r="L127" s="227">
        <v>0</v>
      </c>
      <c r="M127" s="226"/>
      <c r="N127" s="228">
        <f>ROUND($L$127*$K$127,2)</f>
        <v>0</v>
      </c>
      <c r="O127" s="226"/>
      <c r="P127" s="226"/>
      <c r="Q127" s="226"/>
      <c r="R127" s="24"/>
      <c r="T127" s="142"/>
      <c r="U127" s="30" t="s">
        <v>40</v>
      </c>
      <c r="V127" s="143">
        <v>0.871</v>
      </c>
      <c r="W127" s="143">
        <f>$V$127*$K$127</f>
        <v>5.226</v>
      </c>
      <c r="X127" s="143">
        <v>0</v>
      </c>
      <c r="Y127" s="143">
        <f>$X$127*$K$127</f>
        <v>0</v>
      </c>
      <c r="Z127" s="143">
        <v>0</v>
      </c>
      <c r="AA127" s="144">
        <f>$Z$127*$K$127</f>
        <v>0</v>
      </c>
      <c r="AR127" s="6" t="s">
        <v>149</v>
      </c>
      <c r="AT127" s="6" t="s">
        <v>145</v>
      </c>
      <c r="AU127" s="6" t="s">
        <v>108</v>
      </c>
      <c r="AY127" s="6" t="s">
        <v>144</v>
      </c>
      <c r="BE127" s="92">
        <f>IF($U$127="základní",$N$127,0)</f>
        <v>0</v>
      </c>
      <c r="BF127" s="92">
        <f>IF($U$127="snížená",$N$127,0)</f>
        <v>0</v>
      </c>
      <c r="BG127" s="92">
        <f>IF($U$127="zákl. přenesená",$N$127,0)</f>
        <v>0</v>
      </c>
      <c r="BH127" s="92">
        <f>IF($U$127="sníž. přenesená",$N$127,0)</f>
        <v>0</v>
      </c>
      <c r="BI127" s="92">
        <f>IF($U$127="nulová",$N$127,0)</f>
        <v>0</v>
      </c>
      <c r="BJ127" s="6" t="s">
        <v>21</v>
      </c>
      <c r="BK127" s="92">
        <f>ROUND($L$127*$K$127,2)</f>
        <v>0</v>
      </c>
      <c r="BL127" s="6" t="s">
        <v>149</v>
      </c>
    </row>
    <row r="128" spans="2:64" s="6" customFormat="1" ht="27" customHeight="1" x14ac:dyDescent="0.3">
      <c r="B128" s="22"/>
      <c r="C128" s="138" t="s">
        <v>149</v>
      </c>
      <c r="D128" s="138" t="s">
        <v>145</v>
      </c>
      <c r="E128" s="139" t="s">
        <v>504</v>
      </c>
      <c r="F128" s="225" t="s">
        <v>505</v>
      </c>
      <c r="G128" s="226"/>
      <c r="H128" s="226"/>
      <c r="I128" s="226"/>
      <c r="J128" s="140" t="s">
        <v>232</v>
      </c>
      <c r="K128" s="141">
        <v>52.52</v>
      </c>
      <c r="L128" s="227">
        <v>0</v>
      </c>
      <c r="M128" s="226"/>
      <c r="N128" s="228">
        <f>ROUND($L$128*$K$128,2)</f>
        <v>0</v>
      </c>
      <c r="O128" s="226"/>
      <c r="P128" s="226"/>
      <c r="Q128" s="226"/>
      <c r="R128" s="24"/>
      <c r="T128" s="142"/>
      <c r="U128" s="30" t="s">
        <v>40</v>
      </c>
      <c r="V128" s="143">
        <v>0.46200000000000002</v>
      </c>
      <c r="W128" s="143">
        <f>$V$128*$K$128</f>
        <v>24.264240000000001</v>
      </c>
      <c r="X128" s="143">
        <v>0</v>
      </c>
      <c r="Y128" s="143">
        <f>$X$128*$K$128</f>
        <v>0</v>
      </c>
      <c r="Z128" s="143">
        <v>0</v>
      </c>
      <c r="AA128" s="144">
        <f>$Z$128*$K$128</f>
        <v>0</v>
      </c>
      <c r="AR128" s="6" t="s">
        <v>149</v>
      </c>
      <c r="AT128" s="6" t="s">
        <v>145</v>
      </c>
      <c r="AU128" s="6" t="s">
        <v>108</v>
      </c>
      <c r="AY128" s="6" t="s">
        <v>144</v>
      </c>
      <c r="BE128" s="92">
        <f>IF($U$128="základní",$N$128,0)</f>
        <v>0</v>
      </c>
      <c r="BF128" s="92">
        <f>IF($U$128="snížená",$N$128,0)</f>
        <v>0</v>
      </c>
      <c r="BG128" s="92">
        <f>IF($U$128="zákl. přenesená",$N$128,0)</f>
        <v>0</v>
      </c>
      <c r="BH128" s="92">
        <f>IF($U$128="sníž. přenesená",$N$128,0)</f>
        <v>0</v>
      </c>
      <c r="BI128" s="92">
        <f>IF($U$128="nulová",$N$128,0)</f>
        <v>0</v>
      </c>
      <c r="BJ128" s="6" t="s">
        <v>21</v>
      </c>
      <c r="BK128" s="92">
        <f>ROUND($L$128*$K$128,2)</f>
        <v>0</v>
      </c>
      <c r="BL128" s="6" t="s">
        <v>149</v>
      </c>
    </row>
    <row r="129" spans="2:64" s="6" customFormat="1" ht="27" customHeight="1" x14ac:dyDescent="0.3">
      <c r="B129" s="22"/>
      <c r="C129" s="138" t="s">
        <v>159</v>
      </c>
      <c r="D129" s="138" t="s">
        <v>145</v>
      </c>
      <c r="E129" s="139" t="s">
        <v>506</v>
      </c>
      <c r="F129" s="225" t="s">
        <v>507</v>
      </c>
      <c r="G129" s="226"/>
      <c r="H129" s="226"/>
      <c r="I129" s="226"/>
      <c r="J129" s="140" t="s">
        <v>232</v>
      </c>
      <c r="K129" s="141">
        <v>157.55000000000001</v>
      </c>
      <c r="L129" s="227">
        <v>0</v>
      </c>
      <c r="M129" s="226"/>
      <c r="N129" s="228">
        <f>ROUND($L$129*$K$129,2)</f>
        <v>0</v>
      </c>
      <c r="O129" s="226"/>
      <c r="P129" s="226"/>
      <c r="Q129" s="226"/>
      <c r="R129" s="24"/>
      <c r="T129" s="142"/>
      <c r="U129" s="30" t="s">
        <v>40</v>
      </c>
      <c r="V129" s="143">
        <v>0.84399999999999997</v>
      </c>
      <c r="W129" s="143">
        <f>$V$129*$K$129</f>
        <v>132.97220000000002</v>
      </c>
      <c r="X129" s="143">
        <v>0</v>
      </c>
      <c r="Y129" s="143">
        <f>$X$129*$K$129</f>
        <v>0</v>
      </c>
      <c r="Z129" s="143">
        <v>0</v>
      </c>
      <c r="AA129" s="144">
        <f>$Z$129*$K$129</f>
        <v>0</v>
      </c>
      <c r="AR129" s="6" t="s">
        <v>149</v>
      </c>
      <c r="AT129" s="6" t="s">
        <v>145</v>
      </c>
      <c r="AU129" s="6" t="s">
        <v>108</v>
      </c>
      <c r="AY129" s="6" t="s">
        <v>144</v>
      </c>
      <c r="BE129" s="92">
        <f>IF($U$129="základní",$N$129,0)</f>
        <v>0</v>
      </c>
      <c r="BF129" s="92">
        <f>IF($U$129="snížená",$N$129,0)</f>
        <v>0</v>
      </c>
      <c r="BG129" s="92">
        <f>IF($U$129="zákl. přenesená",$N$129,0)</f>
        <v>0</v>
      </c>
      <c r="BH129" s="92">
        <f>IF($U$129="sníž. přenesená",$N$129,0)</f>
        <v>0</v>
      </c>
      <c r="BI129" s="92">
        <f>IF($U$129="nulová",$N$129,0)</f>
        <v>0</v>
      </c>
      <c r="BJ129" s="6" t="s">
        <v>21</v>
      </c>
      <c r="BK129" s="92">
        <f>ROUND($L$129*$K$129,2)</f>
        <v>0</v>
      </c>
      <c r="BL129" s="6" t="s">
        <v>149</v>
      </c>
    </row>
    <row r="130" spans="2:64" s="6" customFormat="1" ht="27" customHeight="1" x14ac:dyDescent="0.3">
      <c r="B130" s="22"/>
      <c r="C130" s="138" t="s">
        <v>163</v>
      </c>
      <c r="D130" s="138" t="s">
        <v>145</v>
      </c>
      <c r="E130" s="139" t="s">
        <v>508</v>
      </c>
      <c r="F130" s="225" t="s">
        <v>509</v>
      </c>
      <c r="G130" s="226"/>
      <c r="H130" s="226"/>
      <c r="I130" s="226"/>
      <c r="J130" s="140" t="s">
        <v>232</v>
      </c>
      <c r="K130" s="141">
        <v>105.03</v>
      </c>
      <c r="L130" s="227">
        <v>0</v>
      </c>
      <c r="M130" s="226"/>
      <c r="N130" s="228">
        <f>ROUND($L$130*$K$130,2)</f>
        <v>0</v>
      </c>
      <c r="O130" s="226"/>
      <c r="P130" s="226"/>
      <c r="Q130" s="226"/>
      <c r="R130" s="24"/>
      <c r="T130" s="142"/>
      <c r="U130" s="30" t="s">
        <v>40</v>
      </c>
      <c r="V130" s="143">
        <v>1.387</v>
      </c>
      <c r="W130" s="143">
        <f>$V$130*$K$130</f>
        <v>145.67661000000001</v>
      </c>
      <c r="X130" s="143">
        <v>0</v>
      </c>
      <c r="Y130" s="143">
        <f>$X$130*$K$130</f>
        <v>0</v>
      </c>
      <c r="Z130" s="143">
        <v>0</v>
      </c>
      <c r="AA130" s="144">
        <f>$Z$130*$K$130</f>
        <v>0</v>
      </c>
      <c r="AR130" s="6" t="s">
        <v>149</v>
      </c>
      <c r="AT130" s="6" t="s">
        <v>145</v>
      </c>
      <c r="AU130" s="6" t="s">
        <v>108</v>
      </c>
      <c r="AY130" s="6" t="s">
        <v>144</v>
      </c>
      <c r="BE130" s="92">
        <f>IF($U$130="základní",$N$130,0)</f>
        <v>0</v>
      </c>
      <c r="BF130" s="92">
        <f>IF($U$130="snížená",$N$130,0)</f>
        <v>0</v>
      </c>
      <c r="BG130" s="92">
        <f>IF($U$130="zákl. přenesená",$N$130,0)</f>
        <v>0</v>
      </c>
      <c r="BH130" s="92">
        <f>IF($U$130="sníž. přenesená",$N$130,0)</f>
        <v>0</v>
      </c>
      <c r="BI130" s="92">
        <f>IF($U$130="nulová",$N$130,0)</f>
        <v>0</v>
      </c>
      <c r="BJ130" s="6" t="s">
        <v>21</v>
      </c>
      <c r="BK130" s="92">
        <f>ROUND($L$130*$K$130,2)</f>
        <v>0</v>
      </c>
      <c r="BL130" s="6" t="s">
        <v>149</v>
      </c>
    </row>
    <row r="131" spans="2:64" s="6" customFormat="1" ht="15.75" customHeight="1" x14ac:dyDescent="0.3">
      <c r="B131" s="22"/>
      <c r="C131" s="138" t="s">
        <v>167</v>
      </c>
      <c r="D131" s="138" t="s">
        <v>145</v>
      </c>
      <c r="E131" s="139" t="s">
        <v>510</v>
      </c>
      <c r="F131" s="225" t="s">
        <v>511</v>
      </c>
      <c r="G131" s="226"/>
      <c r="H131" s="226"/>
      <c r="I131" s="226"/>
      <c r="J131" s="140" t="s">
        <v>232</v>
      </c>
      <c r="K131" s="141">
        <v>131.28</v>
      </c>
      <c r="L131" s="227">
        <v>0</v>
      </c>
      <c r="M131" s="226"/>
      <c r="N131" s="228">
        <f>ROUND($L$131*$K$131,2)</f>
        <v>0</v>
      </c>
      <c r="O131" s="226"/>
      <c r="P131" s="226"/>
      <c r="Q131" s="226"/>
      <c r="R131" s="24"/>
      <c r="T131" s="142"/>
      <c r="U131" s="30" t="s">
        <v>40</v>
      </c>
      <c r="V131" s="143">
        <v>2.2949999999999999</v>
      </c>
      <c r="W131" s="143">
        <f>$V$131*$K$131</f>
        <v>301.2876</v>
      </c>
      <c r="X131" s="143">
        <v>1.0460000000000001E-2</v>
      </c>
      <c r="Y131" s="143">
        <f>$X$131*$K$131</f>
        <v>1.3731888000000001</v>
      </c>
      <c r="Z131" s="143">
        <v>0</v>
      </c>
      <c r="AA131" s="144">
        <f>$Z$131*$K$131</f>
        <v>0</v>
      </c>
      <c r="AR131" s="6" t="s">
        <v>149</v>
      </c>
      <c r="AT131" s="6" t="s">
        <v>145</v>
      </c>
      <c r="AU131" s="6" t="s">
        <v>108</v>
      </c>
      <c r="AY131" s="6" t="s">
        <v>144</v>
      </c>
      <c r="BE131" s="92">
        <f>IF($U$131="základní",$N$131,0)</f>
        <v>0</v>
      </c>
      <c r="BF131" s="92">
        <f>IF($U$131="snížená",$N$131,0)</f>
        <v>0</v>
      </c>
      <c r="BG131" s="92">
        <f>IF($U$131="zákl. přenesená",$N$131,0)</f>
        <v>0</v>
      </c>
      <c r="BH131" s="92">
        <f>IF($U$131="sníž. přenesená",$N$131,0)</f>
        <v>0</v>
      </c>
      <c r="BI131" s="92">
        <f>IF($U$131="nulová",$N$131,0)</f>
        <v>0</v>
      </c>
      <c r="BJ131" s="6" t="s">
        <v>21</v>
      </c>
      <c r="BK131" s="92">
        <f>ROUND($L$131*$K$131,2)</f>
        <v>0</v>
      </c>
      <c r="BL131" s="6" t="s">
        <v>149</v>
      </c>
    </row>
    <row r="132" spans="2:64" s="6" customFormat="1" ht="15.75" customHeight="1" x14ac:dyDescent="0.3">
      <c r="B132" s="22"/>
      <c r="C132" s="138" t="s">
        <v>170</v>
      </c>
      <c r="D132" s="138" t="s">
        <v>145</v>
      </c>
      <c r="E132" s="139" t="s">
        <v>512</v>
      </c>
      <c r="F132" s="225" t="s">
        <v>513</v>
      </c>
      <c r="G132" s="226"/>
      <c r="H132" s="226"/>
      <c r="I132" s="226"/>
      <c r="J132" s="140" t="s">
        <v>232</v>
      </c>
      <c r="K132" s="141">
        <v>78.77</v>
      </c>
      <c r="L132" s="227">
        <v>0</v>
      </c>
      <c r="M132" s="226"/>
      <c r="N132" s="228">
        <f>ROUND($L$132*$K$132,2)</f>
        <v>0</v>
      </c>
      <c r="O132" s="226"/>
      <c r="P132" s="226"/>
      <c r="Q132" s="226"/>
      <c r="R132" s="24"/>
      <c r="T132" s="142"/>
      <c r="U132" s="30" t="s">
        <v>40</v>
      </c>
      <c r="V132" s="143">
        <v>1.214</v>
      </c>
      <c r="W132" s="143">
        <f>$V$132*$K$132</f>
        <v>95.626779999999997</v>
      </c>
      <c r="X132" s="143">
        <v>1.7049999999999999E-2</v>
      </c>
      <c r="Y132" s="143">
        <f>$X$132*$K$132</f>
        <v>1.3430285</v>
      </c>
      <c r="Z132" s="143">
        <v>0</v>
      </c>
      <c r="AA132" s="144">
        <f>$Z$132*$K$132</f>
        <v>0</v>
      </c>
      <c r="AR132" s="6" t="s">
        <v>149</v>
      </c>
      <c r="AT132" s="6" t="s">
        <v>145</v>
      </c>
      <c r="AU132" s="6" t="s">
        <v>108</v>
      </c>
      <c r="AY132" s="6" t="s">
        <v>144</v>
      </c>
      <c r="BE132" s="92">
        <f>IF($U$132="základní",$N$132,0)</f>
        <v>0</v>
      </c>
      <c r="BF132" s="92">
        <f>IF($U$132="snížená",$N$132,0)</f>
        <v>0</v>
      </c>
      <c r="BG132" s="92">
        <f>IF($U$132="zákl. přenesená",$N$132,0)</f>
        <v>0</v>
      </c>
      <c r="BH132" s="92">
        <f>IF($U$132="sníž. přenesená",$N$132,0)</f>
        <v>0</v>
      </c>
      <c r="BI132" s="92">
        <f>IF($U$132="nulová",$N$132,0)</f>
        <v>0</v>
      </c>
      <c r="BJ132" s="6" t="s">
        <v>21</v>
      </c>
      <c r="BK132" s="92">
        <f>ROUND($L$132*$K$132,2)</f>
        <v>0</v>
      </c>
      <c r="BL132" s="6" t="s">
        <v>149</v>
      </c>
    </row>
    <row r="133" spans="2:64" s="6" customFormat="1" ht="27" customHeight="1" x14ac:dyDescent="0.3">
      <c r="B133" s="22"/>
      <c r="C133" s="138" t="s">
        <v>173</v>
      </c>
      <c r="D133" s="138" t="s">
        <v>145</v>
      </c>
      <c r="E133" s="139" t="s">
        <v>514</v>
      </c>
      <c r="F133" s="225" t="s">
        <v>515</v>
      </c>
      <c r="G133" s="226"/>
      <c r="H133" s="226"/>
      <c r="I133" s="226"/>
      <c r="J133" s="140" t="s">
        <v>232</v>
      </c>
      <c r="K133" s="141">
        <v>50</v>
      </c>
      <c r="L133" s="227">
        <v>0</v>
      </c>
      <c r="M133" s="226"/>
      <c r="N133" s="228">
        <f>ROUND($L$133*$K$133,2)</f>
        <v>0</v>
      </c>
      <c r="O133" s="226"/>
      <c r="P133" s="226"/>
      <c r="Q133" s="226"/>
      <c r="R133" s="24"/>
      <c r="T133" s="142"/>
      <c r="U133" s="30" t="s">
        <v>40</v>
      </c>
      <c r="V133" s="143">
        <v>4.8000000000000001E-2</v>
      </c>
      <c r="W133" s="143">
        <f>$V$133*$K$133</f>
        <v>2.4</v>
      </c>
      <c r="X133" s="143">
        <v>0</v>
      </c>
      <c r="Y133" s="143">
        <f>$X$133*$K$133</f>
        <v>0</v>
      </c>
      <c r="Z133" s="143">
        <v>0</v>
      </c>
      <c r="AA133" s="144">
        <f>$Z$133*$K$133</f>
        <v>0</v>
      </c>
      <c r="AR133" s="6" t="s">
        <v>149</v>
      </c>
      <c r="AT133" s="6" t="s">
        <v>145</v>
      </c>
      <c r="AU133" s="6" t="s">
        <v>108</v>
      </c>
      <c r="AY133" s="6" t="s">
        <v>144</v>
      </c>
      <c r="BE133" s="92">
        <f>IF($U$133="základní",$N$133,0)</f>
        <v>0</v>
      </c>
      <c r="BF133" s="92">
        <f>IF($U$133="snížená",$N$133,0)</f>
        <v>0</v>
      </c>
      <c r="BG133" s="92">
        <f>IF($U$133="zákl. přenesená",$N$133,0)</f>
        <v>0</v>
      </c>
      <c r="BH133" s="92">
        <f>IF($U$133="sníž. přenesená",$N$133,0)</f>
        <v>0</v>
      </c>
      <c r="BI133" s="92">
        <f>IF($U$133="nulová",$N$133,0)</f>
        <v>0</v>
      </c>
      <c r="BJ133" s="6" t="s">
        <v>21</v>
      </c>
      <c r="BK133" s="92">
        <f>ROUND($L$133*$K$133,2)</f>
        <v>0</v>
      </c>
      <c r="BL133" s="6" t="s">
        <v>149</v>
      </c>
    </row>
    <row r="134" spans="2:64" s="6" customFormat="1" ht="27" customHeight="1" x14ac:dyDescent="0.3">
      <c r="B134" s="22"/>
      <c r="C134" s="138" t="s">
        <v>25</v>
      </c>
      <c r="D134" s="138" t="s">
        <v>145</v>
      </c>
      <c r="E134" s="139" t="s">
        <v>516</v>
      </c>
      <c r="F134" s="225" t="s">
        <v>517</v>
      </c>
      <c r="G134" s="226"/>
      <c r="H134" s="226"/>
      <c r="I134" s="226"/>
      <c r="J134" s="140" t="s">
        <v>232</v>
      </c>
      <c r="K134" s="141">
        <v>118</v>
      </c>
      <c r="L134" s="227">
        <v>0</v>
      </c>
      <c r="M134" s="226"/>
      <c r="N134" s="228">
        <f>ROUND($L$134*$K$134,2)</f>
        <v>0</v>
      </c>
      <c r="O134" s="226"/>
      <c r="P134" s="226"/>
      <c r="Q134" s="226"/>
      <c r="R134" s="24"/>
      <c r="T134" s="142"/>
      <c r="U134" s="30" t="s">
        <v>40</v>
      </c>
      <c r="V134" s="143">
        <v>0.06</v>
      </c>
      <c r="W134" s="143">
        <f>$V$134*$K$134</f>
        <v>7.08</v>
      </c>
      <c r="X134" s="143">
        <v>0</v>
      </c>
      <c r="Y134" s="143">
        <f>$X$134*$K$134</f>
        <v>0</v>
      </c>
      <c r="Z134" s="143">
        <v>0</v>
      </c>
      <c r="AA134" s="144">
        <f>$Z$134*$K$134</f>
        <v>0</v>
      </c>
      <c r="AR134" s="6" t="s">
        <v>149</v>
      </c>
      <c r="AT134" s="6" t="s">
        <v>145</v>
      </c>
      <c r="AU134" s="6" t="s">
        <v>108</v>
      </c>
      <c r="AY134" s="6" t="s">
        <v>144</v>
      </c>
      <c r="BE134" s="92">
        <f>IF($U$134="základní",$N$134,0)</f>
        <v>0</v>
      </c>
      <c r="BF134" s="92">
        <f>IF($U$134="snížená",$N$134,0)</f>
        <v>0</v>
      </c>
      <c r="BG134" s="92">
        <f>IF($U$134="zákl. přenesená",$N$134,0)</f>
        <v>0</v>
      </c>
      <c r="BH134" s="92">
        <f>IF($U$134="sníž. přenesená",$N$134,0)</f>
        <v>0</v>
      </c>
      <c r="BI134" s="92">
        <f>IF($U$134="nulová",$N$134,0)</f>
        <v>0</v>
      </c>
      <c r="BJ134" s="6" t="s">
        <v>21</v>
      </c>
      <c r="BK134" s="92">
        <f>ROUND($L$134*$K$134,2)</f>
        <v>0</v>
      </c>
      <c r="BL134" s="6" t="s">
        <v>149</v>
      </c>
    </row>
    <row r="135" spans="2:64" s="6" customFormat="1" ht="15.75" customHeight="1" x14ac:dyDescent="0.3">
      <c r="B135" s="22"/>
      <c r="C135" s="138" t="s">
        <v>181</v>
      </c>
      <c r="D135" s="138" t="s">
        <v>145</v>
      </c>
      <c r="E135" s="139" t="s">
        <v>518</v>
      </c>
      <c r="F135" s="225" t="s">
        <v>519</v>
      </c>
      <c r="G135" s="226"/>
      <c r="H135" s="226"/>
      <c r="I135" s="226"/>
      <c r="J135" s="140" t="s">
        <v>232</v>
      </c>
      <c r="K135" s="141">
        <v>168</v>
      </c>
      <c r="L135" s="227">
        <v>0</v>
      </c>
      <c r="M135" s="226"/>
      <c r="N135" s="228">
        <f>ROUND($L$135*$K$135,2)</f>
        <v>0</v>
      </c>
      <c r="O135" s="226"/>
      <c r="P135" s="226"/>
      <c r="Q135" s="226"/>
      <c r="R135" s="24"/>
      <c r="T135" s="142"/>
      <c r="U135" s="30" t="s">
        <v>40</v>
      </c>
      <c r="V135" s="143">
        <v>8.9999999999999993E-3</v>
      </c>
      <c r="W135" s="143">
        <f>$V$135*$K$135</f>
        <v>1.5119999999999998</v>
      </c>
      <c r="X135" s="143">
        <v>0</v>
      </c>
      <c r="Y135" s="143">
        <f>$X$135*$K$135</f>
        <v>0</v>
      </c>
      <c r="Z135" s="143">
        <v>0</v>
      </c>
      <c r="AA135" s="144">
        <f>$Z$135*$K$135</f>
        <v>0</v>
      </c>
      <c r="AR135" s="6" t="s">
        <v>149</v>
      </c>
      <c r="AT135" s="6" t="s">
        <v>145</v>
      </c>
      <c r="AU135" s="6" t="s">
        <v>108</v>
      </c>
      <c r="AY135" s="6" t="s">
        <v>144</v>
      </c>
      <c r="BE135" s="92">
        <f>IF($U$135="základní",$N$135,0)</f>
        <v>0</v>
      </c>
      <c r="BF135" s="92">
        <f>IF($U$135="snížená",$N$135,0)</f>
        <v>0</v>
      </c>
      <c r="BG135" s="92">
        <f>IF($U$135="zákl. přenesená",$N$135,0)</f>
        <v>0</v>
      </c>
      <c r="BH135" s="92">
        <f>IF($U$135="sníž. přenesená",$N$135,0)</f>
        <v>0</v>
      </c>
      <c r="BI135" s="92">
        <f>IF($U$135="nulová",$N$135,0)</f>
        <v>0</v>
      </c>
      <c r="BJ135" s="6" t="s">
        <v>21</v>
      </c>
      <c r="BK135" s="92">
        <f>ROUND($L$135*$K$135,2)</f>
        <v>0</v>
      </c>
      <c r="BL135" s="6" t="s">
        <v>149</v>
      </c>
    </row>
    <row r="136" spans="2:64" s="6" customFormat="1" ht="27" customHeight="1" x14ac:dyDescent="0.3">
      <c r="B136" s="22"/>
      <c r="C136" s="138" t="s">
        <v>184</v>
      </c>
      <c r="D136" s="138" t="s">
        <v>145</v>
      </c>
      <c r="E136" s="139" t="s">
        <v>520</v>
      </c>
      <c r="F136" s="225" t="s">
        <v>521</v>
      </c>
      <c r="G136" s="226"/>
      <c r="H136" s="226"/>
      <c r="I136" s="226"/>
      <c r="J136" s="140" t="s">
        <v>232</v>
      </c>
      <c r="K136" s="141">
        <v>366</v>
      </c>
      <c r="L136" s="227">
        <v>0</v>
      </c>
      <c r="M136" s="226"/>
      <c r="N136" s="228">
        <f>ROUND($L$136*$K$136,2)</f>
        <v>0</v>
      </c>
      <c r="O136" s="226"/>
      <c r="P136" s="226"/>
      <c r="Q136" s="226"/>
      <c r="R136" s="24"/>
      <c r="T136" s="142"/>
      <c r="U136" s="30" t="s">
        <v>40</v>
      </c>
      <c r="V136" s="143">
        <v>0.29899999999999999</v>
      </c>
      <c r="W136" s="143">
        <f>$V$136*$K$136</f>
        <v>109.434</v>
      </c>
      <c r="X136" s="143">
        <v>0</v>
      </c>
      <c r="Y136" s="143">
        <f>$X$136*$K$136</f>
        <v>0</v>
      </c>
      <c r="Z136" s="143">
        <v>0</v>
      </c>
      <c r="AA136" s="144">
        <f>$Z$136*$K$136</f>
        <v>0</v>
      </c>
      <c r="AR136" s="6" t="s">
        <v>149</v>
      </c>
      <c r="AT136" s="6" t="s">
        <v>145</v>
      </c>
      <c r="AU136" s="6" t="s">
        <v>108</v>
      </c>
      <c r="AY136" s="6" t="s">
        <v>144</v>
      </c>
      <c r="BE136" s="92">
        <f>IF($U$136="základní",$N$136,0)</f>
        <v>0</v>
      </c>
      <c r="BF136" s="92">
        <f>IF($U$136="snížená",$N$136,0)</f>
        <v>0</v>
      </c>
      <c r="BG136" s="92">
        <f>IF($U$136="zákl. přenesená",$N$136,0)</f>
        <v>0</v>
      </c>
      <c r="BH136" s="92">
        <f>IF($U$136="sníž. přenesená",$N$136,0)</f>
        <v>0</v>
      </c>
      <c r="BI136" s="92">
        <f>IF($U$136="nulová",$N$136,0)</f>
        <v>0</v>
      </c>
      <c r="BJ136" s="6" t="s">
        <v>21</v>
      </c>
      <c r="BK136" s="92">
        <f>ROUND($L$136*$K$136,2)</f>
        <v>0</v>
      </c>
      <c r="BL136" s="6" t="s">
        <v>149</v>
      </c>
    </row>
    <row r="137" spans="2:64" s="6" customFormat="1" ht="27" customHeight="1" x14ac:dyDescent="0.3">
      <c r="B137" s="22"/>
      <c r="C137" s="138" t="s">
        <v>188</v>
      </c>
      <c r="D137" s="138" t="s">
        <v>145</v>
      </c>
      <c r="E137" s="139" t="s">
        <v>522</v>
      </c>
      <c r="F137" s="225" t="s">
        <v>523</v>
      </c>
      <c r="G137" s="226"/>
      <c r="H137" s="226"/>
      <c r="I137" s="226"/>
      <c r="J137" s="140" t="s">
        <v>232</v>
      </c>
      <c r="K137" s="141">
        <v>120</v>
      </c>
      <c r="L137" s="227">
        <v>0</v>
      </c>
      <c r="M137" s="226"/>
      <c r="N137" s="228">
        <f>ROUND($L$137*$K$137,2)</f>
        <v>0</v>
      </c>
      <c r="O137" s="226"/>
      <c r="P137" s="226"/>
      <c r="Q137" s="226"/>
      <c r="R137" s="24"/>
      <c r="T137" s="142"/>
      <c r="U137" s="30" t="s">
        <v>40</v>
      </c>
      <c r="V137" s="143">
        <v>0</v>
      </c>
      <c r="W137" s="143">
        <f>$V$137*$K$137</f>
        <v>0</v>
      </c>
      <c r="X137" s="143">
        <v>0</v>
      </c>
      <c r="Y137" s="143">
        <f>$X$137*$K$137</f>
        <v>0</v>
      </c>
      <c r="Z137" s="143">
        <v>0</v>
      </c>
      <c r="AA137" s="144">
        <f>$Z$137*$K$137</f>
        <v>0</v>
      </c>
      <c r="AR137" s="6" t="s">
        <v>149</v>
      </c>
      <c r="AT137" s="6" t="s">
        <v>145</v>
      </c>
      <c r="AU137" s="6" t="s">
        <v>108</v>
      </c>
      <c r="AY137" s="6" t="s">
        <v>144</v>
      </c>
      <c r="BE137" s="92">
        <f>IF($U$137="základní",$N$137,0)</f>
        <v>0</v>
      </c>
      <c r="BF137" s="92">
        <f>IF($U$137="snížená",$N$137,0)</f>
        <v>0</v>
      </c>
      <c r="BG137" s="92">
        <f>IF($U$137="zákl. přenesená",$N$137,0)</f>
        <v>0</v>
      </c>
      <c r="BH137" s="92">
        <f>IF($U$137="sníž. přenesená",$N$137,0)</f>
        <v>0</v>
      </c>
      <c r="BI137" s="92">
        <f>IF($U$137="nulová",$N$137,0)</f>
        <v>0</v>
      </c>
      <c r="BJ137" s="6" t="s">
        <v>21</v>
      </c>
      <c r="BK137" s="92">
        <f>ROUND($L$137*$K$137,2)</f>
        <v>0</v>
      </c>
      <c r="BL137" s="6" t="s">
        <v>149</v>
      </c>
    </row>
    <row r="138" spans="2:64" s="6" customFormat="1" ht="15.75" customHeight="1" x14ac:dyDescent="0.3">
      <c r="B138" s="22"/>
      <c r="C138" s="159" t="s">
        <v>199</v>
      </c>
      <c r="D138" s="159" t="s">
        <v>301</v>
      </c>
      <c r="E138" s="160" t="s">
        <v>524</v>
      </c>
      <c r="F138" s="238" t="s">
        <v>525</v>
      </c>
      <c r="G138" s="239"/>
      <c r="H138" s="239"/>
      <c r="I138" s="239"/>
      <c r="J138" s="161" t="s">
        <v>187</v>
      </c>
      <c r="K138" s="162">
        <v>240</v>
      </c>
      <c r="L138" s="240">
        <v>0</v>
      </c>
      <c r="M138" s="239"/>
      <c r="N138" s="241">
        <f>ROUND($L$138*$K$138,2)</f>
        <v>0</v>
      </c>
      <c r="O138" s="226"/>
      <c r="P138" s="226"/>
      <c r="Q138" s="226"/>
      <c r="R138" s="24"/>
      <c r="T138" s="142"/>
      <c r="U138" s="30" t="s">
        <v>40</v>
      </c>
      <c r="V138" s="143">
        <v>0</v>
      </c>
      <c r="W138" s="143">
        <f>$V$138*$K$138</f>
        <v>0</v>
      </c>
      <c r="X138" s="143">
        <v>1</v>
      </c>
      <c r="Y138" s="143">
        <f>$X$138*$K$138</f>
        <v>240</v>
      </c>
      <c r="Z138" s="143">
        <v>0</v>
      </c>
      <c r="AA138" s="144">
        <f>$Z$138*$K$138</f>
        <v>0</v>
      </c>
      <c r="AR138" s="6" t="s">
        <v>170</v>
      </c>
      <c r="AT138" s="6" t="s">
        <v>301</v>
      </c>
      <c r="AU138" s="6" t="s">
        <v>108</v>
      </c>
      <c r="AY138" s="6" t="s">
        <v>144</v>
      </c>
      <c r="BE138" s="92">
        <f>IF($U$138="základní",$N$138,0)</f>
        <v>0</v>
      </c>
      <c r="BF138" s="92">
        <f>IF($U$138="snížená",$N$138,0)</f>
        <v>0</v>
      </c>
      <c r="BG138" s="92">
        <f>IF($U$138="zákl. přenesená",$N$138,0)</f>
        <v>0</v>
      </c>
      <c r="BH138" s="92">
        <f>IF($U$138="sníž. přenesená",$N$138,0)</f>
        <v>0</v>
      </c>
      <c r="BI138" s="92">
        <f>IF($U$138="nulová",$N$138,0)</f>
        <v>0</v>
      </c>
      <c r="BJ138" s="6" t="s">
        <v>21</v>
      </c>
      <c r="BK138" s="92">
        <f>ROUND($L$138*$K$138,2)</f>
        <v>0</v>
      </c>
      <c r="BL138" s="6" t="s">
        <v>149</v>
      </c>
    </row>
    <row r="139" spans="2:64" s="127" customFormat="1" ht="30.75" customHeight="1" x14ac:dyDescent="0.35">
      <c r="B139" s="128"/>
      <c r="C139" s="129"/>
      <c r="D139" s="137" t="s">
        <v>493</v>
      </c>
      <c r="E139" s="129"/>
      <c r="F139" s="129"/>
      <c r="G139" s="129"/>
      <c r="H139" s="129"/>
      <c r="I139" s="129"/>
      <c r="J139" s="129"/>
      <c r="K139" s="129"/>
      <c r="L139" s="129"/>
      <c r="M139" s="129"/>
      <c r="N139" s="237">
        <f>$BK$139</f>
        <v>0</v>
      </c>
      <c r="O139" s="236"/>
      <c r="P139" s="236"/>
      <c r="Q139" s="236"/>
      <c r="R139" s="131"/>
      <c r="T139" s="132"/>
      <c r="U139" s="129"/>
      <c r="V139" s="129"/>
      <c r="W139" s="133">
        <f>$W$140</f>
        <v>0</v>
      </c>
      <c r="X139" s="129"/>
      <c r="Y139" s="133">
        <f>$Y$140</f>
        <v>0</v>
      </c>
      <c r="Z139" s="129"/>
      <c r="AA139" s="134">
        <f>$AA$140</f>
        <v>0</v>
      </c>
      <c r="AR139" s="135" t="s">
        <v>21</v>
      </c>
      <c r="AT139" s="135" t="s">
        <v>74</v>
      </c>
      <c r="AU139" s="135" t="s">
        <v>21</v>
      </c>
      <c r="AY139" s="135" t="s">
        <v>144</v>
      </c>
      <c r="BK139" s="136">
        <f>$BK$140</f>
        <v>0</v>
      </c>
    </row>
    <row r="140" spans="2:64" s="6" customFormat="1" ht="27" customHeight="1" x14ac:dyDescent="0.3">
      <c r="B140" s="22"/>
      <c r="C140" s="138" t="s">
        <v>8</v>
      </c>
      <c r="D140" s="138" t="s">
        <v>145</v>
      </c>
      <c r="E140" s="139" t="s">
        <v>526</v>
      </c>
      <c r="F140" s="225" t="s">
        <v>527</v>
      </c>
      <c r="G140" s="226"/>
      <c r="H140" s="226"/>
      <c r="I140" s="226"/>
      <c r="J140" s="140" t="s">
        <v>162</v>
      </c>
      <c r="K140" s="141">
        <v>209</v>
      </c>
      <c r="L140" s="227">
        <v>0</v>
      </c>
      <c r="M140" s="226"/>
      <c r="N140" s="228">
        <f>ROUND($L$140*$K$140,2)</f>
        <v>0</v>
      </c>
      <c r="O140" s="226"/>
      <c r="P140" s="226"/>
      <c r="Q140" s="226"/>
      <c r="R140" s="24"/>
      <c r="T140" s="142"/>
      <c r="U140" s="30" t="s">
        <v>40</v>
      </c>
      <c r="V140" s="143">
        <v>0</v>
      </c>
      <c r="W140" s="143">
        <f>$V$140*$K$140</f>
        <v>0</v>
      </c>
      <c r="X140" s="143">
        <v>0</v>
      </c>
      <c r="Y140" s="143">
        <f>$X$140*$K$140</f>
        <v>0</v>
      </c>
      <c r="Z140" s="143">
        <v>0</v>
      </c>
      <c r="AA140" s="144">
        <f>$Z$140*$K$140</f>
        <v>0</v>
      </c>
      <c r="AR140" s="6" t="s">
        <v>149</v>
      </c>
      <c r="AT140" s="6" t="s">
        <v>145</v>
      </c>
      <c r="AU140" s="6" t="s">
        <v>108</v>
      </c>
      <c r="AY140" s="6" t="s">
        <v>144</v>
      </c>
      <c r="BE140" s="92">
        <f>IF($U$140="základní",$N$140,0)</f>
        <v>0</v>
      </c>
      <c r="BF140" s="92">
        <f>IF($U$140="snížená",$N$140,0)</f>
        <v>0</v>
      </c>
      <c r="BG140" s="92">
        <f>IF($U$140="zákl. přenesená",$N$140,0)</f>
        <v>0</v>
      </c>
      <c r="BH140" s="92">
        <f>IF($U$140="sníž. přenesená",$N$140,0)</f>
        <v>0</v>
      </c>
      <c r="BI140" s="92">
        <f>IF($U$140="nulová",$N$140,0)</f>
        <v>0</v>
      </c>
      <c r="BJ140" s="6" t="s">
        <v>21</v>
      </c>
      <c r="BK140" s="92">
        <f>ROUND($L$140*$K$140,2)</f>
        <v>0</v>
      </c>
      <c r="BL140" s="6" t="s">
        <v>149</v>
      </c>
    </row>
    <row r="141" spans="2:64" s="127" customFormat="1" ht="30.75" customHeight="1" x14ac:dyDescent="0.35">
      <c r="B141" s="128"/>
      <c r="C141" s="129"/>
      <c r="D141" s="137" t="s">
        <v>494</v>
      </c>
      <c r="E141" s="129"/>
      <c r="F141" s="129"/>
      <c r="G141" s="129"/>
      <c r="H141" s="129"/>
      <c r="I141" s="129"/>
      <c r="J141" s="129"/>
      <c r="K141" s="129"/>
      <c r="L141" s="129"/>
      <c r="M141" s="129"/>
      <c r="N141" s="237">
        <f>$BK$141</f>
        <v>0</v>
      </c>
      <c r="O141" s="236"/>
      <c r="P141" s="236"/>
      <c r="Q141" s="236"/>
      <c r="R141" s="131"/>
      <c r="T141" s="132"/>
      <c r="U141" s="129"/>
      <c r="V141" s="129"/>
      <c r="W141" s="133">
        <f>SUM($W$142:$W$143)</f>
        <v>0</v>
      </c>
      <c r="X141" s="129"/>
      <c r="Y141" s="133">
        <f>SUM($Y$142:$Y$143)</f>
        <v>57.857562000000001</v>
      </c>
      <c r="Z141" s="129"/>
      <c r="AA141" s="134">
        <f>SUM($AA$142:$AA$143)</f>
        <v>0</v>
      </c>
      <c r="AR141" s="135" t="s">
        <v>21</v>
      </c>
      <c r="AT141" s="135" t="s">
        <v>74</v>
      </c>
      <c r="AU141" s="135" t="s">
        <v>21</v>
      </c>
      <c r="AY141" s="135" t="s">
        <v>144</v>
      </c>
      <c r="BK141" s="136">
        <f>SUM($BK$142:$BK$143)</f>
        <v>0</v>
      </c>
    </row>
    <row r="142" spans="2:64" s="6" customFormat="1" ht="27" customHeight="1" x14ac:dyDescent="0.3">
      <c r="B142" s="22"/>
      <c r="C142" s="138" t="s">
        <v>209</v>
      </c>
      <c r="D142" s="138" t="s">
        <v>145</v>
      </c>
      <c r="E142" s="139" t="s">
        <v>528</v>
      </c>
      <c r="F142" s="225" t="s">
        <v>529</v>
      </c>
      <c r="G142" s="226"/>
      <c r="H142" s="226"/>
      <c r="I142" s="226"/>
      <c r="J142" s="140" t="s">
        <v>232</v>
      </c>
      <c r="K142" s="141">
        <v>30.6</v>
      </c>
      <c r="L142" s="227">
        <v>0</v>
      </c>
      <c r="M142" s="226"/>
      <c r="N142" s="228">
        <f>ROUND($L$142*$K$142,2)</f>
        <v>0</v>
      </c>
      <c r="O142" s="226"/>
      <c r="P142" s="226"/>
      <c r="Q142" s="226"/>
      <c r="R142" s="24"/>
      <c r="T142" s="142"/>
      <c r="U142" s="30" t="s">
        <v>40</v>
      </c>
      <c r="V142" s="143">
        <v>0</v>
      </c>
      <c r="W142" s="143">
        <f>$V$142*$K$142</f>
        <v>0</v>
      </c>
      <c r="X142" s="143">
        <v>1.8907700000000001</v>
      </c>
      <c r="Y142" s="143">
        <f>$X$142*$K$142</f>
        <v>57.857562000000001</v>
      </c>
      <c r="Z142" s="143">
        <v>0</v>
      </c>
      <c r="AA142" s="144">
        <f>$Z$142*$K$142</f>
        <v>0</v>
      </c>
      <c r="AR142" s="6" t="s">
        <v>149</v>
      </c>
      <c r="AT142" s="6" t="s">
        <v>145</v>
      </c>
      <c r="AU142" s="6" t="s">
        <v>108</v>
      </c>
      <c r="AY142" s="6" t="s">
        <v>144</v>
      </c>
      <c r="BE142" s="92">
        <f>IF($U$142="základní",$N$142,0)</f>
        <v>0</v>
      </c>
      <c r="BF142" s="92">
        <f>IF($U$142="snížená",$N$142,0)</f>
        <v>0</v>
      </c>
      <c r="BG142" s="92">
        <f>IF($U$142="zákl. přenesená",$N$142,0)</f>
        <v>0</v>
      </c>
      <c r="BH142" s="92">
        <f>IF($U$142="sníž. přenesená",$N$142,0)</f>
        <v>0</v>
      </c>
      <c r="BI142" s="92">
        <f>IF($U$142="nulová",$N$142,0)</f>
        <v>0</v>
      </c>
      <c r="BJ142" s="6" t="s">
        <v>21</v>
      </c>
      <c r="BK142" s="92">
        <f>ROUND($L$142*$K$142,2)</f>
        <v>0</v>
      </c>
      <c r="BL142" s="6" t="s">
        <v>149</v>
      </c>
    </row>
    <row r="143" spans="2:64" s="6" customFormat="1" ht="27" customHeight="1" x14ac:dyDescent="0.3">
      <c r="B143" s="22"/>
      <c r="C143" s="138" t="s">
        <v>213</v>
      </c>
      <c r="D143" s="138" t="s">
        <v>145</v>
      </c>
      <c r="E143" s="139" t="s">
        <v>530</v>
      </c>
      <c r="F143" s="225" t="s">
        <v>531</v>
      </c>
      <c r="G143" s="226"/>
      <c r="H143" s="226"/>
      <c r="I143" s="226"/>
      <c r="J143" s="140" t="s">
        <v>232</v>
      </c>
      <c r="K143" s="141">
        <v>2.25</v>
      </c>
      <c r="L143" s="227">
        <v>0</v>
      </c>
      <c r="M143" s="226"/>
      <c r="N143" s="228">
        <f>ROUND($L$143*$K$143,2)</f>
        <v>0</v>
      </c>
      <c r="O143" s="226"/>
      <c r="P143" s="226"/>
      <c r="Q143" s="226"/>
      <c r="R143" s="24"/>
      <c r="T143" s="142"/>
      <c r="U143" s="30" t="s">
        <v>40</v>
      </c>
      <c r="V143" s="143">
        <v>0</v>
      </c>
      <c r="W143" s="143">
        <f>$V$143*$K$143</f>
        <v>0</v>
      </c>
      <c r="X143" s="143">
        <v>0</v>
      </c>
      <c r="Y143" s="143">
        <f>$X$143*$K$143</f>
        <v>0</v>
      </c>
      <c r="Z143" s="143">
        <v>0</v>
      </c>
      <c r="AA143" s="144">
        <f>$Z$143*$K$143</f>
        <v>0</v>
      </c>
      <c r="AR143" s="6" t="s">
        <v>149</v>
      </c>
      <c r="AT143" s="6" t="s">
        <v>145</v>
      </c>
      <c r="AU143" s="6" t="s">
        <v>108</v>
      </c>
      <c r="AY143" s="6" t="s">
        <v>144</v>
      </c>
      <c r="BE143" s="92">
        <f>IF($U$143="základní",$N$143,0)</f>
        <v>0</v>
      </c>
      <c r="BF143" s="92">
        <f>IF($U$143="snížená",$N$143,0)</f>
        <v>0</v>
      </c>
      <c r="BG143" s="92">
        <f>IF($U$143="zákl. přenesená",$N$143,0)</f>
        <v>0</v>
      </c>
      <c r="BH143" s="92">
        <f>IF($U$143="sníž. přenesená",$N$143,0)</f>
        <v>0</v>
      </c>
      <c r="BI143" s="92">
        <f>IF($U$143="nulová",$N$143,0)</f>
        <v>0</v>
      </c>
      <c r="BJ143" s="6" t="s">
        <v>21</v>
      </c>
      <c r="BK143" s="92">
        <f>ROUND($L$143*$K$143,2)</f>
        <v>0</v>
      </c>
      <c r="BL143" s="6" t="s">
        <v>149</v>
      </c>
    </row>
    <row r="144" spans="2:64" s="127" customFormat="1" ht="30.75" customHeight="1" x14ac:dyDescent="0.35">
      <c r="B144" s="128"/>
      <c r="C144" s="129"/>
      <c r="D144" s="137" t="s">
        <v>495</v>
      </c>
      <c r="E144" s="129"/>
      <c r="F144" s="129"/>
      <c r="G144" s="129"/>
      <c r="H144" s="129"/>
      <c r="I144" s="129"/>
      <c r="J144" s="129"/>
      <c r="K144" s="129"/>
      <c r="L144" s="129"/>
      <c r="M144" s="129"/>
      <c r="N144" s="237">
        <f>$BK$144</f>
        <v>0</v>
      </c>
      <c r="O144" s="236"/>
      <c r="P144" s="236"/>
      <c r="Q144" s="236"/>
      <c r="R144" s="131"/>
      <c r="T144" s="132"/>
      <c r="U144" s="129"/>
      <c r="V144" s="129"/>
      <c r="W144" s="133">
        <f>$W$145</f>
        <v>0</v>
      </c>
      <c r="X144" s="129"/>
      <c r="Y144" s="133">
        <f>$Y$145</f>
        <v>0.4</v>
      </c>
      <c r="Z144" s="129"/>
      <c r="AA144" s="134">
        <f>$AA$145</f>
        <v>0</v>
      </c>
      <c r="AR144" s="135" t="s">
        <v>21</v>
      </c>
      <c r="AT144" s="135" t="s">
        <v>74</v>
      </c>
      <c r="AU144" s="135" t="s">
        <v>21</v>
      </c>
      <c r="AY144" s="135" t="s">
        <v>144</v>
      </c>
      <c r="BK144" s="136">
        <f>$BK$145</f>
        <v>0</v>
      </c>
    </row>
    <row r="145" spans="2:64" s="6" customFormat="1" ht="27" customHeight="1" x14ac:dyDescent="0.3">
      <c r="B145" s="22"/>
      <c r="C145" s="138" t="s">
        <v>316</v>
      </c>
      <c r="D145" s="138" t="s">
        <v>145</v>
      </c>
      <c r="E145" s="139" t="s">
        <v>532</v>
      </c>
      <c r="F145" s="225" t="s">
        <v>533</v>
      </c>
      <c r="G145" s="226"/>
      <c r="H145" s="226"/>
      <c r="I145" s="226"/>
      <c r="J145" s="140" t="s">
        <v>166</v>
      </c>
      <c r="K145" s="141">
        <v>10</v>
      </c>
      <c r="L145" s="227">
        <v>0</v>
      </c>
      <c r="M145" s="226"/>
      <c r="N145" s="228">
        <f>ROUND($L$145*$K$145,2)</f>
        <v>0</v>
      </c>
      <c r="O145" s="226"/>
      <c r="P145" s="226"/>
      <c r="Q145" s="226"/>
      <c r="R145" s="24"/>
      <c r="T145" s="142"/>
      <c r="U145" s="30" t="s">
        <v>40</v>
      </c>
      <c r="V145" s="143">
        <v>0</v>
      </c>
      <c r="W145" s="143">
        <f>$V$145*$K$145</f>
        <v>0</v>
      </c>
      <c r="X145" s="143">
        <v>0.04</v>
      </c>
      <c r="Y145" s="143">
        <f>$X$145*$K$145</f>
        <v>0.4</v>
      </c>
      <c r="Z145" s="143">
        <v>0</v>
      </c>
      <c r="AA145" s="144">
        <f>$Z$145*$K$145</f>
        <v>0</v>
      </c>
      <c r="AR145" s="6" t="s">
        <v>149</v>
      </c>
      <c r="AT145" s="6" t="s">
        <v>145</v>
      </c>
      <c r="AU145" s="6" t="s">
        <v>108</v>
      </c>
      <c r="AY145" s="6" t="s">
        <v>144</v>
      </c>
      <c r="BE145" s="92">
        <f>IF($U$145="základní",$N$145,0)</f>
        <v>0</v>
      </c>
      <c r="BF145" s="92">
        <f>IF($U$145="snížená",$N$145,0)</f>
        <v>0</v>
      </c>
      <c r="BG145" s="92">
        <f>IF($U$145="zákl. přenesená",$N$145,0)</f>
        <v>0</v>
      </c>
      <c r="BH145" s="92">
        <f>IF($U$145="sníž. přenesená",$N$145,0)</f>
        <v>0</v>
      </c>
      <c r="BI145" s="92">
        <f>IF($U$145="nulová",$N$145,0)</f>
        <v>0</v>
      </c>
      <c r="BJ145" s="6" t="s">
        <v>21</v>
      </c>
      <c r="BK145" s="92">
        <f>ROUND($L$145*$K$145,2)</f>
        <v>0</v>
      </c>
      <c r="BL145" s="6" t="s">
        <v>149</v>
      </c>
    </row>
    <row r="146" spans="2:64" s="127" customFormat="1" ht="30.75" customHeight="1" x14ac:dyDescent="0.35">
      <c r="B146" s="128"/>
      <c r="C146" s="129"/>
      <c r="D146" s="137" t="s">
        <v>227</v>
      </c>
      <c r="E146" s="129"/>
      <c r="F146" s="129"/>
      <c r="G146" s="129"/>
      <c r="H146" s="129"/>
      <c r="I146" s="129"/>
      <c r="J146" s="129"/>
      <c r="K146" s="129"/>
      <c r="L146" s="129"/>
      <c r="M146" s="129"/>
      <c r="N146" s="237">
        <f>$BK$146</f>
        <v>0</v>
      </c>
      <c r="O146" s="236"/>
      <c r="P146" s="236"/>
      <c r="Q146" s="236"/>
      <c r="R146" s="131"/>
      <c r="T146" s="132"/>
      <c r="U146" s="129"/>
      <c r="V146" s="129"/>
      <c r="W146" s="133">
        <f>SUM($W$147:$W$168)</f>
        <v>0</v>
      </c>
      <c r="X146" s="129"/>
      <c r="Y146" s="133">
        <f>SUM($Y$147:$Y$168)</f>
        <v>28.463399999999996</v>
      </c>
      <c r="Z146" s="129"/>
      <c r="AA146" s="134">
        <f>SUM($AA$147:$AA$168)</f>
        <v>0</v>
      </c>
      <c r="AR146" s="135" t="s">
        <v>21</v>
      </c>
      <c r="AT146" s="135" t="s">
        <v>74</v>
      </c>
      <c r="AU146" s="135" t="s">
        <v>21</v>
      </c>
      <c r="AY146" s="135" t="s">
        <v>144</v>
      </c>
      <c r="BK146" s="136">
        <f>SUM($BK$147:$BK$168)</f>
        <v>0</v>
      </c>
    </row>
    <row r="147" spans="2:64" s="6" customFormat="1" ht="27" customHeight="1" x14ac:dyDescent="0.3">
      <c r="B147" s="22"/>
      <c r="C147" s="138" t="s">
        <v>319</v>
      </c>
      <c r="D147" s="138" t="s">
        <v>145</v>
      </c>
      <c r="E147" s="139" t="s">
        <v>534</v>
      </c>
      <c r="F147" s="225" t="s">
        <v>535</v>
      </c>
      <c r="G147" s="226"/>
      <c r="H147" s="226"/>
      <c r="I147" s="226"/>
      <c r="J147" s="140" t="s">
        <v>162</v>
      </c>
      <c r="K147" s="141">
        <v>25</v>
      </c>
      <c r="L147" s="227">
        <v>0</v>
      </c>
      <c r="M147" s="226"/>
      <c r="N147" s="228">
        <f>ROUND($L$147*$K$147,2)</f>
        <v>0</v>
      </c>
      <c r="O147" s="226"/>
      <c r="P147" s="226"/>
      <c r="Q147" s="226"/>
      <c r="R147" s="24"/>
      <c r="T147" s="142"/>
      <c r="U147" s="30" t="s">
        <v>40</v>
      </c>
      <c r="V147" s="143">
        <v>0</v>
      </c>
      <c r="W147" s="143">
        <f>$V$147*$K$147</f>
        <v>0</v>
      </c>
      <c r="X147" s="143">
        <v>0</v>
      </c>
      <c r="Y147" s="143">
        <f>$X$147*$K$147</f>
        <v>0</v>
      </c>
      <c r="Z147" s="143">
        <v>0</v>
      </c>
      <c r="AA147" s="144">
        <f>$Z$147*$K$147</f>
        <v>0</v>
      </c>
      <c r="AR147" s="6" t="s">
        <v>149</v>
      </c>
      <c r="AT147" s="6" t="s">
        <v>145</v>
      </c>
      <c r="AU147" s="6" t="s">
        <v>108</v>
      </c>
      <c r="AY147" s="6" t="s">
        <v>144</v>
      </c>
      <c r="BE147" s="92">
        <f>IF($U$147="základní",$N$147,0)</f>
        <v>0</v>
      </c>
      <c r="BF147" s="92">
        <f>IF($U$147="snížená",$N$147,0)</f>
        <v>0</v>
      </c>
      <c r="BG147" s="92">
        <f>IF($U$147="zákl. přenesená",$N$147,0)</f>
        <v>0</v>
      </c>
      <c r="BH147" s="92">
        <f>IF($U$147="sníž. přenesená",$N$147,0)</f>
        <v>0</v>
      </c>
      <c r="BI147" s="92">
        <f>IF($U$147="nulová",$N$147,0)</f>
        <v>0</v>
      </c>
      <c r="BJ147" s="6" t="s">
        <v>21</v>
      </c>
      <c r="BK147" s="92">
        <f>ROUND($L$147*$K$147,2)</f>
        <v>0</v>
      </c>
      <c r="BL147" s="6" t="s">
        <v>149</v>
      </c>
    </row>
    <row r="148" spans="2:64" s="6" customFormat="1" ht="27" customHeight="1" x14ac:dyDescent="0.3">
      <c r="B148" s="22"/>
      <c r="C148" s="138" t="s">
        <v>322</v>
      </c>
      <c r="D148" s="138" t="s">
        <v>145</v>
      </c>
      <c r="E148" s="139" t="s">
        <v>536</v>
      </c>
      <c r="F148" s="225" t="s">
        <v>537</v>
      </c>
      <c r="G148" s="226"/>
      <c r="H148" s="226"/>
      <c r="I148" s="226"/>
      <c r="J148" s="140" t="s">
        <v>162</v>
      </c>
      <c r="K148" s="141">
        <v>184</v>
      </c>
      <c r="L148" s="227">
        <v>0</v>
      </c>
      <c r="M148" s="226"/>
      <c r="N148" s="228">
        <f>ROUND($L$148*$K$148,2)</f>
        <v>0</v>
      </c>
      <c r="O148" s="226"/>
      <c r="P148" s="226"/>
      <c r="Q148" s="226"/>
      <c r="R148" s="24"/>
      <c r="T148" s="142"/>
      <c r="U148" s="30" t="s">
        <v>40</v>
      </c>
      <c r="V148" s="143">
        <v>0</v>
      </c>
      <c r="W148" s="143">
        <f>$V$148*$K$148</f>
        <v>0</v>
      </c>
      <c r="X148" s="143">
        <v>0</v>
      </c>
      <c r="Y148" s="143">
        <f>$X$148*$K$148</f>
        <v>0</v>
      </c>
      <c r="Z148" s="143">
        <v>0</v>
      </c>
      <c r="AA148" s="144">
        <f>$Z$148*$K$148</f>
        <v>0</v>
      </c>
      <c r="AR148" s="6" t="s">
        <v>149</v>
      </c>
      <c r="AT148" s="6" t="s">
        <v>145</v>
      </c>
      <c r="AU148" s="6" t="s">
        <v>108</v>
      </c>
      <c r="AY148" s="6" t="s">
        <v>144</v>
      </c>
      <c r="BE148" s="92">
        <f>IF($U$148="základní",$N$148,0)</f>
        <v>0</v>
      </c>
      <c r="BF148" s="92">
        <f>IF($U$148="snížená",$N$148,0)</f>
        <v>0</v>
      </c>
      <c r="BG148" s="92">
        <f>IF($U$148="zákl. přenesená",$N$148,0)</f>
        <v>0</v>
      </c>
      <c r="BH148" s="92">
        <f>IF($U$148="sníž. přenesená",$N$148,0)</f>
        <v>0</v>
      </c>
      <c r="BI148" s="92">
        <f>IF($U$148="nulová",$N$148,0)</f>
        <v>0</v>
      </c>
      <c r="BJ148" s="6" t="s">
        <v>21</v>
      </c>
      <c r="BK148" s="92">
        <f>ROUND($L$148*$K$148,2)</f>
        <v>0</v>
      </c>
      <c r="BL148" s="6" t="s">
        <v>149</v>
      </c>
    </row>
    <row r="149" spans="2:64" s="6" customFormat="1" ht="27" customHeight="1" x14ac:dyDescent="0.3">
      <c r="B149" s="22"/>
      <c r="C149" s="159" t="s">
        <v>7</v>
      </c>
      <c r="D149" s="159" t="s">
        <v>301</v>
      </c>
      <c r="E149" s="160" t="s">
        <v>538</v>
      </c>
      <c r="F149" s="238" t="s">
        <v>539</v>
      </c>
      <c r="G149" s="239"/>
      <c r="H149" s="239"/>
      <c r="I149" s="239"/>
      <c r="J149" s="161" t="s">
        <v>156</v>
      </c>
      <c r="K149" s="162">
        <v>31</v>
      </c>
      <c r="L149" s="240">
        <v>0</v>
      </c>
      <c r="M149" s="239"/>
      <c r="N149" s="241">
        <f>ROUND($L$149*$K$149,2)</f>
        <v>0</v>
      </c>
      <c r="O149" s="226"/>
      <c r="P149" s="226"/>
      <c r="Q149" s="226"/>
      <c r="R149" s="24"/>
      <c r="T149" s="142"/>
      <c r="U149" s="30" t="s">
        <v>40</v>
      </c>
      <c r="V149" s="143">
        <v>0</v>
      </c>
      <c r="W149" s="143">
        <f>$V$149*$K$149</f>
        <v>0</v>
      </c>
      <c r="X149" s="143">
        <v>6.8400000000000002E-2</v>
      </c>
      <c r="Y149" s="143">
        <f>$X$149*$K$149</f>
        <v>2.1204000000000001</v>
      </c>
      <c r="Z149" s="143">
        <v>0</v>
      </c>
      <c r="AA149" s="144">
        <f>$Z$149*$K$149</f>
        <v>0</v>
      </c>
      <c r="AR149" s="6" t="s">
        <v>170</v>
      </c>
      <c r="AT149" s="6" t="s">
        <v>301</v>
      </c>
      <c r="AU149" s="6" t="s">
        <v>108</v>
      </c>
      <c r="AY149" s="6" t="s">
        <v>144</v>
      </c>
      <c r="BE149" s="92">
        <f>IF($U$149="základní",$N$149,0)</f>
        <v>0</v>
      </c>
      <c r="BF149" s="92">
        <f>IF($U$149="snížená",$N$149,0)</f>
        <v>0</v>
      </c>
      <c r="BG149" s="92">
        <f>IF($U$149="zákl. přenesená",$N$149,0)</f>
        <v>0</v>
      </c>
      <c r="BH149" s="92">
        <f>IF($U$149="sníž. přenesená",$N$149,0)</f>
        <v>0</v>
      </c>
      <c r="BI149" s="92">
        <f>IF($U$149="nulová",$N$149,0)</f>
        <v>0</v>
      </c>
      <c r="BJ149" s="6" t="s">
        <v>21</v>
      </c>
      <c r="BK149" s="92">
        <f>ROUND($L$149*$K$149,2)</f>
        <v>0</v>
      </c>
      <c r="BL149" s="6" t="s">
        <v>149</v>
      </c>
    </row>
    <row r="150" spans="2:64" s="6" customFormat="1" ht="27" customHeight="1" x14ac:dyDescent="0.3">
      <c r="B150" s="22"/>
      <c r="C150" s="159" t="s">
        <v>328</v>
      </c>
      <c r="D150" s="159" t="s">
        <v>301</v>
      </c>
      <c r="E150" s="160" t="s">
        <v>540</v>
      </c>
      <c r="F150" s="238" t="s">
        <v>541</v>
      </c>
      <c r="G150" s="239"/>
      <c r="H150" s="239"/>
      <c r="I150" s="239"/>
      <c r="J150" s="161" t="s">
        <v>156</v>
      </c>
      <c r="K150" s="162">
        <v>6</v>
      </c>
      <c r="L150" s="240">
        <v>0</v>
      </c>
      <c r="M150" s="239"/>
      <c r="N150" s="241">
        <f>ROUND($L$150*$K$150,2)</f>
        <v>0</v>
      </c>
      <c r="O150" s="226"/>
      <c r="P150" s="226"/>
      <c r="Q150" s="226"/>
      <c r="R150" s="24"/>
      <c r="T150" s="142"/>
      <c r="U150" s="30" t="s">
        <v>40</v>
      </c>
      <c r="V150" s="143">
        <v>0</v>
      </c>
      <c r="W150" s="143">
        <f>$V$150*$K$150</f>
        <v>0</v>
      </c>
      <c r="X150" s="143">
        <v>2.76E-2</v>
      </c>
      <c r="Y150" s="143">
        <f>$X$150*$K$150</f>
        <v>0.1656</v>
      </c>
      <c r="Z150" s="143">
        <v>0</v>
      </c>
      <c r="AA150" s="144">
        <f>$Z$150*$K$150</f>
        <v>0</v>
      </c>
      <c r="AR150" s="6" t="s">
        <v>170</v>
      </c>
      <c r="AT150" s="6" t="s">
        <v>301</v>
      </c>
      <c r="AU150" s="6" t="s">
        <v>108</v>
      </c>
      <c r="AY150" s="6" t="s">
        <v>144</v>
      </c>
      <c r="BE150" s="92">
        <f>IF($U$150="základní",$N$150,0)</f>
        <v>0</v>
      </c>
      <c r="BF150" s="92">
        <f>IF($U$150="snížená",$N$150,0)</f>
        <v>0</v>
      </c>
      <c r="BG150" s="92">
        <f>IF($U$150="zákl. přenesená",$N$150,0)</f>
        <v>0</v>
      </c>
      <c r="BH150" s="92">
        <f>IF($U$150="sníž. přenesená",$N$150,0)</f>
        <v>0</v>
      </c>
      <c r="BI150" s="92">
        <f>IF($U$150="nulová",$N$150,0)</f>
        <v>0</v>
      </c>
      <c r="BJ150" s="6" t="s">
        <v>21</v>
      </c>
      <c r="BK150" s="92">
        <f>ROUND($L$150*$K$150,2)</f>
        <v>0</v>
      </c>
      <c r="BL150" s="6" t="s">
        <v>149</v>
      </c>
    </row>
    <row r="151" spans="2:64" s="6" customFormat="1" ht="27" customHeight="1" x14ac:dyDescent="0.3">
      <c r="B151" s="22"/>
      <c r="C151" s="138" t="s">
        <v>331</v>
      </c>
      <c r="D151" s="138" t="s">
        <v>145</v>
      </c>
      <c r="E151" s="139" t="s">
        <v>542</v>
      </c>
      <c r="F151" s="225" t="s">
        <v>543</v>
      </c>
      <c r="G151" s="226"/>
      <c r="H151" s="226"/>
      <c r="I151" s="226"/>
      <c r="J151" s="140" t="s">
        <v>544</v>
      </c>
      <c r="K151" s="141">
        <v>5</v>
      </c>
      <c r="L151" s="227">
        <v>0</v>
      </c>
      <c r="M151" s="226"/>
      <c r="N151" s="228">
        <f>ROUND($L$151*$K$151,2)</f>
        <v>0</v>
      </c>
      <c r="O151" s="226"/>
      <c r="P151" s="226"/>
      <c r="Q151" s="226"/>
      <c r="R151" s="24"/>
      <c r="T151" s="142"/>
      <c r="U151" s="30" t="s">
        <v>40</v>
      </c>
      <c r="V151" s="143">
        <v>0</v>
      </c>
      <c r="W151" s="143">
        <f>$V$151*$K$151</f>
        <v>0</v>
      </c>
      <c r="X151" s="143">
        <v>3.1E-4</v>
      </c>
      <c r="Y151" s="143">
        <f>$X$151*$K$151</f>
        <v>1.5499999999999999E-3</v>
      </c>
      <c r="Z151" s="143">
        <v>0</v>
      </c>
      <c r="AA151" s="144">
        <f>$Z$151*$K$151</f>
        <v>0</v>
      </c>
      <c r="AR151" s="6" t="s">
        <v>149</v>
      </c>
      <c r="AT151" s="6" t="s">
        <v>145</v>
      </c>
      <c r="AU151" s="6" t="s">
        <v>108</v>
      </c>
      <c r="AY151" s="6" t="s">
        <v>144</v>
      </c>
      <c r="BE151" s="92">
        <f>IF($U$151="základní",$N$151,0)</f>
        <v>0</v>
      </c>
      <c r="BF151" s="92">
        <f>IF($U$151="snížená",$N$151,0)</f>
        <v>0</v>
      </c>
      <c r="BG151" s="92">
        <f>IF($U$151="zákl. přenesená",$N$151,0)</f>
        <v>0</v>
      </c>
      <c r="BH151" s="92">
        <f>IF($U$151="sníž. přenesená",$N$151,0)</f>
        <v>0</v>
      </c>
      <c r="BI151" s="92">
        <f>IF($U$151="nulová",$N$151,0)</f>
        <v>0</v>
      </c>
      <c r="BJ151" s="6" t="s">
        <v>21</v>
      </c>
      <c r="BK151" s="92">
        <f>ROUND($L$151*$K$151,2)</f>
        <v>0</v>
      </c>
      <c r="BL151" s="6" t="s">
        <v>149</v>
      </c>
    </row>
    <row r="152" spans="2:64" s="6" customFormat="1" ht="27" customHeight="1" x14ac:dyDescent="0.3">
      <c r="B152" s="22"/>
      <c r="C152" s="138" t="s">
        <v>334</v>
      </c>
      <c r="D152" s="138" t="s">
        <v>145</v>
      </c>
      <c r="E152" s="139" t="s">
        <v>545</v>
      </c>
      <c r="F152" s="225" t="s">
        <v>546</v>
      </c>
      <c r="G152" s="226"/>
      <c r="H152" s="226"/>
      <c r="I152" s="226"/>
      <c r="J152" s="140" t="s">
        <v>156</v>
      </c>
      <c r="K152" s="141">
        <v>4</v>
      </c>
      <c r="L152" s="227">
        <v>0</v>
      </c>
      <c r="M152" s="226"/>
      <c r="N152" s="228">
        <f>ROUND($L$152*$K$152,2)</f>
        <v>0</v>
      </c>
      <c r="O152" s="226"/>
      <c r="P152" s="226"/>
      <c r="Q152" s="226"/>
      <c r="R152" s="24"/>
      <c r="T152" s="142"/>
      <c r="U152" s="30" t="s">
        <v>40</v>
      </c>
      <c r="V152" s="143">
        <v>0</v>
      </c>
      <c r="W152" s="143">
        <f>$V$152*$K$152</f>
        <v>0</v>
      </c>
      <c r="X152" s="143">
        <v>1.9939999999999999E-2</v>
      </c>
      <c r="Y152" s="143">
        <f>$X$152*$K$152</f>
        <v>7.9759999999999998E-2</v>
      </c>
      <c r="Z152" s="143">
        <v>0</v>
      </c>
      <c r="AA152" s="144">
        <f>$Z$152*$K$152</f>
        <v>0</v>
      </c>
      <c r="AR152" s="6" t="s">
        <v>149</v>
      </c>
      <c r="AT152" s="6" t="s">
        <v>145</v>
      </c>
      <c r="AU152" s="6" t="s">
        <v>108</v>
      </c>
      <c r="AY152" s="6" t="s">
        <v>144</v>
      </c>
      <c r="BE152" s="92">
        <f>IF($U$152="základní",$N$152,0)</f>
        <v>0</v>
      </c>
      <c r="BF152" s="92">
        <f>IF($U$152="snížená",$N$152,0)</f>
        <v>0</v>
      </c>
      <c r="BG152" s="92">
        <f>IF($U$152="zákl. přenesená",$N$152,0)</f>
        <v>0</v>
      </c>
      <c r="BH152" s="92">
        <f>IF($U$152="sníž. přenesená",$N$152,0)</f>
        <v>0</v>
      </c>
      <c r="BI152" s="92">
        <f>IF($U$152="nulová",$N$152,0)</f>
        <v>0</v>
      </c>
      <c r="BJ152" s="6" t="s">
        <v>21</v>
      </c>
      <c r="BK152" s="92">
        <f>ROUND($L$152*$K$152,2)</f>
        <v>0</v>
      </c>
      <c r="BL152" s="6" t="s">
        <v>149</v>
      </c>
    </row>
    <row r="153" spans="2:64" s="6" customFormat="1" ht="27" customHeight="1" x14ac:dyDescent="0.3">
      <c r="B153" s="22"/>
      <c r="C153" s="138" t="s">
        <v>337</v>
      </c>
      <c r="D153" s="138" t="s">
        <v>145</v>
      </c>
      <c r="E153" s="139" t="s">
        <v>547</v>
      </c>
      <c r="F153" s="225" t="s">
        <v>548</v>
      </c>
      <c r="G153" s="226"/>
      <c r="H153" s="226"/>
      <c r="I153" s="226"/>
      <c r="J153" s="140" t="s">
        <v>156</v>
      </c>
      <c r="K153" s="141">
        <v>2</v>
      </c>
      <c r="L153" s="227">
        <v>0</v>
      </c>
      <c r="M153" s="226"/>
      <c r="N153" s="228">
        <f>ROUND($L$153*$K$153,2)</f>
        <v>0</v>
      </c>
      <c r="O153" s="226"/>
      <c r="P153" s="226"/>
      <c r="Q153" s="226"/>
      <c r="R153" s="24"/>
      <c r="T153" s="142"/>
      <c r="U153" s="30" t="s">
        <v>40</v>
      </c>
      <c r="V153" s="143">
        <v>0</v>
      </c>
      <c r="W153" s="143">
        <f>$V$153*$K$153</f>
        <v>0</v>
      </c>
      <c r="X153" s="143">
        <v>2.137E-2</v>
      </c>
      <c r="Y153" s="143">
        <f>$X$153*$K$153</f>
        <v>4.274E-2</v>
      </c>
      <c r="Z153" s="143">
        <v>0</v>
      </c>
      <c r="AA153" s="144">
        <f>$Z$153*$K$153</f>
        <v>0</v>
      </c>
      <c r="AR153" s="6" t="s">
        <v>149</v>
      </c>
      <c r="AT153" s="6" t="s">
        <v>145</v>
      </c>
      <c r="AU153" s="6" t="s">
        <v>108</v>
      </c>
      <c r="AY153" s="6" t="s">
        <v>144</v>
      </c>
      <c r="BE153" s="92">
        <f>IF($U$153="základní",$N$153,0)</f>
        <v>0</v>
      </c>
      <c r="BF153" s="92">
        <f>IF($U$153="snížená",$N$153,0)</f>
        <v>0</v>
      </c>
      <c r="BG153" s="92">
        <f>IF($U$153="zákl. přenesená",$N$153,0)</f>
        <v>0</v>
      </c>
      <c r="BH153" s="92">
        <f>IF($U$153="sníž. přenesená",$N$153,0)</f>
        <v>0</v>
      </c>
      <c r="BI153" s="92">
        <f>IF($U$153="nulová",$N$153,0)</f>
        <v>0</v>
      </c>
      <c r="BJ153" s="6" t="s">
        <v>21</v>
      </c>
      <c r="BK153" s="92">
        <f>ROUND($L$153*$K$153,2)</f>
        <v>0</v>
      </c>
      <c r="BL153" s="6" t="s">
        <v>149</v>
      </c>
    </row>
    <row r="154" spans="2:64" s="6" customFormat="1" ht="27" customHeight="1" x14ac:dyDescent="0.3">
      <c r="B154" s="22"/>
      <c r="C154" s="159" t="s">
        <v>340</v>
      </c>
      <c r="D154" s="159" t="s">
        <v>301</v>
      </c>
      <c r="E154" s="160" t="s">
        <v>549</v>
      </c>
      <c r="F154" s="238" t="s">
        <v>550</v>
      </c>
      <c r="G154" s="239"/>
      <c r="H154" s="239"/>
      <c r="I154" s="239"/>
      <c r="J154" s="161" t="s">
        <v>156</v>
      </c>
      <c r="K154" s="162">
        <v>2</v>
      </c>
      <c r="L154" s="240">
        <v>0</v>
      </c>
      <c r="M154" s="239"/>
      <c r="N154" s="241">
        <f>ROUND($L$154*$K$154,2)</f>
        <v>0</v>
      </c>
      <c r="O154" s="226"/>
      <c r="P154" s="226"/>
      <c r="Q154" s="226"/>
      <c r="R154" s="24"/>
      <c r="T154" s="142"/>
      <c r="U154" s="30" t="s">
        <v>40</v>
      </c>
      <c r="V154" s="143">
        <v>0</v>
      </c>
      <c r="W154" s="143">
        <f>$V$154*$K$154</f>
        <v>0</v>
      </c>
      <c r="X154" s="143">
        <v>0.39600000000000002</v>
      </c>
      <c r="Y154" s="143">
        <f>$X$154*$K$154</f>
        <v>0.79200000000000004</v>
      </c>
      <c r="Z154" s="143">
        <v>0</v>
      </c>
      <c r="AA154" s="144">
        <f>$Z$154*$K$154</f>
        <v>0</v>
      </c>
      <c r="AR154" s="6" t="s">
        <v>170</v>
      </c>
      <c r="AT154" s="6" t="s">
        <v>301</v>
      </c>
      <c r="AU154" s="6" t="s">
        <v>108</v>
      </c>
      <c r="AY154" s="6" t="s">
        <v>144</v>
      </c>
      <c r="BE154" s="92">
        <f>IF($U$154="základní",$N$154,0)</f>
        <v>0</v>
      </c>
      <c r="BF154" s="92">
        <f>IF($U$154="snížená",$N$154,0)</f>
        <v>0</v>
      </c>
      <c r="BG154" s="92">
        <f>IF($U$154="zákl. přenesená",$N$154,0)</f>
        <v>0</v>
      </c>
      <c r="BH154" s="92">
        <f>IF($U$154="sníž. přenesená",$N$154,0)</f>
        <v>0</v>
      </c>
      <c r="BI154" s="92">
        <f>IF($U$154="nulová",$N$154,0)</f>
        <v>0</v>
      </c>
      <c r="BJ154" s="6" t="s">
        <v>21</v>
      </c>
      <c r="BK154" s="92">
        <f>ROUND($L$154*$K$154,2)</f>
        <v>0</v>
      </c>
      <c r="BL154" s="6" t="s">
        <v>149</v>
      </c>
    </row>
    <row r="155" spans="2:64" s="6" customFormat="1" ht="27" customHeight="1" x14ac:dyDescent="0.3">
      <c r="B155" s="22"/>
      <c r="C155" s="138" t="s">
        <v>341</v>
      </c>
      <c r="D155" s="138" t="s">
        <v>145</v>
      </c>
      <c r="E155" s="139" t="s">
        <v>551</v>
      </c>
      <c r="F155" s="225" t="s">
        <v>552</v>
      </c>
      <c r="G155" s="226"/>
      <c r="H155" s="226"/>
      <c r="I155" s="226"/>
      <c r="J155" s="140" t="s">
        <v>156</v>
      </c>
      <c r="K155" s="141">
        <v>5</v>
      </c>
      <c r="L155" s="227">
        <v>0</v>
      </c>
      <c r="M155" s="226"/>
      <c r="N155" s="228">
        <f>ROUND($L$155*$K$155,2)</f>
        <v>0</v>
      </c>
      <c r="O155" s="226"/>
      <c r="P155" s="226"/>
      <c r="Q155" s="226"/>
      <c r="R155" s="24"/>
      <c r="T155" s="142"/>
      <c r="U155" s="30" t="s">
        <v>40</v>
      </c>
      <c r="V155" s="143">
        <v>0</v>
      </c>
      <c r="W155" s="143">
        <f>$V$155*$K$155</f>
        <v>0</v>
      </c>
      <c r="X155" s="143">
        <v>2.3557399999999999</v>
      </c>
      <c r="Y155" s="143">
        <f>$X$155*$K$155</f>
        <v>11.778700000000001</v>
      </c>
      <c r="Z155" s="143">
        <v>0</v>
      </c>
      <c r="AA155" s="144">
        <f>$Z$155*$K$155</f>
        <v>0</v>
      </c>
      <c r="AR155" s="6" t="s">
        <v>149</v>
      </c>
      <c r="AT155" s="6" t="s">
        <v>145</v>
      </c>
      <c r="AU155" s="6" t="s">
        <v>108</v>
      </c>
      <c r="AY155" s="6" t="s">
        <v>144</v>
      </c>
      <c r="BE155" s="92">
        <f>IF($U$155="základní",$N$155,0)</f>
        <v>0</v>
      </c>
      <c r="BF155" s="92">
        <f>IF($U$155="snížená",$N$155,0)</f>
        <v>0</v>
      </c>
      <c r="BG155" s="92">
        <f>IF($U$155="zákl. přenesená",$N$155,0)</f>
        <v>0</v>
      </c>
      <c r="BH155" s="92">
        <f>IF($U$155="sníž. přenesená",$N$155,0)</f>
        <v>0</v>
      </c>
      <c r="BI155" s="92">
        <f>IF($U$155="nulová",$N$155,0)</f>
        <v>0</v>
      </c>
      <c r="BJ155" s="6" t="s">
        <v>21</v>
      </c>
      <c r="BK155" s="92">
        <f>ROUND($L$155*$K$155,2)</f>
        <v>0</v>
      </c>
      <c r="BL155" s="6" t="s">
        <v>149</v>
      </c>
    </row>
    <row r="156" spans="2:64" s="6" customFormat="1" ht="27" customHeight="1" x14ac:dyDescent="0.3">
      <c r="B156" s="22"/>
      <c r="C156" s="138" t="s">
        <v>346</v>
      </c>
      <c r="D156" s="138" t="s">
        <v>145</v>
      </c>
      <c r="E156" s="139" t="s">
        <v>553</v>
      </c>
      <c r="F156" s="225" t="s">
        <v>554</v>
      </c>
      <c r="G156" s="226"/>
      <c r="H156" s="226"/>
      <c r="I156" s="226"/>
      <c r="J156" s="140" t="s">
        <v>156</v>
      </c>
      <c r="K156" s="141">
        <v>7</v>
      </c>
      <c r="L156" s="227">
        <v>0</v>
      </c>
      <c r="M156" s="226"/>
      <c r="N156" s="228">
        <f>ROUND($L$156*$K$156,2)</f>
        <v>0</v>
      </c>
      <c r="O156" s="226"/>
      <c r="P156" s="226"/>
      <c r="Q156" s="226"/>
      <c r="R156" s="24"/>
      <c r="T156" s="142"/>
      <c r="U156" s="30" t="s">
        <v>40</v>
      </c>
      <c r="V156" s="143">
        <v>0</v>
      </c>
      <c r="W156" s="143">
        <f>$V$156*$K$156</f>
        <v>0</v>
      </c>
      <c r="X156" s="143">
        <v>7.0200000000000002E-3</v>
      </c>
      <c r="Y156" s="143">
        <f>$X$156*$K$156</f>
        <v>4.9140000000000003E-2</v>
      </c>
      <c r="Z156" s="143">
        <v>0</v>
      </c>
      <c r="AA156" s="144">
        <f>$Z$156*$K$156</f>
        <v>0</v>
      </c>
      <c r="AR156" s="6" t="s">
        <v>149</v>
      </c>
      <c r="AT156" s="6" t="s">
        <v>145</v>
      </c>
      <c r="AU156" s="6" t="s">
        <v>108</v>
      </c>
      <c r="AY156" s="6" t="s">
        <v>144</v>
      </c>
      <c r="BE156" s="92">
        <f>IF($U$156="základní",$N$156,0)</f>
        <v>0</v>
      </c>
      <c r="BF156" s="92">
        <f>IF($U$156="snížená",$N$156,0)</f>
        <v>0</v>
      </c>
      <c r="BG156" s="92">
        <f>IF($U$156="zákl. přenesená",$N$156,0)</f>
        <v>0</v>
      </c>
      <c r="BH156" s="92">
        <f>IF($U$156="sníž. přenesená",$N$156,0)</f>
        <v>0</v>
      </c>
      <c r="BI156" s="92">
        <f>IF($U$156="nulová",$N$156,0)</f>
        <v>0</v>
      </c>
      <c r="BJ156" s="6" t="s">
        <v>21</v>
      </c>
      <c r="BK156" s="92">
        <f>ROUND($L$156*$K$156,2)</f>
        <v>0</v>
      </c>
      <c r="BL156" s="6" t="s">
        <v>149</v>
      </c>
    </row>
    <row r="157" spans="2:64" s="6" customFormat="1" ht="15.75" customHeight="1" x14ac:dyDescent="0.3">
      <c r="B157" s="22"/>
      <c r="C157" s="159" t="s">
        <v>351</v>
      </c>
      <c r="D157" s="159" t="s">
        <v>301</v>
      </c>
      <c r="E157" s="160" t="s">
        <v>555</v>
      </c>
      <c r="F157" s="238" t="s">
        <v>556</v>
      </c>
      <c r="G157" s="239"/>
      <c r="H157" s="239"/>
      <c r="I157" s="239"/>
      <c r="J157" s="161" t="s">
        <v>156</v>
      </c>
      <c r="K157" s="162">
        <v>7</v>
      </c>
      <c r="L157" s="240">
        <v>0</v>
      </c>
      <c r="M157" s="239"/>
      <c r="N157" s="241">
        <f>ROUND($L$157*$K$157,2)</f>
        <v>0</v>
      </c>
      <c r="O157" s="226"/>
      <c r="P157" s="226"/>
      <c r="Q157" s="226"/>
      <c r="R157" s="24"/>
      <c r="T157" s="142"/>
      <c r="U157" s="30" t="s">
        <v>40</v>
      </c>
      <c r="V157" s="143">
        <v>0</v>
      </c>
      <c r="W157" s="143">
        <f>$V$157*$K$157</f>
        <v>0</v>
      </c>
      <c r="X157" s="143">
        <v>1.95E-2</v>
      </c>
      <c r="Y157" s="143">
        <f>$X$157*$K$157</f>
        <v>0.13650000000000001</v>
      </c>
      <c r="Z157" s="143">
        <v>0</v>
      </c>
      <c r="AA157" s="144">
        <f>$Z$157*$K$157</f>
        <v>0</v>
      </c>
      <c r="AR157" s="6" t="s">
        <v>170</v>
      </c>
      <c r="AT157" s="6" t="s">
        <v>301</v>
      </c>
      <c r="AU157" s="6" t="s">
        <v>108</v>
      </c>
      <c r="AY157" s="6" t="s">
        <v>144</v>
      </c>
      <c r="BE157" s="92">
        <f>IF($U$157="základní",$N$157,0)</f>
        <v>0</v>
      </c>
      <c r="BF157" s="92">
        <f>IF($U$157="snížená",$N$157,0)</f>
        <v>0</v>
      </c>
      <c r="BG157" s="92">
        <f>IF($U$157="zákl. přenesená",$N$157,0)</f>
        <v>0</v>
      </c>
      <c r="BH157" s="92">
        <f>IF($U$157="sníž. přenesená",$N$157,0)</f>
        <v>0</v>
      </c>
      <c r="BI157" s="92">
        <f>IF($U$157="nulová",$N$157,0)</f>
        <v>0</v>
      </c>
      <c r="BJ157" s="6" t="s">
        <v>21</v>
      </c>
      <c r="BK157" s="92">
        <f>ROUND($L$157*$K$157,2)</f>
        <v>0</v>
      </c>
      <c r="BL157" s="6" t="s">
        <v>149</v>
      </c>
    </row>
    <row r="158" spans="2:64" s="6" customFormat="1" ht="27" customHeight="1" x14ac:dyDescent="0.3">
      <c r="B158" s="22"/>
      <c r="C158" s="159" t="s">
        <v>354</v>
      </c>
      <c r="D158" s="159" t="s">
        <v>301</v>
      </c>
      <c r="E158" s="160" t="s">
        <v>557</v>
      </c>
      <c r="F158" s="238" t="s">
        <v>558</v>
      </c>
      <c r="G158" s="239"/>
      <c r="H158" s="239"/>
      <c r="I158" s="239"/>
      <c r="J158" s="161" t="s">
        <v>156</v>
      </c>
      <c r="K158" s="162">
        <v>7</v>
      </c>
      <c r="L158" s="240">
        <v>0</v>
      </c>
      <c r="M158" s="239"/>
      <c r="N158" s="241">
        <f>ROUND($L$158*$K$158,2)</f>
        <v>0</v>
      </c>
      <c r="O158" s="226"/>
      <c r="P158" s="226"/>
      <c r="Q158" s="226"/>
      <c r="R158" s="24"/>
      <c r="T158" s="142"/>
      <c r="U158" s="30" t="s">
        <v>40</v>
      </c>
      <c r="V158" s="143">
        <v>0</v>
      </c>
      <c r="W158" s="143">
        <f>$V$158*$K$158</f>
        <v>0</v>
      </c>
      <c r="X158" s="143">
        <v>0.39600000000000002</v>
      </c>
      <c r="Y158" s="143">
        <f>$X$158*$K$158</f>
        <v>2.7720000000000002</v>
      </c>
      <c r="Z158" s="143">
        <v>0</v>
      </c>
      <c r="AA158" s="144">
        <f>$Z$158*$K$158</f>
        <v>0</v>
      </c>
      <c r="AR158" s="6" t="s">
        <v>170</v>
      </c>
      <c r="AT158" s="6" t="s">
        <v>301</v>
      </c>
      <c r="AU158" s="6" t="s">
        <v>108</v>
      </c>
      <c r="AY158" s="6" t="s">
        <v>144</v>
      </c>
      <c r="BE158" s="92">
        <f>IF($U$158="základní",$N$158,0)</f>
        <v>0</v>
      </c>
      <c r="BF158" s="92">
        <f>IF($U$158="snížená",$N$158,0)</f>
        <v>0</v>
      </c>
      <c r="BG158" s="92">
        <f>IF($U$158="zákl. přenesená",$N$158,0)</f>
        <v>0</v>
      </c>
      <c r="BH158" s="92">
        <f>IF($U$158="sníž. přenesená",$N$158,0)</f>
        <v>0</v>
      </c>
      <c r="BI158" s="92">
        <f>IF($U$158="nulová",$N$158,0)</f>
        <v>0</v>
      </c>
      <c r="BJ158" s="6" t="s">
        <v>21</v>
      </c>
      <c r="BK158" s="92">
        <f>ROUND($L$158*$K$158,2)</f>
        <v>0</v>
      </c>
      <c r="BL158" s="6" t="s">
        <v>149</v>
      </c>
    </row>
    <row r="159" spans="2:64" s="6" customFormat="1" ht="27" customHeight="1" x14ac:dyDescent="0.3">
      <c r="B159" s="22"/>
      <c r="C159" s="159" t="s">
        <v>357</v>
      </c>
      <c r="D159" s="159" t="s">
        <v>301</v>
      </c>
      <c r="E159" s="160" t="s">
        <v>559</v>
      </c>
      <c r="F159" s="238" t="s">
        <v>560</v>
      </c>
      <c r="G159" s="239"/>
      <c r="H159" s="239"/>
      <c r="I159" s="239"/>
      <c r="J159" s="161" t="s">
        <v>156</v>
      </c>
      <c r="K159" s="162">
        <v>1</v>
      </c>
      <c r="L159" s="240">
        <v>0</v>
      </c>
      <c r="M159" s="239"/>
      <c r="N159" s="241">
        <f>ROUND($L$159*$K$159,2)</f>
        <v>0</v>
      </c>
      <c r="O159" s="226"/>
      <c r="P159" s="226"/>
      <c r="Q159" s="226"/>
      <c r="R159" s="24"/>
      <c r="T159" s="142"/>
      <c r="U159" s="30" t="s">
        <v>40</v>
      </c>
      <c r="V159" s="143">
        <v>0</v>
      </c>
      <c r="W159" s="143">
        <f>$V$159*$K$159</f>
        <v>0</v>
      </c>
      <c r="X159" s="143">
        <v>0.25900000000000001</v>
      </c>
      <c r="Y159" s="143">
        <f>$X$159*$K$159</f>
        <v>0.25900000000000001</v>
      </c>
      <c r="Z159" s="143">
        <v>0</v>
      </c>
      <c r="AA159" s="144">
        <f>$Z$159*$K$159</f>
        <v>0</v>
      </c>
      <c r="AR159" s="6" t="s">
        <v>170</v>
      </c>
      <c r="AT159" s="6" t="s">
        <v>301</v>
      </c>
      <c r="AU159" s="6" t="s">
        <v>108</v>
      </c>
      <c r="AY159" s="6" t="s">
        <v>144</v>
      </c>
      <c r="BE159" s="92">
        <f>IF($U$159="základní",$N$159,0)</f>
        <v>0</v>
      </c>
      <c r="BF159" s="92">
        <f>IF($U$159="snížená",$N$159,0)</f>
        <v>0</v>
      </c>
      <c r="BG159" s="92">
        <f>IF($U$159="zákl. přenesená",$N$159,0)</f>
        <v>0</v>
      </c>
      <c r="BH159" s="92">
        <f>IF($U$159="sníž. přenesená",$N$159,0)</f>
        <v>0</v>
      </c>
      <c r="BI159" s="92">
        <f>IF($U$159="nulová",$N$159,0)</f>
        <v>0</v>
      </c>
      <c r="BJ159" s="6" t="s">
        <v>21</v>
      </c>
      <c r="BK159" s="92">
        <f>ROUND($L$159*$K$159,2)</f>
        <v>0</v>
      </c>
      <c r="BL159" s="6" t="s">
        <v>149</v>
      </c>
    </row>
    <row r="160" spans="2:64" s="6" customFormat="1" ht="27" customHeight="1" x14ac:dyDescent="0.3">
      <c r="B160" s="22"/>
      <c r="C160" s="159" t="s">
        <v>358</v>
      </c>
      <c r="D160" s="159" t="s">
        <v>301</v>
      </c>
      <c r="E160" s="160" t="s">
        <v>561</v>
      </c>
      <c r="F160" s="238" t="s">
        <v>562</v>
      </c>
      <c r="G160" s="239"/>
      <c r="H160" s="239"/>
      <c r="I160" s="239"/>
      <c r="J160" s="161" t="s">
        <v>156</v>
      </c>
      <c r="K160" s="162">
        <v>5</v>
      </c>
      <c r="L160" s="240">
        <v>0</v>
      </c>
      <c r="M160" s="239"/>
      <c r="N160" s="241">
        <f>ROUND($L$160*$K$160,2)</f>
        <v>0</v>
      </c>
      <c r="O160" s="226"/>
      <c r="P160" s="226"/>
      <c r="Q160" s="226"/>
      <c r="R160" s="24"/>
      <c r="T160" s="142"/>
      <c r="U160" s="30" t="s">
        <v>40</v>
      </c>
      <c r="V160" s="143">
        <v>0</v>
      </c>
      <c r="W160" s="143">
        <f>$V$160*$K$160</f>
        <v>0</v>
      </c>
      <c r="X160" s="143">
        <v>0.41439999999999999</v>
      </c>
      <c r="Y160" s="143">
        <f>$X$160*$K$160</f>
        <v>2.0720000000000001</v>
      </c>
      <c r="Z160" s="143">
        <v>0</v>
      </c>
      <c r="AA160" s="144">
        <f>$Z$160*$K$160</f>
        <v>0</v>
      </c>
      <c r="AR160" s="6" t="s">
        <v>170</v>
      </c>
      <c r="AT160" s="6" t="s">
        <v>301</v>
      </c>
      <c r="AU160" s="6" t="s">
        <v>108</v>
      </c>
      <c r="AY160" s="6" t="s">
        <v>144</v>
      </c>
      <c r="BE160" s="92">
        <f>IF($U$160="základní",$N$160,0)</f>
        <v>0</v>
      </c>
      <c r="BF160" s="92">
        <f>IF($U$160="snížená",$N$160,0)</f>
        <v>0</v>
      </c>
      <c r="BG160" s="92">
        <f>IF($U$160="zákl. přenesená",$N$160,0)</f>
        <v>0</v>
      </c>
      <c r="BH160" s="92">
        <f>IF($U$160="sníž. přenesená",$N$160,0)</f>
        <v>0</v>
      </c>
      <c r="BI160" s="92">
        <f>IF($U$160="nulová",$N$160,0)</f>
        <v>0</v>
      </c>
      <c r="BJ160" s="6" t="s">
        <v>21</v>
      </c>
      <c r="BK160" s="92">
        <f>ROUND($L$160*$K$160,2)</f>
        <v>0</v>
      </c>
      <c r="BL160" s="6" t="s">
        <v>149</v>
      </c>
    </row>
    <row r="161" spans="2:64" s="6" customFormat="1" ht="27" customHeight="1" x14ac:dyDescent="0.3">
      <c r="B161" s="22"/>
      <c r="C161" s="159" t="s">
        <v>361</v>
      </c>
      <c r="D161" s="159" t="s">
        <v>301</v>
      </c>
      <c r="E161" s="160" t="s">
        <v>563</v>
      </c>
      <c r="F161" s="238" t="s">
        <v>564</v>
      </c>
      <c r="G161" s="239"/>
      <c r="H161" s="239"/>
      <c r="I161" s="239"/>
      <c r="J161" s="161" t="s">
        <v>156</v>
      </c>
      <c r="K161" s="162">
        <v>3</v>
      </c>
      <c r="L161" s="240">
        <v>0</v>
      </c>
      <c r="M161" s="239"/>
      <c r="N161" s="241">
        <f>ROUND($L$161*$K$161,2)</f>
        <v>0</v>
      </c>
      <c r="O161" s="226"/>
      <c r="P161" s="226"/>
      <c r="Q161" s="226"/>
      <c r="R161" s="24"/>
      <c r="T161" s="142"/>
      <c r="U161" s="30" t="s">
        <v>40</v>
      </c>
      <c r="V161" s="143">
        <v>0</v>
      </c>
      <c r="W161" s="143">
        <f>$V$161*$K$161</f>
        <v>0</v>
      </c>
      <c r="X161" s="143">
        <v>8.6330000000000004E-2</v>
      </c>
      <c r="Y161" s="143">
        <f>$X$161*$K$161</f>
        <v>0.25899</v>
      </c>
      <c r="Z161" s="143">
        <v>0</v>
      </c>
      <c r="AA161" s="144">
        <f>$Z$161*$K$161</f>
        <v>0</v>
      </c>
      <c r="AR161" s="6" t="s">
        <v>170</v>
      </c>
      <c r="AT161" s="6" t="s">
        <v>301</v>
      </c>
      <c r="AU161" s="6" t="s">
        <v>108</v>
      </c>
      <c r="AY161" s="6" t="s">
        <v>144</v>
      </c>
      <c r="BE161" s="92">
        <f>IF($U$161="základní",$N$161,0)</f>
        <v>0</v>
      </c>
      <c r="BF161" s="92">
        <f>IF($U$161="snížená",$N$161,0)</f>
        <v>0</v>
      </c>
      <c r="BG161" s="92">
        <f>IF($U$161="zákl. přenesená",$N$161,0)</f>
        <v>0</v>
      </c>
      <c r="BH161" s="92">
        <f>IF($U$161="sníž. přenesená",$N$161,0)</f>
        <v>0</v>
      </c>
      <c r="BI161" s="92">
        <f>IF($U$161="nulová",$N$161,0)</f>
        <v>0</v>
      </c>
      <c r="BJ161" s="6" t="s">
        <v>21</v>
      </c>
      <c r="BK161" s="92">
        <f>ROUND($L$161*$K$161,2)</f>
        <v>0</v>
      </c>
      <c r="BL161" s="6" t="s">
        <v>149</v>
      </c>
    </row>
    <row r="162" spans="2:64" s="6" customFormat="1" ht="15.75" customHeight="1" x14ac:dyDescent="0.3">
      <c r="B162" s="22"/>
      <c r="C162" s="159" t="s">
        <v>364</v>
      </c>
      <c r="D162" s="159" t="s">
        <v>301</v>
      </c>
      <c r="E162" s="160" t="s">
        <v>565</v>
      </c>
      <c r="F162" s="238" t="s">
        <v>566</v>
      </c>
      <c r="G162" s="239"/>
      <c r="H162" s="239"/>
      <c r="I162" s="239"/>
      <c r="J162" s="161" t="s">
        <v>156</v>
      </c>
      <c r="K162" s="162">
        <v>1</v>
      </c>
      <c r="L162" s="240">
        <v>0</v>
      </c>
      <c r="M162" s="239"/>
      <c r="N162" s="241">
        <f>ROUND($L$162*$K$162,2)</f>
        <v>0</v>
      </c>
      <c r="O162" s="226"/>
      <c r="P162" s="226"/>
      <c r="Q162" s="226"/>
      <c r="R162" s="24"/>
      <c r="T162" s="142"/>
      <c r="U162" s="30" t="s">
        <v>40</v>
      </c>
      <c r="V162" s="143">
        <v>0</v>
      </c>
      <c r="W162" s="143">
        <f>$V$162*$K$162</f>
        <v>0</v>
      </c>
      <c r="X162" s="143">
        <v>2.15</v>
      </c>
      <c r="Y162" s="143">
        <f>$X$162*$K$162</f>
        <v>2.15</v>
      </c>
      <c r="Z162" s="143">
        <v>0</v>
      </c>
      <c r="AA162" s="144">
        <f>$Z$162*$K$162</f>
        <v>0</v>
      </c>
      <c r="AR162" s="6" t="s">
        <v>170</v>
      </c>
      <c r="AT162" s="6" t="s">
        <v>301</v>
      </c>
      <c r="AU162" s="6" t="s">
        <v>108</v>
      </c>
      <c r="AY162" s="6" t="s">
        <v>144</v>
      </c>
      <c r="BE162" s="92">
        <f>IF($U$162="základní",$N$162,0)</f>
        <v>0</v>
      </c>
      <c r="BF162" s="92">
        <f>IF($U$162="snížená",$N$162,0)</f>
        <v>0</v>
      </c>
      <c r="BG162" s="92">
        <f>IF($U$162="zákl. přenesená",$N$162,0)</f>
        <v>0</v>
      </c>
      <c r="BH162" s="92">
        <f>IF($U$162="sníž. přenesená",$N$162,0)</f>
        <v>0</v>
      </c>
      <c r="BI162" s="92">
        <f>IF($U$162="nulová",$N$162,0)</f>
        <v>0</v>
      </c>
      <c r="BJ162" s="6" t="s">
        <v>21</v>
      </c>
      <c r="BK162" s="92">
        <f>ROUND($L$162*$K$162,2)</f>
        <v>0</v>
      </c>
      <c r="BL162" s="6" t="s">
        <v>149</v>
      </c>
    </row>
    <row r="163" spans="2:64" s="6" customFormat="1" ht="27" customHeight="1" x14ac:dyDescent="0.3">
      <c r="B163" s="22"/>
      <c r="C163" s="159" t="s">
        <v>367</v>
      </c>
      <c r="D163" s="159" t="s">
        <v>301</v>
      </c>
      <c r="E163" s="160" t="s">
        <v>567</v>
      </c>
      <c r="F163" s="238" t="s">
        <v>568</v>
      </c>
      <c r="G163" s="239"/>
      <c r="H163" s="239"/>
      <c r="I163" s="239"/>
      <c r="J163" s="161" t="s">
        <v>156</v>
      </c>
      <c r="K163" s="162">
        <v>4</v>
      </c>
      <c r="L163" s="240">
        <v>0</v>
      </c>
      <c r="M163" s="239"/>
      <c r="N163" s="241">
        <f>ROUND($L$163*$K$163,2)</f>
        <v>0</v>
      </c>
      <c r="O163" s="226"/>
      <c r="P163" s="226"/>
      <c r="Q163" s="226"/>
      <c r="R163" s="24"/>
      <c r="T163" s="142"/>
      <c r="U163" s="30" t="s">
        <v>40</v>
      </c>
      <c r="V163" s="143">
        <v>0</v>
      </c>
      <c r="W163" s="143">
        <f>$V$163*$K$163</f>
        <v>0</v>
      </c>
      <c r="X163" s="143">
        <v>1.35</v>
      </c>
      <c r="Y163" s="143">
        <f>$X$163*$K$163</f>
        <v>5.4</v>
      </c>
      <c r="Z163" s="143">
        <v>0</v>
      </c>
      <c r="AA163" s="144">
        <f>$Z$163*$K$163</f>
        <v>0</v>
      </c>
      <c r="AR163" s="6" t="s">
        <v>170</v>
      </c>
      <c r="AT163" s="6" t="s">
        <v>301</v>
      </c>
      <c r="AU163" s="6" t="s">
        <v>108</v>
      </c>
      <c r="AY163" s="6" t="s">
        <v>144</v>
      </c>
      <c r="BE163" s="92">
        <f>IF($U$163="základní",$N$163,0)</f>
        <v>0</v>
      </c>
      <c r="BF163" s="92">
        <f>IF($U$163="snížená",$N$163,0)</f>
        <v>0</v>
      </c>
      <c r="BG163" s="92">
        <f>IF($U$163="zákl. přenesená",$N$163,0)</f>
        <v>0</v>
      </c>
      <c r="BH163" s="92">
        <f>IF($U$163="sníž. přenesená",$N$163,0)</f>
        <v>0</v>
      </c>
      <c r="BI163" s="92">
        <f>IF($U$163="nulová",$N$163,0)</f>
        <v>0</v>
      </c>
      <c r="BJ163" s="6" t="s">
        <v>21</v>
      </c>
      <c r="BK163" s="92">
        <f>ROUND($L$163*$K$163,2)</f>
        <v>0</v>
      </c>
      <c r="BL163" s="6" t="s">
        <v>149</v>
      </c>
    </row>
    <row r="164" spans="2:64" s="6" customFormat="1" ht="27" customHeight="1" x14ac:dyDescent="0.3">
      <c r="B164" s="22"/>
      <c r="C164" s="159" t="s">
        <v>368</v>
      </c>
      <c r="D164" s="159" t="s">
        <v>301</v>
      </c>
      <c r="E164" s="160" t="s">
        <v>569</v>
      </c>
      <c r="F164" s="238" t="s">
        <v>570</v>
      </c>
      <c r="G164" s="239"/>
      <c r="H164" s="239"/>
      <c r="I164" s="239"/>
      <c r="J164" s="161" t="s">
        <v>156</v>
      </c>
      <c r="K164" s="162">
        <v>2</v>
      </c>
      <c r="L164" s="240">
        <v>0</v>
      </c>
      <c r="M164" s="239"/>
      <c r="N164" s="241">
        <f>ROUND($L$164*$K$164,2)</f>
        <v>0</v>
      </c>
      <c r="O164" s="226"/>
      <c r="P164" s="226"/>
      <c r="Q164" s="226"/>
      <c r="R164" s="24"/>
      <c r="T164" s="142"/>
      <c r="U164" s="30" t="s">
        <v>40</v>
      </c>
      <c r="V164" s="143">
        <v>0</v>
      </c>
      <c r="W164" s="143">
        <f>$V$164*$K$164</f>
        <v>0</v>
      </c>
      <c r="X164" s="143">
        <v>1.95E-2</v>
      </c>
      <c r="Y164" s="143">
        <f>$X$164*$K$164</f>
        <v>3.9E-2</v>
      </c>
      <c r="Z164" s="143">
        <v>0</v>
      </c>
      <c r="AA164" s="144">
        <f>$Z$164*$K$164</f>
        <v>0</v>
      </c>
      <c r="AR164" s="6" t="s">
        <v>170</v>
      </c>
      <c r="AT164" s="6" t="s">
        <v>301</v>
      </c>
      <c r="AU164" s="6" t="s">
        <v>108</v>
      </c>
      <c r="AY164" s="6" t="s">
        <v>144</v>
      </c>
      <c r="BE164" s="92">
        <f>IF($U$164="základní",$N$164,0)</f>
        <v>0</v>
      </c>
      <c r="BF164" s="92">
        <f>IF($U$164="snížená",$N$164,0)</f>
        <v>0</v>
      </c>
      <c r="BG164" s="92">
        <f>IF($U$164="zákl. přenesená",$N$164,0)</f>
        <v>0</v>
      </c>
      <c r="BH164" s="92">
        <f>IF($U$164="sníž. přenesená",$N$164,0)</f>
        <v>0</v>
      </c>
      <c r="BI164" s="92">
        <f>IF($U$164="nulová",$N$164,0)</f>
        <v>0</v>
      </c>
      <c r="BJ164" s="6" t="s">
        <v>21</v>
      </c>
      <c r="BK164" s="92">
        <f>ROUND($L$164*$K$164,2)</f>
        <v>0</v>
      </c>
      <c r="BL164" s="6" t="s">
        <v>149</v>
      </c>
    </row>
    <row r="165" spans="2:64" s="6" customFormat="1" ht="27" customHeight="1" x14ac:dyDescent="0.3">
      <c r="B165" s="22"/>
      <c r="C165" s="159" t="s">
        <v>369</v>
      </c>
      <c r="D165" s="159" t="s">
        <v>301</v>
      </c>
      <c r="E165" s="160" t="s">
        <v>571</v>
      </c>
      <c r="F165" s="238" t="s">
        <v>572</v>
      </c>
      <c r="G165" s="239"/>
      <c r="H165" s="239"/>
      <c r="I165" s="239"/>
      <c r="J165" s="161" t="s">
        <v>156</v>
      </c>
      <c r="K165" s="162">
        <v>2</v>
      </c>
      <c r="L165" s="240">
        <v>0</v>
      </c>
      <c r="M165" s="239"/>
      <c r="N165" s="241">
        <f>ROUND($L$165*$K$165,2)</f>
        <v>0</v>
      </c>
      <c r="O165" s="226"/>
      <c r="P165" s="226"/>
      <c r="Q165" s="226"/>
      <c r="R165" s="24"/>
      <c r="T165" s="142"/>
      <c r="U165" s="30" t="s">
        <v>40</v>
      </c>
      <c r="V165" s="143">
        <v>0</v>
      </c>
      <c r="W165" s="143">
        <f>$V$165*$K$165</f>
        <v>0</v>
      </c>
      <c r="X165" s="143">
        <v>1.95E-2</v>
      </c>
      <c r="Y165" s="143">
        <f>$X$165*$K$165</f>
        <v>3.9E-2</v>
      </c>
      <c r="Z165" s="143">
        <v>0</v>
      </c>
      <c r="AA165" s="144">
        <f>$Z$165*$K$165</f>
        <v>0</v>
      </c>
      <c r="AR165" s="6" t="s">
        <v>170</v>
      </c>
      <c r="AT165" s="6" t="s">
        <v>301</v>
      </c>
      <c r="AU165" s="6" t="s">
        <v>108</v>
      </c>
      <c r="AY165" s="6" t="s">
        <v>144</v>
      </c>
      <c r="BE165" s="92">
        <f>IF($U$165="základní",$N$165,0)</f>
        <v>0</v>
      </c>
      <c r="BF165" s="92">
        <f>IF($U$165="snížená",$N$165,0)</f>
        <v>0</v>
      </c>
      <c r="BG165" s="92">
        <f>IF($U$165="zákl. přenesená",$N$165,0)</f>
        <v>0</v>
      </c>
      <c r="BH165" s="92">
        <f>IF($U$165="sníž. přenesená",$N$165,0)</f>
        <v>0</v>
      </c>
      <c r="BI165" s="92">
        <f>IF($U$165="nulová",$N$165,0)</f>
        <v>0</v>
      </c>
      <c r="BJ165" s="6" t="s">
        <v>21</v>
      </c>
      <c r="BK165" s="92">
        <f>ROUND($L$165*$K$165,2)</f>
        <v>0</v>
      </c>
      <c r="BL165" s="6" t="s">
        <v>149</v>
      </c>
    </row>
    <row r="166" spans="2:64" s="6" customFormat="1" ht="27" customHeight="1" x14ac:dyDescent="0.3">
      <c r="B166" s="22"/>
      <c r="C166" s="159" t="s">
        <v>372</v>
      </c>
      <c r="D166" s="159" t="s">
        <v>301</v>
      </c>
      <c r="E166" s="160" t="s">
        <v>573</v>
      </c>
      <c r="F166" s="238" t="s">
        <v>574</v>
      </c>
      <c r="G166" s="239"/>
      <c r="H166" s="239"/>
      <c r="I166" s="239"/>
      <c r="J166" s="161" t="s">
        <v>156</v>
      </c>
      <c r="K166" s="162">
        <v>2</v>
      </c>
      <c r="L166" s="240">
        <v>0</v>
      </c>
      <c r="M166" s="239"/>
      <c r="N166" s="241">
        <f>ROUND($L$166*$K$166,2)</f>
        <v>0</v>
      </c>
      <c r="O166" s="226"/>
      <c r="P166" s="226"/>
      <c r="Q166" s="226"/>
      <c r="R166" s="24"/>
      <c r="T166" s="142"/>
      <c r="U166" s="30" t="s">
        <v>40</v>
      </c>
      <c r="V166" s="143">
        <v>0</v>
      </c>
      <c r="W166" s="143">
        <f>$V$166*$K$166</f>
        <v>0</v>
      </c>
      <c r="X166" s="143">
        <v>2.5499999999999998E-2</v>
      </c>
      <c r="Y166" s="143">
        <f>$X$166*$K$166</f>
        <v>5.0999999999999997E-2</v>
      </c>
      <c r="Z166" s="143">
        <v>0</v>
      </c>
      <c r="AA166" s="144">
        <f>$Z$166*$K$166</f>
        <v>0</v>
      </c>
      <c r="AR166" s="6" t="s">
        <v>170</v>
      </c>
      <c r="AT166" s="6" t="s">
        <v>301</v>
      </c>
      <c r="AU166" s="6" t="s">
        <v>108</v>
      </c>
      <c r="AY166" s="6" t="s">
        <v>144</v>
      </c>
      <c r="BE166" s="92">
        <f>IF($U$166="základní",$N$166,0)</f>
        <v>0</v>
      </c>
      <c r="BF166" s="92">
        <f>IF($U$166="snížená",$N$166,0)</f>
        <v>0</v>
      </c>
      <c r="BG166" s="92">
        <f>IF($U$166="zákl. přenesená",$N$166,0)</f>
        <v>0</v>
      </c>
      <c r="BH166" s="92">
        <f>IF($U$166="sníž. přenesená",$N$166,0)</f>
        <v>0</v>
      </c>
      <c r="BI166" s="92">
        <f>IF($U$166="nulová",$N$166,0)</f>
        <v>0</v>
      </c>
      <c r="BJ166" s="6" t="s">
        <v>21</v>
      </c>
      <c r="BK166" s="92">
        <f>ROUND($L$166*$K$166,2)</f>
        <v>0</v>
      </c>
      <c r="BL166" s="6" t="s">
        <v>149</v>
      </c>
    </row>
    <row r="167" spans="2:64" s="6" customFormat="1" ht="27" customHeight="1" x14ac:dyDescent="0.3">
      <c r="B167" s="22"/>
      <c r="C167" s="159" t="s">
        <v>375</v>
      </c>
      <c r="D167" s="159" t="s">
        <v>301</v>
      </c>
      <c r="E167" s="160" t="s">
        <v>575</v>
      </c>
      <c r="F167" s="238" t="s">
        <v>576</v>
      </c>
      <c r="G167" s="239"/>
      <c r="H167" s="239"/>
      <c r="I167" s="239"/>
      <c r="J167" s="161" t="s">
        <v>156</v>
      </c>
      <c r="K167" s="162">
        <v>3</v>
      </c>
      <c r="L167" s="240">
        <v>0</v>
      </c>
      <c r="M167" s="239"/>
      <c r="N167" s="241">
        <f>ROUND($L$167*$K$167,2)</f>
        <v>0</v>
      </c>
      <c r="O167" s="226"/>
      <c r="P167" s="226"/>
      <c r="Q167" s="226"/>
      <c r="R167" s="24"/>
      <c r="T167" s="142"/>
      <c r="U167" s="30" t="s">
        <v>40</v>
      </c>
      <c r="V167" s="143">
        <v>0</v>
      </c>
      <c r="W167" s="143">
        <f>$V$167*$K$167</f>
        <v>0</v>
      </c>
      <c r="X167" s="143">
        <v>4.267E-2</v>
      </c>
      <c r="Y167" s="143">
        <f>$X$167*$K$167</f>
        <v>0.12801000000000001</v>
      </c>
      <c r="Z167" s="143">
        <v>0</v>
      </c>
      <c r="AA167" s="144">
        <f>$Z$167*$K$167</f>
        <v>0</v>
      </c>
      <c r="AR167" s="6" t="s">
        <v>170</v>
      </c>
      <c r="AT167" s="6" t="s">
        <v>301</v>
      </c>
      <c r="AU167" s="6" t="s">
        <v>108</v>
      </c>
      <c r="AY167" s="6" t="s">
        <v>144</v>
      </c>
      <c r="BE167" s="92">
        <f>IF($U$167="základní",$N$167,0)</f>
        <v>0</v>
      </c>
      <c r="BF167" s="92">
        <f>IF($U$167="snížená",$N$167,0)</f>
        <v>0</v>
      </c>
      <c r="BG167" s="92">
        <f>IF($U$167="zákl. přenesená",$N$167,0)</f>
        <v>0</v>
      </c>
      <c r="BH167" s="92">
        <f>IF($U$167="sníž. přenesená",$N$167,0)</f>
        <v>0</v>
      </c>
      <c r="BI167" s="92">
        <f>IF($U$167="nulová",$N$167,0)</f>
        <v>0</v>
      </c>
      <c r="BJ167" s="6" t="s">
        <v>21</v>
      </c>
      <c r="BK167" s="92">
        <f>ROUND($L$167*$K$167,2)</f>
        <v>0</v>
      </c>
      <c r="BL167" s="6" t="s">
        <v>149</v>
      </c>
    </row>
    <row r="168" spans="2:64" s="6" customFormat="1" ht="27" customHeight="1" x14ac:dyDescent="0.3">
      <c r="B168" s="22"/>
      <c r="C168" s="159" t="s">
        <v>378</v>
      </c>
      <c r="D168" s="159" t="s">
        <v>301</v>
      </c>
      <c r="E168" s="160" t="s">
        <v>577</v>
      </c>
      <c r="F168" s="238" t="s">
        <v>578</v>
      </c>
      <c r="G168" s="239"/>
      <c r="H168" s="239"/>
      <c r="I168" s="239"/>
      <c r="J168" s="161" t="s">
        <v>156</v>
      </c>
      <c r="K168" s="162">
        <v>3</v>
      </c>
      <c r="L168" s="240">
        <v>0</v>
      </c>
      <c r="M168" s="239"/>
      <c r="N168" s="241">
        <f>ROUND($L$168*$K$168,2)</f>
        <v>0</v>
      </c>
      <c r="O168" s="226"/>
      <c r="P168" s="226"/>
      <c r="Q168" s="226"/>
      <c r="R168" s="24"/>
      <c r="T168" s="142"/>
      <c r="U168" s="30" t="s">
        <v>40</v>
      </c>
      <c r="V168" s="143">
        <v>0</v>
      </c>
      <c r="W168" s="143">
        <f>$V$168*$K$168</f>
        <v>0</v>
      </c>
      <c r="X168" s="143">
        <v>4.267E-2</v>
      </c>
      <c r="Y168" s="143">
        <f>$X$168*$K$168</f>
        <v>0.12801000000000001</v>
      </c>
      <c r="Z168" s="143">
        <v>0</v>
      </c>
      <c r="AA168" s="144">
        <f>$Z$168*$K$168</f>
        <v>0</v>
      </c>
      <c r="AR168" s="6" t="s">
        <v>170</v>
      </c>
      <c r="AT168" s="6" t="s">
        <v>301</v>
      </c>
      <c r="AU168" s="6" t="s">
        <v>108</v>
      </c>
      <c r="AY168" s="6" t="s">
        <v>144</v>
      </c>
      <c r="BE168" s="92">
        <f>IF($U$168="základní",$N$168,0)</f>
        <v>0</v>
      </c>
      <c r="BF168" s="92">
        <f>IF($U$168="snížená",$N$168,0)</f>
        <v>0</v>
      </c>
      <c r="BG168" s="92">
        <f>IF($U$168="zákl. přenesená",$N$168,0)</f>
        <v>0</v>
      </c>
      <c r="BH168" s="92">
        <f>IF($U$168="sníž. přenesená",$N$168,0)</f>
        <v>0</v>
      </c>
      <c r="BI168" s="92">
        <f>IF($U$168="nulová",$N$168,0)</f>
        <v>0</v>
      </c>
      <c r="BJ168" s="6" t="s">
        <v>21</v>
      </c>
      <c r="BK168" s="92">
        <f>ROUND($L$168*$K$168,2)</f>
        <v>0</v>
      </c>
      <c r="BL168" s="6" t="s">
        <v>149</v>
      </c>
    </row>
    <row r="169" spans="2:64" s="127" customFormat="1" ht="30.75" customHeight="1" x14ac:dyDescent="0.35">
      <c r="B169" s="128"/>
      <c r="C169" s="129"/>
      <c r="D169" s="137" t="s">
        <v>496</v>
      </c>
      <c r="E169" s="129"/>
      <c r="F169" s="129"/>
      <c r="G169" s="129"/>
      <c r="H169" s="129"/>
      <c r="I169" s="129"/>
      <c r="J169" s="129"/>
      <c r="K169" s="129"/>
      <c r="L169" s="129"/>
      <c r="M169" s="129"/>
      <c r="N169" s="237">
        <f>$BK$169</f>
        <v>0</v>
      </c>
      <c r="O169" s="236"/>
      <c r="P169" s="236"/>
      <c r="Q169" s="236"/>
      <c r="R169" s="131"/>
      <c r="T169" s="132"/>
      <c r="U169" s="129"/>
      <c r="V169" s="129"/>
      <c r="W169" s="133">
        <f>$W$170</f>
        <v>487.56675999999999</v>
      </c>
      <c r="X169" s="129"/>
      <c r="Y169" s="133">
        <f>$Y$170</f>
        <v>0</v>
      </c>
      <c r="Z169" s="129"/>
      <c r="AA169" s="134">
        <f>$AA$170</f>
        <v>0</v>
      </c>
      <c r="AR169" s="135" t="s">
        <v>21</v>
      </c>
      <c r="AT169" s="135" t="s">
        <v>74</v>
      </c>
      <c r="AU169" s="135" t="s">
        <v>21</v>
      </c>
      <c r="AY169" s="135" t="s">
        <v>144</v>
      </c>
      <c r="BK169" s="136">
        <f>$BK$170</f>
        <v>0</v>
      </c>
    </row>
    <row r="170" spans="2:64" s="6" customFormat="1" ht="27" customHeight="1" x14ac:dyDescent="0.3">
      <c r="B170" s="22"/>
      <c r="C170" s="138" t="s">
        <v>383</v>
      </c>
      <c r="D170" s="138" t="s">
        <v>145</v>
      </c>
      <c r="E170" s="139" t="s">
        <v>490</v>
      </c>
      <c r="F170" s="225" t="s">
        <v>491</v>
      </c>
      <c r="G170" s="226"/>
      <c r="H170" s="226"/>
      <c r="I170" s="226"/>
      <c r="J170" s="140" t="s">
        <v>187</v>
      </c>
      <c r="K170" s="141">
        <v>329.43700000000001</v>
      </c>
      <c r="L170" s="227">
        <v>0</v>
      </c>
      <c r="M170" s="226"/>
      <c r="N170" s="228">
        <f>ROUND($L$170*$K$170,2)</f>
        <v>0</v>
      </c>
      <c r="O170" s="226"/>
      <c r="P170" s="226"/>
      <c r="Q170" s="226"/>
      <c r="R170" s="24"/>
      <c r="T170" s="142"/>
      <c r="U170" s="30" t="s">
        <v>40</v>
      </c>
      <c r="V170" s="143">
        <v>1.48</v>
      </c>
      <c r="W170" s="143">
        <f>$V$170*$K$170</f>
        <v>487.56675999999999</v>
      </c>
      <c r="X170" s="143">
        <v>0</v>
      </c>
      <c r="Y170" s="143">
        <f>$X$170*$K$170</f>
        <v>0</v>
      </c>
      <c r="Z170" s="143">
        <v>0</v>
      </c>
      <c r="AA170" s="144">
        <f>$Z$170*$K$170</f>
        <v>0</v>
      </c>
      <c r="AR170" s="6" t="s">
        <v>149</v>
      </c>
      <c r="AT170" s="6" t="s">
        <v>145</v>
      </c>
      <c r="AU170" s="6" t="s">
        <v>108</v>
      </c>
      <c r="AY170" s="6" t="s">
        <v>144</v>
      </c>
      <c r="BE170" s="92">
        <f>IF($U$170="základní",$N$170,0)</f>
        <v>0</v>
      </c>
      <c r="BF170" s="92">
        <f>IF($U$170="snížená",$N$170,0)</f>
        <v>0</v>
      </c>
      <c r="BG170" s="92">
        <f>IF($U$170="zákl. přenesená",$N$170,0)</f>
        <v>0</v>
      </c>
      <c r="BH170" s="92">
        <f>IF($U$170="sníž. přenesená",$N$170,0)</f>
        <v>0</v>
      </c>
      <c r="BI170" s="92">
        <f>IF($U$170="nulová",$N$170,0)</f>
        <v>0</v>
      </c>
      <c r="BJ170" s="6" t="s">
        <v>21</v>
      </c>
      <c r="BK170" s="92">
        <f>ROUND($L$170*$K$170,2)</f>
        <v>0</v>
      </c>
      <c r="BL170" s="6" t="s">
        <v>149</v>
      </c>
    </row>
    <row r="171" spans="2:64" s="6" customFormat="1" ht="51" customHeight="1" x14ac:dyDescent="0.35">
      <c r="B171" s="22"/>
      <c r="C171" s="23"/>
      <c r="D171" s="130" t="s">
        <v>217</v>
      </c>
      <c r="E171" s="23"/>
      <c r="F171" s="23"/>
      <c r="G171" s="23"/>
      <c r="H171" s="23"/>
      <c r="I171" s="23"/>
      <c r="J171" s="23"/>
      <c r="K171" s="23"/>
      <c r="L171" s="23"/>
      <c r="M171" s="23"/>
      <c r="N171" s="235">
        <f>$BK$171</f>
        <v>0</v>
      </c>
      <c r="O171" s="191"/>
      <c r="P171" s="191"/>
      <c r="Q171" s="191"/>
      <c r="R171" s="24"/>
      <c r="T171" s="158"/>
      <c r="U171" s="42"/>
      <c r="V171" s="42"/>
      <c r="W171" s="42"/>
      <c r="X171" s="42"/>
      <c r="Y171" s="42"/>
      <c r="Z171" s="42"/>
      <c r="AA171" s="44"/>
      <c r="AT171" s="6" t="s">
        <v>74</v>
      </c>
      <c r="AU171" s="6" t="s">
        <v>75</v>
      </c>
      <c r="AY171" s="6" t="s">
        <v>218</v>
      </c>
      <c r="BK171" s="92">
        <v>0</v>
      </c>
    </row>
    <row r="172" spans="2:64" s="6" customFormat="1" ht="7.5" customHeight="1" x14ac:dyDescent="0.3">
      <c r="B172" s="45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7"/>
    </row>
    <row r="173" spans="2:64" ht="14.25" customHeight="1" x14ac:dyDescent="0.3">
      <c r="N173" s="1"/>
    </row>
    <row r="174" spans="2:64" ht="14.25" customHeight="1" x14ac:dyDescent="0.3">
      <c r="N174" s="1"/>
    </row>
    <row r="175" spans="2:64" ht="14.25" customHeight="1" x14ac:dyDescent="0.3">
      <c r="N175" s="1"/>
    </row>
    <row r="176" spans="2:64" ht="14.25" customHeight="1" x14ac:dyDescent="0.3">
      <c r="N176" s="1"/>
    </row>
    <row r="177" spans="14:14" ht="14.25" customHeight="1" x14ac:dyDescent="0.3">
      <c r="N177" s="1"/>
    </row>
    <row r="178" spans="14:14" ht="14.25" customHeight="1" x14ac:dyDescent="0.3">
      <c r="N178" s="1"/>
    </row>
    <row r="179" spans="14:14" ht="14.25" customHeight="1" x14ac:dyDescent="0.3">
      <c r="N179" s="1"/>
    </row>
    <row r="180" spans="14:14" ht="14.25" customHeight="1" x14ac:dyDescent="0.3">
      <c r="N180" s="1"/>
    </row>
    <row r="181" spans="14:14" ht="14.25" customHeight="1" x14ac:dyDescent="0.3">
      <c r="N181" s="1"/>
    </row>
    <row r="182" spans="14:14" ht="14.25" customHeight="1" x14ac:dyDescent="0.3">
      <c r="N182" s="1"/>
    </row>
    <row r="183" spans="14:14" ht="14.25" customHeight="1" x14ac:dyDescent="0.3">
      <c r="N183" s="1"/>
    </row>
    <row r="184" spans="14:14" ht="14.25" customHeight="1" x14ac:dyDescent="0.3">
      <c r="N184" s="1"/>
    </row>
    <row r="185" spans="14:14" ht="14.25" customHeight="1" x14ac:dyDescent="0.3">
      <c r="N185" s="1"/>
    </row>
    <row r="186" spans="14:14" ht="14.25" customHeight="1" x14ac:dyDescent="0.3">
      <c r="N186" s="1"/>
    </row>
    <row r="187" spans="14:14" ht="14.25" customHeight="1" x14ac:dyDescent="0.3">
      <c r="N187" s="1"/>
    </row>
    <row r="188" spans="14:14" ht="14.25" customHeight="1" x14ac:dyDescent="0.3">
      <c r="N188" s="1"/>
    </row>
    <row r="189" spans="14:14" ht="14.25" customHeight="1" x14ac:dyDescent="0.3">
      <c r="N189" s="1"/>
    </row>
    <row r="190" spans="14:14" ht="14.25" customHeight="1" x14ac:dyDescent="0.3">
      <c r="N190" s="1"/>
    </row>
    <row r="191" spans="14:14" ht="14.25" customHeight="1" x14ac:dyDescent="0.3">
      <c r="N191" s="1"/>
    </row>
    <row r="192" spans="14:14" ht="14.25" customHeight="1" x14ac:dyDescent="0.3">
      <c r="N192" s="1"/>
    </row>
    <row r="193" spans="14:14" ht="14.25" customHeight="1" x14ac:dyDescent="0.3">
      <c r="N193" s="1"/>
    </row>
    <row r="194" spans="14:14" ht="14.25" customHeight="1" x14ac:dyDescent="0.3">
      <c r="N194" s="1"/>
    </row>
    <row r="195" spans="14:14" ht="14.25" customHeight="1" x14ac:dyDescent="0.3">
      <c r="N195" s="1"/>
    </row>
    <row r="196" spans="14:14" ht="14.25" customHeight="1" x14ac:dyDescent="0.3">
      <c r="N196" s="1"/>
    </row>
    <row r="197" spans="14:14" ht="14.25" customHeight="1" x14ac:dyDescent="0.3">
      <c r="N197" s="1"/>
    </row>
    <row r="198" spans="14:14" ht="14.25" customHeight="1" x14ac:dyDescent="0.3">
      <c r="N198" s="1"/>
    </row>
    <row r="199" spans="14:14" ht="14.25" customHeight="1" x14ac:dyDescent="0.3">
      <c r="N199" s="1"/>
    </row>
    <row r="200" spans="14:14" ht="14.25" customHeight="1" x14ac:dyDescent="0.3">
      <c r="N200" s="1"/>
    </row>
    <row r="201" spans="14:14" ht="14.25" customHeight="1" x14ac:dyDescent="0.3">
      <c r="N201" s="1"/>
    </row>
    <row r="202" spans="14:14" ht="14.25" customHeight="1" x14ac:dyDescent="0.3">
      <c r="N202" s="1"/>
    </row>
    <row r="203" spans="14:14" ht="14.25" customHeight="1" x14ac:dyDescent="0.3">
      <c r="N203" s="1"/>
    </row>
    <row r="204" spans="14:14" ht="14.25" customHeight="1" x14ac:dyDescent="0.3">
      <c r="N204" s="1"/>
    </row>
    <row r="205" spans="14:14" ht="14.25" customHeight="1" x14ac:dyDescent="0.3">
      <c r="N205" s="1"/>
    </row>
    <row r="206" spans="14:14" ht="14.25" customHeight="1" x14ac:dyDescent="0.3">
      <c r="N206" s="1"/>
    </row>
    <row r="207" spans="14:14" ht="14.25" customHeight="1" x14ac:dyDescent="0.3">
      <c r="N207" s="1"/>
    </row>
    <row r="208" spans="14:14" ht="14.25" customHeight="1" x14ac:dyDescent="0.3">
      <c r="N208" s="1"/>
    </row>
    <row r="209" spans="14:14" ht="14.25" customHeight="1" x14ac:dyDescent="0.3">
      <c r="N209" s="1"/>
    </row>
    <row r="210" spans="14:14" ht="14.25" customHeight="1" x14ac:dyDescent="0.3">
      <c r="N210" s="1"/>
    </row>
    <row r="211" spans="14:14" ht="14.25" customHeight="1" x14ac:dyDescent="0.3">
      <c r="N211" s="1"/>
    </row>
    <row r="212" spans="14:14" ht="14.25" customHeight="1" x14ac:dyDescent="0.3">
      <c r="N212" s="1"/>
    </row>
    <row r="213" spans="14:14" ht="14.25" customHeight="1" x14ac:dyDescent="0.3">
      <c r="N213" s="1"/>
    </row>
    <row r="214" spans="14:14" ht="14.25" customHeight="1" x14ac:dyDescent="0.3">
      <c r="N214" s="1"/>
    </row>
    <row r="215" spans="14:14" ht="14.25" customHeight="1" x14ac:dyDescent="0.3">
      <c r="N215" s="1"/>
    </row>
    <row r="216" spans="14:14" ht="14.25" customHeight="1" x14ac:dyDescent="0.3">
      <c r="N216" s="1"/>
    </row>
    <row r="217" spans="14:14" ht="14.25" customHeight="1" x14ac:dyDescent="0.3">
      <c r="N217" s="1"/>
    </row>
    <row r="218" spans="14:14" ht="14.25" customHeight="1" x14ac:dyDescent="0.3">
      <c r="N218" s="1"/>
    </row>
    <row r="219" spans="14:14" ht="14.25" customHeight="1" x14ac:dyDescent="0.3">
      <c r="N219" s="1"/>
    </row>
    <row r="220" spans="14:14" ht="14.25" customHeight="1" x14ac:dyDescent="0.3">
      <c r="N220" s="1"/>
    </row>
    <row r="221" spans="14:14" ht="14.25" customHeight="1" x14ac:dyDescent="0.3">
      <c r="N221" s="1"/>
    </row>
    <row r="222" spans="14:14" ht="14.25" customHeight="1" x14ac:dyDescent="0.3">
      <c r="N222" s="1"/>
    </row>
    <row r="223" spans="14:14" ht="14.25" customHeight="1" x14ac:dyDescent="0.3">
      <c r="N223" s="1"/>
    </row>
    <row r="224" spans="14:14" ht="14.25" customHeight="1" x14ac:dyDescent="0.3">
      <c r="N224" s="1"/>
    </row>
    <row r="225" spans="14:14" ht="14.25" customHeight="1" x14ac:dyDescent="0.3">
      <c r="N225" s="1"/>
    </row>
    <row r="226" spans="14:14" ht="14.25" customHeight="1" x14ac:dyDescent="0.3">
      <c r="N226" s="1"/>
    </row>
    <row r="227" spans="14:14" ht="14.25" customHeight="1" x14ac:dyDescent="0.3">
      <c r="N227" s="1"/>
    </row>
    <row r="228" spans="14:14" ht="14.25" customHeight="1" x14ac:dyDescent="0.3">
      <c r="N228" s="1"/>
    </row>
    <row r="229" spans="14:14" ht="14.25" customHeight="1" x14ac:dyDescent="0.3">
      <c r="N229" s="1"/>
    </row>
    <row r="230" spans="14:14" ht="14.25" customHeight="1" x14ac:dyDescent="0.3">
      <c r="N230" s="1"/>
    </row>
    <row r="231" spans="14:14" ht="14.25" customHeight="1" x14ac:dyDescent="0.3">
      <c r="N231" s="1"/>
    </row>
    <row r="232" spans="14:14" ht="14.25" customHeight="1" x14ac:dyDescent="0.3">
      <c r="N232" s="1"/>
    </row>
    <row r="233" spans="14:14" ht="14.25" customHeight="1" x14ac:dyDescent="0.3">
      <c r="N233" s="1"/>
    </row>
    <row r="234" spans="14:14" ht="14.25" customHeight="1" x14ac:dyDescent="0.3">
      <c r="N234" s="1"/>
    </row>
    <row r="235" spans="14:14" ht="14.25" customHeight="1" x14ac:dyDescent="0.3">
      <c r="N235" s="1"/>
    </row>
    <row r="236" spans="14:14" ht="14.25" customHeight="1" x14ac:dyDescent="0.3">
      <c r="N236" s="1"/>
    </row>
    <row r="237" spans="14:14" ht="14.25" customHeight="1" x14ac:dyDescent="0.3">
      <c r="N237" s="1"/>
    </row>
    <row r="238" spans="14:14" ht="14.25" customHeight="1" x14ac:dyDescent="0.3">
      <c r="N238" s="1"/>
    </row>
    <row r="239" spans="14:14" ht="14.25" customHeight="1" x14ac:dyDescent="0.3">
      <c r="N239" s="1"/>
    </row>
    <row r="240" spans="14:14" ht="14.25" customHeight="1" x14ac:dyDescent="0.3">
      <c r="N240" s="1"/>
    </row>
    <row r="241" spans="14:14" ht="14.25" customHeight="1" x14ac:dyDescent="0.3">
      <c r="N241" s="1"/>
    </row>
    <row r="242" spans="14:14" ht="14.25" customHeight="1" x14ac:dyDescent="0.3">
      <c r="N242" s="1"/>
    </row>
    <row r="243" spans="14:14" ht="14.25" customHeight="1" x14ac:dyDescent="0.3">
      <c r="N243" s="1"/>
    </row>
    <row r="244" spans="14:14" ht="14.25" customHeight="1" x14ac:dyDescent="0.3">
      <c r="N244" s="1"/>
    </row>
    <row r="245" spans="14:14" ht="14.25" customHeight="1" x14ac:dyDescent="0.3">
      <c r="N245" s="1"/>
    </row>
    <row r="246" spans="14:14" ht="14.25" customHeight="1" x14ac:dyDescent="0.3">
      <c r="N246" s="1"/>
    </row>
    <row r="247" spans="14:14" ht="14.25" customHeight="1" x14ac:dyDescent="0.3">
      <c r="N247" s="1"/>
    </row>
    <row r="248" spans="14:14" ht="14.25" customHeight="1" x14ac:dyDescent="0.3">
      <c r="N248" s="1"/>
    </row>
    <row r="249" spans="14:14" ht="14.25" customHeight="1" x14ac:dyDescent="0.3">
      <c r="N249" s="1"/>
    </row>
    <row r="250" spans="14:14" ht="14.25" customHeight="1" x14ac:dyDescent="0.3">
      <c r="N250" s="1"/>
    </row>
    <row r="251" spans="14:14" ht="14.25" customHeight="1" x14ac:dyDescent="0.3">
      <c r="N251" s="1"/>
    </row>
    <row r="252" spans="14:14" ht="14.25" customHeight="1" x14ac:dyDescent="0.3">
      <c r="N252" s="1"/>
    </row>
    <row r="253" spans="14:14" ht="14.25" customHeight="1" x14ac:dyDescent="0.3">
      <c r="N253" s="1"/>
    </row>
    <row r="254" spans="14:14" ht="14.25" customHeight="1" x14ac:dyDescent="0.3">
      <c r="N254" s="1"/>
    </row>
    <row r="255" spans="14:14" ht="14.25" customHeight="1" x14ac:dyDescent="0.3">
      <c r="N255" s="1"/>
    </row>
    <row r="256" spans="14:14" ht="14.25" customHeight="1" x14ac:dyDescent="0.3">
      <c r="N256" s="1"/>
    </row>
    <row r="257" spans="14:14" ht="14.25" customHeight="1" x14ac:dyDescent="0.3">
      <c r="N257" s="1"/>
    </row>
    <row r="258" spans="14:14" ht="14.25" customHeight="1" x14ac:dyDescent="0.3">
      <c r="N258" s="1"/>
    </row>
    <row r="259" spans="14:14" ht="14.25" customHeight="1" x14ac:dyDescent="0.3">
      <c r="N259" s="1"/>
    </row>
    <row r="260" spans="14:14" ht="14.25" customHeight="1" x14ac:dyDescent="0.3">
      <c r="N260" s="1"/>
    </row>
    <row r="261" spans="14:14" ht="14.25" customHeight="1" x14ac:dyDescent="0.3">
      <c r="N261" s="1"/>
    </row>
    <row r="262" spans="14:14" ht="14.25" customHeight="1" x14ac:dyDescent="0.3">
      <c r="N262" s="1"/>
    </row>
    <row r="263" spans="14:14" ht="14.25" customHeight="1" x14ac:dyDescent="0.3">
      <c r="N263" s="1"/>
    </row>
    <row r="264" spans="14:14" ht="14.25" customHeight="1" x14ac:dyDescent="0.3">
      <c r="N264" s="1"/>
    </row>
    <row r="265" spans="14:14" ht="14.25" customHeight="1" x14ac:dyDescent="0.3">
      <c r="N265" s="1"/>
    </row>
    <row r="266" spans="14:14" ht="14.25" customHeight="1" x14ac:dyDescent="0.3">
      <c r="N266" s="1"/>
    </row>
    <row r="267" spans="14:14" ht="14.25" customHeight="1" x14ac:dyDescent="0.3">
      <c r="N267" s="1"/>
    </row>
    <row r="268" spans="14:14" ht="14.25" customHeight="1" x14ac:dyDescent="0.3">
      <c r="N268" s="1"/>
    </row>
    <row r="269" spans="14:14" ht="14.25" customHeight="1" x14ac:dyDescent="0.3">
      <c r="N269" s="1"/>
    </row>
    <row r="270" spans="14:14" ht="14.25" customHeight="1" x14ac:dyDescent="0.3">
      <c r="N270" s="1"/>
    </row>
    <row r="271" spans="14:14" ht="14.25" customHeight="1" x14ac:dyDescent="0.3">
      <c r="N271" s="1"/>
    </row>
    <row r="272" spans="14:14" ht="14.25" customHeight="1" x14ac:dyDescent="0.3">
      <c r="N272" s="1"/>
    </row>
    <row r="273" spans="14:14" ht="14.25" customHeight="1" x14ac:dyDescent="0.3">
      <c r="N273" s="1"/>
    </row>
    <row r="274" spans="14:14" ht="14.25" customHeight="1" x14ac:dyDescent="0.3">
      <c r="N274" s="1"/>
    </row>
    <row r="275" spans="14:14" ht="14.25" customHeight="1" x14ac:dyDescent="0.3">
      <c r="N275" s="1"/>
    </row>
    <row r="276" spans="14:14" ht="14.25" customHeight="1" x14ac:dyDescent="0.3">
      <c r="N276" s="1"/>
    </row>
    <row r="277" spans="14:14" ht="14.25" customHeight="1" x14ac:dyDescent="0.3">
      <c r="N277" s="1"/>
    </row>
    <row r="278" spans="14:14" ht="14.25" customHeight="1" x14ac:dyDescent="0.3">
      <c r="N278" s="1"/>
    </row>
    <row r="279" spans="14:14" ht="14.25" customHeight="1" x14ac:dyDescent="0.3">
      <c r="N279" s="1"/>
    </row>
    <row r="280" spans="14:14" ht="14.25" customHeight="1" x14ac:dyDescent="0.3">
      <c r="N280" s="1"/>
    </row>
    <row r="281" spans="14:14" ht="14.25" customHeight="1" x14ac:dyDescent="0.3">
      <c r="N281" s="1"/>
    </row>
    <row r="282" spans="14:14" ht="14.25" customHeight="1" x14ac:dyDescent="0.3">
      <c r="N282" s="1"/>
    </row>
    <row r="283" spans="14:14" ht="14.25" customHeight="1" x14ac:dyDescent="0.3">
      <c r="N283" s="1"/>
    </row>
    <row r="284" spans="14:14" ht="14.25" customHeight="1" x14ac:dyDescent="0.3">
      <c r="N284" s="1"/>
    </row>
    <row r="285" spans="14:14" ht="14.25" customHeight="1" x14ac:dyDescent="0.3">
      <c r="N285" s="1"/>
    </row>
    <row r="286" spans="14:14" ht="14.25" customHeight="1" x14ac:dyDescent="0.3">
      <c r="N286" s="1"/>
    </row>
    <row r="287" spans="14:14" ht="14.25" customHeight="1" x14ac:dyDescent="0.3">
      <c r="N287" s="1"/>
    </row>
    <row r="288" spans="14:14" ht="14.25" customHeight="1" x14ac:dyDescent="0.3">
      <c r="N288" s="1"/>
    </row>
    <row r="289" spans="14:14" ht="14.25" customHeight="1" x14ac:dyDescent="0.3">
      <c r="N289" s="1"/>
    </row>
    <row r="290" spans="14:14" ht="14.25" customHeight="1" x14ac:dyDescent="0.3">
      <c r="N290" s="1"/>
    </row>
    <row r="291" spans="14:14" ht="14.25" customHeight="1" x14ac:dyDescent="0.3">
      <c r="N291" s="1"/>
    </row>
    <row r="292" spans="14:14" ht="14.25" customHeight="1" x14ac:dyDescent="0.3">
      <c r="N292" s="1"/>
    </row>
    <row r="293" spans="14:14" ht="14.25" customHeight="1" x14ac:dyDescent="0.3">
      <c r="N293" s="1"/>
    </row>
    <row r="294" spans="14:14" ht="14.25" customHeight="1" x14ac:dyDescent="0.3">
      <c r="N294" s="1"/>
    </row>
    <row r="295" spans="14:14" ht="14.25" customHeight="1" x14ac:dyDescent="0.3">
      <c r="N295" s="1"/>
    </row>
    <row r="296" spans="14:14" ht="14.25" customHeight="1" x14ac:dyDescent="0.3">
      <c r="N296" s="1"/>
    </row>
    <row r="297" spans="14:14" ht="14.25" customHeight="1" x14ac:dyDescent="0.3">
      <c r="N297" s="1"/>
    </row>
    <row r="298" spans="14:14" ht="14.25" customHeight="1" x14ac:dyDescent="0.3">
      <c r="N298" s="1"/>
    </row>
    <row r="299" spans="14:14" ht="14.25" customHeight="1" x14ac:dyDescent="0.3">
      <c r="N299" s="1"/>
    </row>
    <row r="300" spans="14:14" ht="14.25" customHeight="1" x14ac:dyDescent="0.3">
      <c r="N300" s="1"/>
    </row>
    <row r="301" spans="14:14" ht="14.25" customHeight="1" x14ac:dyDescent="0.3">
      <c r="N301" s="1"/>
    </row>
    <row r="302" spans="14:14" ht="14.25" customHeight="1" x14ac:dyDescent="0.3">
      <c r="N302" s="1"/>
    </row>
    <row r="303" spans="14:14" ht="14.25" customHeight="1" x14ac:dyDescent="0.3">
      <c r="N303" s="1"/>
    </row>
    <row r="304" spans="14:14" ht="14.25" customHeight="1" x14ac:dyDescent="0.3">
      <c r="N304" s="1"/>
    </row>
    <row r="305" spans="14:14" ht="14.25" customHeight="1" x14ac:dyDescent="0.3">
      <c r="N305" s="1"/>
    </row>
    <row r="306" spans="14:14" ht="14.25" customHeight="1" x14ac:dyDescent="0.3">
      <c r="N306" s="1"/>
    </row>
    <row r="307" spans="14:14" ht="14.25" customHeight="1" x14ac:dyDescent="0.3">
      <c r="N307" s="1"/>
    </row>
    <row r="308" spans="14:14" ht="14.25" customHeight="1" x14ac:dyDescent="0.3">
      <c r="N308" s="1"/>
    </row>
    <row r="309" spans="14:14" ht="14.25" customHeight="1" x14ac:dyDescent="0.3">
      <c r="N309" s="1"/>
    </row>
    <row r="310" spans="14:14" ht="14.25" customHeight="1" x14ac:dyDescent="0.3">
      <c r="N310" s="1"/>
    </row>
    <row r="311" spans="14:14" ht="14.25" customHeight="1" x14ac:dyDescent="0.3">
      <c r="N311" s="1"/>
    </row>
    <row r="312" spans="14:14" s="2" customFormat="1" ht="14.25" customHeight="1" x14ac:dyDescent="0.3">
      <c r="N312" s="1"/>
    </row>
    <row r="313" spans="14:14" ht="14.25" customHeight="1" x14ac:dyDescent="0.3">
      <c r="N313" s="1"/>
    </row>
    <row r="314" spans="14:14" ht="14.25" customHeight="1" x14ac:dyDescent="0.3">
      <c r="N314" s="1"/>
    </row>
    <row r="315" spans="14:14" ht="14.25" customHeight="1" x14ac:dyDescent="0.3">
      <c r="N315" s="1"/>
    </row>
    <row r="316" spans="14:14" ht="14.25" customHeight="1" x14ac:dyDescent="0.3">
      <c r="N316" s="1"/>
    </row>
    <row r="317" spans="14:14" ht="14.25" customHeight="1" x14ac:dyDescent="0.3">
      <c r="N317" s="1"/>
    </row>
    <row r="318" spans="14:14" ht="14.25" customHeight="1" x14ac:dyDescent="0.3">
      <c r="N318" s="1"/>
    </row>
    <row r="319" spans="14:14" ht="14.25" customHeight="1" x14ac:dyDescent="0.3">
      <c r="N319" s="1"/>
    </row>
    <row r="320" spans="14:14" ht="14.25" customHeight="1" x14ac:dyDescent="0.3">
      <c r="N320" s="1"/>
    </row>
    <row r="321" spans="14:14" ht="14.25" customHeight="1" x14ac:dyDescent="0.3">
      <c r="N321" s="1"/>
    </row>
    <row r="322" spans="14:14" ht="14.25" customHeight="1" x14ac:dyDescent="0.3">
      <c r="N322" s="1"/>
    </row>
    <row r="323" spans="14:14" ht="14.25" customHeight="1" x14ac:dyDescent="0.3">
      <c r="N323" s="1"/>
    </row>
    <row r="324" spans="14:14" ht="14.25" customHeight="1" x14ac:dyDescent="0.3">
      <c r="N324" s="1"/>
    </row>
    <row r="325" spans="14:14" ht="14.25" customHeight="1" x14ac:dyDescent="0.3">
      <c r="N325" s="1"/>
    </row>
    <row r="326" spans="14:14" ht="14.25" customHeight="1" x14ac:dyDescent="0.3">
      <c r="N326" s="1"/>
    </row>
    <row r="327" spans="14:14" ht="14.25" customHeight="1" x14ac:dyDescent="0.3">
      <c r="N327" s="1"/>
    </row>
    <row r="328" spans="14:14" ht="14.25" customHeight="1" x14ac:dyDescent="0.3">
      <c r="N328" s="1"/>
    </row>
    <row r="329" spans="14:14" ht="14.25" customHeight="1" x14ac:dyDescent="0.3">
      <c r="N329" s="1"/>
    </row>
    <row r="330" spans="14:14" ht="14.25" customHeight="1" x14ac:dyDescent="0.3">
      <c r="N330" s="1"/>
    </row>
    <row r="331" spans="14:14" ht="14.25" customHeight="1" x14ac:dyDescent="0.3">
      <c r="N331" s="1"/>
    </row>
    <row r="332" spans="14:14" ht="14.25" customHeight="1" x14ac:dyDescent="0.3">
      <c r="N332" s="1"/>
    </row>
    <row r="333" spans="14:14" ht="14.25" customHeight="1" x14ac:dyDescent="0.3">
      <c r="N333" s="1"/>
    </row>
    <row r="334" spans="14:14" ht="14.25" customHeight="1" x14ac:dyDescent="0.3">
      <c r="N334" s="1"/>
    </row>
    <row r="335" spans="14:14" ht="14.25" customHeight="1" x14ac:dyDescent="0.3">
      <c r="N335" s="1"/>
    </row>
    <row r="336" spans="14:14" ht="14.25" customHeight="1" x14ac:dyDescent="0.3">
      <c r="N336" s="1"/>
    </row>
    <row r="337" spans="14:14" ht="14.25" customHeight="1" x14ac:dyDescent="0.3">
      <c r="N337" s="1"/>
    </row>
    <row r="338" spans="14:14" ht="14.25" customHeight="1" x14ac:dyDescent="0.3">
      <c r="N338" s="1"/>
    </row>
    <row r="339" spans="14:14" ht="14.25" customHeight="1" x14ac:dyDescent="0.3">
      <c r="N339" s="1"/>
    </row>
    <row r="340" spans="14:14" ht="14.25" customHeight="1" x14ac:dyDescent="0.3">
      <c r="N340" s="1"/>
    </row>
    <row r="341" spans="14:14" ht="14.25" customHeight="1" x14ac:dyDescent="0.3">
      <c r="N341" s="1"/>
    </row>
    <row r="342" spans="14:14" ht="14.25" customHeight="1" x14ac:dyDescent="0.3">
      <c r="N342" s="1"/>
    </row>
    <row r="343" spans="14:14" ht="14.25" customHeight="1" x14ac:dyDescent="0.3">
      <c r="N343" s="1"/>
    </row>
    <row r="344" spans="14:14" ht="14.25" customHeight="1" x14ac:dyDescent="0.3">
      <c r="N344" s="1"/>
    </row>
    <row r="345" spans="14:14" ht="14.25" customHeight="1" x14ac:dyDescent="0.3">
      <c r="N345" s="1"/>
    </row>
    <row r="346" spans="14:14" ht="14.25" customHeight="1" x14ac:dyDescent="0.3">
      <c r="N346" s="1"/>
    </row>
    <row r="347" spans="14:14" ht="14.25" customHeight="1" x14ac:dyDescent="0.3">
      <c r="N347" s="1"/>
    </row>
    <row r="348" spans="14:14" ht="14.25" customHeight="1" x14ac:dyDescent="0.3">
      <c r="N348" s="1"/>
    </row>
    <row r="349" spans="14:14" ht="14.25" customHeight="1" x14ac:dyDescent="0.3">
      <c r="N349" s="1"/>
    </row>
    <row r="350" spans="14:14" ht="14.25" customHeight="1" x14ac:dyDescent="0.3">
      <c r="N350" s="1"/>
    </row>
    <row r="351" spans="14:14" ht="14.25" customHeight="1" x14ac:dyDescent="0.3">
      <c r="N351" s="1"/>
    </row>
    <row r="352" spans="14:14" ht="14.25" customHeight="1" x14ac:dyDescent="0.3">
      <c r="N352" s="1"/>
    </row>
    <row r="353" spans="14:14" ht="14.25" customHeight="1" x14ac:dyDescent="0.3">
      <c r="N353" s="1"/>
    </row>
    <row r="354" spans="14:14" ht="14.25" customHeight="1" x14ac:dyDescent="0.3">
      <c r="N354" s="1"/>
    </row>
    <row r="355" spans="14:14" ht="14.25" customHeight="1" x14ac:dyDescent="0.3">
      <c r="N355" s="1"/>
    </row>
    <row r="356" spans="14:14" ht="14.25" customHeight="1" x14ac:dyDescent="0.3">
      <c r="N356" s="1"/>
    </row>
    <row r="357" spans="14:14" ht="14.25" customHeight="1" x14ac:dyDescent="0.3">
      <c r="N357" s="1"/>
    </row>
    <row r="358" spans="14:14" ht="14.25" customHeight="1" x14ac:dyDescent="0.3">
      <c r="N358" s="1"/>
    </row>
    <row r="359" spans="14:14" ht="14.25" customHeight="1" x14ac:dyDescent="0.3">
      <c r="N359" s="1"/>
    </row>
    <row r="360" spans="14:14" ht="14.25" customHeight="1" x14ac:dyDescent="0.3">
      <c r="N360" s="1"/>
    </row>
    <row r="361" spans="14:14" ht="14.25" customHeight="1" x14ac:dyDescent="0.3">
      <c r="N361" s="1"/>
    </row>
    <row r="362" spans="14:14" ht="14.25" customHeight="1" x14ac:dyDescent="0.3">
      <c r="N362" s="1"/>
    </row>
    <row r="363" spans="14:14" ht="14.25" customHeight="1" x14ac:dyDescent="0.3">
      <c r="N363" s="1"/>
    </row>
    <row r="364" spans="14:14" ht="14.25" customHeight="1" x14ac:dyDescent="0.3">
      <c r="N364" s="1"/>
    </row>
    <row r="365" spans="14:14" ht="14.25" customHeight="1" x14ac:dyDescent="0.3">
      <c r="N365" s="1"/>
    </row>
    <row r="366" spans="14:14" ht="14.25" customHeight="1" x14ac:dyDescent="0.3">
      <c r="N366" s="1"/>
    </row>
    <row r="367" spans="14:14" ht="14.25" customHeight="1" x14ac:dyDescent="0.3">
      <c r="N367" s="1"/>
    </row>
    <row r="368" spans="14:14" ht="14.25" customHeight="1" x14ac:dyDescent="0.3">
      <c r="N368" s="1"/>
    </row>
    <row r="369" spans="14:14" ht="14.25" customHeight="1" x14ac:dyDescent="0.3">
      <c r="N369" s="1"/>
    </row>
    <row r="370" spans="14:14" ht="14.25" customHeight="1" x14ac:dyDescent="0.3">
      <c r="N370" s="1"/>
    </row>
    <row r="371" spans="14:14" ht="14.25" customHeight="1" x14ac:dyDescent="0.3">
      <c r="N371" s="1"/>
    </row>
    <row r="372" spans="14:14" ht="14.25" customHeight="1" x14ac:dyDescent="0.3">
      <c r="N372" s="1"/>
    </row>
    <row r="373" spans="14:14" ht="14.25" customHeight="1" x14ac:dyDescent="0.3">
      <c r="N373" s="1"/>
    </row>
    <row r="374" spans="14:14" ht="14.25" customHeight="1" x14ac:dyDescent="0.3">
      <c r="N374" s="1"/>
    </row>
    <row r="375" spans="14:14" ht="14.25" customHeight="1" x14ac:dyDescent="0.3">
      <c r="N375" s="1"/>
    </row>
    <row r="376" spans="14:14" ht="14.25" customHeight="1" x14ac:dyDescent="0.3">
      <c r="N376" s="1"/>
    </row>
    <row r="377" spans="14:14" ht="14.25" customHeight="1" x14ac:dyDescent="0.3">
      <c r="N377" s="1"/>
    </row>
    <row r="378" spans="14:14" ht="14.25" customHeight="1" x14ac:dyDescent="0.3">
      <c r="N378" s="1"/>
    </row>
    <row r="379" spans="14:14" ht="14.25" customHeight="1" x14ac:dyDescent="0.3">
      <c r="N379" s="1"/>
    </row>
    <row r="380" spans="14:14" ht="14.25" customHeight="1" x14ac:dyDescent="0.3">
      <c r="N380" s="1"/>
    </row>
    <row r="381" spans="14:14" ht="14.25" customHeight="1" x14ac:dyDescent="0.3">
      <c r="N381" s="1"/>
    </row>
    <row r="382" spans="14:14" ht="14.25" customHeight="1" x14ac:dyDescent="0.3">
      <c r="N382" s="1"/>
    </row>
    <row r="383" spans="14:14" ht="14.25" customHeight="1" x14ac:dyDescent="0.3">
      <c r="N383" s="1"/>
    </row>
    <row r="384" spans="14:14" ht="14.25" customHeight="1" x14ac:dyDescent="0.3">
      <c r="N384" s="1"/>
    </row>
    <row r="385" spans="14:14" ht="14.25" customHeight="1" x14ac:dyDescent="0.3">
      <c r="N385" s="1"/>
    </row>
    <row r="386" spans="14:14" ht="14.25" customHeight="1" x14ac:dyDescent="0.3">
      <c r="N386" s="1"/>
    </row>
    <row r="387" spans="14:14" ht="14.25" customHeight="1" x14ac:dyDescent="0.3">
      <c r="N387" s="1"/>
    </row>
    <row r="388" spans="14:14" ht="14.25" customHeight="1" x14ac:dyDescent="0.3">
      <c r="N388" s="1"/>
    </row>
    <row r="389" spans="14:14" ht="14.25" customHeight="1" x14ac:dyDescent="0.3">
      <c r="N389" s="1"/>
    </row>
    <row r="390" spans="14:14" ht="14.25" customHeight="1" x14ac:dyDescent="0.3">
      <c r="N390" s="1"/>
    </row>
    <row r="391" spans="14:14" ht="14.25" customHeight="1" x14ac:dyDescent="0.3">
      <c r="N391" s="1"/>
    </row>
    <row r="392" spans="14:14" ht="14.25" customHeight="1" x14ac:dyDescent="0.3">
      <c r="N392" s="1"/>
    </row>
    <row r="393" spans="14:14" ht="14.25" customHeight="1" x14ac:dyDescent="0.3">
      <c r="N393" s="1"/>
    </row>
    <row r="394" spans="14:14" ht="14.25" customHeight="1" x14ac:dyDescent="0.3">
      <c r="N394" s="1"/>
    </row>
    <row r="395" spans="14:14" ht="14.25" customHeight="1" x14ac:dyDescent="0.3">
      <c r="N395" s="1"/>
    </row>
    <row r="396" spans="14:14" ht="14.25" customHeight="1" x14ac:dyDescent="0.3">
      <c r="N396" s="1"/>
    </row>
    <row r="397" spans="14:14" ht="14.25" customHeight="1" x14ac:dyDescent="0.3">
      <c r="N397" s="1"/>
    </row>
    <row r="398" spans="14:14" ht="14.25" customHeight="1" x14ac:dyDescent="0.3">
      <c r="N398" s="1"/>
    </row>
    <row r="399" spans="14:14" ht="14.25" customHeight="1" x14ac:dyDescent="0.3">
      <c r="N399" s="1"/>
    </row>
    <row r="400" spans="14:14" ht="14.25" customHeight="1" x14ac:dyDescent="0.3">
      <c r="N400" s="1"/>
    </row>
    <row r="401" spans="14:14" ht="14.25" customHeight="1" x14ac:dyDescent="0.3">
      <c r="N401" s="1"/>
    </row>
    <row r="402" spans="14:14" ht="14.25" customHeight="1" x14ac:dyDescent="0.3">
      <c r="N402" s="1"/>
    </row>
    <row r="403" spans="14:14" ht="14.25" customHeight="1" x14ac:dyDescent="0.3">
      <c r="N403" s="1"/>
    </row>
    <row r="404" spans="14:14" ht="14.25" customHeight="1" x14ac:dyDescent="0.3">
      <c r="N404" s="1"/>
    </row>
    <row r="405" spans="14:14" ht="14.25" customHeight="1" x14ac:dyDescent="0.3">
      <c r="N405" s="1"/>
    </row>
    <row r="406" spans="14:14" ht="14.25" customHeight="1" x14ac:dyDescent="0.3">
      <c r="N406" s="1"/>
    </row>
    <row r="407" spans="14:14" ht="14.25" customHeight="1" x14ac:dyDescent="0.3">
      <c r="N407" s="1"/>
    </row>
    <row r="408" spans="14:14" ht="14.25" customHeight="1" x14ac:dyDescent="0.3">
      <c r="N408" s="1"/>
    </row>
    <row r="409" spans="14:14" ht="14.25" customHeight="1" x14ac:dyDescent="0.3">
      <c r="N409" s="1"/>
    </row>
    <row r="410" spans="14:14" ht="14.25" customHeight="1" x14ac:dyDescent="0.3">
      <c r="N410" s="1"/>
    </row>
    <row r="411" spans="14:14" ht="14.25" customHeight="1" x14ac:dyDescent="0.3">
      <c r="N411" s="1"/>
    </row>
    <row r="412" spans="14:14" ht="14.25" customHeight="1" x14ac:dyDescent="0.3">
      <c r="N412" s="1"/>
    </row>
    <row r="413" spans="14:14" ht="14.25" customHeight="1" x14ac:dyDescent="0.3">
      <c r="N413" s="1"/>
    </row>
    <row r="414" spans="14:14" ht="14.25" customHeight="1" x14ac:dyDescent="0.3">
      <c r="N414" s="1"/>
    </row>
    <row r="415" spans="14:14" ht="14.25" customHeight="1" x14ac:dyDescent="0.3">
      <c r="N415" s="1"/>
    </row>
    <row r="416" spans="14:14" ht="14.25" customHeight="1" x14ac:dyDescent="0.3">
      <c r="N416" s="1"/>
    </row>
    <row r="417" spans="14:14" ht="14.25" customHeight="1" x14ac:dyDescent="0.3">
      <c r="N417" s="1"/>
    </row>
    <row r="418" spans="14:14" ht="14.25" customHeight="1" x14ac:dyDescent="0.3">
      <c r="N418" s="1"/>
    </row>
    <row r="419" spans="14:14" ht="14.25" customHeight="1" x14ac:dyDescent="0.3">
      <c r="N419" s="1"/>
    </row>
    <row r="420" spans="14:14" ht="14.25" customHeight="1" x14ac:dyDescent="0.3">
      <c r="N420" s="1"/>
    </row>
    <row r="421" spans="14:14" ht="14.25" customHeight="1" x14ac:dyDescent="0.3">
      <c r="N421" s="1"/>
    </row>
    <row r="422" spans="14:14" ht="14.25" customHeight="1" x14ac:dyDescent="0.3">
      <c r="N422" s="1"/>
    </row>
    <row r="423" spans="14:14" ht="14.25" customHeight="1" x14ac:dyDescent="0.3">
      <c r="N423" s="1"/>
    </row>
    <row r="424" spans="14:14" ht="14.25" customHeight="1" x14ac:dyDescent="0.3">
      <c r="N424" s="1"/>
    </row>
    <row r="425" spans="14:14" ht="14.25" customHeight="1" x14ac:dyDescent="0.3">
      <c r="N425" s="1"/>
    </row>
    <row r="426" spans="14:14" ht="14.25" customHeight="1" x14ac:dyDescent="0.3">
      <c r="N426" s="1"/>
    </row>
    <row r="427" spans="14:14" ht="14.25" customHeight="1" x14ac:dyDescent="0.3">
      <c r="N427" s="1"/>
    </row>
    <row r="428" spans="14:14" ht="14.25" customHeight="1" x14ac:dyDescent="0.3">
      <c r="N428" s="1"/>
    </row>
    <row r="429" spans="14:14" ht="14.25" customHeight="1" x14ac:dyDescent="0.3">
      <c r="N429" s="1"/>
    </row>
    <row r="430" spans="14:14" ht="14.25" customHeight="1" x14ac:dyDescent="0.3">
      <c r="N430" s="1"/>
    </row>
    <row r="431" spans="14:14" ht="14.25" customHeight="1" x14ac:dyDescent="0.3">
      <c r="N431" s="1"/>
    </row>
    <row r="432" spans="14:14" ht="14.25" customHeight="1" x14ac:dyDescent="0.3">
      <c r="N432" s="1"/>
    </row>
    <row r="433" spans="14:14" ht="14.25" customHeight="1" x14ac:dyDescent="0.3">
      <c r="N433" s="1"/>
    </row>
    <row r="434" spans="14:14" ht="14.25" customHeight="1" x14ac:dyDescent="0.3">
      <c r="N434" s="1"/>
    </row>
    <row r="435" spans="14:14" ht="14.25" customHeight="1" x14ac:dyDescent="0.3">
      <c r="N435" s="1"/>
    </row>
    <row r="436" spans="14:14" ht="14.25" customHeight="1" x14ac:dyDescent="0.3">
      <c r="N436" s="1"/>
    </row>
    <row r="437" spans="14:14" ht="14.25" customHeight="1" x14ac:dyDescent="0.3">
      <c r="N437" s="1"/>
    </row>
    <row r="438" spans="14:14" ht="14.25" customHeight="1" x14ac:dyDescent="0.3">
      <c r="N438" s="1"/>
    </row>
    <row r="439" spans="14:14" ht="14.25" customHeight="1" x14ac:dyDescent="0.3">
      <c r="N439" s="1"/>
    </row>
    <row r="440" spans="14:14" ht="14.25" customHeight="1" x14ac:dyDescent="0.3">
      <c r="N440" s="1"/>
    </row>
    <row r="441" spans="14:14" ht="14.25" customHeight="1" x14ac:dyDescent="0.3">
      <c r="N441" s="1"/>
    </row>
    <row r="442" spans="14:14" ht="14.25" customHeight="1" x14ac:dyDescent="0.3">
      <c r="N442" s="1"/>
    </row>
    <row r="443" spans="14:14" ht="14.25" customHeight="1" x14ac:dyDescent="0.3">
      <c r="N443" s="1"/>
    </row>
    <row r="444" spans="14:14" ht="14.25" customHeight="1" x14ac:dyDescent="0.3">
      <c r="N444" s="1"/>
    </row>
    <row r="445" spans="14:14" ht="14.25" customHeight="1" x14ac:dyDescent="0.3">
      <c r="N445" s="1"/>
    </row>
    <row r="446" spans="14:14" ht="14.25" customHeight="1" x14ac:dyDescent="0.3">
      <c r="N446" s="1"/>
    </row>
    <row r="447" spans="14:14" ht="14.25" customHeight="1" x14ac:dyDescent="0.3">
      <c r="N447" s="1"/>
    </row>
    <row r="448" spans="14:14" ht="14.25" customHeight="1" x14ac:dyDescent="0.3">
      <c r="N448" s="1"/>
    </row>
    <row r="449" spans="14:14" ht="14.25" customHeight="1" x14ac:dyDescent="0.3">
      <c r="N449" s="1"/>
    </row>
    <row r="450" spans="14:14" ht="14.25" customHeight="1" x14ac:dyDescent="0.3">
      <c r="N450" s="1"/>
    </row>
    <row r="451" spans="14:14" ht="14.25" customHeight="1" x14ac:dyDescent="0.3">
      <c r="N451" s="1"/>
    </row>
    <row r="452" spans="14:14" ht="14.25" customHeight="1" x14ac:dyDescent="0.3">
      <c r="N452" s="1"/>
    </row>
    <row r="453" spans="14:14" ht="14.25" customHeight="1" x14ac:dyDescent="0.3">
      <c r="N453" s="1"/>
    </row>
    <row r="454" spans="14:14" ht="14.25" customHeight="1" x14ac:dyDescent="0.3">
      <c r="N454" s="1"/>
    </row>
    <row r="455" spans="14:14" ht="14.25" customHeight="1" x14ac:dyDescent="0.3">
      <c r="N455" s="1"/>
    </row>
    <row r="456" spans="14:14" ht="14.25" customHeight="1" x14ac:dyDescent="0.3">
      <c r="N456" s="1"/>
    </row>
    <row r="457" spans="14:14" ht="14.25" customHeight="1" x14ac:dyDescent="0.3">
      <c r="N457" s="1"/>
    </row>
    <row r="458" spans="14:14" ht="14.25" customHeight="1" x14ac:dyDescent="0.3">
      <c r="N458" s="1"/>
    </row>
    <row r="459" spans="14:14" ht="14.25" customHeight="1" x14ac:dyDescent="0.3">
      <c r="N459" s="1"/>
    </row>
    <row r="460" spans="14:14" ht="14.25" customHeight="1" x14ac:dyDescent="0.3">
      <c r="N460" s="1"/>
    </row>
    <row r="461" spans="14:14" ht="14.25" customHeight="1" x14ac:dyDescent="0.3">
      <c r="N461" s="1"/>
    </row>
    <row r="462" spans="14:14" ht="14.25" customHeight="1" x14ac:dyDescent="0.3">
      <c r="N462" s="1"/>
    </row>
    <row r="463" spans="14:14" ht="14.25" customHeight="1" x14ac:dyDescent="0.3">
      <c r="N463" s="1"/>
    </row>
    <row r="464" spans="14:14" ht="14.25" customHeight="1" x14ac:dyDescent="0.3">
      <c r="N464" s="1"/>
    </row>
    <row r="465" spans="14:14" ht="14.25" customHeight="1" x14ac:dyDescent="0.3">
      <c r="N465" s="1"/>
    </row>
    <row r="466" spans="14:14" ht="14.25" customHeight="1" x14ac:dyDescent="0.3">
      <c r="N466" s="1"/>
    </row>
    <row r="467" spans="14:14" ht="14.25" customHeight="1" x14ac:dyDescent="0.3">
      <c r="N467" s="1"/>
    </row>
    <row r="468" spans="14:14" ht="14.25" customHeight="1" x14ac:dyDescent="0.3">
      <c r="N468" s="1"/>
    </row>
    <row r="469" spans="14:14" ht="14.25" customHeight="1" x14ac:dyDescent="0.3">
      <c r="N469" s="1"/>
    </row>
    <row r="470" spans="14:14" ht="14.25" customHeight="1" x14ac:dyDescent="0.3">
      <c r="N470" s="1"/>
    </row>
    <row r="471" spans="14:14" ht="14.25" customHeight="1" x14ac:dyDescent="0.3">
      <c r="N471" s="1"/>
    </row>
    <row r="472" spans="14:14" ht="14.25" customHeight="1" x14ac:dyDescent="0.3">
      <c r="N472" s="1"/>
    </row>
    <row r="473" spans="14:14" ht="14.25" customHeight="1" x14ac:dyDescent="0.3">
      <c r="N473" s="1"/>
    </row>
    <row r="474" spans="14:14" ht="14.25" customHeight="1" x14ac:dyDescent="0.3">
      <c r="N474" s="1"/>
    </row>
    <row r="475" spans="14:14" ht="14.25" customHeight="1" x14ac:dyDescent="0.3">
      <c r="N475" s="1"/>
    </row>
    <row r="476" spans="14:14" ht="14.25" customHeight="1" x14ac:dyDescent="0.3">
      <c r="N476" s="1"/>
    </row>
    <row r="477" spans="14:14" ht="14.25" customHeight="1" x14ac:dyDescent="0.3">
      <c r="N477" s="1"/>
    </row>
    <row r="478" spans="14:14" ht="14.25" customHeight="1" x14ac:dyDescent="0.3">
      <c r="N478" s="1"/>
    </row>
    <row r="479" spans="14:14" ht="14.25" customHeight="1" x14ac:dyDescent="0.3">
      <c r="N479" s="1"/>
    </row>
    <row r="480" spans="14:14" ht="14.25" customHeight="1" x14ac:dyDescent="0.3">
      <c r="N480" s="1"/>
    </row>
    <row r="481" spans="14:14" ht="14.25" customHeight="1" x14ac:dyDescent="0.3">
      <c r="N481" s="1"/>
    </row>
    <row r="482" spans="14:14" ht="14.25" customHeight="1" x14ac:dyDescent="0.3">
      <c r="N482" s="1"/>
    </row>
    <row r="483" spans="14:14" ht="14.25" customHeight="1" x14ac:dyDescent="0.3">
      <c r="N483" s="1"/>
    </row>
    <row r="484" spans="14:14" ht="14.25" customHeight="1" x14ac:dyDescent="0.3">
      <c r="N484" s="1"/>
    </row>
    <row r="485" spans="14:14" ht="14.25" customHeight="1" x14ac:dyDescent="0.3">
      <c r="N485" s="1"/>
    </row>
    <row r="486" spans="14:14" ht="14.25" customHeight="1" x14ac:dyDescent="0.3">
      <c r="N486" s="1"/>
    </row>
    <row r="487" spans="14:14" ht="14.25" customHeight="1" x14ac:dyDescent="0.3">
      <c r="N487" s="1"/>
    </row>
    <row r="488" spans="14:14" ht="14.25" customHeight="1" x14ac:dyDescent="0.3">
      <c r="N488" s="1"/>
    </row>
    <row r="489" spans="14:14" ht="14.25" customHeight="1" x14ac:dyDescent="0.3">
      <c r="N489" s="1"/>
    </row>
    <row r="490" spans="14:14" ht="14.25" customHeight="1" x14ac:dyDescent="0.3">
      <c r="N490" s="1"/>
    </row>
    <row r="491" spans="14:14" ht="14.25" customHeight="1" x14ac:dyDescent="0.3">
      <c r="N491" s="1"/>
    </row>
    <row r="492" spans="14:14" ht="14.25" customHeight="1" x14ac:dyDescent="0.3">
      <c r="N492" s="1"/>
    </row>
    <row r="493" spans="14:14" ht="14.25" customHeight="1" x14ac:dyDescent="0.3">
      <c r="N493" s="1"/>
    </row>
    <row r="494" spans="14:14" ht="14.25" customHeight="1" x14ac:dyDescent="0.3">
      <c r="N494" s="1"/>
    </row>
    <row r="495" spans="14:14" ht="14.25" customHeight="1" x14ac:dyDescent="0.3">
      <c r="N495" s="1"/>
    </row>
    <row r="496" spans="14:14" ht="14.25" customHeight="1" x14ac:dyDescent="0.3">
      <c r="N496" s="1"/>
    </row>
    <row r="497" spans="14:14" ht="14.25" customHeight="1" x14ac:dyDescent="0.3">
      <c r="N497" s="1"/>
    </row>
    <row r="498" spans="14:14" ht="14.25" customHeight="1" x14ac:dyDescent="0.3">
      <c r="N498" s="1"/>
    </row>
    <row r="499" spans="14:14" ht="14.25" customHeight="1" x14ac:dyDescent="0.3">
      <c r="N499" s="1"/>
    </row>
    <row r="500" spans="14:14" ht="14.25" customHeight="1" x14ac:dyDescent="0.3">
      <c r="N500" s="1"/>
    </row>
    <row r="65535" spans="14:14" ht="14.25" customHeight="1" x14ac:dyDescent="0.3">
      <c r="N65535" s="2">
        <f>$N$171</f>
        <v>0</v>
      </c>
    </row>
  </sheetData>
  <sheetProtection password="CC35" sheet="1" objects="1" scenarios="1" formatColumns="0" formatRows="0" sort="0" autoFilter="0"/>
  <mergeCells count="200">
    <mergeCell ref="N171:Q171"/>
    <mergeCell ref="H1:K1"/>
    <mergeCell ref="S2:AC2"/>
    <mergeCell ref="N124:Q124"/>
    <mergeCell ref="N139:Q139"/>
    <mergeCell ref="N141:Q141"/>
    <mergeCell ref="N144:Q144"/>
    <mergeCell ref="N146:Q146"/>
    <mergeCell ref="N169:Q169"/>
    <mergeCell ref="F168:I168"/>
    <mergeCell ref="L168:M168"/>
    <mergeCell ref="N168:Q168"/>
    <mergeCell ref="F170:I170"/>
    <mergeCell ref="L170:M170"/>
    <mergeCell ref="N170:Q170"/>
    <mergeCell ref="F166:I166"/>
    <mergeCell ref="L166:M166"/>
    <mergeCell ref="N166:Q166"/>
    <mergeCell ref="F167:I167"/>
    <mergeCell ref="L167:M167"/>
    <mergeCell ref="N167:Q167"/>
    <mergeCell ref="F164:I164"/>
    <mergeCell ref="L164:M164"/>
    <mergeCell ref="N164:Q164"/>
    <mergeCell ref="F165:I165"/>
    <mergeCell ref="L165:M165"/>
    <mergeCell ref="N165:Q165"/>
    <mergeCell ref="F162:I162"/>
    <mergeCell ref="L162:M162"/>
    <mergeCell ref="N162:Q162"/>
    <mergeCell ref="F163:I163"/>
    <mergeCell ref="L163:M163"/>
    <mergeCell ref="N163:Q163"/>
    <mergeCell ref="F160:I160"/>
    <mergeCell ref="L160:M160"/>
    <mergeCell ref="N160:Q160"/>
    <mergeCell ref="F161:I161"/>
    <mergeCell ref="L161:M161"/>
    <mergeCell ref="N161:Q161"/>
    <mergeCell ref="F158:I158"/>
    <mergeCell ref="L158:M158"/>
    <mergeCell ref="N158:Q158"/>
    <mergeCell ref="F159:I159"/>
    <mergeCell ref="L159:M159"/>
    <mergeCell ref="N159:Q159"/>
    <mergeCell ref="F156:I156"/>
    <mergeCell ref="L156:M156"/>
    <mergeCell ref="N156:Q156"/>
    <mergeCell ref="F157:I157"/>
    <mergeCell ref="L157:M157"/>
    <mergeCell ref="N157:Q157"/>
    <mergeCell ref="F154:I154"/>
    <mergeCell ref="L154:M154"/>
    <mergeCell ref="N154:Q154"/>
    <mergeCell ref="F155:I155"/>
    <mergeCell ref="L155:M155"/>
    <mergeCell ref="N155:Q155"/>
    <mergeCell ref="F152:I152"/>
    <mergeCell ref="L152:M152"/>
    <mergeCell ref="N152:Q152"/>
    <mergeCell ref="F153:I153"/>
    <mergeCell ref="L153:M153"/>
    <mergeCell ref="N153:Q153"/>
    <mergeCell ref="F150:I150"/>
    <mergeCell ref="L150:M150"/>
    <mergeCell ref="N150:Q150"/>
    <mergeCell ref="F151:I151"/>
    <mergeCell ref="L151:M151"/>
    <mergeCell ref="N151:Q151"/>
    <mergeCell ref="F148:I148"/>
    <mergeCell ref="L148:M148"/>
    <mergeCell ref="N148:Q148"/>
    <mergeCell ref="F149:I149"/>
    <mergeCell ref="L149:M149"/>
    <mergeCell ref="N149:Q149"/>
    <mergeCell ref="F145:I145"/>
    <mergeCell ref="L145:M145"/>
    <mergeCell ref="N145:Q145"/>
    <mergeCell ref="F147:I147"/>
    <mergeCell ref="L147:M147"/>
    <mergeCell ref="N147:Q147"/>
    <mergeCell ref="F142:I142"/>
    <mergeCell ref="L142:M142"/>
    <mergeCell ref="N142:Q142"/>
    <mergeCell ref="F143:I143"/>
    <mergeCell ref="L143:M143"/>
    <mergeCell ref="N143:Q143"/>
    <mergeCell ref="F138:I138"/>
    <mergeCell ref="L138:M138"/>
    <mergeCell ref="N138:Q138"/>
    <mergeCell ref="F140:I140"/>
    <mergeCell ref="L140:M140"/>
    <mergeCell ref="N140:Q140"/>
    <mergeCell ref="F136:I136"/>
    <mergeCell ref="L136:M136"/>
    <mergeCell ref="N136:Q136"/>
    <mergeCell ref="F137:I137"/>
    <mergeCell ref="L137:M137"/>
    <mergeCell ref="N137:Q137"/>
    <mergeCell ref="F134:I134"/>
    <mergeCell ref="L134:M134"/>
    <mergeCell ref="N134:Q134"/>
    <mergeCell ref="F135:I135"/>
    <mergeCell ref="L135:M135"/>
    <mergeCell ref="N135:Q135"/>
    <mergeCell ref="F132:I132"/>
    <mergeCell ref="L132:M132"/>
    <mergeCell ref="N132:Q132"/>
    <mergeCell ref="F133:I133"/>
    <mergeCell ref="L133:M133"/>
    <mergeCell ref="N133:Q133"/>
    <mergeCell ref="F130:I130"/>
    <mergeCell ref="L130:M130"/>
    <mergeCell ref="N130:Q130"/>
    <mergeCell ref="F131:I131"/>
    <mergeCell ref="L131:M131"/>
    <mergeCell ref="N131:Q131"/>
    <mergeCell ref="F128:I128"/>
    <mergeCell ref="L128:M128"/>
    <mergeCell ref="N128:Q128"/>
    <mergeCell ref="F129:I129"/>
    <mergeCell ref="L129:M129"/>
    <mergeCell ref="N129:Q129"/>
    <mergeCell ref="F126:I126"/>
    <mergeCell ref="L126:M126"/>
    <mergeCell ref="N126:Q126"/>
    <mergeCell ref="F127:I127"/>
    <mergeCell ref="L127:M127"/>
    <mergeCell ref="N127:Q127"/>
    <mergeCell ref="M118:Q118"/>
    <mergeCell ref="M119:Q119"/>
    <mergeCell ref="F121:I121"/>
    <mergeCell ref="L121:M121"/>
    <mergeCell ref="N121:Q121"/>
    <mergeCell ref="F125:I125"/>
    <mergeCell ref="L125:M125"/>
    <mergeCell ref="N125:Q125"/>
    <mergeCell ref="N122:Q122"/>
    <mergeCell ref="N123:Q123"/>
    <mergeCell ref="N103:Q103"/>
    <mergeCell ref="L105:Q105"/>
    <mergeCell ref="C111:Q111"/>
    <mergeCell ref="F113:P113"/>
    <mergeCell ref="F114:P114"/>
    <mergeCell ref="M116:P116"/>
    <mergeCell ref="D100:H100"/>
    <mergeCell ref="N100:Q100"/>
    <mergeCell ref="D101:H101"/>
    <mergeCell ref="N101:Q101"/>
    <mergeCell ref="D102:H102"/>
    <mergeCell ref="N102:Q102"/>
    <mergeCell ref="N95:Q95"/>
    <mergeCell ref="N97:Q97"/>
    <mergeCell ref="D98:H98"/>
    <mergeCell ref="N98:Q98"/>
    <mergeCell ref="D99:H99"/>
    <mergeCell ref="N99:Q99"/>
    <mergeCell ref="N89:Q89"/>
    <mergeCell ref="N90:Q90"/>
    <mergeCell ref="N91:Q91"/>
    <mergeCell ref="N92:Q92"/>
    <mergeCell ref="N93:Q93"/>
    <mergeCell ref="N94:Q94"/>
    <mergeCell ref="M81:P81"/>
    <mergeCell ref="M83:Q83"/>
    <mergeCell ref="M84:Q84"/>
    <mergeCell ref="C86:G86"/>
    <mergeCell ref="N86:Q86"/>
    <mergeCell ref="N88:Q88"/>
    <mergeCell ref="H33:J33"/>
    <mergeCell ref="M33:P33"/>
    <mergeCell ref="L35:P35"/>
    <mergeCell ref="C76:Q76"/>
    <mergeCell ref="F78:P78"/>
    <mergeCell ref="F79:P79"/>
    <mergeCell ref="H30:J30"/>
    <mergeCell ref="M30:P30"/>
    <mergeCell ref="H31:J31"/>
    <mergeCell ref="M31:P31"/>
    <mergeCell ref="H32:J32"/>
    <mergeCell ref="M32:P32"/>
    <mergeCell ref="O20:P20"/>
    <mergeCell ref="O21:P21"/>
    <mergeCell ref="M24:P24"/>
    <mergeCell ref="M25:P25"/>
    <mergeCell ref="M27:P27"/>
    <mergeCell ref="H29:J29"/>
    <mergeCell ref="M29:P29"/>
    <mergeCell ref="O12:P12"/>
    <mergeCell ref="O14:P14"/>
    <mergeCell ref="E15:L15"/>
    <mergeCell ref="O15:P15"/>
    <mergeCell ref="O17:P17"/>
    <mergeCell ref="O18:P18"/>
    <mergeCell ref="C2:Q2"/>
    <mergeCell ref="C4:Q4"/>
    <mergeCell ref="F6:P6"/>
    <mergeCell ref="F7:P7"/>
    <mergeCell ref="O9:P9"/>
    <mergeCell ref="O11:P11"/>
  </mergeCells>
  <hyperlinks>
    <hyperlink ref="F1:G1" location="C2" tooltip="Krycí list rozpočtu" display="1) Krycí list rozpočtu"/>
    <hyperlink ref="H1:K1" location="C86" tooltip="Rekapitulace rozpočtu" display="2) Rekapitulace rozpočtu"/>
    <hyperlink ref="L1" location="C121" tooltip="Rozpočet" display="3) Rozpočet"/>
    <hyperlink ref="S1:T1" location="'Rekapitulace stavby'!C2" tooltip="Rekapitulace stavby" display="Rekapitulace stavby"/>
  </hyperlinks>
  <pageMargins left="0.59027779102325439" right="0.59027779102325439" top="0.59027779102325439" bottom="0.59027779102325439" header="0" footer="0"/>
  <pageSetup paperSize="9" scale="82" fitToHeight="100" orientation="portrait" blackAndWhite="1" r:id="rId1"/>
  <headerFooter alignWithMargins="0">
    <oddFooter>&amp;CStrana &amp;P z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5535"/>
  <sheetViews>
    <sheetView showGridLines="0" view="pageBreakPreview" zoomScaleNormal="100" zoomScaleSheetLayoutView="100" workbookViewId="0">
      <pane ySplit="1" topLeftCell="A46" activePane="bottomLeft" state="frozenSplit"/>
      <selection pane="bottomLeft"/>
    </sheetView>
  </sheetViews>
  <sheetFormatPr defaultColWidth="10.42578125" defaultRowHeight="14.25" customHeight="1" x14ac:dyDescent="0.3"/>
  <cols>
    <col min="1" max="1" width="8.28515625" style="2" customWidth="1"/>
    <col min="2" max="2" width="1.7109375" style="2" customWidth="1"/>
    <col min="3" max="3" width="4.140625" style="2" customWidth="1"/>
    <col min="4" max="4" width="4.28515625" style="2" customWidth="1"/>
    <col min="5" max="5" width="17.140625" style="2" customWidth="1"/>
    <col min="6" max="7" width="11.140625" style="2" customWidth="1"/>
    <col min="8" max="8" width="12.42578125" style="2" customWidth="1"/>
    <col min="9" max="9" width="7" style="2" customWidth="1"/>
    <col min="10" max="10" width="5.140625" style="2" customWidth="1"/>
    <col min="11" max="11" width="11.42578125" style="2" customWidth="1"/>
    <col min="12" max="12" width="12" style="2" customWidth="1"/>
    <col min="13" max="14" width="6" style="2" customWidth="1"/>
    <col min="15" max="15" width="2" style="2" customWidth="1"/>
    <col min="16" max="16" width="12.42578125" style="2" customWidth="1"/>
    <col min="17" max="17" width="4.140625" style="2" customWidth="1"/>
    <col min="18" max="18" width="1.7109375" style="2" customWidth="1"/>
    <col min="19" max="19" width="8.140625" style="2" customWidth="1"/>
    <col min="20" max="20" width="29.7109375" style="2" hidden="1" customWidth="1"/>
    <col min="21" max="21" width="16.28515625" style="2" hidden="1" customWidth="1"/>
    <col min="22" max="22" width="12.28515625" style="2" hidden="1" customWidth="1"/>
    <col min="23" max="23" width="16.28515625" style="2" hidden="1" customWidth="1"/>
    <col min="24" max="24" width="12.140625" style="2" hidden="1" customWidth="1"/>
    <col min="25" max="25" width="15" style="2" hidden="1" customWidth="1"/>
    <col min="26" max="26" width="11" style="2" hidden="1" customWidth="1"/>
    <col min="27" max="27" width="15" style="2" hidden="1" customWidth="1"/>
    <col min="28" max="28" width="16.28515625" style="2" hidden="1" customWidth="1"/>
    <col min="29" max="29" width="11" style="2" customWidth="1"/>
    <col min="30" max="30" width="15" style="2" customWidth="1"/>
    <col min="31" max="31" width="16.28515625" style="2" customWidth="1"/>
    <col min="32" max="43" width="10.42578125" style="1" customWidth="1"/>
    <col min="44" max="64" width="10.42578125" style="2" hidden="1" customWidth="1"/>
    <col min="65" max="16384" width="10.42578125" style="1"/>
  </cols>
  <sheetData>
    <row r="1" spans="1:256" s="3" customFormat="1" ht="22.5" customHeight="1" x14ac:dyDescent="0.3">
      <c r="A1" s="169"/>
      <c r="B1" s="166"/>
      <c r="C1" s="166"/>
      <c r="D1" s="167" t="s">
        <v>1</v>
      </c>
      <c r="E1" s="166"/>
      <c r="F1" s="168" t="s">
        <v>786</v>
      </c>
      <c r="G1" s="168"/>
      <c r="H1" s="229" t="s">
        <v>787</v>
      </c>
      <c r="I1" s="229"/>
      <c r="J1" s="229"/>
      <c r="K1" s="229"/>
      <c r="L1" s="168" t="s">
        <v>788</v>
      </c>
      <c r="M1" s="166"/>
      <c r="N1" s="166"/>
      <c r="O1" s="167" t="s">
        <v>107</v>
      </c>
      <c r="P1" s="166"/>
      <c r="Q1" s="166"/>
      <c r="R1" s="166"/>
      <c r="S1" s="168" t="s">
        <v>789</v>
      </c>
      <c r="T1" s="168"/>
      <c r="U1" s="169"/>
      <c r="V1" s="169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</row>
    <row r="2" spans="1:256" s="2" customFormat="1" ht="37.5" customHeight="1" x14ac:dyDescent="0.3">
      <c r="C2" s="185" t="s">
        <v>4</v>
      </c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S2" s="208" t="s">
        <v>5</v>
      </c>
      <c r="T2" s="172"/>
      <c r="U2" s="172"/>
      <c r="V2" s="172"/>
      <c r="W2" s="172"/>
      <c r="X2" s="172"/>
      <c r="Y2" s="172"/>
      <c r="Z2" s="172"/>
      <c r="AA2" s="172"/>
      <c r="AB2" s="172"/>
      <c r="AC2" s="172"/>
      <c r="AT2" s="2" t="s">
        <v>91</v>
      </c>
    </row>
    <row r="3" spans="1:256" s="2" customFormat="1" ht="7.5" customHeight="1" x14ac:dyDescent="0.3"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  <c r="AT3" s="2" t="s">
        <v>108</v>
      </c>
    </row>
    <row r="4" spans="1:256" s="2" customFormat="1" ht="37.5" customHeight="1" x14ac:dyDescent="0.3">
      <c r="B4" s="10"/>
      <c r="C4" s="186" t="s">
        <v>109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2"/>
      <c r="T4" s="13" t="s">
        <v>10</v>
      </c>
      <c r="AT4" s="2" t="s">
        <v>3</v>
      </c>
    </row>
    <row r="5" spans="1:256" s="2" customFormat="1" ht="7.5" customHeight="1" x14ac:dyDescent="0.3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</row>
    <row r="6" spans="1:256" s="2" customFormat="1" ht="30.75" customHeight="1" x14ac:dyDescent="0.3">
      <c r="B6" s="10"/>
      <c r="C6" s="11"/>
      <c r="D6" s="18" t="s">
        <v>16</v>
      </c>
      <c r="E6" s="11"/>
      <c r="F6" s="213" t="str">
        <f>'Rekapitulace stavby'!$K$6</f>
        <v>Přístupové komunikace do průmyslové zóny</v>
      </c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1"/>
      <c r="R6" s="12"/>
    </row>
    <row r="7" spans="1:256" s="6" customFormat="1" ht="37.5" customHeight="1" x14ac:dyDescent="0.3">
      <c r="B7" s="22"/>
      <c r="C7" s="23"/>
      <c r="D7" s="17" t="s">
        <v>110</v>
      </c>
      <c r="E7" s="23"/>
      <c r="F7" s="177" t="s">
        <v>579</v>
      </c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23"/>
      <c r="R7" s="24"/>
    </row>
    <row r="8" spans="1:256" s="6" customFormat="1" ht="15" customHeight="1" x14ac:dyDescent="0.3">
      <c r="B8" s="22"/>
      <c r="C8" s="23"/>
      <c r="D8" s="18" t="s">
        <v>19</v>
      </c>
      <c r="E8" s="23"/>
      <c r="F8" s="16"/>
      <c r="G8" s="23"/>
      <c r="H8" s="23"/>
      <c r="I8" s="23"/>
      <c r="J8" s="23"/>
      <c r="K8" s="23"/>
      <c r="L8" s="23"/>
      <c r="M8" s="18" t="s">
        <v>20</v>
      </c>
      <c r="N8" s="23"/>
      <c r="O8" s="16"/>
      <c r="P8" s="23"/>
      <c r="Q8" s="23"/>
      <c r="R8" s="24"/>
    </row>
    <row r="9" spans="1:256" s="6" customFormat="1" ht="15" customHeight="1" x14ac:dyDescent="0.3">
      <c r="B9" s="22"/>
      <c r="C9" s="23"/>
      <c r="D9" s="18" t="s">
        <v>22</v>
      </c>
      <c r="E9" s="23"/>
      <c r="F9" s="16" t="s">
        <v>23</v>
      </c>
      <c r="G9" s="23"/>
      <c r="H9" s="23"/>
      <c r="I9" s="23"/>
      <c r="J9" s="23"/>
      <c r="K9" s="23"/>
      <c r="L9" s="23"/>
      <c r="M9" s="18" t="s">
        <v>24</v>
      </c>
      <c r="N9" s="23"/>
      <c r="O9" s="214">
        <f>'Rekapitulace stavby'!$AN$8</f>
        <v>42530</v>
      </c>
      <c r="P9" s="191"/>
      <c r="Q9" s="23"/>
      <c r="R9" s="24"/>
    </row>
    <row r="10" spans="1:256" s="6" customFormat="1" ht="12" customHeight="1" x14ac:dyDescent="0.3"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4"/>
    </row>
    <row r="11" spans="1:256" s="6" customFormat="1" ht="15" customHeight="1" x14ac:dyDescent="0.3">
      <c r="B11" s="22"/>
      <c r="C11" s="23"/>
      <c r="D11" s="18" t="s">
        <v>27</v>
      </c>
      <c r="E11" s="23"/>
      <c r="F11" s="23"/>
      <c r="G11" s="23"/>
      <c r="H11" s="23"/>
      <c r="I11" s="23"/>
      <c r="J11" s="23"/>
      <c r="K11" s="23"/>
      <c r="L11" s="23"/>
      <c r="M11" s="18" t="s">
        <v>28</v>
      </c>
      <c r="N11" s="23"/>
      <c r="O11" s="175" t="str">
        <f>IF('Rekapitulace stavby'!$AN$10="","",'Rekapitulace stavby'!$AN$10)</f>
        <v/>
      </c>
      <c r="P11" s="191"/>
      <c r="Q11" s="23"/>
      <c r="R11" s="24"/>
    </row>
    <row r="12" spans="1:256" s="6" customFormat="1" ht="18.75" customHeight="1" x14ac:dyDescent="0.3">
      <c r="B12" s="22"/>
      <c r="C12" s="23"/>
      <c r="D12" s="23"/>
      <c r="E12" s="16" t="str">
        <f>IF('Rekapitulace stavby'!$E$11="","",'Rekapitulace stavby'!$E$11)</f>
        <v xml:space="preserve"> </v>
      </c>
      <c r="F12" s="23"/>
      <c r="G12" s="23"/>
      <c r="H12" s="23"/>
      <c r="I12" s="23"/>
      <c r="J12" s="23"/>
      <c r="K12" s="23"/>
      <c r="L12" s="23"/>
      <c r="M12" s="18" t="s">
        <v>30</v>
      </c>
      <c r="N12" s="23"/>
      <c r="O12" s="175" t="str">
        <f>IF('Rekapitulace stavby'!$AN$11="","",'Rekapitulace stavby'!$AN$11)</f>
        <v/>
      </c>
      <c r="P12" s="191"/>
      <c r="Q12" s="23"/>
      <c r="R12" s="24"/>
    </row>
    <row r="13" spans="1:256" s="6" customFormat="1" ht="7.5" customHeight="1" x14ac:dyDescent="0.3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4"/>
    </row>
    <row r="14" spans="1:256" s="6" customFormat="1" ht="15" customHeight="1" x14ac:dyDescent="0.3">
      <c r="B14" s="22"/>
      <c r="C14" s="23"/>
      <c r="D14" s="18" t="s">
        <v>31</v>
      </c>
      <c r="E14" s="23"/>
      <c r="F14" s="23"/>
      <c r="G14" s="23"/>
      <c r="H14" s="23"/>
      <c r="I14" s="23"/>
      <c r="J14" s="23"/>
      <c r="K14" s="23"/>
      <c r="L14" s="23"/>
      <c r="M14" s="18" t="s">
        <v>28</v>
      </c>
      <c r="N14" s="23"/>
      <c r="O14" s="212" t="str">
        <f>IF('Rekapitulace stavby'!$AN$13="","",'Rekapitulace stavby'!$AN$13)</f>
        <v>Vyplň údaj</v>
      </c>
      <c r="P14" s="191"/>
      <c r="Q14" s="23"/>
      <c r="R14" s="24"/>
    </row>
    <row r="15" spans="1:256" s="6" customFormat="1" ht="18.75" customHeight="1" x14ac:dyDescent="0.3">
      <c r="B15" s="22"/>
      <c r="C15" s="23"/>
      <c r="D15" s="23"/>
      <c r="E15" s="212" t="str">
        <f>IF('Rekapitulace stavby'!$E$14="","",'Rekapitulace stavby'!$E$14)</f>
        <v>Vyplň údaj</v>
      </c>
      <c r="F15" s="191"/>
      <c r="G15" s="191"/>
      <c r="H15" s="191"/>
      <c r="I15" s="191"/>
      <c r="J15" s="191"/>
      <c r="K15" s="191"/>
      <c r="L15" s="191"/>
      <c r="M15" s="18" t="s">
        <v>30</v>
      </c>
      <c r="N15" s="23"/>
      <c r="O15" s="212" t="str">
        <f>IF('Rekapitulace stavby'!$AN$14="","",'Rekapitulace stavby'!$AN$14)</f>
        <v>Vyplň údaj</v>
      </c>
      <c r="P15" s="191"/>
      <c r="Q15" s="23"/>
      <c r="R15" s="24"/>
    </row>
    <row r="16" spans="1:256" s="6" customFormat="1" ht="7.5" customHeight="1" x14ac:dyDescent="0.3"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4"/>
    </row>
    <row r="17" spans="2:18" s="6" customFormat="1" ht="15" customHeight="1" x14ac:dyDescent="0.3">
      <c r="B17" s="22"/>
      <c r="C17" s="23"/>
      <c r="D17" s="18" t="s">
        <v>33</v>
      </c>
      <c r="E17" s="23"/>
      <c r="F17" s="23"/>
      <c r="G17" s="23"/>
      <c r="H17" s="23"/>
      <c r="I17" s="23"/>
      <c r="J17" s="23"/>
      <c r="K17" s="23"/>
      <c r="L17" s="23"/>
      <c r="M17" s="18" t="s">
        <v>28</v>
      </c>
      <c r="N17" s="23"/>
      <c r="O17" s="175" t="str">
        <f>IF('Rekapitulace stavby'!$AN$16="","",'Rekapitulace stavby'!$AN$16)</f>
        <v/>
      </c>
      <c r="P17" s="191"/>
      <c r="Q17" s="23"/>
      <c r="R17" s="24"/>
    </row>
    <row r="18" spans="2:18" s="6" customFormat="1" ht="18.75" customHeight="1" x14ac:dyDescent="0.3">
      <c r="B18" s="22"/>
      <c r="C18" s="23"/>
      <c r="D18" s="23"/>
      <c r="E18" s="16" t="str">
        <f>IF('Rekapitulace stavby'!$E$17="","",'Rekapitulace stavby'!$E$17)</f>
        <v xml:space="preserve"> </v>
      </c>
      <c r="F18" s="23"/>
      <c r="G18" s="23"/>
      <c r="H18" s="23"/>
      <c r="I18" s="23"/>
      <c r="J18" s="23"/>
      <c r="K18" s="23"/>
      <c r="L18" s="23"/>
      <c r="M18" s="18" t="s">
        <v>30</v>
      </c>
      <c r="N18" s="23"/>
      <c r="O18" s="175" t="str">
        <f>IF('Rekapitulace stavby'!$AN$17="","",'Rekapitulace stavby'!$AN$17)</f>
        <v/>
      </c>
      <c r="P18" s="191"/>
      <c r="Q18" s="23"/>
      <c r="R18" s="24"/>
    </row>
    <row r="19" spans="2:18" s="6" customFormat="1" ht="7.5" customHeight="1" x14ac:dyDescent="0.3"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</row>
    <row r="20" spans="2:18" s="6" customFormat="1" ht="15" customHeight="1" x14ac:dyDescent="0.3">
      <c r="B20" s="22"/>
      <c r="C20" s="23"/>
      <c r="D20" s="18" t="s">
        <v>35</v>
      </c>
      <c r="E20" s="23"/>
      <c r="F20" s="23"/>
      <c r="G20" s="23"/>
      <c r="H20" s="23"/>
      <c r="I20" s="23"/>
      <c r="J20" s="23"/>
      <c r="K20" s="23"/>
      <c r="L20" s="23"/>
      <c r="M20" s="18" t="s">
        <v>28</v>
      </c>
      <c r="N20" s="23"/>
      <c r="O20" s="175" t="str">
        <f>IF('Rekapitulace stavby'!$AN$19="","",'Rekapitulace stavby'!$AN$19)</f>
        <v/>
      </c>
      <c r="P20" s="191"/>
      <c r="Q20" s="23"/>
      <c r="R20" s="24"/>
    </row>
    <row r="21" spans="2:18" s="6" customFormat="1" ht="18.75" customHeight="1" x14ac:dyDescent="0.3">
      <c r="B21" s="22"/>
      <c r="C21" s="23"/>
      <c r="D21" s="23"/>
      <c r="E21" s="16" t="str">
        <f>IF('Rekapitulace stavby'!$E$20="","",'Rekapitulace stavby'!$E$20)</f>
        <v xml:space="preserve"> </v>
      </c>
      <c r="F21" s="23"/>
      <c r="G21" s="23"/>
      <c r="H21" s="23"/>
      <c r="I21" s="23"/>
      <c r="J21" s="23"/>
      <c r="K21" s="23"/>
      <c r="L21" s="23"/>
      <c r="M21" s="18" t="s">
        <v>30</v>
      </c>
      <c r="N21" s="23"/>
      <c r="O21" s="175" t="str">
        <f>IF('Rekapitulace stavby'!$AN$20="","",'Rekapitulace stavby'!$AN$20)</f>
        <v/>
      </c>
      <c r="P21" s="191"/>
      <c r="Q21" s="23"/>
      <c r="R21" s="24"/>
    </row>
    <row r="22" spans="2:18" s="6" customFormat="1" ht="7.5" customHeight="1" x14ac:dyDescent="0.3">
      <c r="B22" s="22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4"/>
    </row>
    <row r="23" spans="2:18" s="6" customFormat="1" ht="7.5" customHeight="1" x14ac:dyDescent="0.3">
      <c r="B23" s="22"/>
      <c r="C23" s="23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23"/>
      <c r="R23" s="24"/>
    </row>
    <row r="24" spans="2:18" s="6" customFormat="1" ht="15" customHeight="1" x14ac:dyDescent="0.3">
      <c r="B24" s="22"/>
      <c r="C24" s="23"/>
      <c r="D24" s="100" t="s">
        <v>112</v>
      </c>
      <c r="E24" s="23"/>
      <c r="F24" s="23"/>
      <c r="G24" s="23"/>
      <c r="H24" s="23"/>
      <c r="I24" s="23"/>
      <c r="J24" s="23"/>
      <c r="K24" s="23"/>
      <c r="L24" s="23"/>
      <c r="M24" s="179">
        <f>$N$88</f>
        <v>0</v>
      </c>
      <c r="N24" s="191"/>
      <c r="O24" s="191"/>
      <c r="P24" s="191"/>
      <c r="Q24" s="23"/>
      <c r="R24" s="24"/>
    </row>
    <row r="25" spans="2:18" s="6" customFormat="1" ht="15" customHeight="1" x14ac:dyDescent="0.3">
      <c r="B25" s="22"/>
      <c r="C25" s="23"/>
      <c r="D25" s="21" t="s">
        <v>101</v>
      </c>
      <c r="E25" s="23"/>
      <c r="F25" s="23"/>
      <c r="G25" s="23"/>
      <c r="H25" s="23"/>
      <c r="I25" s="23"/>
      <c r="J25" s="23"/>
      <c r="K25" s="23"/>
      <c r="L25" s="23"/>
      <c r="M25" s="179">
        <f>$N$95</f>
        <v>0</v>
      </c>
      <c r="N25" s="191"/>
      <c r="O25" s="191"/>
      <c r="P25" s="191"/>
      <c r="Q25" s="23"/>
      <c r="R25" s="24"/>
    </row>
    <row r="26" spans="2:18" s="6" customFormat="1" ht="7.5" customHeight="1" x14ac:dyDescent="0.3"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4"/>
    </row>
    <row r="27" spans="2:18" s="6" customFormat="1" ht="26.25" customHeight="1" x14ac:dyDescent="0.3">
      <c r="B27" s="22"/>
      <c r="C27" s="23"/>
      <c r="D27" s="101" t="s">
        <v>38</v>
      </c>
      <c r="E27" s="23"/>
      <c r="F27" s="23"/>
      <c r="G27" s="23"/>
      <c r="H27" s="23"/>
      <c r="I27" s="23"/>
      <c r="J27" s="23"/>
      <c r="K27" s="23"/>
      <c r="L27" s="23"/>
      <c r="M27" s="216">
        <f>ROUND($M$24+$M$25,2)</f>
        <v>0</v>
      </c>
      <c r="N27" s="191"/>
      <c r="O27" s="191"/>
      <c r="P27" s="191"/>
      <c r="Q27" s="23"/>
      <c r="R27" s="24"/>
    </row>
    <row r="28" spans="2:18" s="6" customFormat="1" ht="7.5" customHeight="1" x14ac:dyDescent="0.3">
      <c r="B28" s="22"/>
      <c r="C28" s="23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23"/>
      <c r="R28" s="24"/>
    </row>
    <row r="29" spans="2:18" s="6" customFormat="1" ht="15" customHeight="1" x14ac:dyDescent="0.3">
      <c r="B29" s="22"/>
      <c r="C29" s="23"/>
      <c r="D29" s="28" t="s">
        <v>39</v>
      </c>
      <c r="E29" s="28" t="s">
        <v>40</v>
      </c>
      <c r="F29" s="29">
        <v>0.21</v>
      </c>
      <c r="G29" s="102" t="s">
        <v>41</v>
      </c>
      <c r="H29" s="215">
        <f>ROUND((((SUM($BE$95:$BE$102)+SUM($BE$120:$BE$158))+SUM($BE$159:$BE$160))),2)</f>
        <v>0</v>
      </c>
      <c r="I29" s="191"/>
      <c r="J29" s="191"/>
      <c r="K29" s="23"/>
      <c r="L29" s="23"/>
      <c r="M29" s="215">
        <f>ROUND((((SUM($BE$95:$BE$102)+SUM($BE$120:$BE$158))*$F$29)+SUM($BE$159:$BE$160)*$F$29),2)</f>
        <v>0</v>
      </c>
      <c r="N29" s="191"/>
      <c r="O29" s="191"/>
      <c r="P29" s="191"/>
      <c r="Q29" s="23"/>
      <c r="R29" s="24"/>
    </row>
    <row r="30" spans="2:18" s="6" customFormat="1" ht="15" customHeight="1" x14ac:dyDescent="0.3">
      <c r="B30" s="22"/>
      <c r="C30" s="23"/>
      <c r="D30" s="23"/>
      <c r="E30" s="28" t="s">
        <v>42</v>
      </c>
      <c r="F30" s="29">
        <v>0.15</v>
      </c>
      <c r="G30" s="102" t="s">
        <v>41</v>
      </c>
      <c r="H30" s="215">
        <f>ROUND((((SUM($BF$95:$BF$102)+SUM($BF$120:$BF$158))+SUM($BF$159:$BF$160))),2)</f>
        <v>0</v>
      </c>
      <c r="I30" s="191"/>
      <c r="J30" s="191"/>
      <c r="K30" s="23"/>
      <c r="L30" s="23"/>
      <c r="M30" s="215">
        <f>ROUND((((SUM($BF$95:$BF$102)+SUM($BF$120:$BF$158))*$F$30)+SUM($BF$159:$BF$160)*$F$30),2)</f>
        <v>0</v>
      </c>
      <c r="N30" s="191"/>
      <c r="O30" s="191"/>
      <c r="P30" s="191"/>
      <c r="Q30" s="23"/>
      <c r="R30" s="24"/>
    </row>
    <row r="31" spans="2:18" s="6" customFormat="1" ht="15" hidden="1" customHeight="1" x14ac:dyDescent="0.3">
      <c r="B31" s="22"/>
      <c r="C31" s="23"/>
      <c r="D31" s="23"/>
      <c r="E31" s="28" t="s">
        <v>43</v>
      </c>
      <c r="F31" s="29">
        <v>0.21</v>
      </c>
      <c r="G31" s="102" t="s">
        <v>41</v>
      </c>
      <c r="H31" s="215">
        <f>ROUND((((SUM($BG$95:$BG$102)+SUM($BG$120:$BG$158))+SUM($BG$159:$BG$160))),2)</f>
        <v>0</v>
      </c>
      <c r="I31" s="191"/>
      <c r="J31" s="191"/>
      <c r="K31" s="23"/>
      <c r="L31" s="23"/>
      <c r="M31" s="215">
        <v>0</v>
      </c>
      <c r="N31" s="191"/>
      <c r="O31" s="191"/>
      <c r="P31" s="191"/>
      <c r="Q31" s="23"/>
      <c r="R31" s="24"/>
    </row>
    <row r="32" spans="2:18" s="6" customFormat="1" ht="15" hidden="1" customHeight="1" x14ac:dyDescent="0.3">
      <c r="B32" s="22"/>
      <c r="C32" s="23"/>
      <c r="D32" s="23"/>
      <c r="E32" s="28" t="s">
        <v>44</v>
      </c>
      <c r="F32" s="29">
        <v>0.15</v>
      </c>
      <c r="G32" s="102" t="s">
        <v>41</v>
      </c>
      <c r="H32" s="215">
        <f>ROUND((((SUM($BH$95:$BH$102)+SUM($BH$120:$BH$158))+SUM($BH$159:$BH$160))),2)</f>
        <v>0</v>
      </c>
      <c r="I32" s="191"/>
      <c r="J32" s="191"/>
      <c r="K32" s="23"/>
      <c r="L32" s="23"/>
      <c r="M32" s="215">
        <v>0</v>
      </c>
      <c r="N32" s="191"/>
      <c r="O32" s="191"/>
      <c r="P32" s="191"/>
      <c r="Q32" s="23"/>
      <c r="R32" s="24"/>
    </row>
    <row r="33" spans="2:18" s="6" customFormat="1" ht="15" hidden="1" customHeight="1" x14ac:dyDescent="0.3">
      <c r="B33" s="22"/>
      <c r="C33" s="23"/>
      <c r="D33" s="23"/>
      <c r="E33" s="28" t="s">
        <v>45</v>
      </c>
      <c r="F33" s="29">
        <v>0</v>
      </c>
      <c r="G33" s="102" t="s">
        <v>41</v>
      </c>
      <c r="H33" s="215">
        <f>ROUND((((SUM($BI$95:$BI$102)+SUM($BI$120:$BI$158))+SUM($BI$159:$BI$160))),2)</f>
        <v>0</v>
      </c>
      <c r="I33" s="191"/>
      <c r="J33" s="191"/>
      <c r="K33" s="23"/>
      <c r="L33" s="23"/>
      <c r="M33" s="215">
        <v>0</v>
      </c>
      <c r="N33" s="191"/>
      <c r="O33" s="191"/>
      <c r="P33" s="191"/>
      <c r="Q33" s="23"/>
      <c r="R33" s="24"/>
    </row>
    <row r="34" spans="2:18" s="6" customFormat="1" ht="7.5" customHeight="1" x14ac:dyDescent="0.3">
      <c r="B34" s="2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4"/>
    </row>
    <row r="35" spans="2:18" s="6" customFormat="1" ht="26.25" customHeight="1" x14ac:dyDescent="0.3">
      <c r="B35" s="22"/>
      <c r="C35" s="32"/>
      <c r="D35" s="33" t="s">
        <v>46</v>
      </c>
      <c r="E35" s="34"/>
      <c r="F35" s="34"/>
      <c r="G35" s="103" t="s">
        <v>47</v>
      </c>
      <c r="H35" s="35" t="s">
        <v>48</v>
      </c>
      <c r="I35" s="34"/>
      <c r="J35" s="34"/>
      <c r="K35" s="34"/>
      <c r="L35" s="194">
        <f>ROUND(SUM($M$27:$M$33),2)</f>
        <v>0</v>
      </c>
      <c r="M35" s="193"/>
      <c r="N35" s="193"/>
      <c r="O35" s="193"/>
      <c r="P35" s="195"/>
      <c r="Q35" s="32"/>
      <c r="R35" s="24"/>
    </row>
    <row r="36" spans="2:18" s="6" customFormat="1" ht="15" customHeight="1" x14ac:dyDescent="0.3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4"/>
    </row>
    <row r="37" spans="2:18" s="6" customFormat="1" ht="15" customHeight="1" x14ac:dyDescent="0.3">
      <c r="B37" s="22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4"/>
    </row>
    <row r="38" spans="2:18" s="2" customFormat="1" ht="14.25" customHeight="1" x14ac:dyDescent="0.3"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</row>
    <row r="39" spans="2:18" s="2" customFormat="1" ht="14.25" customHeight="1" x14ac:dyDescent="0.3"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</row>
    <row r="40" spans="2:18" s="2" customFormat="1" ht="14.25" customHeight="1" x14ac:dyDescent="0.3"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</row>
    <row r="41" spans="2:18" s="2" customFormat="1" ht="14.25" customHeight="1" x14ac:dyDescent="0.3"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</row>
    <row r="42" spans="2:18" s="2" customFormat="1" ht="14.25" customHeight="1" x14ac:dyDescent="0.3"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</row>
    <row r="43" spans="2:18" s="2" customFormat="1" ht="14.25" customHeight="1" x14ac:dyDescent="0.3"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</row>
    <row r="44" spans="2:18" s="2" customFormat="1" ht="14.25" customHeight="1" x14ac:dyDescent="0.3"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</row>
    <row r="45" spans="2:18" s="2" customFormat="1" ht="14.25" customHeight="1" x14ac:dyDescent="0.3"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</row>
    <row r="46" spans="2:18" s="2" customFormat="1" ht="14.25" customHeight="1" x14ac:dyDescent="0.3"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</row>
    <row r="47" spans="2:18" s="2" customFormat="1" ht="14.25" customHeight="1" x14ac:dyDescent="0.3"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</row>
    <row r="48" spans="2:18" s="2" customFormat="1" ht="14.25" customHeight="1" x14ac:dyDescent="0.3"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</row>
    <row r="49" spans="2:18" s="2" customFormat="1" ht="14.25" customHeight="1" x14ac:dyDescent="0.3"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</row>
    <row r="50" spans="2:18" s="6" customFormat="1" ht="15.75" customHeight="1" x14ac:dyDescent="0.3">
      <c r="B50" s="22"/>
      <c r="C50" s="23"/>
      <c r="D50" s="36" t="s">
        <v>49</v>
      </c>
      <c r="E50" s="37"/>
      <c r="F50" s="37"/>
      <c r="G50" s="37"/>
      <c r="H50" s="38"/>
      <c r="I50" s="23"/>
      <c r="J50" s="36" t="s">
        <v>50</v>
      </c>
      <c r="K50" s="37"/>
      <c r="L50" s="37"/>
      <c r="M50" s="37"/>
      <c r="N50" s="37"/>
      <c r="O50" s="37"/>
      <c r="P50" s="38"/>
      <c r="Q50" s="23"/>
      <c r="R50" s="24"/>
    </row>
    <row r="51" spans="2:18" s="2" customFormat="1" ht="14.25" customHeight="1" x14ac:dyDescent="0.3">
      <c r="B51" s="10"/>
      <c r="C51" s="11"/>
      <c r="D51" s="39"/>
      <c r="E51" s="11"/>
      <c r="F51" s="11"/>
      <c r="G51" s="11"/>
      <c r="H51" s="40"/>
      <c r="I51" s="11"/>
      <c r="J51" s="39"/>
      <c r="K51" s="11"/>
      <c r="L51" s="11"/>
      <c r="M51" s="11"/>
      <c r="N51" s="11"/>
      <c r="O51" s="11"/>
      <c r="P51" s="40"/>
      <c r="Q51" s="11"/>
      <c r="R51" s="12"/>
    </row>
    <row r="52" spans="2:18" s="2" customFormat="1" ht="14.25" customHeight="1" x14ac:dyDescent="0.3">
      <c r="B52" s="10"/>
      <c r="C52" s="11"/>
      <c r="D52" s="39"/>
      <c r="E52" s="11"/>
      <c r="F52" s="11"/>
      <c r="G52" s="11"/>
      <c r="H52" s="40"/>
      <c r="I52" s="11"/>
      <c r="J52" s="39"/>
      <c r="K52" s="11"/>
      <c r="L52" s="11"/>
      <c r="M52" s="11"/>
      <c r="N52" s="11"/>
      <c r="O52" s="11"/>
      <c r="P52" s="40"/>
      <c r="Q52" s="11"/>
      <c r="R52" s="12"/>
    </row>
    <row r="53" spans="2:18" s="2" customFormat="1" ht="14.25" customHeight="1" x14ac:dyDescent="0.3">
      <c r="B53" s="10"/>
      <c r="C53" s="11"/>
      <c r="D53" s="39"/>
      <c r="E53" s="11"/>
      <c r="F53" s="11"/>
      <c r="G53" s="11"/>
      <c r="H53" s="40"/>
      <c r="I53" s="11"/>
      <c r="J53" s="39"/>
      <c r="K53" s="11"/>
      <c r="L53" s="11"/>
      <c r="M53" s="11"/>
      <c r="N53" s="11"/>
      <c r="O53" s="11"/>
      <c r="P53" s="40"/>
      <c r="Q53" s="11"/>
      <c r="R53" s="12"/>
    </row>
    <row r="54" spans="2:18" s="2" customFormat="1" ht="14.25" customHeight="1" x14ac:dyDescent="0.3">
      <c r="B54" s="10"/>
      <c r="C54" s="11"/>
      <c r="D54" s="39"/>
      <c r="E54" s="11"/>
      <c r="F54" s="11"/>
      <c r="G54" s="11"/>
      <c r="H54" s="40"/>
      <c r="I54" s="11"/>
      <c r="J54" s="39"/>
      <c r="K54" s="11"/>
      <c r="L54" s="11"/>
      <c r="M54" s="11"/>
      <c r="N54" s="11"/>
      <c r="O54" s="11"/>
      <c r="P54" s="40"/>
      <c r="Q54" s="11"/>
      <c r="R54" s="12"/>
    </row>
    <row r="55" spans="2:18" s="2" customFormat="1" ht="14.25" customHeight="1" x14ac:dyDescent="0.3">
      <c r="B55" s="10"/>
      <c r="C55" s="11"/>
      <c r="D55" s="39"/>
      <c r="E55" s="11"/>
      <c r="F55" s="11"/>
      <c r="G55" s="11"/>
      <c r="H55" s="40"/>
      <c r="I55" s="11"/>
      <c r="J55" s="39"/>
      <c r="K55" s="11"/>
      <c r="L55" s="11"/>
      <c r="M55" s="11"/>
      <c r="N55" s="11"/>
      <c r="O55" s="11"/>
      <c r="P55" s="40"/>
      <c r="Q55" s="11"/>
      <c r="R55" s="12"/>
    </row>
    <row r="56" spans="2:18" s="2" customFormat="1" ht="14.25" customHeight="1" x14ac:dyDescent="0.3">
      <c r="B56" s="10"/>
      <c r="C56" s="11"/>
      <c r="D56" s="39"/>
      <c r="E56" s="11"/>
      <c r="F56" s="11"/>
      <c r="G56" s="11"/>
      <c r="H56" s="40"/>
      <c r="I56" s="11"/>
      <c r="J56" s="39"/>
      <c r="K56" s="11"/>
      <c r="L56" s="11"/>
      <c r="M56" s="11"/>
      <c r="N56" s="11"/>
      <c r="O56" s="11"/>
      <c r="P56" s="40"/>
      <c r="Q56" s="11"/>
      <c r="R56" s="12"/>
    </row>
    <row r="57" spans="2:18" s="2" customFormat="1" ht="14.25" customHeight="1" x14ac:dyDescent="0.3">
      <c r="B57" s="10"/>
      <c r="C57" s="11"/>
      <c r="D57" s="39"/>
      <c r="E57" s="11"/>
      <c r="F57" s="11"/>
      <c r="G57" s="11"/>
      <c r="H57" s="40"/>
      <c r="I57" s="11"/>
      <c r="J57" s="39"/>
      <c r="K57" s="11"/>
      <c r="L57" s="11"/>
      <c r="M57" s="11"/>
      <c r="N57" s="11"/>
      <c r="O57" s="11"/>
      <c r="P57" s="40"/>
      <c r="Q57" s="11"/>
      <c r="R57" s="12"/>
    </row>
    <row r="58" spans="2:18" s="2" customFormat="1" ht="14.25" customHeight="1" x14ac:dyDescent="0.3">
      <c r="B58" s="10"/>
      <c r="C58" s="11"/>
      <c r="D58" s="39"/>
      <c r="E58" s="11"/>
      <c r="F58" s="11"/>
      <c r="G58" s="11"/>
      <c r="H58" s="40"/>
      <c r="I58" s="11"/>
      <c r="J58" s="39"/>
      <c r="K58" s="11"/>
      <c r="L58" s="11"/>
      <c r="M58" s="11"/>
      <c r="N58" s="11"/>
      <c r="O58" s="11"/>
      <c r="P58" s="40"/>
      <c r="Q58" s="11"/>
      <c r="R58" s="12"/>
    </row>
    <row r="59" spans="2:18" s="6" customFormat="1" ht="15.75" customHeight="1" x14ac:dyDescent="0.3">
      <c r="B59" s="22"/>
      <c r="C59" s="23"/>
      <c r="D59" s="41" t="s">
        <v>51</v>
      </c>
      <c r="E59" s="42"/>
      <c r="F59" s="42"/>
      <c r="G59" s="43" t="s">
        <v>52</v>
      </c>
      <c r="H59" s="44"/>
      <c r="I59" s="23"/>
      <c r="J59" s="41" t="s">
        <v>51</v>
      </c>
      <c r="K59" s="42"/>
      <c r="L59" s="42"/>
      <c r="M59" s="42"/>
      <c r="N59" s="43" t="s">
        <v>52</v>
      </c>
      <c r="O59" s="42"/>
      <c r="P59" s="44"/>
      <c r="Q59" s="23"/>
      <c r="R59" s="24"/>
    </row>
    <row r="60" spans="2:18" s="2" customFormat="1" ht="14.25" customHeight="1" x14ac:dyDescent="0.3">
      <c r="B60" s="10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</row>
    <row r="61" spans="2:18" s="6" customFormat="1" ht="15.75" customHeight="1" x14ac:dyDescent="0.3">
      <c r="B61" s="22"/>
      <c r="C61" s="23"/>
      <c r="D61" s="36" t="s">
        <v>53</v>
      </c>
      <c r="E61" s="37"/>
      <c r="F61" s="37"/>
      <c r="G61" s="37"/>
      <c r="H61" s="38"/>
      <c r="I61" s="23"/>
      <c r="J61" s="36" t="s">
        <v>54</v>
      </c>
      <c r="K61" s="37"/>
      <c r="L61" s="37"/>
      <c r="M61" s="37"/>
      <c r="N61" s="37"/>
      <c r="O61" s="37"/>
      <c r="P61" s="38"/>
      <c r="Q61" s="23"/>
      <c r="R61" s="24"/>
    </row>
    <row r="62" spans="2:18" s="2" customFormat="1" ht="14.25" customHeight="1" x14ac:dyDescent="0.3">
      <c r="B62" s="10"/>
      <c r="C62" s="11"/>
      <c r="D62" s="39"/>
      <c r="E62" s="11"/>
      <c r="F62" s="11"/>
      <c r="G62" s="11"/>
      <c r="H62" s="40"/>
      <c r="I62" s="11"/>
      <c r="J62" s="39"/>
      <c r="K62" s="11"/>
      <c r="L62" s="11"/>
      <c r="M62" s="11"/>
      <c r="N62" s="11"/>
      <c r="O62" s="11"/>
      <c r="P62" s="40"/>
      <c r="Q62" s="11"/>
      <c r="R62" s="12"/>
    </row>
    <row r="63" spans="2:18" s="2" customFormat="1" ht="14.25" customHeight="1" x14ac:dyDescent="0.3">
      <c r="B63" s="10"/>
      <c r="C63" s="11"/>
      <c r="D63" s="39"/>
      <c r="E63" s="11"/>
      <c r="F63" s="11"/>
      <c r="G63" s="11"/>
      <c r="H63" s="40"/>
      <c r="I63" s="11"/>
      <c r="J63" s="39"/>
      <c r="K63" s="11"/>
      <c r="L63" s="11"/>
      <c r="M63" s="11"/>
      <c r="N63" s="11"/>
      <c r="O63" s="11"/>
      <c r="P63" s="40"/>
      <c r="Q63" s="11"/>
      <c r="R63" s="12"/>
    </row>
    <row r="64" spans="2:18" s="2" customFormat="1" ht="14.25" customHeight="1" x14ac:dyDescent="0.3">
      <c r="B64" s="10"/>
      <c r="C64" s="11"/>
      <c r="D64" s="39"/>
      <c r="E64" s="11"/>
      <c r="F64" s="11"/>
      <c r="G64" s="11"/>
      <c r="H64" s="40"/>
      <c r="I64" s="11"/>
      <c r="J64" s="39"/>
      <c r="K64" s="11"/>
      <c r="L64" s="11"/>
      <c r="M64" s="11"/>
      <c r="N64" s="11"/>
      <c r="O64" s="11"/>
      <c r="P64" s="40"/>
      <c r="Q64" s="11"/>
      <c r="R64" s="12"/>
    </row>
    <row r="65" spans="2:21" s="2" customFormat="1" ht="14.25" customHeight="1" x14ac:dyDescent="0.3">
      <c r="B65" s="10"/>
      <c r="C65" s="11"/>
      <c r="D65" s="39"/>
      <c r="E65" s="11"/>
      <c r="F65" s="11"/>
      <c r="G65" s="11"/>
      <c r="H65" s="40"/>
      <c r="I65" s="11"/>
      <c r="J65" s="39"/>
      <c r="K65" s="11"/>
      <c r="L65" s="11"/>
      <c r="M65" s="11"/>
      <c r="N65" s="11"/>
      <c r="O65" s="11"/>
      <c r="P65" s="40"/>
      <c r="Q65" s="11"/>
      <c r="R65" s="12"/>
    </row>
    <row r="66" spans="2:21" s="2" customFormat="1" ht="14.25" customHeight="1" x14ac:dyDescent="0.3">
      <c r="B66" s="10"/>
      <c r="C66" s="11"/>
      <c r="D66" s="39"/>
      <c r="E66" s="11"/>
      <c r="F66" s="11"/>
      <c r="G66" s="11"/>
      <c r="H66" s="40"/>
      <c r="I66" s="11"/>
      <c r="J66" s="39"/>
      <c r="K66" s="11"/>
      <c r="L66" s="11"/>
      <c r="M66" s="11"/>
      <c r="N66" s="11"/>
      <c r="O66" s="11"/>
      <c r="P66" s="40"/>
      <c r="Q66" s="11"/>
      <c r="R66" s="12"/>
    </row>
    <row r="67" spans="2:21" s="2" customFormat="1" ht="14.25" customHeight="1" x14ac:dyDescent="0.3">
      <c r="B67" s="10"/>
      <c r="C67" s="11"/>
      <c r="D67" s="39"/>
      <c r="E67" s="11"/>
      <c r="F67" s="11"/>
      <c r="G67" s="11"/>
      <c r="H67" s="40"/>
      <c r="I67" s="11"/>
      <c r="J67" s="39"/>
      <c r="K67" s="11"/>
      <c r="L67" s="11"/>
      <c r="M67" s="11"/>
      <c r="N67" s="11"/>
      <c r="O67" s="11"/>
      <c r="P67" s="40"/>
      <c r="Q67" s="11"/>
      <c r="R67" s="12"/>
    </row>
    <row r="68" spans="2:21" s="2" customFormat="1" ht="14.25" customHeight="1" x14ac:dyDescent="0.3">
      <c r="B68" s="10"/>
      <c r="C68" s="11"/>
      <c r="D68" s="39"/>
      <c r="E68" s="11"/>
      <c r="F68" s="11"/>
      <c r="G68" s="11"/>
      <c r="H68" s="40"/>
      <c r="I68" s="11"/>
      <c r="J68" s="39"/>
      <c r="K68" s="11"/>
      <c r="L68" s="11"/>
      <c r="M68" s="11"/>
      <c r="N68" s="11"/>
      <c r="O68" s="11"/>
      <c r="P68" s="40"/>
      <c r="Q68" s="11"/>
      <c r="R68" s="12"/>
    </row>
    <row r="69" spans="2:21" s="2" customFormat="1" ht="14.25" customHeight="1" x14ac:dyDescent="0.3">
      <c r="B69" s="10"/>
      <c r="C69" s="11"/>
      <c r="D69" s="39"/>
      <c r="E69" s="11"/>
      <c r="F69" s="11"/>
      <c r="G69" s="11"/>
      <c r="H69" s="40"/>
      <c r="I69" s="11"/>
      <c r="J69" s="39"/>
      <c r="K69" s="11"/>
      <c r="L69" s="11"/>
      <c r="M69" s="11"/>
      <c r="N69" s="11"/>
      <c r="O69" s="11"/>
      <c r="P69" s="40"/>
      <c r="Q69" s="11"/>
      <c r="R69" s="12"/>
    </row>
    <row r="70" spans="2:21" s="6" customFormat="1" ht="15.75" customHeight="1" x14ac:dyDescent="0.3">
      <c r="B70" s="22"/>
      <c r="C70" s="23"/>
      <c r="D70" s="41" t="s">
        <v>51</v>
      </c>
      <c r="E70" s="42"/>
      <c r="F70" s="42"/>
      <c r="G70" s="43" t="s">
        <v>52</v>
      </c>
      <c r="H70" s="44"/>
      <c r="I70" s="23"/>
      <c r="J70" s="41" t="s">
        <v>51</v>
      </c>
      <c r="K70" s="42"/>
      <c r="L70" s="42"/>
      <c r="M70" s="42"/>
      <c r="N70" s="43" t="s">
        <v>52</v>
      </c>
      <c r="O70" s="42"/>
      <c r="P70" s="44"/>
      <c r="Q70" s="23"/>
      <c r="R70" s="24"/>
    </row>
    <row r="71" spans="2:21" s="6" customFormat="1" ht="15" customHeight="1" x14ac:dyDescent="0.3"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7"/>
    </row>
    <row r="72" spans="2:21" ht="14.25" customHeight="1" x14ac:dyDescent="0.3">
      <c r="N72" s="1"/>
    </row>
    <row r="73" spans="2:21" ht="14.25" customHeight="1" x14ac:dyDescent="0.3">
      <c r="N73" s="1"/>
    </row>
    <row r="74" spans="2:21" ht="14.25" customHeight="1" x14ac:dyDescent="0.3">
      <c r="N74" s="1"/>
    </row>
    <row r="75" spans="2:21" s="6" customFormat="1" ht="7.5" customHeight="1" x14ac:dyDescent="0.3">
      <c r="B75" s="104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6"/>
    </row>
    <row r="76" spans="2:21" s="6" customFormat="1" ht="37.5" customHeight="1" x14ac:dyDescent="0.3">
      <c r="B76" s="22"/>
      <c r="C76" s="186" t="s">
        <v>113</v>
      </c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1"/>
      <c r="O76" s="191"/>
      <c r="P76" s="191"/>
      <c r="Q76" s="191"/>
      <c r="R76" s="24"/>
      <c r="T76" s="23"/>
      <c r="U76" s="23"/>
    </row>
    <row r="77" spans="2:21" s="6" customFormat="1" ht="7.5" customHeight="1" x14ac:dyDescent="0.3">
      <c r="B77" s="22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4"/>
      <c r="T77" s="23"/>
      <c r="U77" s="23"/>
    </row>
    <row r="78" spans="2:21" s="6" customFormat="1" ht="30.75" customHeight="1" x14ac:dyDescent="0.3">
      <c r="B78" s="22"/>
      <c r="C78" s="18" t="s">
        <v>16</v>
      </c>
      <c r="D78" s="23"/>
      <c r="E78" s="23"/>
      <c r="F78" s="213" t="str">
        <f>$F$6</f>
        <v>Přístupové komunikace do průmyslové zóny</v>
      </c>
      <c r="G78" s="191"/>
      <c r="H78" s="191"/>
      <c r="I78" s="191"/>
      <c r="J78" s="191"/>
      <c r="K78" s="191"/>
      <c r="L78" s="191"/>
      <c r="M78" s="191"/>
      <c r="N78" s="191"/>
      <c r="O78" s="191"/>
      <c r="P78" s="191"/>
      <c r="Q78" s="23"/>
      <c r="R78" s="24"/>
      <c r="T78" s="23"/>
      <c r="U78" s="23"/>
    </row>
    <row r="79" spans="2:21" s="6" customFormat="1" ht="37.5" customHeight="1" x14ac:dyDescent="0.3">
      <c r="B79" s="22"/>
      <c r="C79" s="56" t="s">
        <v>110</v>
      </c>
      <c r="D79" s="23"/>
      <c r="E79" s="23"/>
      <c r="F79" s="196" t="str">
        <f>$F$7</f>
        <v>SO 300.02 - Vodovodní přípojky</v>
      </c>
      <c r="G79" s="191"/>
      <c r="H79" s="191"/>
      <c r="I79" s="191"/>
      <c r="J79" s="191"/>
      <c r="K79" s="191"/>
      <c r="L79" s="191"/>
      <c r="M79" s="191"/>
      <c r="N79" s="191"/>
      <c r="O79" s="191"/>
      <c r="P79" s="191"/>
      <c r="Q79" s="23"/>
      <c r="R79" s="24"/>
      <c r="T79" s="23"/>
      <c r="U79" s="23"/>
    </row>
    <row r="80" spans="2:21" s="6" customFormat="1" ht="7.5" customHeight="1" x14ac:dyDescent="0.3">
      <c r="B80" s="22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4"/>
      <c r="T80" s="23"/>
      <c r="U80" s="23"/>
    </row>
    <row r="81" spans="2:62" s="6" customFormat="1" ht="18.75" customHeight="1" x14ac:dyDescent="0.3">
      <c r="B81" s="22"/>
      <c r="C81" s="18" t="s">
        <v>22</v>
      </c>
      <c r="D81" s="23"/>
      <c r="E81" s="23"/>
      <c r="F81" s="16" t="str">
        <f>$F$9</f>
        <v>Město Ralsko</v>
      </c>
      <c r="G81" s="23"/>
      <c r="H81" s="23"/>
      <c r="I81" s="23"/>
      <c r="J81" s="23"/>
      <c r="K81" s="18" t="s">
        <v>24</v>
      </c>
      <c r="L81" s="23"/>
      <c r="M81" s="217">
        <f>IF($O$9="","",$O$9)</f>
        <v>42530</v>
      </c>
      <c r="N81" s="191"/>
      <c r="O81" s="191"/>
      <c r="P81" s="191"/>
      <c r="Q81" s="23"/>
      <c r="R81" s="24"/>
      <c r="T81" s="23"/>
      <c r="U81" s="23"/>
    </row>
    <row r="82" spans="2:62" s="6" customFormat="1" ht="7.5" customHeight="1" x14ac:dyDescent="0.3">
      <c r="B82" s="22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4"/>
      <c r="T82" s="23"/>
      <c r="U82" s="23"/>
    </row>
    <row r="83" spans="2:62" s="6" customFormat="1" ht="15.75" customHeight="1" x14ac:dyDescent="0.3">
      <c r="B83" s="22"/>
      <c r="C83" s="18" t="s">
        <v>27</v>
      </c>
      <c r="D83" s="23"/>
      <c r="E83" s="23"/>
      <c r="F83" s="16" t="str">
        <f>$E$12</f>
        <v xml:space="preserve"> </v>
      </c>
      <c r="G83" s="23"/>
      <c r="H83" s="23"/>
      <c r="I83" s="23"/>
      <c r="J83" s="23"/>
      <c r="K83" s="18" t="s">
        <v>33</v>
      </c>
      <c r="L83" s="23"/>
      <c r="M83" s="175" t="str">
        <f>$E$18</f>
        <v xml:space="preserve"> </v>
      </c>
      <c r="N83" s="191"/>
      <c r="O83" s="191"/>
      <c r="P83" s="191"/>
      <c r="Q83" s="191"/>
      <c r="R83" s="24"/>
      <c r="T83" s="23"/>
      <c r="U83" s="23"/>
    </row>
    <row r="84" spans="2:62" s="6" customFormat="1" ht="15" customHeight="1" x14ac:dyDescent="0.3">
      <c r="B84" s="22"/>
      <c r="C84" s="18" t="s">
        <v>31</v>
      </c>
      <c r="D84" s="23"/>
      <c r="E84" s="23"/>
      <c r="F84" s="16" t="str">
        <f>IF($E$15="","",$E$15)</f>
        <v>Vyplň údaj</v>
      </c>
      <c r="G84" s="23"/>
      <c r="H84" s="23"/>
      <c r="I84" s="23"/>
      <c r="J84" s="23"/>
      <c r="K84" s="18" t="s">
        <v>35</v>
      </c>
      <c r="L84" s="23"/>
      <c r="M84" s="175" t="str">
        <f>$E$21</f>
        <v xml:space="preserve"> </v>
      </c>
      <c r="N84" s="191"/>
      <c r="O84" s="191"/>
      <c r="P84" s="191"/>
      <c r="Q84" s="191"/>
      <c r="R84" s="24"/>
      <c r="T84" s="23"/>
      <c r="U84" s="23"/>
    </row>
    <row r="85" spans="2:62" s="6" customFormat="1" ht="11.25" customHeight="1" x14ac:dyDescent="0.3">
      <c r="B85" s="22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4"/>
      <c r="T85" s="23"/>
      <c r="U85" s="23"/>
    </row>
    <row r="86" spans="2:62" s="6" customFormat="1" ht="30" customHeight="1" x14ac:dyDescent="0.3">
      <c r="B86" s="22"/>
      <c r="C86" s="218" t="s">
        <v>114</v>
      </c>
      <c r="D86" s="207"/>
      <c r="E86" s="207"/>
      <c r="F86" s="207"/>
      <c r="G86" s="207"/>
      <c r="H86" s="32"/>
      <c r="I86" s="32"/>
      <c r="J86" s="32"/>
      <c r="K86" s="32"/>
      <c r="L86" s="32"/>
      <c r="M86" s="32"/>
      <c r="N86" s="218" t="s">
        <v>115</v>
      </c>
      <c r="O86" s="191"/>
      <c r="P86" s="191"/>
      <c r="Q86" s="191"/>
      <c r="R86" s="24"/>
      <c r="T86" s="23"/>
      <c r="U86" s="23"/>
    </row>
    <row r="87" spans="2:62" s="6" customFormat="1" ht="11.25" customHeight="1" x14ac:dyDescent="0.3">
      <c r="B87" s="22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4"/>
      <c r="T87" s="23"/>
      <c r="U87" s="23"/>
    </row>
    <row r="88" spans="2:62" s="6" customFormat="1" ht="30" customHeight="1" x14ac:dyDescent="0.3">
      <c r="B88" s="22"/>
      <c r="C88" s="70" t="s">
        <v>116</v>
      </c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10">
        <f>ROUND($N$120,2)</f>
        <v>0</v>
      </c>
      <c r="O88" s="191"/>
      <c r="P88" s="191"/>
      <c r="Q88" s="191"/>
      <c r="R88" s="24"/>
      <c r="T88" s="23"/>
      <c r="U88" s="23"/>
      <c r="AU88" s="6" t="s">
        <v>117</v>
      </c>
    </row>
    <row r="89" spans="2:62" s="75" customFormat="1" ht="25.5" customHeight="1" x14ac:dyDescent="0.3">
      <c r="B89" s="107"/>
      <c r="C89" s="108"/>
      <c r="D89" s="108" t="s">
        <v>118</v>
      </c>
      <c r="E89" s="108"/>
      <c r="F89" s="108"/>
      <c r="G89" s="108"/>
      <c r="H89" s="108"/>
      <c r="I89" s="108"/>
      <c r="J89" s="108"/>
      <c r="K89" s="108"/>
      <c r="L89" s="108"/>
      <c r="M89" s="108"/>
      <c r="N89" s="219">
        <f>ROUND($N$121,2)</f>
        <v>0</v>
      </c>
      <c r="O89" s="220"/>
      <c r="P89" s="220"/>
      <c r="Q89" s="220"/>
      <c r="R89" s="109"/>
      <c r="T89" s="108"/>
      <c r="U89" s="108"/>
    </row>
    <row r="90" spans="2:62" s="110" customFormat="1" ht="21" customHeight="1" x14ac:dyDescent="0.3">
      <c r="B90" s="111"/>
      <c r="C90" s="88"/>
      <c r="D90" s="88" t="s">
        <v>220</v>
      </c>
      <c r="E90" s="88"/>
      <c r="F90" s="88"/>
      <c r="G90" s="88"/>
      <c r="H90" s="88"/>
      <c r="I90" s="88"/>
      <c r="J90" s="88"/>
      <c r="K90" s="88"/>
      <c r="L90" s="88"/>
      <c r="M90" s="88"/>
      <c r="N90" s="205">
        <f>ROUND($N$122,2)</f>
        <v>0</v>
      </c>
      <c r="O90" s="221"/>
      <c r="P90" s="221"/>
      <c r="Q90" s="221"/>
      <c r="R90" s="112"/>
      <c r="T90" s="88"/>
      <c r="U90" s="88"/>
    </row>
    <row r="91" spans="2:62" s="110" customFormat="1" ht="21" customHeight="1" x14ac:dyDescent="0.3">
      <c r="B91" s="111"/>
      <c r="C91" s="88"/>
      <c r="D91" s="88" t="s">
        <v>494</v>
      </c>
      <c r="E91" s="88"/>
      <c r="F91" s="88"/>
      <c r="G91" s="88"/>
      <c r="H91" s="88"/>
      <c r="I91" s="88"/>
      <c r="J91" s="88"/>
      <c r="K91" s="88"/>
      <c r="L91" s="88"/>
      <c r="M91" s="88"/>
      <c r="N91" s="205">
        <f>ROUND($N$137,2)</f>
        <v>0</v>
      </c>
      <c r="O91" s="221"/>
      <c r="P91" s="221"/>
      <c r="Q91" s="221"/>
      <c r="R91" s="112"/>
      <c r="T91" s="88"/>
      <c r="U91" s="88"/>
    </row>
    <row r="92" spans="2:62" s="110" customFormat="1" ht="21" customHeight="1" x14ac:dyDescent="0.3">
      <c r="B92" s="111"/>
      <c r="C92" s="88"/>
      <c r="D92" s="88" t="s">
        <v>227</v>
      </c>
      <c r="E92" s="88"/>
      <c r="F92" s="88"/>
      <c r="G92" s="88"/>
      <c r="H92" s="88"/>
      <c r="I92" s="88"/>
      <c r="J92" s="88"/>
      <c r="K92" s="88"/>
      <c r="L92" s="88"/>
      <c r="M92" s="88"/>
      <c r="N92" s="205">
        <f>ROUND($N$140,2)</f>
        <v>0</v>
      </c>
      <c r="O92" s="221"/>
      <c r="P92" s="221"/>
      <c r="Q92" s="221"/>
      <c r="R92" s="112"/>
      <c r="T92" s="88"/>
      <c r="U92" s="88"/>
    </row>
    <row r="93" spans="2:62" s="110" customFormat="1" ht="21" customHeight="1" x14ac:dyDescent="0.3">
      <c r="B93" s="111"/>
      <c r="C93" s="88"/>
      <c r="D93" s="88" t="s">
        <v>496</v>
      </c>
      <c r="E93" s="88"/>
      <c r="F93" s="88"/>
      <c r="G93" s="88"/>
      <c r="H93" s="88"/>
      <c r="I93" s="88"/>
      <c r="J93" s="88"/>
      <c r="K93" s="88"/>
      <c r="L93" s="88"/>
      <c r="M93" s="88"/>
      <c r="N93" s="205">
        <f>ROUND($N$157,2)</f>
        <v>0</v>
      </c>
      <c r="O93" s="221"/>
      <c r="P93" s="221"/>
      <c r="Q93" s="221"/>
      <c r="R93" s="112"/>
      <c r="T93" s="88"/>
      <c r="U93" s="88"/>
    </row>
    <row r="94" spans="2:62" s="6" customFormat="1" ht="22.5" customHeight="1" x14ac:dyDescent="0.3">
      <c r="B94" s="22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4"/>
      <c r="T94" s="23"/>
      <c r="U94" s="23"/>
    </row>
    <row r="95" spans="2:62" s="6" customFormat="1" ht="30" customHeight="1" x14ac:dyDescent="0.3">
      <c r="B95" s="22"/>
      <c r="C95" s="70" t="s">
        <v>120</v>
      </c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10">
        <f>ROUND($N$96+$N$97+$N$98+$N$99+$N$100+$N$101,2)</f>
        <v>0</v>
      </c>
      <c r="O95" s="191"/>
      <c r="P95" s="191"/>
      <c r="Q95" s="191"/>
      <c r="R95" s="24"/>
      <c r="T95" s="113"/>
      <c r="U95" s="114" t="s">
        <v>39</v>
      </c>
    </row>
    <row r="96" spans="2:62" s="6" customFormat="1" ht="18.75" customHeight="1" x14ac:dyDescent="0.3">
      <c r="B96" s="22"/>
      <c r="C96" s="23"/>
      <c r="D96" s="209" t="s">
        <v>121</v>
      </c>
      <c r="E96" s="191"/>
      <c r="F96" s="191"/>
      <c r="G96" s="191"/>
      <c r="H96" s="191"/>
      <c r="I96" s="23"/>
      <c r="J96" s="23"/>
      <c r="K96" s="23"/>
      <c r="L96" s="23"/>
      <c r="M96" s="23"/>
      <c r="N96" s="204">
        <f>ROUND($N$88*$T$96,2)</f>
        <v>0</v>
      </c>
      <c r="O96" s="191"/>
      <c r="P96" s="191"/>
      <c r="Q96" s="191"/>
      <c r="R96" s="24"/>
      <c r="T96" s="115"/>
      <c r="U96" s="116" t="s">
        <v>40</v>
      </c>
      <c r="AY96" s="6" t="s">
        <v>122</v>
      </c>
      <c r="BE96" s="92">
        <f>IF($U$96="základní",$N$96,0)</f>
        <v>0</v>
      </c>
      <c r="BF96" s="92">
        <f>IF($U$96="snížená",$N$96,0)</f>
        <v>0</v>
      </c>
      <c r="BG96" s="92">
        <f>IF($U$96="zákl. přenesená",$N$96,0)</f>
        <v>0</v>
      </c>
      <c r="BH96" s="92">
        <f>IF($U$96="sníž. přenesená",$N$96,0)</f>
        <v>0</v>
      </c>
      <c r="BI96" s="92">
        <f>IF($U$96="nulová",$N$96,0)</f>
        <v>0</v>
      </c>
      <c r="BJ96" s="6" t="s">
        <v>21</v>
      </c>
    </row>
    <row r="97" spans="2:62" s="6" customFormat="1" ht="18.75" customHeight="1" x14ac:dyDescent="0.3">
      <c r="B97" s="22"/>
      <c r="C97" s="23"/>
      <c r="D97" s="209" t="s">
        <v>123</v>
      </c>
      <c r="E97" s="191"/>
      <c r="F97" s="191"/>
      <c r="G97" s="191"/>
      <c r="H97" s="191"/>
      <c r="I97" s="23"/>
      <c r="J97" s="23"/>
      <c r="K97" s="23"/>
      <c r="L97" s="23"/>
      <c r="M97" s="23"/>
      <c r="N97" s="204">
        <f>ROUND($N$88*$T$97,2)</f>
        <v>0</v>
      </c>
      <c r="O97" s="191"/>
      <c r="P97" s="191"/>
      <c r="Q97" s="191"/>
      <c r="R97" s="24"/>
      <c r="T97" s="115"/>
      <c r="U97" s="116" t="s">
        <v>40</v>
      </c>
      <c r="AY97" s="6" t="s">
        <v>122</v>
      </c>
      <c r="BE97" s="92">
        <f>IF($U$97="základní",$N$97,0)</f>
        <v>0</v>
      </c>
      <c r="BF97" s="92">
        <f>IF($U$97="snížená",$N$97,0)</f>
        <v>0</v>
      </c>
      <c r="BG97" s="92">
        <f>IF($U$97="zákl. přenesená",$N$97,0)</f>
        <v>0</v>
      </c>
      <c r="BH97" s="92">
        <f>IF($U$97="sníž. přenesená",$N$97,0)</f>
        <v>0</v>
      </c>
      <c r="BI97" s="92">
        <f>IF($U$97="nulová",$N$97,0)</f>
        <v>0</v>
      </c>
      <c r="BJ97" s="6" t="s">
        <v>21</v>
      </c>
    </row>
    <row r="98" spans="2:62" s="6" customFormat="1" ht="18.75" customHeight="1" x14ac:dyDescent="0.3">
      <c r="B98" s="22"/>
      <c r="C98" s="23"/>
      <c r="D98" s="209" t="s">
        <v>124</v>
      </c>
      <c r="E98" s="191"/>
      <c r="F98" s="191"/>
      <c r="G98" s="191"/>
      <c r="H98" s="191"/>
      <c r="I98" s="23"/>
      <c r="J98" s="23"/>
      <c r="K98" s="23"/>
      <c r="L98" s="23"/>
      <c r="M98" s="23"/>
      <c r="N98" s="204">
        <f>ROUND($N$88*$T$98,2)</f>
        <v>0</v>
      </c>
      <c r="O98" s="191"/>
      <c r="P98" s="191"/>
      <c r="Q98" s="191"/>
      <c r="R98" s="24"/>
      <c r="T98" s="115"/>
      <c r="U98" s="116" t="s">
        <v>40</v>
      </c>
      <c r="AY98" s="6" t="s">
        <v>122</v>
      </c>
      <c r="BE98" s="92">
        <f>IF($U$98="základní",$N$98,0)</f>
        <v>0</v>
      </c>
      <c r="BF98" s="92">
        <f>IF($U$98="snížená",$N$98,0)</f>
        <v>0</v>
      </c>
      <c r="BG98" s="92">
        <f>IF($U$98="zákl. přenesená",$N$98,0)</f>
        <v>0</v>
      </c>
      <c r="BH98" s="92">
        <f>IF($U$98="sníž. přenesená",$N$98,0)</f>
        <v>0</v>
      </c>
      <c r="BI98" s="92">
        <f>IF($U$98="nulová",$N$98,0)</f>
        <v>0</v>
      </c>
      <c r="BJ98" s="6" t="s">
        <v>21</v>
      </c>
    </row>
    <row r="99" spans="2:62" s="6" customFormat="1" ht="18.75" customHeight="1" x14ac:dyDescent="0.3">
      <c r="B99" s="22"/>
      <c r="C99" s="23"/>
      <c r="D99" s="209" t="s">
        <v>125</v>
      </c>
      <c r="E99" s="191"/>
      <c r="F99" s="191"/>
      <c r="G99" s="191"/>
      <c r="H99" s="191"/>
      <c r="I99" s="23"/>
      <c r="J99" s="23"/>
      <c r="K99" s="23"/>
      <c r="L99" s="23"/>
      <c r="M99" s="23"/>
      <c r="N99" s="204">
        <f>ROUND($N$88*$T$99,2)</f>
        <v>0</v>
      </c>
      <c r="O99" s="191"/>
      <c r="P99" s="191"/>
      <c r="Q99" s="191"/>
      <c r="R99" s="24"/>
      <c r="T99" s="115"/>
      <c r="U99" s="116" t="s">
        <v>40</v>
      </c>
      <c r="AY99" s="6" t="s">
        <v>122</v>
      </c>
      <c r="BE99" s="92">
        <f>IF($U$99="základní",$N$99,0)</f>
        <v>0</v>
      </c>
      <c r="BF99" s="92">
        <f>IF($U$99="snížená",$N$99,0)</f>
        <v>0</v>
      </c>
      <c r="BG99" s="92">
        <f>IF($U$99="zákl. přenesená",$N$99,0)</f>
        <v>0</v>
      </c>
      <c r="BH99" s="92">
        <f>IF($U$99="sníž. přenesená",$N$99,0)</f>
        <v>0</v>
      </c>
      <c r="BI99" s="92">
        <f>IF($U$99="nulová",$N$99,0)</f>
        <v>0</v>
      </c>
      <c r="BJ99" s="6" t="s">
        <v>21</v>
      </c>
    </row>
    <row r="100" spans="2:62" s="6" customFormat="1" ht="18.75" customHeight="1" x14ac:dyDescent="0.3">
      <c r="B100" s="22"/>
      <c r="C100" s="23"/>
      <c r="D100" s="209" t="s">
        <v>126</v>
      </c>
      <c r="E100" s="191"/>
      <c r="F100" s="191"/>
      <c r="G100" s="191"/>
      <c r="H100" s="191"/>
      <c r="I100" s="23"/>
      <c r="J100" s="23"/>
      <c r="K100" s="23"/>
      <c r="L100" s="23"/>
      <c r="M100" s="23"/>
      <c r="N100" s="204">
        <f>ROUND($N$88*$T$100,2)</f>
        <v>0</v>
      </c>
      <c r="O100" s="191"/>
      <c r="P100" s="191"/>
      <c r="Q100" s="191"/>
      <c r="R100" s="24"/>
      <c r="T100" s="115"/>
      <c r="U100" s="116" t="s">
        <v>40</v>
      </c>
      <c r="AY100" s="6" t="s">
        <v>122</v>
      </c>
      <c r="BE100" s="92">
        <f>IF($U$100="základní",$N$100,0)</f>
        <v>0</v>
      </c>
      <c r="BF100" s="92">
        <f>IF($U$100="snížená",$N$100,0)</f>
        <v>0</v>
      </c>
      <c r="BG100" s="92">
        <f>IF($U$100="zákl. přenesená",$N$100,0)</f>
        <v>0</v>
      </c>
      <c r="BH100" s="92">
        <f>IF($U$100="sníž. přenesená",$N$100,0)</f>
        <v>0</v>
      </c>
      <c r="BI100" s="92">
        <f>IF($U$100="nulová",$N$100,0)</f>
        <v>0</v>
      </c>
      <c r="BJ100" s="6" t="s">
        <v>21</v>
      </c>
    </row>
    <row r="101" spans="2:62" s="6" customFormat="1" ht="18.75" customHeight="1" x14ac:dyDescent="0.3">
      <c r="B101" s="22"/>
      <c r="C101" s="23"/>
      <c r="D101" s="88" t="s">
        <v>127</v>
      </c>
      <c r="E101" s="23"/>
      <c r="F101" s="23"/>
      <c r="G101" s="23"/>
      <c r="H101" s="23"/>
      <c r="I101" s="23"/>
      <c r="J101" s="23"/>
      <c r="K101" s="23"/>
      <c r="L101" s="23"/>
      <c r="M101" s="23"/>
      <c r="N101" s="204">
        <f>ROUND($N$88*$T$101,2)</f>
        <v>0</v>
      </c>
      <c r="O101" s="191"/>
      <c r="P101" s="191"/>
      <c r="Q101" s="191"/>
      <c r="R101" s="24"/>
      <c r="T101" s="117"/>
      <c r="U101" s="118" t="s">
        <v>40</v>
      </c>
      <c r="AY101" s="6" t="s">
        <v>128</v>
      </c>
      <c r="BE101" s="92">
        <f>IF($U$101="základní",$N$101,0)</f>
        <v>0</v>
      </c>
      <c r="BF101" s="92">
        <f>IF($U$101="snížená",$N$101,0)</f>
        <v>0</v>
      </c>
      <c r="BG101" s="92">
        <f>IF($U$101="zákl. přenesená",$N$101,0)</f>
        <v>0</v>
      </c>
      <c r="BH101" s="92">
        <f>IF($U$101="sníž. přenesená",$N$101,0)</f>
        <v>0</v>
      </c>
      <c r="BI101" s="92">
        <f>IF($U$101="nulová",$N$101,0)</f>
        <v>0</v>
      </c>
      <c r="BJ101" s="6" t="s">
        <v>21</v>
      </c>
    </row>
    <row r="102" spans="2:62" s="6" customFormat="1" ht="14.25" customHeight="1" x14ac:dyDescent="0.3">
      <c r="B102" s="22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4"/>
      <c r="T102" s="23"/>
      <c r="U102" s="23"/>
    </row>
    <row r="103" spans="2:62" s="6" customFormat="1" ht="30" customHeight="1" x14ac:dyDescent="0.3">
      <c r="B103" s="22"/>
      <c r="C103" s="99" t="s">
        <v>106</v>
      </c>
      <c r="D103" s="32"/>
      <c r="E103" s="32"/>
      <c r="F103" s="32"/>
      <c r="G103" s="32"/>
      <c r="H103" s="32"/>
      <c r="I103" s="32"/>
      <c r="J103" s="32"/>
      <c r="K103" s="32"/>
      <c r="L103" s="206">
        <f>ROUND(SUM($N$88+$N$95),2)</f>
        <v>0</v>
      </c>
      <c r="M103" s="207"/>
      <c r="N103" s="207"/>
      <c r="O103" s="207"/>
      <c r="P103" s="207"/>
      <c r="Q103" s="207"/>
      <c r="R103" s="24"/>
      <c r="T103" s="23"/>
      <c r="U103" s="23"/>
    </row>
    <row r="104" spans="2:62" s="6" customFormat="1" ht="7.5" customHeight="1" x14ac:dyDescent="0.3">
      <c r="B104" s="45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7"/>
      <c r="T104" s="23"/>
      <c r="U104" s="23"/>
    </row>
    <row r="105" spans="2:62" ht="14.25" customHeight="1" x14ac:dyDescent="0.3">
      <c r="N105" s="1"/>
    </row>
    <row r="106" spans="2:62" ht="14.25" customHeight="1" x14ac:dyDescent="0.3">
      <c r="N106" s="1"/>
    </row>
    <row r="107" spans="2:62" ht="14.25" customHeight="1" x14ac:dyDescent="0.3">
      <c r="N107" s="1"/>
    </row>
    <row r="108" spans="2:62" s="6" customFormat="1" ht="7.5" customHeight="1" x14ac:dyDescent="0.3">
      <c r="B108" s="48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50"/>
    </row>
    <row r="109" spans="2:62" s="6" customFormat="1" ht="37.5" customHeight="1" x14ac:dyDescent="0.3">
      <c r="B109" s="22"/>
      <c r="C109" s="186" t="s">
        <v>129</v>
      </c>
      <c r="D109" s="191"/>
      <c r="E109" s="191"/>
      <c r="F109" s="191"/>
      <c r="G109" s="191"/>
      <c r="H109" s="191"/>
      <c r="I109" s="191"/>
      <c r="J109" s="191"/>
      <c r="K109" s="191"/>
      <c r="L109" s="191"/>
      <c r="M109" s="191"/>
      <c r="N109" s="191"/>
      <c r="O109" s="191"/>
      <c r="P109" s="191"/>
      <c r="Q109" s="191"/>
      <c r="R109" s="24"/>
    </row>
    <row r="110" spans="2:62" s="6" customFormat="1" ht="7.5" customHeight="1" x14ac:dyDescent="0.3">
      <c r="B110" s="22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4"/>
    </row>
    <row r="111" spans="2:62" s="6" customFormat="1" ht="30.75" customHeight="1" x14ac:dyDescent="0.3">
      <c r="B111" s="22"/>
      <c r="C111" s="18" t="s">
        <v>16</v>
      </c>
      <c r="D111" s="23"/>
      <c r="E111" s="23"/>
      <c r="F111" s="213" t="str">
        <f>$F$6</f>
        <v>Přístupové komunikace do průmyslové zóny</v>
      </c>
      <c r="G111" s="191"/>
      <c r="H111" s="191"/>
      <c r="I111" s="191"/>
      <c r="J111" s="191"/>
      <c r="K111" s="191"/>
      <c r="L111" s="191"/>
      <c r="M111" s="191"/>
      <c r="N111" s="191"/>
      <c r="O111" s="191"/>
      <c r="P111" s="191"/>
      <c r="Q111" s="23"/>
      <c r="R111" s="24"/>
    </row>
    <row r="112" spans="2:62" s="6" customFormat="1" ht="37.5" customHeight="1" x14ac:dyDescent="0.3">
      <c r="B112" s="22"/>
      <c r="C112" s="56" t="s">
        <v>110</v>
      </c>
      <c r="D112" s="23"/>
      <c r="E112" s="23"/>
      <c r="F112" s="196" t="str">
        <f>$F$7</f>
        <v>SO 300.02 - Vodovodní přípojky</v>
      </c>
      <c r="G112" s="191"/>
      <c r="H112" s="191"/>
      <c r="I112" s="191"/>
      <c r="J112" s="191"/>
      <c r="K112" s="191"/>
      <c r="L112" s="191"/>
      <c r="M112" s="191"/>
      <c r="N112" s="191"/>
      <c r="O112" s="191"/>
      <c r="P112" s="191"/>
      <c r="Q112" s="23"/>
      <c r="R112" s="24"/>
    </row>
    <row r="113" spans="2:64" s="6" customFormat="1" ht="7.5" customHeight="1" x14ac:dyDescent="0.3">
      <c r="B113" s="22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4"/>
    </row>
    <row r="114" spans="2:64" s="6" customFormat="1" ht="18.75" customHeight="1" x14ac:dyDescent="0.3">
      <c r="B114" s="22"/>
      <c r="C114" s="18" t="s">
        <v>22</v>
      </c>
      <c r="D114" s="23"/>
      <c r="E114" s="23"/>
      <c r="F114" s="16" t="str">
        <f>$F$9</f>
        <v>Město Ralsko</v>
      </c>
      <c r="G114" s="23"/>
      <c r="H114" s="23"/>
      <c r="I114" s="23"/>
      <c r="J114" s="23"/>
      <c r="K114" s="18" t="s">
        <v>24</v>
      </c>
      <c r="L114" s="23"/>
      <c r="M114" s="217">
        <f>IF($O$9="","",$O$9)</f>
        <v>42530</v>
      </c>
      <c r="N114" s="191"/>
      <c r="O114" s="191"/>
      <c r="P114" s="191"/>
      <c r="Q114" s="23"/>
      <c r="R114" s="24"/>
    </row>
    <row r="115" spans="2:64" s="6" customFormat="1" ht="7.5" customHeight="1" x14ac:dyDescent="0.3">
      <c r="B115" s="22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4"/>
    </row>
    <row r="116" spans="2:64" s="6" customFormat="1" ht="15.75" customHeight="1" x14ac:dyDescent="0.3">
      <c r="B116" s="22"/>
      <c r="C116" s="18" t="s">
        <v>27</v>
      </c>
      <c r="D116" s="23"/>
      <c r="E116" s="23"/>
      <c r="F116" s="16" t="str">
        <f>$E$12</f>
        <v xml:space="preserve"> </v>
      </c>
      <c r="G116" s="23"/>
      <c r="H116" s="23"/>
      <c r="I116" s="23"/>
      <c r="J116" s="23"/>
      <c r="K116" s="18" t="s">
        <v>33</v>
      </c>
      <c r="L116" s="23"/>
      <c r="M116" s="175" t="str">
        <f>$E$18</f>
        <v xml:space="preserve"> </v>
      </c>
      <c r="N116" s="191"/>
      <c r="O116" s="191"/>
      <c r="P116" s="191"/>
      <c r="Q116" s="191"/>
      <c r="R116" s="24"/>
    </row>
    <row r="117" spans="2:64" s="6" customFormat="1" ht="15" customHeight="1" x14ac:dyDescent="0.3">
      <c r="B117" s="22"/>
      <c r="C117" s="18" t="s">
        <v>31</v>
      </c>
      <c r="D117" s="23"/>
      <c r="E117" s="23"/>
      <c r="F117" s="16" t="str">
        <f>IF($E$15="","",$E$15)</f>
        <v>Vyplň údaj</v>
      </c>
      <c r="G117" s="23"/>
      <c r="H117" s="23"/>
      <c r="I117" s="23"/>
      <c r="J117" s="23"/>
      <c r="K117" s="18" t="s">
        <v>35</v>
      </c>
      <c r="L117" s="23"/>
      <c r="M117" s="175" t="str">
        <f>$E$21</f>
        <v xml:space="preserve"> </v>
      </c>
      <c r="N117" s="191"/>
      <c r="O117" s="191"/>
      <c r="P117" s="191"/>
      <c r="Q117" s="191"/>
      <c r="R117" s="24"/>
    </row>
    <row r="118" spans="2:64" s="6" customFormat="1" ht="11.25" customHeight="1" x14ac:dyDescent="0.3">
      <c r="B118" s="22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4"/>
    </row>
    <row r="119" spans="2:64" s="119" customFormat="1" ht="30" customHeight="1" x14ac:dyDescent="0.3">
      <c r="B119" s="120"/>
      <c r="C119" s="121" t="s">
        <v>130</v>
      </c>
      <c r="D119" s="122" t="s">
        <v>131</v>
      </c>
      <c r="E119" s="122" t="s">
        <v>57</v>
      </c>
      <c r="F119" s="222" t="s">
        <v>132</v>
      </c>
      <c r="G119" s="223"/>
      <c r="H119" s="223"/>
      <c r="I119" s="223"/>
      <c r="J119" s="122" t="s">
        <v>133</v>
      </c>
      <c r="K119" s="122" t="s">
        <v>134</v>
      </c>
      <c r="L119" s="222" t="s">
        <v>135</v>
      </c>
      <c r="M119" s="223"/>
      <c r="N119" s="222" t="s">
        <v>136</v>
      </c>
      <c r="O119" s="223"/>
      <c r="P119" s="223"/>
      <c r="Q119" s="224"/>
      <c r="R119" s="123"/>
      <c r="T119" s="65" t="s">
        <v>137</v>
      </c>
      <c r="U119" s="66" t="s">
        <v>39</v>
      </c>
      <c r="V119" s="66" t="s">
        <v>138</v>
      </c>
      <c r="W119" s="66" t="s">
        <v>139</v>
      </c>
      <c r="X119" s="66" t="s">
        <v>140</v>
      </c>
      <c r="Y119" s="66" t="s">
        <v>141</v>
      </c>
      <c r="Z119" s="66" t="s">
        <v>142</v>
      </c>
      <c r="AA119" s="67" t="s">
        <v>143</v>
      </c>
    </row>
    <row r="120" spans="2:64" s="6" customFormat="1" ht="30" customHeight="1" x14ac:dyDescent="0.35">
      <c r="B120" s="22"/>
      <c r="C120" s="70" t="s">
        <v>112</v>
      </c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4">
        <f>$BK$120</f>
        <v>0</v>
      </c>
      <c r="O120" s="191"/>
      <c r="P120" s="191"/>
      <c r="Q120" s="191"/>
      <c r="R120" s="24"/>
      <c r="T120" s="69"/>
      <c r="U120" s="37"/>
      <c r="V120" s="37"/>
      <c r="W120" s="124">
        <f>$W$121+$W$159</f>
        <v>406.41604599999999</v>
      </c>
      <c r="X120" s="37"/>
      <c r="Y120" s="124">
        <f>$Y$121+$Y$159</f>
        <v>41.127885899999995</v>
      </c>
      <c r="Z120" s="37"/>
      <c r="AA120" s="125">
        <f>$AA$121+$AA$159</f>
        <v>0</v>
      </c>
      <c r="AT120" s="6" t="s">
        <v>74</v>
      </c>
      <c r="AU120" s="6" t="s">
        <v>117</v>
      </c>
      <c r="BK120" s="126">
        <f>$BK$121+$BK$159</f>
        <v>0</v>
      </c>
    </row>
    <row r="121" spans="2:64" s="127" customFormat="1" ht="37.5" customHeight="1" x14ac:dyDescent="0.35">
      <c r="B121" s="128"/>
      <c r="C121" s="129"/>
      <c r="D121" s="130" t="s">
        <v>118</v>
      </c>
      <c r="E121" s="129"/>
      <c r="F121" s="129"/>
      <c r="G121" s="129"/>
      <c r="H121" s="129"/>
      <c r="I121" s="129"/>
      <c r="J121" s="129"/>
      <c r="K121" s="129"/>
      <c r="L121" s="129"/>
      <c r="M121" s="129"/>
      <c r="N121" s="235">
        <f>$BK$121</f>
        <v>0</v>
      </c>
      <c r="O121" s="236"/>
      <c r="P121" s="236"/>
      <c r="Q121" s="236"/>
      <c r="R121" s="131"/>
      <c r="T121" s="132"/>
      <c r="U121" s="129"/>
      <c r="V121" s="129"/>
      <c r="W121" s="133">
        <f>$W$122+$W$137+$W$140+$W$157</f>
        <v>406.41604599999999</v>
      </c>
      <c r="X121" s="129"/>
      <c r="Y121" s="133">
        <f>$Y$122+$Y$137+$Y$140+$Y$157</f>
        <v>41.127885899999995</v>
      </c>
      <c r="Z121" s="129"/>
      <c r="AA121" s="134">
        <f>$AA$122+$AA$137+$AA$140+$AA$157</f>
        <v>0</v>
      </c>
      <c r="AR121" s="135" t="s">
        <v>21</v>
      </c>
      <c r="AT121" s="135" t="s">
        <v>74</v>
      </c>
      <c r="AU121" s="135" t="s">
        <v>75</v>
      </c>
      <c r="AY121" s="135" t="s">
        <v>144</v>
      </c>
      <c r="BK121" s="136">
        <f>$BK$122+$BK$137+$BK$140+$BK$157</f>
        <v>0</v>
      </c>
    </row>
    <row r="122" spans="2:64" s="127" customFormat="1" ht="21" customHeight="1" x14ac:dyDescent="0.35">
      <c r="B122" s="128"/>
      <c r="C122" s="129"/>
      <c r="D122" s="137" t="s">
        <v>220</v>
      </c>
      <c r="E122" s="129"/>
      <c r="F122" s="129"/>
      <c r="G122" s="129"/>
      <c r="H122" s="129"/>
      <c r="I122" s="129"/>
      <c r="J122" s="129"/>
      <c r="K122" s="129"/>
      <c r="L122" s="129"/>
      <c r="M122" s="129"/>
      <c r="N122" s="237">
        <f>$BK$122</f>
        <v>0</v>
      </c>
      <c r="O122" s="236"/>
      <c r="P122" s="236"/>
      <c r="Q122" s="236"/>
      <c r="R122" s="131"/>
      <c r="T122" s="132"/>
      <c r="U122" s="129"/>
      <c r="V122" s="129"/>
      <c r="W122" s="133">
        <f>SUM($W$123:$W$136)</f>
        <v>258.600256</v>
      </c>
      <c r="X122" s="129"/>
      <c r="Y122" s="133">
        <f>SUM($Y$123:$Y$136)</f>
        <v>11.044885899999999</v>
      </c>
      <c r="Z122" s="129"/>
      <c r="AA122" s="134">
        <f>SUM($AA$123:$AA$136)</f>
        <v>0</v>
      </c>
      <c r="AR122" s="135" t="s">
        <v>21</v>
      </c>
      <c r="AT122" s="135" t="s">
        <v>74</v>
      </c>
      <c r="AU122" s="135" t="s">
        <v>21</v>
      </c>
      <c r="AY122" s="135" t="s">
        <v>144</v>
      </c>
      <c r="BK122" s="136">
        <f>SUM($BK$123:$BK$136)</f>
        <v>0</v>
      </c>
    </row>
    <row r="123" spans="2:64" s="6" customFormat="1" ht="27" customHeight="1" x14ac:dyDescent="0.3">
      <c r="B123" s="22"/>
      <c r="C123" s="138" t="s">
        <v>21</v>
      </c>
      <c r="D123" s="138" t="s">
        <v>145</v>
      </c>
      <c r="E123" s="139" t="s">
        <v>580</v>
      </c>
      <c r="F123" s="225" t="s">
        <v>581</v>
      </c>
      <c r="G123" s="226"/>
      <c r="H123" s="226"/>
      <c r="I123" s="226"/>
      <c r="J123" s="140" t="s">
        <v>232</v>
      </c>
      <c r="K123" s="141">
        <v>4.8959999999999999</v>
      </c>
      <c r="L123" s="227">
        <v>0</v>
      </c>
      <c r="M123" s="226"/>
      <c r="N123" s="228">
        <f>ROUND($L$123*$K$123,2)</f>
        <v>0</v>
      </c>
      <c r="O123" s="226"/>
      <c r="P123" s="226"/>
      <c r="Q123" s="226"/>
      <c r="R123" s="24"/>
      <c r="T123" s="142"/>
      <c r="U123" s="30" t="s">
        <v>40</v>
      </c>
      <c r="V123" s="143">
        <v>1.6659999999999999</v>
      </c>
      <c r="W123" s="143">
        <f>$V$123*$K$123</f>
        <v>8.1567359999999987</v>
      </c>
      <c r="X123" s="143">
        <v>0</v>
      </c>
      <c r="Y123" s="143">
        <f>$X$123*$K$123</f>
        <v>0</v>
      </c>
      <c r="Z123" s="143">
        <v>0</v>
      </c>
      <c r="AA123" s="144">
        <f>$Z$123*$K$123</f>
        <v>0</v>
      </c>
      <c r="AR123" s="6" t="s">
        <v>149</v>
      </c>
      <c r="AT123" s="6" t="s">
        <v>145</v>
      </c>
      <c r="AU123" s="6" t="s">
        <v>108</v>
      </c>
      <c r="AY123" s="6" t="s">
        <v>144</v>
      </c>
      <c r="BE123" s="92">
        <f>IF($U$123="základní",$N$123,0)</f>
        <v>0</v>
      </c>
      <c r="BF123" s="92">
        <f>IF($U$123="snížená",$N$123,0)</f>
        <v>0</v>
      </c>
      <c r="BG123" s="92">
        <f>IF($U$123="zákl. přenesená",$N$123,0)</f>
        <v>0</v>
      </c>
      <c r="BH123" s="92">
        <f>IF($U$123="sníž. přenesená",$N$123,0)</f>
        <v>0</v>
      </c>
      <c r="BI123" s="92">
        <f>IF($U$123="nulová",$N$123,0)</f>
        <v>0</v>
      </c>
      <c r="BJ123" s="6" t="s">
        <v>21</v>
      </c>
      <c r="BK123" s="92">
        <f>ROUND($L$123*$K$123,2)</f>
        <v>0</v>
      </c>
      <c r="BL123" s="6" t="s">
        <v>149</v>
      </c>
    </row>
    <row r="124" spans="2:64" s="6" customFormat="1" ht="27" customHeight="1" x14ac:dyDescent="0.3">
      <c r="B124" s="22"/>
      <c r="C124" s="138" t="s">
        <v>108</v>
      </c>
      <c r="D124" s="138" t="s">
        <v>145</v>
      </c>
      <c r="E124" s="139" t="s">
        <v>582</v>
      </c>
      <c r="F124" s="225" t="s">
        <v>583</v>
      </c>
      <c r="G124" s="226"/>
      <c r="H124" s="226"/>
      <c r="I124" s="226"/>
      <c r="J124" s="140" t="s">
        <v>232</v>
      </c>
      <c r="K124" s="141">
        <v>14.18</v>
      </c>
      <c r="L124" s="227">
        <v>0</v>
      </c>
      <c r="M124" s="226"/>
      <c r="N124" s="228">
        <f>ROUND($L$124*$K$124,2)</f>
        <v>0</v>
      </c>
      <c r="O124" s="226"/>
      <c r="P124" s="226"/>
      <c r="Q124" s="226"/>
      <c r="R124" s="24"/>
      <c r="T124" s="142"/>
      <c r="U124" s="30" t="s">
        <v>40</v>
      </c>
      <c r="V124" s="143">
        <v>1.022</v>
      </c>
      <c r="W124" s="143">
        <f>$V$124*$K$124</f>
        <v>14.491960000000001</v>
      </c>
      <c r="X124" s="143">
        <v>0</v>
      </c>
      <c r="Y124" s="143">
        <f>$X$124*$K$124</f>
        <v>0</v>
      </c>
      <c r="Z124" s="143">
        <v>0</v>
      </c>
      <c r="AA124" s="144">
        <f>$Z$124*$K$124</f>
        <v>0</v>
      </c>
      <c r="AR124" s="6" t="s">
        <v>149</v>
      </c>
      <c r="AT124" s="6" t="s">
        <v>145</v>
      </c>
      <c r="AU124" s="6" t="s">
        <v>108</v>
      </c>
      <c r="AY124" s="6" t="s">
        <v>144</v>
      </c>
      <c r="BE124" s="92">
        <f>IF($U$124="základní",$N$124,0)</f>
        <v>0</v>
      </c>
      <c r="BF124" s="92">
        <f>IF($U$124="snížená",$N$124,0)</f>
        <v>0</v>
      </c>
      <c r="BG124" s="92">
        <f>IF($U$124="zákl. přenesená",$N$124,0)</f>
        <v>0</v>
      </c>
      <c r="BH124" s="92">
        <f>IF($U$124="sníž. přenesená",$N$124,0)</f>
        <v>0</v>
      </c>
      <c r="BI124" s="92">
        <f>IF($U$124="nulová",$N$124,0)</f>
        <v>0</v>
      </c>
      <c r="BJ124" s="6" t="s">
        <v>21</v>
      </c>
      <c r="BK124" s="92">
        <f>ROUND($L$124*$K$124,2)</f>
        <v>0</v>
      </c>
      <c r="BL124" s="6" t="s">
        <v>149</v>
      </c>
    </row>
    <row r="125" spans="2:64" s="6" customFormat="1" ht="27" customHeight="1" x14ac:dyDescent="0.3">
      <c r="B125" s="22"/>
      <c r="C125" s="138" t="s">
        <v>153</v>
      </c>
      <c r="D125" s="138" t="s">
        <v>145</v>
      </c>
      <c r="E125" s="139" t="s">
        <v>584</v>
      </c>
      <c r="F125" s="225" t="s">
        <v>585</v>
      </c>
      <c r="G125" s="226"/>
      <c r="H125" s="226"/>
      <c r="I125" s="226"/>
      <c r="J125" s="140" t="s">
        <v>232</v>
      </c>
      <c r="K125" s="141">
        <v>18.920000000000002</v>
      </c>
      <c r="L125" s="227">
        <v>0</v>
      </c>
      <c r="M125" s="226"/>
      <c r="N125" s="228">
        <f>ROUND($L$125*$K$125,2)</f>
        <v>0</v>
      </c>
      <c r="O125" s="226"/>
      <c r="P125" s="226"/>
      <c r="Q125" s="226"/>
      <c r="R125" s="24"/>
      <c r="T125" s="142"/>
      <c r="U125" s="30" t="s">
        <v>40</v>
      </c>
      <c r="V125" s="143">
        <v>2.2490000000000001</v>
      </c>
      <c r="W125" s="143">
        <f>$V$125*$K$125</f>
        <v>42.551080000000006</v>
      </c>
      <c r="X125" s="143">
        <v>0</v>
      </c>
      <c r="Y125" s="143">
        <f>$X$125*$K$125</f>
        <v>0</v>
      </c>
      <c r="Z125" s="143">
        <v>0</v>
      </c>
      <c r="AA125" s="144">
        <f>$Z$125*$K$125</f>
        <v>0</v>
      </c>
      <c r="AR125" s="6" t="s">
        <v>149</v>
      </c>
      <c r="AT125" s="6" t="s">
        <v>145</v>
      </c>
      <c r="AU125" s="6" t="s">
        <v>108</v>
      </c>
      <c r="AY125" s="6" t="s">
        <v>144</v>
      </c>
      <c r="BE125" s="92">
        <f>IF($U$125="základní",$N$125,0)</f>
        <v>0</v>
      </c>
      <c r="BF125" s="92">
        <f>IF($U$125="snížená",$N$125,0)</f>
        <v>0</v>
      </c>
      <c r="BG125" s="92">
        <f>IF($U$125="zákl. přenesená",$N$125,0)</f>
        <v>0</v>
      </c>
      <c r="BH125" s="92">
        <f>IF($U$125="sníž. přenesená",$N$125,0)</f>
        <v>0</v>
      </c>
      <c r="BI125" s="92">
        <f>IF($U$125="nulová",$N$125,0)</f>
        <v>0</v>
      </c>
      <c r="BJ125" s="6" t="s">
        <v>21</v>
      </c>
      <c r="BK125" s="92">
        <f>ROUND($L$125*$K$125,2)</f>
        <v>0</v>
      </c>
      <c r="BL125" s="6" t="s">
        <v>149</v>
      </c>
    </row>
    <row r="126" spans="2:64" s="6" customFormat="1" ht="27" customHeight="1" x14ac:dyDescent="0.3">
      <c r="B126" s="22"/>
      <c r="C126" s="138" t="s">
        <v>149</v>
      </c>
      <c r="D126" s="138" t="s">
        <v>145</v>
      </c>
      <c r="E126" s="139" t="s">
        <v>586</v>
      </c>
      <c r="F126" s="225" t="s">
        <v>587</v>
      </c>
      <c r="G126" s="226"/>
      <c r="H126" s="226"/>
      <c r="I126" s="226"/>
      <c r="J126" s="140" t="s">
        <v>232</v>
      </c>
      <c r="K126" s="141">
        <v>7.09</v>
      </c>
      <c r="L126" s="227">
        <v>0</v>
      </c>
      <c r="M126" s="226"/>
      <c r="N126" s="228">
        <f>ROUND($L$126*$K$126,2)</f>
        <v>0</v>
      </c>
      <c r="O126" s="226"/>
      <c r="P126" s="226"/>
      <c r="Q126" s="226"/>
      <c r="R126" s="24"/>
      <c r="T126" s="142"/>
      <c r="U126" s="30" t="s">
        <v>40</v>
      </c>
      <c r="V126" s="143">
        <v>2.9649999999999999</v>
      </c>
      <c r="W126" s="143">
        <f>$V$126*$K$126</f>
        <v>21.021849999999997</v>
      </c>
      <c r="X126" s="143">
        <v>0</v>
      </c>
      <c r="Y126" s="143">
        <f>$X$126*$K$126</f>
        <v>0</v>
      </c>
      <c r="Z126" s="143">
        <v>0</v>
      </c>
      <c r="AA126" s="144">
        <f>$Z$126*$K$126</f>
        <v>0</v>
      </c>
      <c r="AR126" s="6" t="s">
        <v>149</v>
      </c>
      <c r="AT126" s="6" t="s">
        <v>145</v>
      </c>
      <c r="AU126" s="6" t="s">
        <v>108</v>
      </c>
      <c r="AY126" s="6" t="s">
        <v>144</v>
      </c>
      <c r="BE126" s="92">
        <f>IF($U$126="základní",$N$126,0)</f>
        <v>0</v>
      </c>
      <c r="BF126" s="92">
        <f>IF($U$126="snížená",$N$126,0)</f>
        <v>0</v>
      </c>
      <c r="BG126" s="92">
        <f>IF($U$126="zákl. přenesená",$N$126,0)</f>
        <v>0</v>
      </c>
      <c r="BH126" s="92">
        <f>IF($U$126="sníž. přenesená",$N$126,0)</f>
        <v>0</v>
      </c>
      <c r="BI126" s="92">
        <f>IF($U$126="nulová",$N$126,0)</f>
        <v>0</v>
      </c>
      <c r="BJ126" s="6" t="s">
        <v>21</v>
      </c>
      <c r="BK126" s="92">
        <f>ROUND($L$126*$K$126,2)</f>
        <v>0</v>
      </c>
      <c r="BL126" s="6" t="s">
        <v>149</v>
      </c>
    </row>
    <row r="127" spans="2:64" s="6" customFormat="1" ht="27" customHeight="1" x14ac:dyDescent="0.3">
      <c r="B127" s="22"/>
      <c r="C127" s="138" t="s">
        <v>159</v>
      </c>
      <c r="D127" s="138" t="s">
        <v>145</v>
      </c>
      <c r="E127" s="139" t="s">
        <v>588</v>
      </c>
      <c r="F127" s="225" t="s">
        <v>589</v>
      </c>
      <c r="G127" s="226"/>
      <c r="H127" s="226"/>
      <c r="I127" s="226"/>
      <c r="J127" s="140" t="s">
        <v>232</v>
      </c>
      <c r="K127" s="141">
        <v>7.09</v>
      </c>
      <c r="L127" s="227">
        <v>0</v>
      </c>
      <c r="M127" s="226"/>
      <c r="N127" s="228">
        <f>ROUND($L$127*$K$127,2)</f>
        <v>0</v>
      </c>
      <c r="O127" s="226"/>
      <c r="P127" s="226"/>
      <c r="Q127" s="226"/>
      <c r="R127" s="24"/>
      <c r="T127" s="142"/>
      <c r="U127" s="30" t="s">
        <v>40</v>
      </c>
      <c r="V127" s="143">
        <v>3.2639999999999998</v>
      </c>
      <c r="W127" s="143">
        <f>$V$127*$K$127</f>
        <v>23.141759999999998</v>
      </c>
      <c r="X127" s="143">
        <v>3.5100000000000001E-3</v>
      </c>
      <c r="Y127" s="143">
        <f>$X$127*$K$127</f>
        <v>2.4885899999999999E-2</v>
      </c>
      <c r="Z127" s="143">
        <v>0</v>
      </c>
      <c r="AA127" s="144">
        <f>$Z$127*$K$127</f>
        <v>0</v>
      </c>
      <c r="AR127" s="6" t="s">
        <v>149</v>
      </c>
      <c r="AT127" s="6" t="s">
        <v>145</v>
      </c>
      <c r="AU127" s="6" t="s">
        <v>108</v>
      </c>
      <c r="AY127" s="6" t="s">
        <v>144</v>
      </c>
      <c r="BE127" s="92">
        <f>IF($U$127="základní",$N$127,0)</f>
        <v>0</v>
      </c>
      <c r="BF127" s="92">
        <f>IF($U$127="snížená",$N$127,0)</f>
        <v>0</v>
      </c>
      <c r="BG127" s="92">
        <f>IF($U$127="zákl. přenesená",$N$127,0)</f>
        <v>0</v>
      </c>
      <c r="BH127" s="92">
        <f>IF($U$127="sníž. přenesená",$N$127,0)</f>
        <v>0</v>
      </c>
      <c r="BI127" s="92">
        <f>IF($U$127="nulová",$N$127,0)</f>
        <v>0</v>
      </c>
      <c r="BJ127" s="6" t="s">
        <v>21</v>
      </c>
      <c r="BK127" s="92">
        <f>ROUND($L$127*$K$127,2)</f>
        <v>0</v>
      </c>
      <c r="BL127" s="6" t="s">
        <v>149</v>
      </c>
    </row>
    <row r="128" spans="2:64" s="6" customFormat="1" ht="27" customHeight="1" x14ac:dyDescent="0.3">
      <c r="B128" s="22"/>
      <c r="C128" s="138" t="s">
        <v>163</v>
      </c>
      <c r="D128" s="138" t="s">
        <v>145</v>
      </c>
      <c r="E128" s="139" t="s">
        <v>590</v>
      </c>
      <c r="F128" s="225" t="s">
        <v>591</v>
      </c>
      <c r="G128" s="226"/>
      <c r="H128" s="226"/>
      <c r="I128" s="226"/>
      <c r="J128" s="140" t="s">
        <v>232</v>
      </c>
      <c r="K128" s="141">
        <v>5.0599999999999996</v>
      </c>
      <c r="L128" s="227">
        <v>0</v>
      </c>
      <c r="M128" s="226"/>
      <c r="N128" s="228">
        <f>ROUND($L$128*$K$128,2)</f>
        <v>0</v>
      </c>
      <c r="O128" s="226"/>
      <c r="P128" s="226"/>
      <c r="Q128" s="226"/>
      <c r="R128" s="24"/>
      <c r="T128" s="142"/>
      <c r="U128" s="30" t="s">
        <v>40</v>
      </c>
      <c r="V128" s="143">
        <v>3.35</v>
      </c>
      <c r="W128" s="143">
        <f>$V$128*$K$128</f>
        <v>16.951000000000001</v>
      </c>
      <c r="X128" s="143">
        <v>0</v>
      </c>
      <c r="Y128" s="143">
        <f>$X$128*$K$128</f>
        <v>0</v>
      </c>
      <c r="Z128" s="143">
        <v>0</v>
      </c>
      <c r="AA128" s="144">
        <f>$Z$128*$K$128</f>
        <v>0</v>
      </c>
      <c r="AR128" s="6" t="s">
        <v>149</v>
      </c>
      <c r="AT128" s="6" t="s">
        <v>145</v>
      </c>
      <c r="AU128" s="6" t="s">
        <v>108</v>
      </c>
      <c r="AY128" s="6" t="s">
        <v>144</v>
      </c>
      <c r="BE128" s="92">
        <f>IF($U$128="základní",$N$128,0)</f>
        <v>0</v>
      </c>
      <c r="BF128" s="92">
        <f>IF($U$128="snížená",$N$128,0)</f>
        <v>0</v>
      </c>
      <c r="BG128" s="92">
        <f>IF($U$128="zákl. přenesená",$N$128,0)</f>
        <v>0</v>
      </c>
      <c r="BH128" s="92">
        <f>IF($U$128="sníž. přenesená",$N$128,0)</f>
        <v>0</v>
      </c>
      <c r="BI128" s="92">
        <f>IF($U$128="nulová",$N$128,0)</f>
        <v>0</v>
      </c>
      <c r="BJ128" s="6" t="s">
        <v>21</v>
      </c>
      <c r="BK128" s="92">
        <f>ROUND($L$128*$K$128,2)</f>
        <v>0</v>
      </c>
      <c r="BL128" s="6" t="s">
        <v>149</v>
      </c>
    </row>
    <row r="129" spans="2:64" s="6" customFormat="1" ht="27" customHeight="1" x14ac:dyDescent="0.3">
      <c r="B129" s="22"/>
      <c r="C129" s="138" t="s">
        <v>167</v>
      </c>
      <c r="D129" s="138" t="s">
        <v>145</v>
      </c>
      <c r="E129" s="139" t="s">
        <v>592</v>
      </c>
      <c r="F129" s="225" t="s">
        <v>593</v>
      </c>
      <c r="G129" s="226"/>
      <c r="H129" s="226"/>
      <c r="I129" s="226"/>
      <c r="J129" s="140" t="s">
        <v>232</v>
      </c>
      <c r="K129" s="141">
        <v>11.62</v>
      </c>
      <c r="L129" s="227">
        <v>0</v>
      </c>
      <c r="M129" s="226"/>
      <c r="N129" s="228">
        <f>ROUND($L$129*$K$129,2)</f>
        <v>0</v>
      </c>
      <c r="O129" s="226"/>
      <c r="P129" s="226"/>
      <c r="Q129" s="226"/>
      <c r="R129" s="24"/>
      <c r="T129" s="142"/>
      <c r="U129" s="30" t="s">
        <v>40</v>
      </c>
      <c r="V129" s="143">
        <v>3.2919999999999998</v>
      </c>
      <c r="W129" s="143">
        <f>$V$129*$K$129</f>
        <v>38.253039999999999</v>
      </c>
      <c r="X129" s="143">
        <v>0</v>
      </c>
      <c r="Y129" s="143">
        <f>$X$129*$K$129</f>
        <v>0</v>
      </c>
      <c r="Z129" s="143">
        <v>0</v>
      </c>
      <c r="AA129" s="144">
        <f>$Z$129*$K$129</f>
        <v>0</v>
      </c>
      <c r="AR129" s="6" t="s">
        <v>149</v>
      </c>
      <c r="AT129" s="6" t="s">
        <v>145</v>
      </c>
      <c r="AU129" s="6" t="s">
        <v>108</v>
      </c>
      <c r="AY129" s="6" t="s">
        <v>144</v>
      </c>
      <c r="BE129" s="92">
        <f>IF($U$129="základní",$N$129,0)</f>
        <v>0</v>
      </c>
      <c r="BF129" s="92">
        <f>IF($U$129="snížená",$N$129,0)</f>
        <v>0</v>
      </c>
      <c r="BG129" s="92">
        <f>IF($U$129="zákl. přenesená",$N$129,0)</f>
        <v>0</v>
      </c>
      <c r="BH129" s="92">
        <f>IF($U$129="sníž. přenesená",$N$129,0)</f>
        <v>0</v>
      </c>
      <c r="BI129" s="92">
        <f>IF($U$129="nulová",$N$129,0)</f>
        <v>0</v>
      </c>
      <c r="BJ129" s="6" t="s">
        <v>21</v>
      </c>
      <c r="BK129" s="92">
        <f>ROUND($L$129*$K$129,2)</f>
        <v>0</v>
      </c>
      <c r="BL129" s="6" t="s">
        <v>149</v>
      </c>
    </row>
    <row r="130" spans="2:64" s="6" customFormat="1" ht="27" customHeight="1" x14ac:dyDescent="0.3">
      <c r="B130" s="22"/>
      <c r="C130" s="138" t="s">
        <v>170</v>
      </c>
      <c r="D130" s="138" t="s">
        <v>145</v>
      </c>
      <c r="E130" s="139" t="s">
        <v>594</v>
      </c>
      <c r="F130" s="225" t="s">
        <v>595</v>
      </c>
      <c r="G130" s="226"/>
      <c r="H130" s="226"/>
      <c r="I130" s="226"/>
      <c r="J130" s="140" t="s">
        <v>232</v>
      </c>
      <c r="K130" s="141">
        <v>3.57</v>
      </c>
      <c r="L130" s="227">
        <v>0</v>
      </c>
      <c r="M130" s="226"/>
      <c r="N130" s="228">
        <f>ROUND($L$130*$K$130,2)</f>
        <v>0</v>
      </c>
      <c r="O130" s="226"/>
      <c r="P130" s="226"/>
      <c r="Q130" s="226"/>
      <c r="R130" s="24"/>
      <c r="T130" s="142"/>
      <c r="U130" s="30" t="s">
        <v>40</v>
      </c>
      <c r="V130" s="143">
        <v>5.59</v>
      </c>
      <c r="W130" s="143">
        <f>$V$130*$K$130</f>
        <v>19.956299999999999</v>
      </c>
      <c r="X130" s="143">
        <v>0</v>
      </c>
      <c r="Y130" s="143">
        <f>$X$130*$K$130</f>
        <v>0</v>
      </c>
      <c r="Z130" s="143">
        <v>0</v>
      </c>
      <c r="AA130" s="144">
        <f>$Z$130*$K$130</f>
        <v>0</v>
      </c>
      <c r="AR130" s="6" t="s">
        <v>149</v>
      </c>
      <c r="AT130" s="6" t="s">
        <v>145</v>
      </c>
      <c r="AU130" s="6" t="s">
        <v>108</v>
      </c>
      <c r="AY130" s="6" t="s">
        <v>144</v>
      </c>
      <c r="BE130" s="92">
        <f>IF($U$130="základní",$N$130,0)</f>
        <v>0</v>
      </c>
      <c r="BF130" s="92">
        <f>IF($U$130="snížená",$N$130,0)</f>
        <v>0</v>
      </c>
      <c r="BG130" s="92">
        <f>IF($U$130="zákl. přenesená",$N$130,0)</f>
        <v>0</v>
      </c>
      <c r="BH130" s="92">
        <f>IF($U$130="sníž. přenesená",$N$130,0)</f>
        <v>0</v>
      </c>
      <c r="BI130" s="92">
        <f>IF($U$130="nulová",$N$130,0)</f>
        <v>0</v>
      </c>
      <c r="BJ130" s="6" t="s">
        <v>21</v>
      </c>
      <c r="BK130" s="92">
        <f>ROUND($L$130*$K$130,2)</f>
        <v>0</v>
      </c>
      <c r="BL130" s="6" t="s">
        <v>149</v>
      </c>
    </row>
    <row r="131" spans="2:64" s="6" customFormat="1" ht="27" customHeight="1" x14ac:dyDescent="0.3">
      <c r="B131" s="22"/>
      <c r="C131" s="138" t="s">
        <v>173</v>
      </c>
      <c r="D131" s="138" t="s">
        <v>145</v>
      </c>
      <c r="E131" s="139" t="s">
        <v>596</v>
      </c>
      <c r="F131" s="225" t="s">
        <v>597</v>
      </c>
      <c r="G131" s="226"/>
      <c r="H131" s="226"/>
      <c r="I131" s="226"/>
      <c r="J131" s="140" t="s">
        <v>232</v>
      </c>
      <c r="K131" s="141">
        <v>7.09</v>
      </c>
      <c r="L131" s="227">
        <v>0</v>
      </c>
      <c r="M131" s="226"/>
      <c r="N131" s="228">
        <f>ROUND($L$131*$K$131,2)</f>
        <v>0</v>
      </c>
      <c r="O131" s="226"/>
      <c r="P131" s="226"/>
      <c r="Q131" s="226"/>
      <c r="R131" s="24"/>
      <c r="T131" s="142"/>
      <c r="U131" s="30" t="s">
        <v>40</v>
      </c>
      <c r="V131" s="143">
        <v>7.8550000000000004</v>
      </c>
      <c r="W131" s="143">
        <f>$V$131*$K$131</f>
        <v>55.691949999999999</v>
      </c>
      <c r="X131" s="143">
        <v>0</v>
      </c>
      <c r="Y131" s="143">
        <f>$X$131*$K$131</f>
        <v>0</v>
      </c>
      <c r="Z131" s="143">
        <v>0</v>
      </c>
      <c r="AA131" s="144">
        <f>$Z$131*$K$131</f>
        <v>0</v>
      </c>
      <c r="AR131" s="6" t="s">
        <v>149</v>
      </c>
      <c r="AT131" s="6" t="s">
        <v>145</v>
      </c>
      <c r="AU131" s="6" t="s">
        <v>108</v>
      </c>
      <c r="AY131" s="6" t="s">
        <v>144</v>
      </c>
      <c r="BE131" s="92">
        <f>IF($U$131="základní",$N$131,0)</f>
        <v>0</v>
      </c>
      <c r="BF131" s="92">
        <f>IF($U$131="snížená",$N$131,0)</f>
        <v>0</v>
      </c>
      <c r="BG131" s="92">
        <f>IF($U$131="zákl. přenesená",$N$131,0)</f>
        <v>0</v>
      </c>
      <c r="BH131" s="92">
        <f>IF($U$131="sníž. přenesená",$N$131,0)</f>
        <v>0</v>
      </c>
      <c r="BI131" s="92">
        <f>IF($U$131="nulová",$N$131,0)</f>
        <v>0</v>
      </c>
      <c r="BJ131" s="6" t="s">
        <v>21</v>
      </c>
      <c r="BK131" s="92">
        <f>ROUND($L$131*$K$131,2)</f>
        <v>0</v>
      </c>
      <c r="BL131" s="6" t="s">
        <v>149</v>
      </c>
    </row>
    <row r="132" spans="2:64" s="6" customFormat="1" ht="27" customHeight="1" x14ac:dyDescent="0.3">
      <c r="B132" s="22"/>
      <c r="C132" s="138" t="s">
        <v>25</v>
      </c>
      <c r="D132" s="138" t="s">
        <v>145</v>
      </c>
      <c r="E132" s="139" t="s">
        <v>598</v>
      </c>
      <c r="F132" s="225" t="s">
        <v>599</v>
      </c>
      <c r="G132" s="226"/>
      <c r="H132" s="226"/>
      <c r="I132" s="226"/>
      <c r="J132" s="140" t="s">
        <v>232</v>
      </c>
      <c r="K132" s="141">
        <v>11.78</v>
      </c>
      <c r="L132" s="227">
        <v>0</v>
      </c>
      <c r="M132" s="226"/>
      <c r="N132" s="228">
        <f>ROUND($L$132*$K$132,2)</f>
        <v>0</v>
      </c>
      <c r="O132" s="226"/>
      <c r="P132" s="226"/>
      <c r="Q132" s="226"/>
      <c r="R132" s="24"/>
      <c r="T132" s="142"/>
      <c r="U132" s="30" t="s">
        <v>40</v>
      </c>
      <c r="V132" s="143">
        <v>4.5999999999999999E-2</v>
      </c>
      <c r="W132" s="143">
        <f>$V$132*$K$132</f>
        <v>0.54187999999999992</v>
      </c>
      <c r="X132" s="143">
        <v>0</v>
      </c>
      <c r="Y132" s="143">
        <f>$X$132*$K$132</f>
        <v>0</v>
      </c>
      <c r="Z132" s="143">
        <v>0</v>
      </c>
      <c r="AA132" s="144">
        <f>$Z$132*$K$132</f>
        <v>0</v>
      </c>
      <c r="AR132" s="6" t="s">
        <v>149</v>
      </c>
      <c r="AT132" s="6" t="s">
        <v>145</v>
      </c>
      <c r="AU132" s="6" t="s">
        <v>108</v>
      </c>
      <c r="AY132" s="6" t="s">
        <v>144</v>
      </c>
      <c r="BE132" s="92">
        <f>IF($U$132="základní",$N$132,0)</f>
        <v>0</v>
      </c>
      <c r="BF132" s="92">
        <f>IF($U$132="snížená",$N$132,0)</f>
        <v>0</v>
      </c>
      <c r="BG132" s="92">
        <f>IF($U$132="zákl. přenesená",$N$132,0)</f>
        <v>0</v>
      </c>
      <c r="BH132" s="92">
        <f>IF($U$132="sníž. přenesená",$N$132,0)</f>
        <v>0</v>
      </c>
      <c r="BI132" s="92">
        <f>IF($U$132="nulová",$N$132,0)</f>
        <v>0</v>
      </c>
      <c r="BJ132" s="6" t="s">
        <v>21</v>
      </c>
      <c r="BK132" s="92">
        <f>ROUND($L$132*$K$132,2)</f>
        <v>0</v>
      </c>
      <c r="BL132" s="6" t="s">
        <v>149</v>
      </c>
    </row>
    <row r="133" spans="2:64" s="6" customFormat="1" ht="15.75" customHeight="1" x14ac:dyDescent="0.3">
      <c r="B133" s="22"/>
      <c r="C133" s="138" t="s">
        <v>181</v>
      </c>
      <c r="D133" s="138" t="s">
        <v>145</v>
      </c>
      <c r="E133" s="139" t="s">
        <v>518</v>
      </c>
      <c r="F133" s="225" t="s">
        <v>519</v>
      </c>
      <c r="G133" s="226"/>
      <c r="H133" s="226"/>
      <c r="I133" s="226"/>
      <c r="J133" s="140" t="s">
        <v>232</v>
      </c>
      <c r="K133" s="141">
        <v>11.78</v>
      </c>
      <c r="L133" s="227">
        <v>0</v>
      </c>
      <c r="M133" s="226"/>
      <c r="N133" s="228">
        <f>ROUND($L$133*$K$133,2)</f>
        <v>0</v>
      </c>
      <c r="O133" s="226"/>
      <c r="P133" s="226"/>
      <c r="Q133" s="226"/>
      <c r="R133" s="24"/>
      <c r="T133" s="142"/>
      <c r="U133" s="30" t="s">
        <v>40</v>
      </c>
      <c r="V133" s="143">
        <v>8.9999999999999993E-3</v>
      </c>
      <c r="W133" s="143">
        <f>$V$133*$K$133</f>
        <v>0.10601999999999999</v>
      </c>
      <c r="X133" s="143">
        <v>0</v>
      </c>
      <c r="Y133" s="143">
        <f>$X$133*$K$133</f>
        <v>0</v>
      </c>
      <c r="Z133" s="143">
        <v>0</v>
      </c>
      <c r="AA133" s="144">
        <f>$Z$133*$K$133</f>
        <v>0</v>
      </c>
      <c r="AR133" s="6" t="s">
        <v>149</v>
      </c>
      <c r="AT133" s="6" t="s">
        <v>145</v>
      </c>
      <c r="AU133" s="6" t="s">
        <v>108</v>
      </c>
      <c r="AY133" s="6" t="s">
        <v>144</v>
      </c>
      <c r="BE133" s="92">
        <f>IF($U$133="základní",$N$133,0)</f>
        <v>0</v>
      </c>
      <c r="BF133" s="92">
        <f>IF($U$133="snížená",$N$133,0)</f>
        <v>0</v>
      </c>
      <c r="BG133" s="92">
        <f>IF($U$133="zákl. přenesená",$N$133,0)</f>
        <v>0</v>
      </c>
      <c r="BH133" s="92">
        <f>IF($U$133="sníž. přenesená",$N$133,0)</f>
        <v>0</v>
      </c>
      <c r="BI133" s="92">
        <f>IF($U$133="nulová",$N$133,0)</f>
        <v>0</v>
      </c>
      <c r="BJ133" s="6" t="s">
        <v>21</v>
      </c>
      <c r="BK133" s="92">
        <f>ROUND($L$133*$K$133,2)</f>
        <v>0</v>
      </c>
      <c r="BL133" s="6" t="s">
        <v>149</v>
      </c>
    </row>
    <row r="134" spans="2:64" s="6" customFormat="1" ht="27" customHeight="1" x14ac:dyDescent="0.3">
      <c r="B134" s="22"/>
      <c r="C134" s="138" t="s">
        <v>184</v>
      </c>
      <c r="D134" s="138" t="s">
        <v>145</v>
      </c>
      <c r="E134" s="139" t="s">
        <v>520</v>
      </c>
      <c r="F134" s="225" t="s">
        <v>521</v>
      </c>
      <c r="G134" s="226"/>
      <c r="H134" s="226"/>
      <c r="I134" s="226"/>
      <c r="J134" s="140" t="s">
        <v>232</v>
      </c>
      <c r="K134" s="141">
        <v>59.32</v>
      </c>
      <c r="L134" s="227">
        <v>0</v>
      </c>
      <c r="M134" s="226"/>
      <c r="N134" s="228">
        <f>ROUND($L$134*$K$134,2)</f>
        <v>0</v>
      </c>
      <c r="O134" s="226"/>
      <c r="P134" s="226"/>
      <c r="Q134" s="226"/>
      <c r="R134" s="24"/>
      <c r="T134" s="142"/>
      <c r="U134" s="30" t="s">
        <v>40</v>
      </c>
      <c r="V134" s="143">
        <v>0.29899999999999999</v>
      </c>
      <c r="W134" s="143">
        <f>$V$134*$K$134</f>
        <v>17.73668</v>
      </c>
      <c r="X134" s="143">
        <v>0</v>
      </c>
      <c r="Y134" s="143">
        <f>$X$134*$K$134</f>
        <v>0</v>
      </c>
      <c r="Z134" s="143">
        <v>0</v>
      </c>
      <c r="AA134" s="144">
        <f>$Z$134*$K$134</f>
        <v>0</v>
      </c>
      <c r="AR134" s="6" t="s">
        <v>149</v>
      </c>
      <c r="AT134" s="6" t="s">
        <v>145</v>
      </c>
      <c r="AU134" s="6" t="s">
        <v>108</v>
      </c>
      <c r="AY134" s="6" t="s">
        <v>144</v>
      </c>
      <c r="BE134" s="92">
        <f>IF($U$134="základní",$N$134,0)</f>
        <v>0</v>
      </c>
      <c r="BF134" s="92">
        <f>IF($U$134="snížená",$N$134,0)</f>
        <v>0</v>
      </c>
      <c r="BG134" s="92">
        <f>IF($U$134="zákl. přenesená",$N$134,0)</f>
        <v>0</v>
      </c>
      <c r="BH134" s="92">
        <f>IF($U$134="sníž. přenesená",$N$134,0)</f>
        <v>0</v>
      </c>
      <c r="BI134" s="92">
        <f>IF($U$134="nulová",$N$134,0)</f>
        <v>0</v>
      </c>
      <c r="BJ134" s="6" t="s">
        <v>21</v>
      </c>
      <c r="BK134" s="92">
        <f>ROUND($L$134*$K$134,2)</f>
        <v>0</v>
      </c>
      <c r="BL134" s="6" t="s">
        <v>149</v>
      </c>
    </row>
    <row r="135" spans="2:64" s="6" customFormat="1" ht="27" customHeight="1" x14ac:dyDescent="0.3">
      <c r="B135" s="22"/>
      <c r="C135" s="138" t="s">
        <v>188</v>
      </c>
      <c r="D135" s="138" t="s">
        <v>145</v>
      </c>
      <c r="E135" s="139" t="s">
        <v>522</v>
      </c>
      <c r="F135" s="225" t="s">
        <v>523</v>
      </c>
      <c r="G135" s="226"/>
      <c r="H135" s="226"/>
      <c r="I135" s="226"/>
      <c r="J135" s="140" t="s">
        <v>232</v>
      </c>
      <c r="K135" s="141">
        <v>11.02</v>
      </c>
      <c r="L135" s="227">
        <v>0</v>
      </c>
      <c r="M135" s="226"/>
      <c r="N135" s="228">
        <f>ROUND($L$135*$K$135,2)</f>
        <v>0</v>
      </c>
      <c r="O135" s="226"/>
      <c r="P135" s="226"/>
      <c r="Q135" s="226"/>
      <c r="R135" s="24"/>
      <c r="T135" s="142"/>
      <c r="U135" s="30" t="s">
        <v>40</v>
      </c>
      <c r="V135" s="143">
        <v>0</v>
      </c>
      <c r="W135" s="143">
        <f>$V$135*$K$135</f>
        <v>0</v>
      </c>
      <c r="X135" s="143">
        <v>0</v>
      </c>
      <c r="Y135" s="143">
        <f>$X$135*$K$135</f>
        <v>0</v>
      </c>
      <c r="Z135" s="143">
        <v>0</v>
      </c>
      <c r="AA135" s="144">
        <f>$Z$135*$K$135</f>
        <v>0</v>
      </c>
      <c r="AR135" s="6" t="s">
        <v>149</v>
      </c>
      <c r="AT135" s="6" t="s">
        <v>145</v>
      </c>
      <c r="AU135" s="6" t="s">
        <v>108</v>
      </c>
      <c r="AY135" s="6" t="s">
        <v>144</v>
      </c>
      <c r="BE135" s="92">
        <f>IF($U$135="základní",$N$135,0)</f>
        <v>0</v>
      </c>
      <c r="BF135" s="92">
        <f>IF($U$135="snížená",$N$135,0)</f>
        <v>0</v>
      </c>
      <c r="BG135" s="92">
        <f>IF($U$135="zákl. přenesená",$N$135,0)</f>
        <v>0</v>
      </c>
      <c r="BH135" s="92">
        <f>IF($U$135="sníž. přenesená",$N$135,0)</f>
        <v>0</v>
      </c>
      <c r="BI135" s="92">
        <f>IF($U$135="nulová",$N$135,0)</f>
        <v>0</v>
      </c>
      <c r="BJ135" s="6" t="s">
        <v>21</v>
      </c>
      <c r="BK135" s="92">
        <f>ROUND($L$135*$K$135,2)</f>
        <v>0</v>
      </c>
      <c r="BL135" s="6" t="s">
        <v>149</v>
      </c>
    </row>
    <row r="136" spans="2:64" s="6" customFormat="1" ht="15.75" customHeight="1" x14ac:dyDescent="0.3">
      <c r="B136" s="22"/>
      <c r="C136" s="159" t="s">
        <v>199</v>
      </c>
      <c r="D136" s="159" t="s">
        <v>301</v>
      </c>
      <c r="E136" s="160" t="s">
        <v>600</v>
      </c>
      <c r="F136" s="238" t="s">
        <v>601</v>
      </c>
      <c r="G136" s="239"/>
      <c r="H136" s="239"/>
      <c r="I136" s="239"/>
      <c r="J136" s="161" t="s">
        <v>187</v>
      </c>
      <c r="K136" s="162">
        <v>11.02</v>
      </c>
      <c r="L136" s="240">
        <v>0</v>
      </c>
      <c r="M136" s="239"/>
      <c r="N136" s="241">
        <f>ROUND($L$136*$K$136,2)</f>
        <v>0</v>
      </c>
      <c r="O136" s="226"/>
      <c r="P136" s="226"/>
      <c r="Q136" s="226"/>
      <c r="R136" s="24"/>
      <c r="T136" s="142"/>
      <c r="U136" s="30" t="s">
        <v>40</v>
      </c>
      <c r="V136" s="143">
        <v>0</v>
      </c>
      <c r="W136" s="143">
        <f>$V$136*$K$136</f>
        <v>0</v>
      </c>
      <c r="X136" s="143">
        <v>1</v>
      </c>
      <c r="Y136" s="143">
        <f>$X$136*$K$136</f>
        <v>11.02</v>
      </c>
      <c r="Z136" s="143">
        <v>0</v>
      </c>
      <c r="AA136" s="144">
        <f>$Z$136*$K$136</f>
        <v>0</v>
      </c>
      <c r="AR136" s="6" t="s">
        <v>170</v>
      </c>
      <c r="AT136" s="6" t="s">
        <v>301</v>
      </c>
      <c r="AU136" s="6" t="s">
        <v>108</v>
      </c>
      <c r="AY136" s="6" t="s">
        <v>144</v>
      </c>
      <c r="BE136" s="92">
        <f>IF($U$136="základní",$N$136,0)</f>
        <v>0</v>
      </c>
      <c r="BF136" s="92">
        <f>IF($U$136="snížená",$N$136,0)</f>
        <v>0</v>
      </c>
      <c r="BG136" s="92">
        <f>IF($U$136="zákl. přenesená",$N$136,0)</f>
        <v>0</v>
      </c>
      <c r="BH136" s="92">
        <f>IF($U$136="sníž. přenesená",$N$136,0)</f>
        <v>0</v>
      </c>
      <c r="BI136" s="92">
        <f>IF($U$136="nulová",$N$136,0)</f>
        <v>0</v>
      </c>
      <c r="BJ136" s="6" t="s">
        <v>21</v>
      </c>
      <c r="BK136" s="92">
        <f>ROUND($L$136*$K$136,2)</f>
        <v>0</v>
      </c>
      <c r="BL136" s="6" t="s">
        <v>149</v>
      </c>
    </row>
    <row r="137" spans="2:64" s="127" customFormat="1" ht="30.75" customHeight="1" x14ac:dyDescent="0.35">
      <c r="B137" s="128"/>
      <c r="C137" s="129"/>
      <c r="D137" s="137" t="s">
        <v>494</v>
      </c>
      <c r="E137" s="129"/>
      <c r="F137" s="129"/>
      <c r="G137" s="129"/>
      <c r="H137" s="129"/>
      <c r="I137" s="129"/>
      <c r="J137" s="129"/>
      <c r="K137" s="129"/>
      <c r="L137" s="129"/>
      <c r="M137" s="129"/>
      <c r="N137" s="237">
        <f>$BK$137</f>
        <v>0</v>
      </c>
      <c r="O137" s="236"/>
      <c r="P137" s="236"/>
      <c r="Q137" s="236"/>
      <c r="R137" s="131"/>
      <c r="T137" s="132"/>
      <c r="U137" s="129"/>
      <c r="V137" s="129"/>
      <c r="W137" s="133">
        <f>SUM($W$138:$W$139)</f>
        <v>2.9803499999999996</v>
      </c>
      <c r="X137" s="129"/>
      <c r="Y137" s="133">
        <f>SUM($Y$138:$Y$139)</f>
        <v>3.9918299999999998</v>
      </c>
      <c r="Z137" s="129"/>
      <c r="AA137" s="134">
        <f>SUM($AA$138:$AA$139)</f>
        <v>0</v>
      </c>
      <c r="AR137" s="135" t="s">
        <v>21</v>
      </c>
      <c r="AT137" s="135" t="s">
        <v>74</v>
      </c>
      <c r="AU137" s="135" t="s">
        <v>21</v>
      </c>
      <c r="AY137" s="135" t="s">
        <v>144</v>
      </c>
      <c r="BK137" s="136">
        <f>SUM($BK$138:$BK$139)</f>
        <v>0</v>
      </c>
    </row>
    <row r="138" spans="2:64" s="6" customFormat="1" ht="15.75" customHeight="1" x14ac:dyDescent="0.3">
      <c r="B138" s="22"/>
      <c r="C138" s="138" t="s">
        <v>8</v>
      </c>
      <c r="D138" s="138" t="s">
        <v>145</v>
      </c>
      <c r="E138" s="139" t="s">
        <v>602</v>
      </c>
      <c r="F138" s="225" t="s">
        <v>603</v>
      </c>
      <c r="G138" s="226"/>
      <c r="H138" s="226"/>
      <c r="I138" s="226"/>
      <c r="J138" s="140" t="s">
        <v>232</v>
      </c>
      <c r="K138" s="141">
        <v>1.95</v>
      </c>
      <c r="L138" s="227">
        <v>0</v>
      </c>
      <c r="M138" s="226"/>
      <c r="N138" s="228">
        <f>ROUND($L$138*$K$138,2)</f>
        <v>0</v>
      </c>
      <c r="O138" s="226"/>
      <c r="P138" s="226"/>
      <c r="Q138" s="226"/>
      <c r="R138" s="24"/>
      <c r="T138" s="142"/>
      <c r="U138" s="30" t="s">
        <v>40</v>
      </c>
      <c r="V138" s="143">
        <v>1.3029999999999999</v>
      </c>
      <c r="W138" s="143">
        <f>$V$138*$K$138</f>
        <v>2.5408499999999998</v>
      </c>
      <c r="X138" s="143">
        <v>1.7034</v>
      </c>
      <c r="Y138" s="143">
        <f>$X$138*$K$138</f>
        <v>3.3216299999999999</v>
      </c>
      <c r="Z138" s="143">
        <v>0</v>
      </c>
      <c r="AA138" s="144">
        <f>$Z$138*$K$138</f>
        <v>0</v>
      </c>
      <c r="AR138" s="6" t="s">
        <v>149</v>
      </c>
      <c r="AT138" s="6" t="s">
        <v>145</v>
      </c>
      <c r="AU138" s="6" t="s">
        <v>108</v>
      </c>
      <c r="AY138" s="6" t="s">
        <v>144</v>
      </c>
      <c r="BE138" s="92">
        <f>IF($U$138="základní",$N$138,0)</f>
        <v>0</v>
      </c>
      <c r="BF138" s="92">
        <f>IF($U$138="snížená",$N$138,0)</f>
        <v>0</v>
      </c>
      <c r="BG138" s="92">
        <f>IF($U$138="zákl. přenesená",$N$138,0)</f>
        <v>0</v>
      </c>
      <c r="BH138" s="92">
        <f>IF($U$138="sníž. přenesená",$N$138,0)</f>
        <v>0</v>
      </c>
      <c r="BI138" s="92">
        <f>IF($U$138="nulová",$N$138,0)</f>
        <v>0</v>
      </c>
      <c r="BJ138" s="6" t="s">
        <v>21</v>
      </c>
      <c r="BK138" s="92">
        <f>ROUND($L$138*$K$138,2)</f>
        <v>0</v>
      </c>
      <c r="BL138" s="6" t="s">
        <v>149</v>
      </c>
    </row>
    <row r="139" spans="2:64" s="6" customFormat="1" ht="27" customHeight="1" x14ac:dyDescent="0.3">
      <c r="B139" s="22"/>
      <c r="C139" s="138" t="s">
        <v>209</v>
      </c>
      <c r="D139" s="138" t="s">
        <v>145</v>
      </c>
      <c r="E139" s="139" t="s">
        <v>530</v>
      </c>
      <c r="F139" s="225" t="s">
        <v>531</v>
      </c>
      <c r="G139" s="226"/>
      <c r="H139" s="226"/>
      <c r="I139" s="226"/>
      <c r="J139" s="140" t="s">
        <v>232</v>
      </c>
      <c r="K139" s="141">
        <v>0.3</v>
      </c>
      <c r="L139" s="227">
        <v>0</v>
      </c>
      <c r="M139" s="226"/>
      <c r="N139" s="228">
        <f>ROUND($L$139*$K$139,2)</f>
        <v>0</v>
      </c>
      <c r="O139" s="226"/>
      <c r="P139" s="226"/>
      <c r="Q139" s="226"/>
      <c r="R139" s="24"/>
      <c r="T139" s="142"/>
      <c r="U139" s="30" t="s">
        <v>40</v>
      </c>
      <c r="V139" s="143">
        <v>1.4650000000000001</v>
      </c>
      <c r="W139" s="143">
        <f>$V$139*$K$139</f>
        <v>0.4395</v>
      </c>
      <c r="X139" s="143">
        <v>2.234</v>
      </c>
      <c r="Y139" s="143">
        <f>$X$139*$K$139</f>
        <v>0.67020000000000002</v>
      </c>
      <c r="Z139" s="143">
        <v>0</v>
      </c>
      <c r="AA139" s="144">
        <f>$Z$139*$K$139</f>
        <v>0</v>
      </c>
      <c r="AR139" s="6" t="s">
        <v>149</v>
      </c>
      <c r="AT139" s="6" t="s">
        <v>145</v>
      </c>
      <c r="AU139" s="6" t="s">
        <v>108</v>
      </c>
      <c r="AY139" s="6" t="s">
        <v>144</v>
      </c>
      <c r="BE139" s="92">
        <f>IF($U$139="základní",$N$139,0)</f>
        <v>0</v>
      </c>
      <c r="BF139" s="92">
        <f>IF($U$139="snížená",$N$139,0)</f>
        <v>0</v>
      </c>
      <c r="BG139" s="92">
        <f>IF($U$139="zákl. přenesená",$N$139,0)</f>
        <v>0</v>
      </c>
      <c r="BH139" s="92">
        <f>IF($U$139="sníž. přenesená",$N$139,0)</f>
        <v>0</v>
      </c>
      <c r="BI139" s="92">
        <f>IF($U$139="nulová",$N$139,0)</f>
        <v>0</v>
      </c>
      <c r="BJ139" s="6" t="s">
        <v>21</v>
      </c>
      <c r="BK139" s="92">
        <f>ROUND($L$139*$K$139,2)</f>
        <v>0</v>
      </c>
      <c r="BL139" s="6" t="s">
        <v>149</v>
      </c>
    </row>
    <row r="140" spans="2:64" s="127" customFormat="1" ht="30.75" customHeight="1" x14ac:dyDescent="0.35">
      <c r="B140" s="128"/>
      <c r="C140" s="129"/>
      <c r="D140" s="137" t="s">
        <v>227</v>
      </c>
      <c r="E140" s="129"/>
      <c r="F140" s="129"/>
      <c r="G140" s="129"/>
      <c r="H140" s="129"/>
      <c r="I140" s="129"/>
      <c r="J140" s="129"/>
      <c r="K140" s="129"/>
      <c r="L140" s="129"/>
      <c r="M140" s="129"/>
      <c r="N140" s="237">
        <f>$BK$140</f>
        <v>0</v>
      </c>
      <c r="O140" s="236"/>
      <c r="P140" s="236"/>
      <c r="Q140" s="236"/>
      <c r="R140" s="131"/>
      <c r="T140" s="132"/>
      <c r="U140" s="129"/>
      <c r="V140" s="129"/>
      <c r="W140" s="133">
        <f>SUM($W$141:$W$156)</f>
        <v>83.966000000000008</v>
      </c>
      <c r="X140" s="129"/>
      <c r="Y140" s="133">
        <f>SUM($Y$141:$Y$156)</f>
        <v>26.091169999999998</v>
      </c>
      <c r="Z140" s="129"/>
      <c r="AA140" s="134">
        <f>SUM($AA$141:$AA$156)</f>
        <v>0</v>
      </c>
      <c r="AR140" s="135" t="s">
        <v>21</v>
      </c>
      <c r="AT140" s="135" t="s">
        <v>74</v>
      </c>
      <c r="AU140" s="135" t="s">
        <v>21</v>
      </c>
      <c r="AY140" s="135" t="s">
        <v>144</v>
      </c>
      <c r="BK140" s="136">
        <f>SUM($BK$141:$BK$156)</f>
        <v>0</v>
      </c>
    </row>
    <row r="141" spans="2:64" s="6" customFormat="1" ht="39" customHeight="1" x14ac:dyDescent="0.3">
      <c r="B141" s="22"/>
      <c r="C141" s="138" t="s">
        <v>213</v>
      </c>
      <c r="D141" s="138" t="s">
        <v>145</v>
      </c>
      <c r="E141" s="139" t="s">
        <v>604</v>
      </c>
      <c r="F141" s="225" t="s">
        <v>605</v>
      </c>
      <c r="G141" s="226"/>
      <c r="H141" s="226"/>
      <c r="I141" s="226"/>
      <c r="J141" s="140" t="s">
        <v>162</v>
      </c>
      <c r="K141" s="141">
        <v>14</v>
      </c>
      <c r="L141" s="227">
        <v>0</v>
      </c>
      <c r="M141" s="226"/>
      <c r="N141" s="228">
        <f>ROUND($L$141*$K$141,2)</f>
        <v>0</v>
      </c>
      <c r="O141" s="226"/>
      <c r="P141" s="226"/>
      <c r="Q141" s="226"/>
      <c r="R141" s="24"/>
      <c r="T141" s="142"/>
      <c r="U141" s="30" t="s">
        <v>40</v>
      </c>
      <c r="V141" s="143">
        <v>4.1000000000000002E-2</v>
      </c>
      <c r="W141" s="143">
        <f>$V$141*$K$141</f>
        <v>0.57400000000000007</v>
      </c>
      <c r="X141" s="143">
        <v>0</v>
      </c>
      <c r="Y141" s="143">
        <f>$X$141*$K$141</f>
        <v>0</v>
      </c>
      <c r="Z141" s="143">
        <v>0</v>
      </c>
      <c r="AA141" s="144">
        <f>$Z$141*$K$141</f>
        <v>0</v>
      </c>
      <c r="AR141" s="6" t="s">
        <v>149</v>
      </c>
      <c r="AT141" s="6" t="s">
        <v>145</v>
      </c>
      <c r="AU141" s="6" t="s">
        <v>108</v>
      </c>
      <c r="AY141" s="6" t="s">
        <v>144</v>
      </c>
      <c r="BE141" s="92">
        <f>IF($U$141="základní",$N$141,0)</f>
        <v>0</v>
      </c>
      <c r="BF141" s="92">
        <f>IF($U$141="snížená",$N$141,0)</f>
        <v>0</v>
      </c>
      <c r="BG141" s="92">
        <f>IF($U$141="zákl. přenesená",$N$141,0)</f>
        <v>0</v>
      </c>
      <c r="BH141" s="92">
        <f>IF($U$141="sníž. přenesená",$N$141,0)</f>
        <v>0</v>
      </c>
      <c r="BI141" s="92">
        <f>IF($U$141="nulová",$N$141,0)</f>
        <v>0</v>
      </c>
      <c r="BJ141" s="6" t="s">
        <v>21</v>
      </c>
      <c r="BK141" s="92">
        <f>ROUND($L$141*$K$141,2)</f>
        <v>0</v>
      </c>
      <c r="BL141" s="6" t="s">
        <v>149</v>
      </c>
    </row>
    <row r="142" spans="2:64" s="6" customFormat="1" ht="27" customHeight="1" x14ac:dyDescent="0.3">
      <c r="B142" s="22"/>
      <c r="C142" s="159" t="s">
        <v>316</v>
      </c>
      <c r="D142" s="159" t="s">
        <v>301</v>
      </c>
      <c r="E142" s="160" t="s">
        <v>606</v>
      </c>
      <c r="F142" s="238" t="s">
        <v>607</v>
      </c>
      <c r="G142" s="239"/>
      <c r="H142" s="239"/>
      <c r="I142" s="239"/>
      <c r="J142" s="161" t="s">
        <v>162</v>
      </c>
      <c r="K142" s="162">
        <v>14</v>
      </c>
      <c r="L142" s="240">
        <v>0</v>
      </c>
      <c r="M142" s="239"/>
      <c r="N142" s="241">
        <f>ROUND($L$142*$K$142,2)</f>
        <v>0</v>
      </c>
      <c r="O142" s="226"/>
      <c r="P142" s="226"/>
      <c r="Q142" s="226"/>
      <c r="R142" s="24"/>
      <c r="T142" s="142"/>
      <c r="U142" s="30" t="s">
        <v>40</v>
      </c>
      <c r="V142" s="143">
        <v>0</v>
      </c>
      <c r="W142" s="143">
        <f>$V$142*$K$142</f>
        <v>0</v>
      </c>
      <c r="X142" s="143">
        <v>1.7000000000000001E-4</v>
      </c>
      <c r="Y142" s="143">
        <f>$X$142*$K$142</f>
        <v>2.3800000000000002E-3</v>
      </c>
      <c r="Z142" s="143">
        <v>0</v>
      </c>
      <c r="AA142" s="144">
        <f>$Z$142*$K$142</f>
        <v>0</v>
      </c>
      <c r="AR142" s="6" t="s">
        <v>170</v>
      </c>
      <c r="AT142" s="6" t="s">
        <v>301</v>
      </c>
      <c r="AU142" s="6" t="s">
        <v>108</v>
      </c>
      <c r="AY142" s="6" t="s">
        <v>144</v>
      </c>
      <c r="BE142" s="92">
        <f>IF($U$142="základní",$N$142,0)</f>
        <v>0</v>
      </c>
      <c r="BF142" s="92">
        <f>IF($U$142="snížená",$N$142,0)</f>
        <v>0</v>
      </c>
      <c r="BG142" s="92">
        <f>IF($U$142="zákl. přenesená",$N$142,0)</f>
        <v>0</v>
      </c>
      <c r="BH142" s="92">
        <f>IF($U$142="sníž. přenesená",$N$142,0)</f>
        <v>0</v>
      </c>
      <c r="BI142" s="92">
        <f>IF($U$142="nulová",$N$142,0)</f>
        <v>0</v>
      </c>
      <c r="BJ142" s="6" t="s">
        <v>21</v>
      </c>
      <c r="BK142" s="92">
        <f>ROUND($L$142*$K$142,2)</f>
        <v>0</v>
      </c>
      <c r="BL142" s="6" t="s">
        <v>149</v>
      </c>
    </row>
    <row r="143" spans="2:64" s="6" customFormat="1" ht="15.75" customHeight="1" x14ac:dyDescent="0.3">
      <c r="B143" s="22"/>
      <c r="C143" s="138" t="s">
        <v>319</v>
      </c>
      <c r="D143" s="138" t="s">
        <v>145</v>
      </c>
      <c r="E143" s="139" t="s">
        <v>608</v>
      </c>
      <c r="F143" s="225" t="s">
        <v>609</v>
      </c>
      <c r="G143" s="226"/>
      <c r="H143" s="226"/>
      <c r="I143" s="226"/>
      <c r="J143" s="140" t="s">
        <v>156</v>
      </c>
      <c r="K143" s="141">
        <v>2</v>
      </c>
      <c r="L143" s="227">
        <v>0</v>
      </c>
      <c r="M143" s="226"/>
      <c r="N143" s="228">
        <f>ROUND($L$143*$K$143,2)</f>
        <v>0</v>
      </c>
      <c r="O143" s="226"/>
      <c r="P143" s="226"/>
      <c r="Q143" s="226"/>
      <c r="R143" s="24"/>
      <c r="T143" s="142"/>
      <c r="U143" s="30" t="s">
        <v>40</v>
      </c>
      <c r="V143" s="143">
        <v>0.41199999999999998</v>
      </c>
      <c r="W143" s="143">
        <f>$V$143*$K$143</f>
        <v>0.82399999999999995</v>
      </c>
      <c r="X143" s="143">
        <v>2.4000000000000001E-4</v>
      </c>
      <c r="Y143" s="143">
        <f>$X$143*$K$143</f>
        <v>4.8000000000000001E-4</v>
      </c>
      <c r="Z143" s="143">
        <v>0</v>
      </c>
      <c r="AA143" s="144">
        <f>$Z$143*$K$143</f>
        <v>0</v>
      </c>
      <c r="AR143" s="6" t="s">
        <v>149</v>
      </c>
      <c r="AT143" s="6" t="s">
        <v>145</v>
      </c>
      <c r="AU143" s="6" t="s">
        <v>108</v>
      </c>
      <c r="AY143" s="6" t="s">
        <v>144</v>
      </c>
      <c r="BE143" s="92">
        <f>IF($U$143="základní",$N$143,0)</f>
        <v>0</v>
      </c>
      <c r="BF143" s="92">
        <f>IF($U$143="snížená",$N$143,0)</f>
        <v>0</v>
      </c>
      <c r="BG143" s="92">
        <f>IF($U$143="zákl. přenesená",$N$143,0)</f>
        <v>0</v>
      </c>
      <c r="BH143" s="92">
        <f>IF($U$143="sníž. přenesená",$N$143,0)</f>
        <v>0</v>
      </c>
      <c r="BI143" s="92">
        <f>IF($U$143="nulová",$N$143,0)</f>
        <v>0</v>
      </c>
      <c r="BJ143" s="6" t="s">
        <v>21</v>
      </c>
      <c r="BK143" s="92">
        <f>ROUND($L$143*$K$143,2)</f>
        <v>0</v>
      </c>
      <c r="BL143" s="6" t="s">
        <v>149</v>
      </c>
    </row>
    <row r="144" spans="2:64" s="6" customFormat="1" ht="27" customHeight="1" x14ac:dyDescent="0.3">
      <c r="B144" s="22"/>
      <c r="C144" s="138" t="s">
        <v>322</v>
      </c>
      <c r="D144" s="138" t="s">
        <v>145</v>
      </c>
      <c r="E144" s="139" t="s">
        <v>610</v>
      </c>
      <c r="F144" s="225" t="s">
        <v>611</v>
      </c>
      <c r="G144" s="226"/>
      <c r="H144" s="226"/>
      <c r="I144" s="226"/>
      <c r="J144" s="140" t="s">
        <v>156</v>
      </c>
      <c r="K144" s="141">
        <v>2</v>
      </c>
      <c r="L144" s="227">
        <v>0</v>
      </c>
      <c r="M144" s="226"/>
      <c r="N144" s="228">
        <f>ROUND($L$144*$K$144,2)</f>
        <v>0</v>
      </c>
      <c r="O144" s="226"/>
      <c r="P144" s="226"/>
      <c r="Q144" s="226"/>
      <c r="R144" s="24"/>
      <c r="T144" s="142"/>
      <c r="U144" s="30" t="s">
        <v>40</v>
      </c>
      <c r="V144" s="143">
        <v>1.1819999999999999</v>
      </c>
      <c r="W144" s="143">
        <f>$V$144*$K$144</f>
        <v>2.3639999999999999</v>
      </c>
      <c r="X144" s="143">
        <v>7.2000000000000005E-4</v>
      </c>
      <c r="Y144" s="143">
        <f>$X$144*$K$144</f>
        <v>1.4400000000000001E-3</v>
      </c>
      <c r="Z144" s="143">
        <v>0</v>
      </c>
      <c r="AA144" s="144">
        <f>$Z$144*$K$144</f>
        <v>0</v>
      </c>
      <c r="AR144" s="6" t="s">
        <v>149</v>
      </c>
      <c r="AT144" s="6" t="s">
        <v>145</v>
      </c>
      <c r="AU144" s="6" t="s">
        <v>108</v>
      </c>
      <c r="AY144" s="6" t="s">
        <v>144</v>
      </c>
      <c r="BE144" s="92">
        <f>IF($U$144="základní",$N$144,0)</f>
        <v>0</v>
      </c>
      <c r="BF144" s="92">
        <f>IF($U$144="snížená",$N$144,0)</f>
        <v>0</v>
      </c>
      <c r="BG144" s="92">
        <f>IF($U$144="zákl. přenesená",$N$144,0)</f>
        <v>0</v>
      </c>
      <c r="BH144" s="92">
        <f>IF($U$144="sníž. přenesená",$N$144,0)</f>
        <v>0</v>
      </c>
      <c r="BI144" s="92">
        <f>IF($U$144="nulová",$N$144,0)</f>
        <v>0</v>
      </c>
      <c r="BJ144" s="6" t="s">
        <v>21</v>
      </c>
      <c r="BK144" s="92">
        <f>ROUND($L$144*$K$144,2)</f>
        <v>0</v>
      </c>
      <c r="BL144" s="6" t="s">
        <v>149</v>
      </c>
    </row>
    <row r="145" spans="2:64" s="6" customFormat="1" ht="39" customHeight="1" x14ac:dyDescent="0.3">
      <c r="B145" s="22"/>
      <c r="C145" s="159" t="s">
        <v>7</v>
      </c>
      <c r="D145" s="159" t="s">
        <v>301</v>
      </c>
      <c r="E145" s="160" t="s">
        <v>612</v>
      </c>
      <c r="F145" s="238" t="s">
        <v>613</v>
      </c>
      <c r="G145" s="239"/>
      <c r="H145" s="239"/>
      <c r="I145" s="239"/>
      <c r="J145" s="161" t="s">
        <v>156</v>
      </c>
      <c r="K145" s="162">
        <v>2</v>
      </c>
      <c r="L145" s="240">
        <v>0</v>
      </c>
      <c r="M145" s="239"/>
      <c r="N145" s="241">
        <f>ROUND($L$145*$K$145,2)</f>
        <v>0</v>
      </c>
      <c r="O145" s="226"/>
      <c r="P145" s="226"/>
      <c r="Q145" s="226"/>
      <c r="R145" s="24"/>
      <c r="T145" s="142"/>
      <c r="U145" s="30" t="s">
        <v>40</v>
      </c>
      <c r="V145" s="143">
        <v>0</v>
      </c>
      <c r="W145" s="143">
        <f>$V$145*$K$145</f>
        <v>0</v>
      </c>
      <c r="X145" s="143">
        <v>2.5999999999999999E-3</v>
      </c>
      <c r="Y145" s="143">
        <f>$X$145*$K$145</f>
        <v>5.1999999999999998E-3</v>
      </c>
      <c r="Z145" s="143">
        <v>0</v>
      </c>
      <c r="AA145" s="144">
        <f>$Z$145*$K$145</f>
        <v>0</v>
      </c>
      <c r="AR145" s="6" t="s">
        <v>170</v>
      </c>
      <c r="AT145" s="6" t="s">
        <v>301</v>
      </c>
      <c r="AU145" s="6" t="s">
        <v>108</v>
      </c>
      <c r="AY145" s="6" t="s">
        <v>144</v>
      </c>
      <c r="BE145" s="92">
        <f>IF($U$145="základní",$N$145,0)</f>
        <v>0</v>
      </c>
      <c r="BF145" s="92">
        <f>IF($U$145="snížená",$N$145,0)</f>
        <v>0</v>
      </c>
      <c r="BG145" s="92">
        <f>IF($U$145="zákl. přenesená",$N$145,0)</f>
        <v>0</v>
      </c>
      <c r="BH145" s="92">
        <f>IF($U$145="sníž. přenesená",$N$145,0)</f>
        <v>0</v>
      </c>
      <c r="BI145" s="92">
        <f>IF($U$145="nulová",$N$145,0)</f>
        <v>0</v>
      </c>
      <c r="BJ145" s="6" t="s">
        <v>21</v>
      </c>
      <c r="BK145" s="92">
        <f>ROUND($L$145*$K$145,2)</f>
        <v>0</v>
      </c>
      <c r="BL145" s="6" t="s">
        <v>149</v>
      </c>
    </row>
    <row r="146" spans="2:64" s="6" customFormat="1" ht="27" customHeight="1" x14ac:dyDescent="0.3">
      <c r="B146" s="22"/>
      <c r="C146" s="138" t="s">
        <v>328</v>
      </c>
      <c r="D146" s="138" t="s">
        <v>145</v>
      </c>
      <c r="E146" s="139" t="s">
        <v>614</v>
      </c>
      <c r="F146" s="225" t="s">
        <v>615</v>
      </c>
      <c r="G146" s="226"/>
      <c r="H146" s="226"/>
      <c r="I146" s="226"/>
      <c r="J146" s="140" t="s">
        <v>162</v>
      </c>
      <c r="K146" s="141">
        <v>13</v>
      </c>
      <c r="L146" s="227">
        <v>0</v>
      </c>
      <c r="M146" s="226"/>
      <c r="N146" s="228">
        <f>ROUND($L$146*$K$146,2)</f>
        <v>0</v>
      </c>
      <c r="O146" s="226"/>
      <c r="P146" s="226"/>
      <c r="Q146" s="226"/>
      <c r="R146" s="24"/>
      <c r="T146" s="142"/>
      <c r="U146" s="30" t="s">
        <v>40</v>
      </c>
      <c r="V146" s="143">
        <v>8.2000000000000003E-2</v>
      </c>
      <c r="W146" s="143">
        <f>$V$146*$K$146</f>
        <v>1.0660000000000001</v>
      </c>
      <c r="X146" s="143">
        <v>0</v>
      </c>
      <c r="Y146" s="143">
        <f>$X$146*$K$146</f>
        <v>0</v>
      </c>
      <c r="Z146" s="143">
        <v>0</v>
      </c>
      <c r="AA146" s="144">
        <f>$Z$146*$K$146</f>
        <v>0</v>
      </c>
      <c r="AR146" s="6" t="s">
        <v>149</v>
      </c>
      <c r="AT146" s="6" t="s">
        <v>145</v>
      </c>
      <c r="AU146" s="6" t="s">
        <v>108</v>
      </c>
      <c r="AY146" s="6" t="s">
        <v>144</v>
      </c>
      <c r="BE146" s="92">
        <f>IF($U$146="základní",$N$146,0)</f>
        <v>0</v>
      </c>
      <c r="BF146" s="92">
        <f>IF($U$146="snížená",$N$146,0)</f>
        <v>0</v>
      </c>
      <c r="BG146" s="92">
        <f>IF($U$146="zákl. přenesená",$N$146,0)</f>
        <v>0</v>
      </c>
      <c r="BH146" s="92">
        <f>IF($U$146="sníž. přenesená",$N$146,0)</f>
        <v>0</v>
      </c>
      <c r="BI146" s="92">
        <f>IF($U$146="nulová",$N$146,0)</f>
        <v>0</v>
      </c>
      <c r="BJ146" s="6" t="s">
        <v>21</v>
      </c>
      <c r="BK146" s="92">
        <f>ROUND($L$146*$K$146,2)</f>
        <v>0</v>
      </c>
      <c r="BL146" s="6" t="s">
        <v>149</v>
      </c>
    </row>
    <row r="147" spans="2:64" s="6" customFormat="1" ht="15.75" customHeight="1" x14ac:dyDescent="0.3">
      <c r="B147" s="22"/>
      <c r="C147" s="138" t="s">
        <v>331</v>
      </c>
      <c r="D147" s="138" t="s">
        <v>145</v>
      </c>
      <c r="E147" s="139" t="s">
        <v>616</v>
      </c>
      <c r="F147" s="225" t="s">
        <v>617</v>
      </c>
      <c r="G147" s="226"/>
      <c r="H147" s="226"/>
      <c r="I147" s="226"/>
      <c r="J147" s="140" t="s">
        <v>162</v>
      </c>
      <c r="K147" s="141">
        <v>13</v>
      </c>
      <c r="L147" s="227">
        <v>0</v>
      </c>
      <c r="M147" s="226"/>
      <c r="N147" s="228">
        <f>ROUND($L$147*$K$147,2)</f>
        <v>0</v>
      </c>
      <c r="O147" s="226"/>
      <c r="P147" s="226"/>
      <c r="Q147" s="226"/>
      <c r="R147" s="24"/>
      <c r="T147" s="142"/>
      <c r="U147" s="30" t="s">
        <v>40</v>
      </c>
      <c r="V147" s="143">
        <v>4.3999999999999997E-2</v>
      </c>
      <c r="W147" s="143">
        <f>$V$147*$K$147</f>
        <v>0.57199999999999995</v>
      </c>
      <c r="X147" s="143">
        <v>0</v>
      </c>
      <c r="Y147" s="143">
        <f>$X$147*$K$147</f>
        <v>0</v>
      </c>
      <c r="Z147" s="143">
        <v>0</v>
      </c>
      <c r="AA147" s="144">
        <f>$Z$147*$K$147</f>
        <v>0</v>
      </c>
      <c r="AR147" s="6" t="s">
        <v>149</v>
      </c>
      <c r="AT147" s="6" t="s">
        <v>145</v>
      </c>
      <c r="AU147" s="6" t="s">
        <v>108</v>
      </c>
      <c r="AY147" s="6" t="s">
        <v>144</v>
      </c>
      <c r="BE147" s="92">
        <f>IF($U$147="základní",$N$147,0)</f>
        <v>0</v>
      </c>
      <c r="BF147" s="92">
        <f>IF($U$147="snížená",$N$147,0)</f>
        <v>0</v>
      </c>
      <c r="BG147" s="92">
        <f>IF($U$147="zákl. přenesená",$N$147,0)</f>
        <v>0</v>
      </c>
      <c r="BH147" s="92">
        <f>IF($U$147="sníž. přenesená",$N$147,0)</f>
        <v>0</v>
      </c>
      <c r="BI147" s="92">
        <f>IF($U$147="nulová",$N$147,0)</f>
        <v>0</v>
      </c>
      <c r="BJ147" s="6" t="s">
        <v>21</v>
      </c>
      <c r="BK147" s="92">
        <f>ROUND($L$147*$K$147,2)</f>
        <v>0</v>
      </c>
      <c r="BL147" s="6" t="s">
        <v>149</v>
      </c>
    </row>
    <row r="148" spans="2:64" s="6" customFormat="1" ht="27" customHeight="1" x14ac:dyDescent="0.3">
      <c r="B148" s="22"/>
      <c r="C148" s="138" t="s">
        <v>334</v>
      </c>
      <c r="D148" s="138" t="s">
        <v>145</v>
      </c>
      <c r="E148" s="139" t="s">
        <v>618</v>
      </c>
      <c r="F148" s="225" t="s">
        <v>619</v>
      </c>
      <c r="G148" s="226"/>
      <c r="H148" s="226"/>
      <c r="I148" s="226"/>
      <c r="J148" s="140" t="s">
        <v>156</v>
      </c>
      <c r="K148" s="141">
        <v>2</v>
      </c>
      <c r="L148" s="227">
        <v>0</v>
      </c>
      <c r="M148" s="226"/>
      <c r="N148" s="228">
        <f>ROUND($L$148*$K$148,2)</f>
        <v>0</v>
      </c>
      <c r="O148" s="226"/>
      <c r="P148" s="226"/>
      <c r="Q148" s="226"/>
      <c r="R148" s="24"/>
      <c r="T148" s="142"/>
      <c r="U148" s="30" t="s">
        <v>40</v>
      </c>
      <c r="V148" s="143">
        <v>37.706000000000003</v>
      </c>
      <c r="W148" s="143">
        <f>$V$148*$K$148</f>
        <v>75.412000000000006</v>
      </c>
      <c r="X148" s="143">
        <v>11.49737</v>
      </c>
      <c r="Y148" s="143">
        <f>$X$148*$K$148</f>
        <v>22.99474</v>
      </c>
      <c r="Z148" s="143">
        <v>0</v>
      </c>
      <c r="AA148" s="144">
        <f>$Z$148*$K$148</f>
        <v>0</v>
      </c>
      <c r="AR148" s="6" t="s">
        <v>149</v>
      </c>
      <c r="AT148" s="6" t="s">
        <v>145</v>
      </c>
      <c r="AU148" s="6" t="s">
        <v>108</v>
      </c>
      <c r="AY148" s="6" t="s">
        <v>144</v>
      </c>
      <c r="BE148" s="92">
        <f>IF($U$148="základní",$N$148,0)</f>
        <v>0</v>
      </c>
      <c r="BF148" s="92">
        <f>IF($U$148="snížená",$N$148,0)</f>
        <v>0</v>
      </c>
      <c r="BG148" s="92">
        <f>IF($U$148="zákl. přenesená",$N$148,0)</f>
        <v>0</v>
      </c>
      <c r="BH148" s="92">
        <f>IF($U$148="sníž. přenesená",$N$148,0)</f>
        <v>0</v>
      </c>
      <c r="BI148" s="92">
        <f>IF($U$148="nulová",$N$148,0)</f>
        <v>0</v>
      </c>
      <c r="BJ148" s="6" t="s">
        <v>21</v>
      </c>
      <c r="BK148" s="92">
        <f>ROUND($L$148*$K$148,2)</f>
        <v>0</v>
      </c>
      <c r="BL148" s="6" t="s">
        <v>149</v>
      </c>
    </row>
    <row r="149" spans="2:64" s="6" customFormat="1" ht="27" customHeight="1" x14ac:dyDescent="0.3">
      <c r="B149" s="22"/>
      <c r="C149" s="159" t="s">
        <v>337</v>
      </c>
      <c r="D149" s="159" t="s">
        <v>301</v>
      </c>
      <c r="E149" s="160" t="s">
        <v>620</v>
      </c>
      <c r="F149" s="238" t="s">
        <v>621</v>
      </c>
      <c r="G149" s="239"/>
      <c r="H149" s="239"/>
      <c r="I149" s="239"/>
      <c r="J149" s="161" t="s">
        <v>156</v>
      </c>
      <c r="K149" s="162">
        <v>2</v>
      </c>
      <c r="L149" s="240">
        <v>0</v>
      </c>
      <c r="M149" s="239"/>
      <c r="N149" s="241">
        <f>ROUND($L$149*$K$149,2)</f>
        <v>0</v>
      </c>
      <c r="O149" s="226"/>
      <c r="P149" s="226"/>
      <c r="Q149" s="226"/>
      <c r="R149" s="24"/>
      <c r="T149" s="142"/>
      <c r="U149" s="30" t="s">
        <v>40</v>
      </c>
      <c r="V149" s="143">
        <v>0</v>
      </c>
      <c r="W149" s="143">
        <f>$V$149*$K$149</f>
        <v>0</v>
      </c>
      <c r="X149" s="143">
        <v>0.32800000000000001</v>
      </c>
      <c r="Y149" s="143">
        <f>$X$149*$K$149</f>
        <v>0.65600000000000003</v>
      </c>
      <c r="Z149" s="143">
        <v>0</v>
      </c>
      <c r="AA149" s="144">
        <f>$Z$149*$K$149</f>
        <v>0</v>
      </c>
      <c r="AR149" s="6" t="s">
        <v>170</v>
      </c>
      <c r="AT149" s="6" t="s">
        <v>301</v>
      </c>
      <c r="AU149" s="6" t="s">
        <v>108</v>
      </c>
      <c r="AY149" s="6" t="s">
        <v>144</v>
      </c>
      <c r="BE149" s="92">
        <f>IF($U$149="základní",$N$149,0)</f>
        <v>0</v>
      </c>
      <c r="BF149" s="92">
        <f>IF($U$149="snížená",$N$149,0)</f>
        <v>0</v>
      </c>
      <c r="BG149" s="92">
        <f>IF($U$149="zákl. přenesená",$N$149,0)</f>
        <v>0</v>
      </c>
      <c r="BH149" s="92">
        <f>IF($U$149="sníž. přenesená",$N$149,0)</f>
        <v>0</v>
      </c>
      <c r="BI149" s="92">
        <f>IF($U$149="nulová",$N$149,0)</f>
        <v>0</v>
      </c>
      <c r="BJ149" s="6" t="s">
        <v>21</v>
      </c>
      <c r="BK149" s="92">
        <f>ROUND($L$149*$K$149,2)</f>
        <v>0</v>
      </c>
      <c r="BL149" s="6" t="s">
        <v>149</v>
      </c>
    </row>
    <row r="150" spans="2:64" s="6" customFormat="1" ht="27" customHeight="1" x14ac:dyDescent="0.3">
      <c r="B150" s="22"/>
      <c r="C150" s="159" t="s">
        <v>340</v>
      </c>
      <c r="D150" s="159" t="s">
        <v>301</v>
      </c>
      <c r="E150" s="160" t="s">
        <v>622</v>
      </c>
      <c r="F150" s="238" t="s">
        <v>623</v>
      </c>
      <c r="G150" s="239"/>
      <c r="H150" s="239"/>
      <c r="I150" s="239"/>
      <c r="J150" s="161" t="s">
        <v>156</v>
      </c>
      <c r="K150" s="162">
        <v>2</v>
      </c>
      <c r="L150" s="240">
        <v>0</v>
      </c>
      <c r="M150" s="239"/>
      <c r="N150" s="241">
        <f>ROUND($L$150*$K$150,2)</f>
        <v>0</v>
      </c>
      <c r="O150" s="226"/>
      <c r="P150" s="226"/>
      <c r="Q150" s="226"/>
      <c r="R150" s="24"/>
      <c r="T150" s="142"/>
      <c r="U150" s="30" t="s">
        <v>40</v>
      </c>
      <c r="V150" s="143">
        <v>0</v>
      </c>
      <c r="W150" s="143">
        <f>$V$150*$K$150</f>
        <v>0</v>
      </c>
      <c r="X150" s="143">
        <v>0.28799999999999998</v>
      </c>
      <c r="Y150" s="143">
        <f>$X$150*$K$150</f>
        <v>0.57599999999999996</v>
      </c>
      <c r="Z150" s="143">
        <v>0</v>
      </c>
      <c r="AA150" s="144">
        <f>$Z$150*$K$150</f>
        <v>0</v>
      </c>
      <c r="AR150" s="6" t="s">
        <v>170</v>
      </c>
      <c r="AT150" s="6" t="s">
        <v>301</v>
      </c>
      <c r="AU150" s="6" t="s">
        <v>108</v>
      </c>
      <c r="AY150" s="6" t="s">
        <v>144</v>
      </c>
      <c r="BE150" s="92">
        <f>IF($U$150="základní",$N$150,0)</f>
        <v>0</v>
      </c>
      <c r="BF150" s="92">
        <f>IF($U$150="snížená",$N$150,0)</f>
        <v>0</v>
      </c>
      <c r="BG150" s="92">
        <f>IF($U$150="zákl. přenesená",$N$150,0)</f>
        <v>0</v>
      </c>
      <c r="BH150" s="92">
        <f>IF($U$150="sníž. přenesená",$N$150,0)</f>
        <v>0</v>
      </c>
      <c r="BI150" s="92">
        <f>IF($U$150="nulová",$N$150,0)</f>
        <v>0</v>
      </c>
      <c r="BJ150" s="6" t="s">
        <v>21</v>
      </c>
      <c r="BK150" s="92">
        <f>ROUND($L$150*$K$150,2)</f>
        <v>0</v>
      </c>
      <c r="BL150" s="6" t="s">
        <v>149</v>
      </c>
    </row>
    <row r="151" spans="2:64" s="6" customFormat="1" ht="27" customHeight="1" x14ac:dyDescent="0.3">
      <c r="B151" s="22"/>
      <c r="C151" s="159" t="s">
        <v>341</v>
      </c>
      <c r="D151" s="159" t="s">
        <v>301</v>
      </c>
      <c r="E151" s="160" t="s">
        <v>624</v>
      </c>
      <c r="F151" s="238" t="s">
        <v>625</v>
      </c>
      <c r="G151" s="239"/>
      <c r="H151" s="239"/>
      <c r="I151" s="239"/>
      <c r="J151" s="161" t="s">
        <v>156</v>
      </c>
      <c r="K151" s="162">
        <v>4</v>
      </c>
      <c r="L151" s="240">
        <v>0</v>
      </c>
      <c r="M151" s="239"/>
      <c r="N151" s="241">
        <f>ROUND($L$151*$K$151,2)</f>
        <v>0</v>
      </c>
      <c r="O151" s="226"/>
      <c r="P151" s="226"/>
      <c r="Q151" s="226"/>
      <c r="R151" s="24"/>
      <c r="T151" s="142"/>
      <c r="U151" s="30" t="s">
        <v>40</v>
      </c>
      <c r="V151" s="143">
        <v>0</v>
      </c>
      <c r="W151" s="143">
        <f>$V$151*$K$151</f>
        <v>0</v>
      </c>
      <c r="X151" s="143">
        <v>0.45300000000000001</v>
      </c>
      <c r="Y151" s="143">
        <f>$X$151*$K$151</f>
        <v>1.8120000000000001</v>
      </c>
      <c r="Z151" s="143">
        <v>0</v>
      </c>
      <c r="AA151" s="144">
        <f>$Z$151*$K$151</f>
        <v>0</v>
      </c>
      <c r="AR151" s="6" t="s">
        <v>170</v>
      </c>
      <c r="AT151" s="6" t="s">
        <v>301</v>
      </c>
      <c r="AU151" s="6" t="s">
        <v>108</v>
      </c>
      <c r="AY151" s="6" t="s">
        <v>144</v>
      </c>
      <c r="BE151" s="92">
        <f>IF($U$151="základní",$N$151,0)</f>
        <v>0</v>
      </c>
      <c r="BF151" s="92">
        <f>IF($U$151="snížená",$N$151,0)</f>
        <v>0</v>
      </c>
      <c r="BG151" s="92">
        <f>IF($U$151="zákl. přenesená",$N$151,0)</f>
        <v>0</v>
      </c>
      <c r="BH151" s="92">
        <f>IF($U$151="sníž. přenesená",$N$151,0)</f>
        <v>0</v>
      </c>
      <c r="BI151" s="92">
        <f>IF($U$151="nulová",$N$151,0)</f>
        <v>0</v>
      </c>
      <c r="BJ151" s="6" t="s">
        <v>21</v>
      </c>
      <c r="BK151" s="92">
        <f>ROUND($L$151*$K$151,2)</f>
        <v>0</v>
      </c>
      <c r="BL151" s="6" t="s">
        <v>149</v>
      </c>
    </row>
    <row r="152" spans="2:64" s="6" customFormat="1" ht="27" customHeight="1" x14ac:dyDescent="0.3">
      <c r="B152" s="22"/>
      <c r="C152" s="138" t="s">
        <v>346</v>
      </c>
      <c r="D152" s="138" t="s">
        <v>145</v>
      </c>
      <c r="E152" s="139" t="s">
        <v>626</v>
      </c>
      <c r="F152" s="225" t="s">
        <v>627</v>
      </c>
      <c r="G152" s="226"/>
      <c r="H152" s="226"/>
      <c r="I152" s="226"/>
      <c r="J152" s="140" t="s">
        <v>156</v>
      </c>
      <c r="K152" s="141">
        <v>2</v>
      </c>
      <c r="L152" s="227">
        <v>0</v>
      </c>
      <c r="M152" s="226"/>
      <c r="N152" s="228">
        <f>ROUND($L$152*$K$152,2)</f>
        <v>0</v>
      </c>
      <c r="O152" s="226"/>
      <c r="P152" s="226"/>
      <c r="Q152" s="226"/>
      <c r="R152" s="24"/>
      <c r="T152" s="142"/>
      <c r="U152" s="30" t="s">
        <v>40</v>
      </c>
      <c r="V152" s="143">
        <v>0.68</v>
      </c>
      <c r="W152" s="143">
        <f>$V$152*$K$152</f>
        <v>1.36</v>
      </c>
      <c r="X152" s="143">
        <v>4.6800000000000001E-3</v>
      </c>
      <c r="Y152" s="143">
        <f>$X$152*$K$152</f>
        <v>9.3600000000000003E-3</v>
      </c>
      <c r="Z152" s="143">
        <v>0</v>
      </c>
      <c r="AA152" s="144">
        <f>$Z$152*$K$152</f>
        <v>0</v>
      </c>
      <c r="AR152" s="6" t="s">
        <v>149</v>
      </c>
      <c r="AT152" s="6" t="s">
        <v>145</v>
      </c>
      <c r="AU152" s="6" t="s">
        <v>108</v>
      </c>
      <c r="AY152" s="6" t="s">
        <v>144</v>
      </c>
      <c r="BE152" s="92">
        <f>IF($U$152="základní",$N$152,0)</f>
        <v>0</v>
      </c>
      <c r="BF152" s="92">
        <f>IF($U$152="snížená",$N$152,0)</f>
        <v>0</v>
      </c>
      <c r="BG152" s="92">
        <f>IF($U$152="zákl. přenesená",$N$152,0)</f>
        <v>0</v>
      </c>
      <c r="BH152" s="92">
        <f>IF($U$152="sníž. přenesená",$N$152,0)</f>
        <v>0</v>
      </c>
      <c r="BI152" s="92">
        <f>IF($U$152="nulová",$N$152,0)</f>
        <v>0</v>
      </c>
      <c r="BJ152" s="6" t="s">
        <v>21</v>
      </c>
      <c r="BK152" s="92">
        <f>ROUND($L$152*$K$152,2)</f>
        <v>0</v>
      </c>
      <c r="BL152" s="6" t="s">
        <v>149</v>
      </c>
    </row>
    <row r="153" spans="2:64" s="6" customFormat="1" ht="15.75" customHeight="1" x14ac:dyDescent="0.3">
      <c r="B153" s="22"/>
      <c r="C153" s="159" t="s">
        <v>351</v>
      </c>
      <c r="D153" s="159" t="s">
        <v>301</v>
      </c>
      <c r="E153" s="160" t="s">
        <v>628</v>
      </c>
      <c r="F153" s="238" t="s">
        <v>629</v>
      </c>
      <c r="G153" s="239"/>
      <c r="H153" s="239"/>
      <c r="I153" s="239"/>
      <c r="J153" s="161" t="s">
        <v>156</v>
      </c>
      <c r="K153" s="162">
        <v>2</v>
      </c>
      <c r="L153" s="240">
        <v>0</v>
      </c>
      <c r="M153" s="239"/>
      <c r="N153" s="241">
        <f>ROUND($L$153*$K$153,2)</f>
        <v>0</v>
      </c>
      <c r="O153" s="226"/>
      <c r="P153" s="226"/>
      <c r="Q153" s="226"/>
      <c r="R153" s="24"/>
      <c r="T153" s="142"/>
      <c r="U153" s="30" t="s">
        <v>40</v>
      </c>
      <c r="V153" s="143">
        <v>0</v>
      </c>
      <c r="W153" s="143">
        <f>$V$153*$K$153</f>
        <v>0</v>
      </c>
      <c r="X153" s="143">
        <v>1.4999999999999999E-2</v>
      </c>
      <c r="Y153" s="143">
        <f>$X$153*$K$153</f>
        <v>0.03</v>
      </c>
      <c r="Z153" s="143">
        <v>0</v>
      </c>
      <c r="AA153" s="144">
        <f>$Z$153*$K$153</f>
        <v>0</v>
      </c>
      <c r="AR153" s="6" t="s">
        <v>170</v>
      </c>
      <c r="AT153" s="6" t="s">
        <v>301</v>
      </c>
      <c r="AU153" s="6" t="s">
        <v>108</v>
      </c>
      <c r="AY153" s="6" t="s">
        <v>144</v>
      </c>
      <c r="BE153" s="92">
        <f>IF($U$153="základní",$N$153,0)</f>
        <v>0</v>
      </c>
      <c r="BF153" s="92">
        <f>IF($U$153="snížená",$N$153,0)</f>
        <v>0</v>
      </c>
      <c r="BG153" s="92">
        <f>IF($U$153="zákl. přenesená",$N$153,0)</f>
        <v>0</v>
      </c>
      <c r="BH153" s="92">
        <f>IF($U$153="sníž. přenesená",$N$153,0)</f>
        <v>0</v>
      </c>
      <c r="BI153" s="92">
        <f>IF($U$153="nulová",$N$153,0)</f>
        <v>0</v>
      </c>
      <c r="BJ153" s="6" t="s">
        <v>21</v>
      </c>
      <c r="BK153" s="92">
        <f>ROUND($L$153*$K$153,2)</f>
        <v>0</v>
      </c>
      <c r="BL153" s="6" t="s">
        <v>149</v>
      </c>
    </row>
    <row r="154" spans="2:64" s="6" customFormat="1" ht="27" customHeight="1" x14ac:dyDescent="0.3">
      <c r="B154" s="22"/>
      <c r="C154" s="138" t="s">
        <v>354</v>
      </c>
      <c r="D154" s="138" t="s">
        <v>145</v>
      </c>
      <c r="E154" s="139" t="s">
        <v>630</v>
      </c>
      <c r="F154" s="225" t="s">
        <v>631</v>
      </c>
      <c r="G154" s="226"/>
      <c r="H154" s="226"/>
      <c r="I154" s="226"/>
      <c r="J154" s="140" t="s">
        <v>156</v>
      </c>
      <c r="K154" s="141">
        <v>2</v>
      </c>
      <c r="L154" s="227">
        <v>0</v>
      </c>
      <c r="M154" s="226"/>
      <c r="N154" s="228">
        <f>ROUND($L$154*$K$154,2)</f>
        <v>0</v>
      </c>
      <c r="O154" s="226"/>
      <c r="P154" s="226"/>
      <c r="Q154" s="226"/>
      <c r="R154" s="24"/>
      <c r="T154" s="142"/>
      <c r="U154" s="30" t="s">
        <v>40</v>
      </c>
      <c r="V154" s="143">
        <v>0.40300000000000002</v>
      </c>
      <c r="W154" s="143">
        <f>$V$154*$K$154</f>
        <v>0.80600000000000005</v>
      </c>
      <c r="X154" s="143">
        <v>1.6000000000000001E-4</v>
      </c>
      <c r="Y154" s="143">
        <f>$X$154*$K$154</f>
        <v>3.2000000000000003E-4</v>
      </c>
      <c r="Z154" s="143">
        <v>0</v>
      </c>
      <c r="AA154" s="144">
        <f>$Z$154*$K$154</f>
        <v>0</v>
      </c>
      <c r="AR154" s="6" t="s">
        <v>149</v>
      </c>
      <c r="AT154" s="6" t="s">
        <v>145</v>
      </c>
      <c r="AU154" s="6" t="s">
        <v>108</v>
      </c>
      <c r="AY154" s="6" t="s">
        <v>144</v>
      </c>
      <c r="BE154" s="92">
        <f>IF($U$154="základní",$N$154,0)</f>
        <v>0</v>
      </c>
      <c r="BF154" s="92">
        <f>IF($U$154="snížená",$N$154,0)</f>
        <v>0</v>
      </c>
      <c r="BG154" s="92">
        <f>IF($U$154="zákl. přenesená",$N$154,0)</f>
        <v>0</v>
      </c>
      <c r="BH154" s="92">
        <f>IF($U$154="sníž. přenesená",$N$154,0)</f>
        <v>0</v>
      </c>
      <c r="BI154" s="92">
        <f>IF($U$154="nulová",$N$154,0)</f>
        <v>0</v>
      </c>
      <c r="BJ154" s="6" t="s">
        <v>21</v>
      </c>
      <c r="BK154" s="92">
        <f>ROUND($L$154*$K$154,2)</f>
        <v>0</v>
      </c>
      <c r="BL154" s="6" t="s">
        <v>149</v>
      </c>
    </row>
    <row r="155" spans="2:64" s="6" customFormat="1" ht="15.75" customHeight="1" x14ac:dyDescent="0.3">
      <c r="B155" s="22"/>
      <c r="C155" s="138" t="s">
        <v>357</v>
      </c>
      <c r="D155" s="138" t="s">
        <v>145</v>
      </c>
      <c r="E155" s="139" t="s">
        <v>632</v>
      </c>
      <c r="F155" s="225" t="s">
        <v>633</v>
      </c>
      <c r="G155" s="226"/>
      <c r="H155" s="226"/>
      <c r="I155" s="226"/>
      <c r="J155" s="140" t="s">
        <v>162</v>
      </c>
      <c r="K155" s="141">
        <v>13</v>
      </c>
      <c r="L155" s="227">
        <v>0</v>
      </c>
      <c r="M155" s="226"/>
      <c r="N155" s="228">
        <f>ROUND($L$155*$K$155,2)</f>
        <v>0</v>
      </c>
      <c r="O155" s="226"/>
      <c r="P155" s="226"/>
      <c r="Q155" s="226"/>
      <c r="R155" s="24"/>
      <c r="T155" s="142"/>
      <c r="U155" s="30" t="s">
        <v>40</v>
      </c>
      <c r="V155" s="143">
        <v>5.3999999999999999E-2</v>
      </c>
      <c r="W155" s="143">
        <f>$V$155*$K$155</f>
        <v>0.70199999999999996</v>
      </c>
      <c r="X155" s="143">
        <v>1.9000000000000001E-4</v>
      </c>
      <c r="Y155" s="143">
        <f>$X$155*$K$155</f>
        <v>2.47E-3</v>
      </c>
      <c r="Z155" s="143">
        <v>0</v>
      </c>
      <c r="AA155" s="144">
        <f>$Z$155*$K$155</f>
        <v>0</v>
      </c>
      <c r="AR155" s="6" t="s">
        <v>149</v>
      </c>
      <c r="AT155" s="6" t="s">
        <v>145</v>
      </c>
      <c r="AU155" s="6" t="s">
        <v>108</v>
      </c>
      <c r="AY155" s="6" t="s">
        <v>144</v>
      </c>
      <c r="BE155" s="92">
        <f>IF($U$155="základní",$N$155,0)</f>
        <v>0</v>
      </c>
      <c r="BF155" s="92">
        <f>IF($U$155="snížená",$N$155,0)</f>
        <v>0</v>
      </c>
      <c r="BG155" s="92">
        <f>IF($U$155="zákl. přenesená",$N$155,0)</f>
        <v>0</v>
      </c>
      <c r="BH155" s="92">
        <f>IF($U$155="sníž. přenesená",$N$155,0)</f>
        <v>0</v>
      </c>
      <c r="BI155" s="92">
        <f>IF($U$155="nulová",$N$155,0)</f>
        <v>0</v>
      </c>
      <c r="BJ155" s="6" t="s">
        <v>21</v>
      </c>
      <c r="BK155" s="92">
        <f>ROUND($L$155*$K$155,2)</f>
        <v>0</v>
      </c>
      <c r="BL155" s="6" t="s">
        <v>149</v>
      </c>
    </row>
    <row r="156" spans="2:64" s="6" customFormat="1" ht="27" customHeight="1" x14ac:dyDescent="0.3">
      <c r="B156" s="22"/>
      <c r="C156" s="138" t="s">
        <v>358</v>
      </c>
      <c r="D156" s="138" t="s">
        <v>145</v>
      </c>
      <c r="E156" s="139" t="s">
        <v>634</v>
      </c>
      <c r="F156" s="225" t="s">
        <v>635</v>
      </c>
      <c r="G156" s="226"/>
      <c r="H156" s="226"/>
      <c r="I156" s="226"/>
      <c r="J156" s="140" t="s">
        <v>162</v>
      </c>
      <c r="K156" s="141">
        <v>13</v>
      </c>
      <c r="L156" s="227">
        <v>0</v>
      </c>
      <c r="M156" s="226"/>
      <c r="N156" s="228">
        <f>ROUND($L$156*$K$156,2)</f>
        <v>0</v>
      </c>
      <c r="O156" s="226"/>
      <c r="P156" s="226"/>
      <c r="Q156" s="226"/>
      <c r="R156" s="24"/>
      <c r="T156" s="142"/>
      <c r="U156" s="30" t="s">
        <v>40</v>
      </c>
      <c r="V156" s="143">
        <v>2.1999999999999999E-2</v>
      </c>
      <c r="W156" s="143">
        <f>$V$156*$K$156</f>
        <v>0.28599999999999998</v>
      </c>
      <c r="X156" s="143">
        <v>6.0000000000000002E-5</v>
      </c>
      <c r="Y156" s="143">
        <f>$X$156*$K$156</f>
        <v>7.7999999999999999E-4</v>
      </c>
      <c r="Z156" s="143">
        <v>0</v>
      </c>
      <c r="AA156" s="144">
        <f>$Z$156*$K$156</f>
        <v>0</v>
      </c>
      <c r="AR156" s="6" t="s">
        <v>149</v>
      </c>
      <c r="AT156" s="6" t="s">
        <v>145</v>
      </c>
      <c r="AU156" s="6" t="s">
        <v>108</v>
      </c>
      <c r="AY156" s="6" t="s">
        <v>144</v>
      </c>
      <c r="BE156" s="92">
        <f>IF($U$156="základní",$N$156,0)</f>
        <v>0</v>
      </c>
      <c r="BF156" s="92">
        <f>IF($U$156="snížená",$N$156,0)</f>
        <v>0</v>
      </c>
      <c r="BG156" s="92">
        <f>IF($U$156="zákl. přenesená",$N$156,0)</f>
        <v>0</v>
      </c>
      <c r="BH156" s="92">
        <f>IF($U$156="sníž. přenesená",$N$156,0)</f>
        <v>0</v>
      </c>
      <c r="BI156" s="92">
        <f>IF($U$156="nulová",$N$156,0)</f>
        <v>0</v>
      </c>
      <c r="BJ156" s="6" t="s">
        <v>21</v>
      </c>
      <c r="BK156" s="92">
        <f>ROUND($L$156*$K$156,2)</f>
        <v>0</v>
      </c>
      <c r="BL156" s="6" t="s">
        <v>149</v>
      </c>
    </row>
    <row r="157" spans="2:64" s="127" customFormat="1" ht="30.75" customHeight="1" x14ac:dyDescent="0.35">
      <c r="B157" s="128"/>
      <c r="C157" s="129"/>
      <c r="D157" s="137" t="s">
        <v>496</v>
      </c>
      <c r="E157" s="129"/>
      <c r="F157" s="129"/>
      <c r="G157" s="129"/>
      <c r="H157" s="129"/>
      <c r="I157" s="129"/>
      <c r="J157" s="129"/>
      <c r="K157" s="129"/>
      <c r="L157" s="129"/>
      <c r="M157" s="129"/>
      <c r="N157" s="237">
        <f>$BK$157</f>
        <v>0</v>
      </c>
      <c r="O157" s="236"/>
      <c r="P157" s="236"/>
      <c r="Q157" s="236"/>
      <c r="R157" s="131"/>
      <c r="T157" s="132"/>
      <c r="U157" s="129"/>
      <c r="V157" s="129"/>
      <c r="W157" s="133">
        <f>$W$158</f>
        <v>60.869439999999997</v>
      </c>
      <c r="X157" s="129"/>
      <c r="Y157" s="133">
        <f>$Y$158</f>
        <v>0</v>
      </c>
      <c r="Z157" s="129"/>
      <c r="AA157" s="134">
        <f>$AA$158</f>
        <v>0</v>
      </c>
      <c r="AR157" s="135" t="s">
        <v>21</v>
      </c>
      <c r="AT157" s="135" t="s">
        <v>74</v>
      </c>
      <c r="AU157" s="135" t="s">
        <v>21</v>
      </c>
      <c r="AY157" s="135" t="s">
        <v>144</v>
      </c>
      <c r="BK157" s="136">
        <f>$BK$158</f>
        <v>0</v>
      </c>
    </row>
    <row r="158" spans="2:64" s="6" customFormat="1" ht="27" customHeight="1" x14ac:dyDescent="0.3">
      <c r="B158" s="22"/>
      <c r="C158" s="138" t="s">
        <v>361</v>
      </c>
      <c r="D158" s="138" t="s">
        <v>145</v>
      </c>
      <c r="E158" s="139" t="s">
        <v>490</v>
      </c>
      <c r="F158" s="225" t="s">
        <v>491</v>
      </c>
      <c r="G158" s="226"/>
      <c r="H158" s="226"/>
      <c r="I158" s="226"/>
      <c r="J158" s="140" t="s">
        <v>187</v>
      </c>
      <c r="K158" s="141">
        <v>41.128</v>
      </c>
      <c r="L158" s="227">
        <v>0</v>
      </c>
      <c r="M158" s="226"/>
      <c r="N158" s="228">
        <f>ROUND($L$158*$K$158,2)</f>
        <v>0</v>
      </c>
      <c r="O158" s="226"/>
      <c r="P158" s="226"/>
      <c r="Q158" s="226"/>
      <c r="R158" s="24"/>
      <c r="T158" s="142"/>
      <c r="U158" s="30" t="s">
        <v>40</v>
      </c>
      <c r="V158" s="143">
        <v>1.48</v>
      </c>
      <c r="W158" s="143">
        <f>$V$158*$K$158</f>
        <v>60.869439999999997</v>
      </c>
      <c r="X158" s="143">
        <v>0</v>
      </c>
      <c r="Y158" s="143">
        <f>$X$158*$K$158</f>
        <v>0</v>
      </c>
      <c r="Z158" s="143">
        <v>0</v>
      </c>
      <c r="AA158" s="144">
        <f>$Z$158*$K$158</f>
        <v>0</v>
      </c>
      <c r="AR158" s="6" t="s">
        <v>149</v>
      </c>
      <c r="AT158" s="6" t="s">
        <v>145</v>
      </c>
      <c r="AU158" s="6" t="s">
        <v>108</v>
      </c>
      <c r="AY158" s="6" t="s">
        <v>144</v>
      </c>
      <c r="BE158" s="92">
        <f>IF($U$158="základní",$N$158,0)</f>
        <v>0</v>
      </c>
      <c r="BF158" s="92">
        <f>IF($U$158="snížená",$N$158,0)</f>
        <v>0</v>
      </c>
      <c r="BG158" s="92">
        <f>IF($U$158="zákl. přenesená",$N$158,0)</f>
        <v>0</v>
      </c>
      <c r="BH158" s="92">
        <f>IF($U$158="sníž. přenesená",$N$158,0)</f>
        <v>0</v>
      </c>
      <c r="BI158" s="92">
        <f>IF($U$158="nulová",$N$158,0)</f>
        <v>0</v>
      </c>
      <c r="BJ158" s="6" t="s">
        <v>21</v>
      </c>
      <c r="BK158" s="92">
        <f>ROUND($L$158*$K$158,2)</f>
        <v>0</v>
      </c>
      <c r="BL158" s="6" t="s">
        <v>149</v>
      </c>
    </row>
    <row r="159" spans="2:64" s="6" customFormat="1" ht="51" customHeight="1" x14ac:dyDescent="0.35">
      <c r="B159" s="22"/>
      <c r="C159" s="23"/>
      <c r="D159" s="130" t="s">
        <v>217</v>
      </c>
      <c r="E159" s="23"/>
      <c r="F159" s="23"/>
      <c r="G159" s="23"/>
      <c r="H159" s="23"/>
      <c r="I159" s="23"/>
      <c r="J159" s="23"/>
      <c r="K159" s="23"/>
      <c r="L159" s="23"/>
      <c r="M159" s="23"/>
      <c r="N159" s="235">
        <f>$BK$159</f>
        <v>0</v>
      </c>
      <c r="O159" s="191"/>
      <c r="P159" s="191"/>
      <c r="Q159" s="191"/>
      <c r="R159" s="24"/>
      <c r="T159" s="158"/>
      <c r="U159" s="42"/>
      <c r="V159" s="42"/>
      <c r="W159" s="42"/>
      <c r="X159" s="42"/>
      <c r="Y159" s="42"/>
      <c r="Z159" s="42"/>
      <c r="AA159" s="44"/>
      <c r="AT159" s="6" t="s">
        <v>74</v>
      </c>
      <c r="AU159" s="6" t="s">
        <v>75</v>
      </c>
      <c r="AY159" s="6" t="s">
        <v>218</v>
      </c>
      <c r="BK159" s="92">
        <v>0</v>
      </c>
    </row>
    <row r="160" spans="2:64" s="6" customFormat="1" ht="7.5" customHeight="1" x14ac:dyDescent="0.3">
      <c r="B160" s="45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7"/>
    </row>
    <row r="161" spans="14:14" ht="14.25" customHeight="1" x14ac:dyDescent="0.3">
      <c r="N161" s="1"/>
    </row>
    <row r="162" spans="14:14" ht="14.25" customHeight="1" x14ac:dyDescent="0.3">
      <c r="N162" s="1"/>
    </row>
    <row r="163" spans="14:14" ht="14.25" customHeight="1" x14ac:dyDescent="0.3">
      <c r="N163" s="1"/>
    </row>
    <row r="164" spans="14:14" ht="14.25" customHeight="1" x14ac:dyDescent="0.3">
      <c r="N164" s="1"/>
    </row>
    <row r="165" spans="14:14" ht="14.25" customHeight="1" x14ac:dyDescent="0.3">
      <c r="N165" s="1"/>
    </row>
    <row r="166" spans="14:14" ht="14.25" customHeight="1" x14ac:dyDescent="0.3">
      <c r="N166" s="1"/>
    </row>
    <row r="167" spans="14:14" ht="14.25" customHeight="1" x14ac:dyDescent="0.3">
      <c r="N167" s="1"/>
    </row>
    <row r="168" spans="14:14" ht="14.25" customHeight="1" x14ac:dyDescent="0.3">
      <c r="N168" s="1"/>
    </row>
    <row r="169" spans="14:14" ht="14.25" customHeight="1" x14ac:dyDescent="0.3">
      <c r="N169" s="1"/>
    </row>
    <row r="170" spans="14:14" ht="14.25" customHeight="1" x14ac:dyDescent="0.3">
      <c r="N170" s="1"/>
    </row>
    <row r="171" spans="14:14" ht="14.25" customHeight="1" x14ac:dyDescent="0.3">
      <c r="N171" s="1"/>
    </row>
    <row r="172" spans="14:14" ht="14.25" customHeight="1" x14ac:dyDescent="0.3">
      <c r="N172" s="1"/>
    </row>
    <row r="173" spans="14:14" ht="14.25" customHeight="1" x14ac:dyDescent="0.3">
      <c r="N173" s="1"/>
    </row>
    <row r="174" spans="14:14" ht="14.25" customHeight="1" x14ac:dyDescent="0.3">
      <c r="N174" s="1"/>
    </row>
    <row r="175" spans="14:14" ht="14.25" customHeight="1" x14ac:dyDescent="0.3">
      <c r="N175" s="1"/>
    </row>
    <row r="176" spans="14:14" ht="14.25" customHeight="1" x14ac:dyDescent="0.3">
      <c r="N176" s="1"/>
    </row>
    <row r="177" spans="14:14" ht="14.25" customHeight="1" x14ac:dyDescent="0.3">
      <c r="N177" s="1"/>
    </row>
    <row r="178" spans="14:14" ht="14.25" customHeight="1" x14ac:dyDescent="0.3">
      <c r="N178" s="1"/>
    </row>
    <row r="179" spans="14:14" ht="14.25" customHeight="1" x14ac:dyDescent="0.3">
      <c r="N179" s="1"/>
    </row>
    <row r="180" spans="14:14" ht="14.25" customHeight="1" x14ac:dyDescent="0.3">
      <c r="N180" s="1"/>
    </row>
    <row r="181" spans="14:14" ht="14.25" customHeight="1" x14ac:dyDescent="0.3">
      <c r="N181" s="1"/>
    </row>
    <row r="182" spans="14:14" ht="14.25" customHeight="1" x14ac:dyDescent="0.3">
      <c r="N182" s="1"/>
    </row>
    <row r="183" spans="14:14" ht="14.25" customHeight="1" x14ac:dyDescent="0.3">
      <c r="N183" s="1"/>
    </row>
    <row r="184" spans="14:14" ht="14.25" customHeight="1" x14ac:dyDescent="0.3">
      <c r="N184" s="1"/>
    </row>
    <row r="185" spans="14:14" ht="14.25" customHeight="1" x14ac:dyDescent="0.3">
      <c r="N185" s="1"/>
    </row>
    <row r="186" spans="14:14" ht="14.25" customHeight="1" x14ac:dyDescent="0.3">
      <c r="N186" s="1"/>
    </row>
    <row r="187" spans="14:14" ht="14.25" customHeight="1" x14ac:dyDescent="0.3">
      <c r="N187" s="1"/>
    </row>
    <row r="188" spans="14:14" ht="14.25" customHeight="1" x14ac:dyDescent="0.3">
      <c r="N188" s="1"/>
    </row>
    <row r="189" spans="14:14" ht="14.25" customHeight="1" x14ac:dyDescent="0.3">
      <c r="N189" s="1"/>
    </row>
    <row r="190" spans="14:14" ht="14.25" customHeight="1" x14ac:dyDescent="0.3">
      <c r="N190" s="1"/>
    </row>
    <row r="191" spans="14:14" ht="14.25" customHeight="1" x14ac:dyDescent="0.3">
      <c r="N191" s="1"/>
    </row>
    <row r="192" spans="14:14" ht="14.25" customHeight="1" x14ac:dyDescent="0.3">
      <c r="N192" s="1"/>
    </row>
    <row r="193" spans="14:14" ht="14.25" customHeight="1" x14ac:dyDescent="0.3">
      <c r="N193" s="1"/>
    </row>
    <row r="194" spans="14:14" ht="14.25" customHeight="1" x14ac:dyDescent="0.3">
      <c r="N194" s="1"/>
    </row>
    <row r="195" spans="14:14" ht="14.25" customHeight="1" x14ac:dyDescent="0.3">
      <c r="N195" s="1"/>
    </row>
    <row r="196" spans="14:14" ht="14.25" customHeight="1" x14ac:dyDescent="0.3">
      <c r="N196" s="1"/>
    </row>
    <row r="197" spans="14:14" ht="14.25" customHeight="1" x14ac:dyDescent="0.3">
      <c r="N197" s="1"/>
    </row>
    <row r="198" spans="14:14" ht="14.25" customHeight="1" x14ac:dyDescent="0.3">
      <c r="N198" s="1"/>
    </row>
    <row r="199" spans="14:14" ht="14.25" customHeight="1" x14ac:dyDescent="0.3">
      <c r="N199" s="1"/>
    </row>
    <row r="200" spans="14:14" ht="14.25" customHeight="1" x14ac:dyDescent="0.3">
      <c r="N200" s="1"/>
    </row>
    <row r="201" spans="14:14" ht="14.25" customHeight="1" x14ac:dyDescent="0.3">
      <c r="N201" s="1"/>
    </row>
    <row r="202" spans="14:14" ht="14.25" customHeight="1" x14ac:dyDescent="0.3">
      <c r="N202" s="1"/>
    </row>
    <row r="203" spans="14:14" ht="14.25" customHeight="1" x14ac:dyDescent="0.3">
      <c r="N203" s="1"/>
    </row>
    <row r="204" spans="14:14" ht="14.25" customHeight="1" x14ac:dyDescent="0.3">
      <c r="N204" s="1"/>
    </row>
    <row r="205" spans="14:14" ht="14.25" customHeight="1" x14ac:dyDescent="0.3">
      <c r="N205" s="1"/>
    </row>
    <row r="206" spans="14:14" ht="14.25" customHeight="1" x14ac:dyDescent="0.3">
      <c r="N206" s="1"/>
    </row>
    <row r="207" spans="14:14" ht="14.25" customHeight="1" x14ac:dyDescent="0.3">
      <c r="N207" s="1"/>
    </row>
    <row r="208" spans="14:14" ht="14.25" customHeight="1" x14ac:dyDescent="0.3">
      <c r="N208" s="1"/>
    </row>
    <row r="209" spans="14:14" ht="14.25" customHeight="1" x14ac:dyDescent="0.3">
      <c r="N209" s="1"/>
    </row>
    <row r="210" spans="14:14" ht="14.25" customHeight="1" x14ac:dyDescent="0.3">
      <c r="N210" s="1"/>
    </row>
    <row r="211" spans="14:14" ht="14.25" customHeight="1" x14ac:dyDescent="0.3">
      <c r="N211" s="1"/>
    </row>
    <row r="212" spans="14:14" ht="14.25" customHeight="1" x14ac:dyDescent="0.3">
      <c r="N212" s="1"/>
    </row>
    <row r="213" spans="14:14" ht="14.25" customHeight="1" x14ac:dyDescent="0.3">
      <c r="N213" s="1"/>
    </row>
    <row r="214" spans="14:14" ht="14.25" customHeight="1" x14ac:dyDescent="0.3">
      <c r="N214" s="1"/>
    </row>
    <row r="215" spans="14:14" ht="14.25" customHeight="1" x14ac:dyDescent="0.3">
      <c r="N215" s="1"/>
    </row>
    <row r="216" spans="14:14" ht="14.25" customHeight="1" x14ac:dyDescent="0.3">
      <c r="N216" s="1"/>
    </row>
    <row r="217" spans="14:14" ht="14.25" customHeight="1" x14ac:dyDescent="0.3">
      <c r="N217" s="1"/>
    </row>
    <row r="218" spans="14:14" ht="14.25" customHeight="1" x14ac:dyDescent="0.3">
      <c r="N218" s="1"/>
    </row>
    <row r="219" spans="14:14" ht="14.25" customHeight="1" x14ac:dyDescent="0.3">
      <c r="N219" s="1"/>
    </row>
    <row r="220" spans="14:14" ht="14.25" customHeight="1" x14ac:dyDescent="0.3">
      <c r="N220" s="1"/>
    </row>
    <row r="221" spans="14:14" ht="14.25" customHeight="1" x14ac:dyDescent="0.3">
      <c r="N221" s="1"/>
    </row>
    <row r="222" spans="14:14" ht="14.25" customHeight="1" x14ac:dyDescent="0.3">
      <c r="N222" s="1"/>
    </row>
    <row r="223" spans="14:14" ht="14.25" customHeight="1" x14ac:dyDescent="0.3">
      <c r="N223" s="1"/>
    </row>
    <row r="224" spans="14:14" ht="14.25" customHeight="1" x14ac:dyDescent="0.3">
      <c r="N224" s="1"/>
    </row>
    <row r="225" spans="14:14" ht="14.25" customHeight="1" x14ac:dyDescent="0.3">
      <c r="N225" s="1"/>
    </row>
    <row r="226" spans="14:14" ht="14.25" customHeight="1" x14ac:dyDescent="0.3">
      <c r="N226" s="1"/>
    </row>
    <row r="227" spans="14:14" ht="14.25" customHeight="1" x14ac:dyDescent="0.3">
      <c r="N227" s="1"/>
    </row>
    <row r="228" spans="14:14" ht="14.25" customHeight="1" x14ac:dyDescent="0.3">
      <c r="N228" s="1"/>
    </row>
    <row r="229" spans="14:14" ht="14.25" customHeight="1" x14ac:dyDescent="0.3">
      <c r="N229" s="1"/>
    </row>
    <row r="230" spans="14:14" ht="14.25" customHeight="1" x14ac:dyDescent="0.3">
      <c r="N230" s="1"/>
    </row>
    <row r="231" spans="14:14" ht="14.25" customHeight="1" x14ac:dyDescent="0.3">
      <c r="N231" s="1"/>
    </row>
    <row r="232" spans="14:14" ht="14.25" customHeight="1" x14ac:dyDescent="0.3">
      <c r="N232" s="1"/>
    </row>
    <row r="233" spans="14:14" ht="14.25" customHeight="1" x14ac:dyDescent="0.3">
      <c r="N233" s="1"/>
    </row>
    <row r="234" spans="14:14" ht="14.25" customHeight="1" x14ac:dyDescent="0.3">
      <c r="N234" s="1"/>
    </row>
    <row r="235" spans="14:14" ht="14.25" customHeight="1" x14ac:dyDescent="0.3">
      <c r="N235" s="1"/>
    </row>
    <row r="236" spans="14:14" ht="14.25" customHeight="1" x14ac:dyDescent="0.3">
      <c r="N236" s="1"/>
    </row>
    <row r="237" spans="14:14" ht="14.25" customHeight="1" x14ac:dyDescent="0.3">
      <c r="N237" s="1"/>
    </row>
    <row r="238" spans="14:14" ht="14.25" customHeight="1" x14ac:dyDescent="0.3">
      <c r="N238" s="1"/>
    </row>
    <row r="239" spans="14:14" ht="14.25" customHeight="1" x14ac:dyDescent="0.3">
      <c r="N239" s="1"/>
    </row>
    <row r="240" spans="14:14" ht="14.25" customHeight="1" x14ac:dyDescent="0.3">
      <c r="N240" s="1"/>
    </row>
    <row r="241" spans="14:14" ht="14.25" customHeight="1" x14ac:dyDescent="0.3">
      <c r="N241" s="1"/>
    </row>
    <row r="242" spans="14:14" ht="14.25" customHeight="1" x14ac:dyDescent="0.3">
      <c r="N242" s="1"/>
    </row>
    <row r="243" spans="14:14" ht="14.25" customHeight="1" x14ac:dyDescent="0.3">
      <c r="N243" s="1"/>
    </row>
    <row r="244" spans="14:14" ht="14.25" customHeight="1" x14ac:dyDescent="0.3">
      <c r="N244" s="1"/>
    </row>
    <row r="245" spans="14:14" ht="14.25" customHeight="1" x14ac:dyDescent="0.3">
      <c r="N245" s="1"/>
    </row>
    <row r="246" spans="14:14" ht="14.25" customHeight="1" x14ac:dyDescent="0.3">
      <c r="N246" s="1"/>
    </row>
    <row r="247" spans="14:14" ht="14.25" customHeight="1" x14ac:dyDescent="0.3">
      <c r="N247" s="1"/>
    </row>
    <row r="248" spans="14:14" ht="14.25" customHeight="1" x14ac:dyDescent="0.3">
      <c r="N248" s="1"/>
    </row>
    <row r="249" spans="14:14" ht="14.25" customHeight="1" x14ac:dyDescent="0.3">
      <c r="N249" s="1"/>
    </row>
    <row r="250" spans="14:14" ht="14.25" customHeight="1" x14ac:dyDescent="0.3">
      <c r="N250" s="1"/>
    </row>
    <row r="251" spans="14:14" ht="14.25" customHeight="1" x14ac:dyDescent="0.3">
      <c r="N251" s="1"/>
    </row>
    <row r="252" spans="14:14" ht="14.25" customHeight="1" x14ac:dyDescent="0.3">
      <c r="N252" s="1"/>
    </row>
    <row r="253" spans="14:14" ht="14.25" customHeight="1" x14ac:dyDescent="0.3">
      <c r="N253" s="1"/>
    </row>
    <row r="254" spans="14:14" ht="14.25" customHeight="1" x14ac:dyDescent="0.3">
      <c r="N254" s="1"/>
    </row>
    <row r="255" spans="14:14" ht="14.25" customHeight="1" x14ac:dyDescent="0.3">
      <c r="N255" s="1"/>
    </row>
    <row r="256" spans="14:14" ht="14.25" customHeight="1" x14ac:dyDescent="0.3">
      <c r="N256" s="1"/>
    </row>
    <row r="257" spans="14:14" ht="14.25" customHeight="1" x14ac:dyDescent="0.3">
      <c r="N257" s="1"/>
    </row>
    <row r="258" spans="14:14" ht="14.25" customHeight="1" x14ac:dyDescent="0.3">
      <c r="N258" s="1"/>
    </row>
    <row r="259" spans="14:14" ht="14.25" customHeight="1" x14ac:dyDescent="0.3">
      <c r="N259" s="1"/>
    </row>
    <row r="260" spans="14:14" ht="14.25" customHeight="1" x14ac:dyDescent="0.3">
      <c r="N260" s="1"/>
    </row>
    <row r="261" spans="14:14" ht="14.25" customHeight="1" x14ac:dyDescent="0.3">
      <c r="N261" s="1"/>
    </row>
    <row r="262" spans="14:14" ht="14.25" customHeight="1" x14ac:dyDescent="0.3">
      <c r="N262" s="1"/>
    </row>
    <row r="263" spans="14:14" ht="14.25" customHeight="1" x14ac:dyDescent="0.3">
      <c r="N263" s="1"/>
    </row>
    <row r="264" spans="14:14" ht="14.25" customHeight="1" x14ac:dyDescent="0.3">
      <c r="N264" s="1"/>
    </row>
    <row r="265" spans="14:14" ht="14.25" customHeight="1" x14ac:dyDescent="0.3">
      <c r="N265" s="1"/>
    </row>
    <row r="266" spans="14:14" ht="14.25" customHeight="1" x14ac:dyDescent="0.3">
      <c r="N266" s="1"/>
    </row>
    <row r="267" spans="14:14" ht="14.25" customHeight="1" x14ac:dyDescent="0.3">
      <c r="N267" s="1"/>
    </row>
    <row r="268" spans="14:14" ht="14.25" customHeight="1" x14ac:dyDescent="0.3">
      <c r="N268" s="1"/>
    </row>
    <row r="269" spans="14:14" ht="14.25" customHeight="1" x14ac:dyDescent="0.3">
      <c r="N269" s="1"/>
    </row>
    <row r="270" spans="14:14" ht="14.25" customHeight="1" x14ac:dyDescent="0.3">
      <c r="N270" s="1"/>
    </row>
    <row r="271" spans="14:14" ht="14.25" customHeight="1" x14ac:dyDescent="0.3">
      <c r="N271" s="1"/>
    </row>
    <row r="272" spans="14:14" ht="14.25" customHeight="1" x14ac:dyDescent="0.3">
      <c r="N272" s="1"/>
    </row>
    <row r="273" spans="14:14" ht="14.25" customHeight="1" x14ac:dyDescent="0.3">
      <c r="N273" s="1"/>
    </row>
    <row r="274" spans="14:14" ht="14.25" customHeight="1" x14ac:dyDescent="0.3">
      <c r="N274" s="1"/>
    </row>
    <row r="275" spans="14:14" ht="14.25" customHeight="1" x14ac:dyDescent="0.3">
      <c r="N275" s="1"/>
    </row>
    <row r="276" spans="14:14" ht="14.25" customHeight="1" x14ac:dyDescent="0.3">
      <c r="N276" s="1"/>
    </row>
    <row r="277" spans="14:14" ht="14.25" customHeight="1" x14ac:dyDescent="0.3">
      <c r="N277" s="1"/>
    </row>
    <row r="278" spans="14:14" ht="14.25" customHeight="1" x14ac:dyDescent="0.3">
      <c r="N278" s="1"/>
    </row>
    <row r="279" spans="14:14" ht="14.25" customHeight="1" x14ac:dyDescent="0.3">
      <c r="N279" s="1"/>
    </row>
    <row r="280" spans="14:14" ht="14.25" customHeight="1" x14ac:dyDescent="0.3">
      <c r="N280" s="1"/>
    </row>
    <row r="281" spans="14:14" ht="14.25" customHeight="1" x14ac:dyDescent="0.3">
      <c r="N281" s="1"/>
    </row>
    <row r="282" spans="14:14" ht="14.25" customHeight="1" x14ac:dyDescent="0.3">
      <c r="N282" s="1"/>
    </row>
    <row r="283" spans="14:14" ht="14.25" customHeight="1" x14ac:dyDescent="0.3">
      <c r="N283" s="1"/>
    </row>
    <row r="284" spans="14:14" ht="14.25" customHeight="1" x14ac:dyDescent="0.3">
      <c r="N284" s="1"/>
    </row>
    <row r="285" spans="14:14" ht="14.25" customHeight="1" x14ac:dyDescent="0.3">
      <c r="N285" s="1"/>
    </row>
    <row r="286" spans="14:14" ht="14.25" customHeight="1" x14ac:dyDescent="0.3">
      <c r="N286" s="1"/>
    </row>
    <row r="287" spans="14:14" ht="14.25" customHeight="1" x14ac:dyDescent="0.3">
      <c r="N287" s="1"/>
    </row>
    <row r="288" spans="14:14" ht="14.25" customHeight="1" x14ac:dyDescent="0.3">
      <c r="N288" s="1"/>
    </row>
    <row r="289" spans="14:14" ht="14.25" customHeight="1" x14ac:dyDescent="0.3">
      <c r="N289" s="1"/>
    </row>
    <row r="290" spans="14:14" ht="14.25" customHeight="1" x14ac:dyDescent="0.3">
      <c r="N290" s="1"/>
    </row>
    <row r="291" spans="14:14" ht="14.25" customHeight="1" x14ac:dyDescent="0.3">
      <c r="N291" s="1"/>
    </row>
    <row r="292" spans="14:14" ht="14.25" customHeight="1" x14ac:dyDescent="0.3">
      <c r="N292" s="1"/>
    </row>
    <row r="293" spans="14:14" ht="14.25" customHeight="1" x14ac:dyDescent="0.3">
      <c r="N293" s="1"/>
    </row>
    <row r="294" spans="14:14" ht="14.25" customHeight="1" x14ac:dyDescent="0.3">
      <c r="N294" s="1"/>
    </row>
    <row r="295" spans="14:14" ht="14.25" customHeight="1" x14ac:dyDescent="0.3">
      <c r="N295" s="1"/>
    </row>
    <row r="296" spans="14:14" ht="14.25" customHeight="1" x14ac:dyDescent="0.3">
      <c r="N296" s="1"/>
    </row>
    <row r="297" spans="14:14" ht="14.25" customHeight="1" x14ac:dyDescent="0.3">
      <c r="N297" s="1"/>
    </row>
    <row r="298" spans="14:14" ht="14.25" customHeight="1" x14ac:dyDescent="0.3">
      <c r="N298" s="1"/>
    </row>
    <row r="299" spans="14:14" ht="14.25" customHeight="1" x14ac:dyDescent="0.3">
      <c r="N299" s="1"/>
    </row>
    <row r="300" spans="14:14" ht="14.25" customHeight="1" x14ac:dyDescent="0.3">
      <c r="N300" s="1"/>
    </row>
    <row r="301" spans="14:14" ht="14.25" customHeight="1" x14ac:dyDescent="0.3">
      <c r="N301" s="1"/>
    </row>
    <row r="302" spans="14:14" ht="14.25" customHeight="1" x14ac:dyDescent="0.3">
      <c r="N302" s="1"/>
    </row>
    <row r="303" spans="14:14" ht="14.25" customHeight="1" x14ac:dyDescent="0.3">
      <c r="N303" s="1"/>
    </row>
    <row r="304" spans="14:14" ht="14.25" customHeight="1" x14ac:dyDescent="0.3">
      <c r="N304" s="1"/>
    </row>
    <row r="305" spans="14:14" ht="14.25" customHeight="1" x14ac:dyDescent="0.3">
      <c r="N305" s="1"/>
    </row>
    <row r="306" spans="14:14" ht="14.25" customHeight="1" x14ac:dyDescent="0.3">
      <c r="N306" s="1"/>
    </row>
    <row r="307" spans="14:14" ht="14.25" customHeight="1" x14ac:dyDescent="0.3">
      <c r="N307" s="1"/>
    </row>
    <row r="308" spans="14:14" ht="14.25" customHeight="1" x14ac:dyDescent="0.3">
      <c r="N308" s="1"/>
    </row>
    <row r="309" spans="14:14" ht="14.25" customHeight="1" x14ac:dyDescent="0.3">
      <c r="N309" s="1"/>
    </row>
    <row r="310" spans="14:14" ht="14.25" customHeight="1" x14ac:dyDescent="0.3">
      <c r="N310" s="1"/>
    </row>
    <row r="311" spans="14:14" ht="14.25" customHeight="1" x14ac:dyDescent="0.3">
      <c r="N311" s="1"/>
    </row>
    <row r="312" spans="14:14" s="2" customFormat="1" ht="14.25" customHeight="1" x14ac:dyDescent="0.3">
      <c r="N312" s="1"/>
    </row>
    <row r="313" spans="14:14" ht="14.25" customHeight="1" x14ac:dyDescent="0.3">
      <c r="N313" s="1"/>
    </row>
    <row r="314" spans="14:14" ht="14.25" customHeight="1" x14ac:dyDescent="0.3">
      <c r="N314" s="1"/>
    </row>
    <row r="315" spans="14:14" ht="14.25" customHeight="1" x14ac:dyDescent="0.3">
      <c r="N315" s="1"/>
    </row>
    <row r="316" spans="14:14" ht="14.25" customHeight="1" x14ac:dyDescent="0.3">
      <c r="N316" s="1"/>
    </row>
    <row r="317" spans="14:14" ht="14.25" customHeight="1" x14ac:dyDescent="0.3">
      <c r="N317" s="1"/>
    </row>
    <row r="318" spans="14:14" ht="14.25" customHeight="1" x14ac:dyDescent="0.3">
      <c r="N318" s="1"/>
    </row>
    <row r="319" spans="14:14" ht="14.25" customHeight="1" x14ac:dyDescent="0.3">
      <c r="N319" s="1"/>
    </row>
    <row r="320" spans="14:14" ht="14.25" customHeight="1" x14ac:dyDescent="0.3">
      <c r="N320" s="1"/>
    </row>
    <row r="321" spans="14:14" ht="14.25" customHeight="1" x14ac:dyDescent="0.3">
      <c r="N321" s="1"/>
    </row>
    <row r="322" spans="14:14" ht="14.25" customHeight="1" x14ac:dyDescent="0.3">
      <c r="N322" s="1"/>
    </row>
    <row r="323" spans="14:14" ht="14.25" customHeight="1" x14ac:dyDescent="0.3">
      <c r="N323" s="1"/>
    </row>
    <row r="324" spans="14:14" ht="14.25" customHeight="1" x14ac:dyDescent="0.3">
      <c r="N324" s="1"/>
    </row>
    <row r="325" spans="14:14" ht="14.25" customHeight="1" x14ac:dyDescent="0.3">
      <c r="N325" s="1"/>
    </row>
    <row r="326" spans="14:14" ht="14.25" customHeight="1" x14ac:dyDescent="0.3">
      <c r="N326" s="1"/>
    </row>
    <row r="327" spans="14:14" ht="14.25" customHeight="1" x14ac:dyDescent="0.3">
      <c r="N327" s="1"/>
    </row>
    <row r="328" spans="14:14" ht="14.25" customHeight="1" x14ac:dyDescent="0.3">
      <c r="N328" s="1"/>
    </row>
    <row r="329" spans="14:14" ht="14.25" customHeight="1" x14ac:dyDescent="0.3">
      <c r="N329" s="1"/>
    </row>
    <row r="330" spans="14:14" ht="14.25" customHeight="1" x14ac:dyDescent="0.3">
      <c r="N330" s="1"/>
    </row>
    <row r="331" spans="14:14" ht="14.25" customHeight="1" x14ac:dyDescent="0.3">
      <c r="N331" s="1"/>
    </row>
    <row r="332" spans="14:14" ht="14.25" customHeight="1" x14ac:dyDescent="0.3">
      <c r="N332" s="1"/>
    </row>
    <row r="333" spans="14:14" ht="14.25" customHeight="1" x14ac:dyDescent="0.3">
      <c r="N333" s="1"/>
    </row>
    <row r="334" spans="14:14" ht="14.25" customHeight="1" x14ac:dyDescent="0.3">
      <c r="N334" s="1"/>
    </row>
    <row r="335" spans="14:14" ht="14.25" customHeight="1" x14ac:dyDescent="0.3">
      <c r="N335" s="1"/>
    </row>
    <row r="336" spans="14:14" ht="14.25" customHeight="1" x14ac:dyDescent="0.3">
      <c r="N336" s="1"/>
    </row>
    <row r="337" spans="14:14" ht="14.25" customHeight="1" x14ac:dyDescent="0.3">
      <c r="N337" s="1"/>
    </row>
    <row r="338" spans="14:14" ht="14.25" customHeight="1" x14ac:dyDescent="0.3">
      <c r="N338" s="1"/>
    </row>
    <row r="339" spans="14:14" ht="14.25" customHeight="1" x14ac:dyDescent="0.3">
      <c r="N339" s="1"/>
    </row>
    <row r="340" spans="14:14" ht="14.25" customHeight="1" x14ac:dyDescent="0.3">
      <c r="N340" s="1"/>
    </row>
    <row r="341" spans="14:14" ht="14.25" customHeight="1" x14ac:dyDescent="0.3">
      <c r="N341" s="1"/>
    </row>
    <row r="342" spans="14:14" ht="14.25" customHeight="1" x14ac:dyDescent="0.3">
      <c r="N342" s="1"/>
    </row>
    <row r="343" spans="14:14" ht="14.25" customHeight="1" x14ac:dyDescent="0.3">
      <c r="N343" s="1"/>
    </row>
    <row r="344" spans="14:14" ht="14.25" customHeight="1" x14ac:dyDescent="0.3">
      <c r="N344" s="1"/>
    </row>
    <row r="345" spans="14:14" ht="14.25" customHeight="1" x14ac:dyDescent="0.3">
      <c r="N345" s="1"/>
    </row>
    <row r="346" spans="14:14" ht="14.25" customHeight="1" x14ac:dyDescent="0.3">
      <c r="N346" s="1"/>
    </row>
    <row r="347" spans="14:14" ht="14.25" customHeight="1" x14ac:dyDescent="0.3">
      <c r="N347" s="1"/>
    </row>
    <row r="348" spans="14:14" ht="14.25" customHeight="1" x14ac:dyDescent="0.3">
      <c r="N348" s="1"/>
    </row>
    <row r="349" spans="14:14" ht="14.25" customHeight="1" x14ac:dyDescent="0.3">
      <c r="N349" s="1"/>
    </row>
    <row r="350" spans="14:14" ht="14.25" customHeight="1" x14ac:dyDescent="0.3">
      <c r="N350" s="1"/>
    </row>
    <row r="351" spans="14:14" ht="14.25" customHeight="1" x14ac:dyDescent="0.3">
      <c r="N351" s="1"/>
    </row>
    <row r="352" spans="14:14" ht="14.25" customHeight="1" x14ac:dyDescent="0.3">
      <c r="N352" s="1"/>
    </row>
    <row r="353" spans="14:14" ht="14.25" customHeight="1" x14ac:dyDescent="0.3">
      <c r="N353" s="1"/>
    </row>
    <row r="354" spans="14:14" ht="14.25" customHeight="1" x14ac:dyDescent="0.3">
      <c r="N354" s="1"/>
    </row>
    <row r="355" spans="14:14" ht="14.25" customHeight="1" x14ac:dyDescent="0.3">
      <c r="N355" s="1"/>
    </row>
    <row r="356" spans="14:14" ht="14.25" customHeight="1" x14ac:dyDescent="0.3">
      <c r="N356" s="1"/>
    </row>
    <row r="357" spans="14:14" ht="14.25" customHeight="1" x14ac:dyDescent="0.3">
      <c r="N357" s="1"/>
    </row>
    <row r="358" spans="14:14" ht="14.25" customHeight="1" x14ac:dyDescent="0.3">
      <c r="N358" s="1"/>
    </row>
    <row r="359" spans="14:14" ht="14.25" customHeight="1" x14ac:dyDescent="0.3">
      <c r="N359" s="1"/>
    </row>
    <row r="360" spans="14:14" ht="14.25" customHeight="1" x14ac:dyDescent="0.3">
      <c r="N360" s="1"/>
    </row>
    <row r="361" spans="14:14" ht="14.25" customHeight="1" x14ac:dyDescent="0.3">
      <c r="N361" s="1"/>
    </row>
    <row r="362" spans="14:14" ht="14.25" customHeight="1" x14ac:dyDescent="0.3">
      <c r="N362" s="1"/>
    </row>
    <row r="363" spans="14:14" ht="14.25" customHeight="1" x14ac:dyDescent="0.3">
      <c r="N363" s="1"/>
    </row>
    <row r="364" spans="14:14" ht="14.25" customHeight="1" x14ac:dyDescent="0.3">
      <c r="N364" s="1"/>
    </row>
    <row r="365" spans="14:14" ht="14.25" customHeight="1" x14ac:dyDescent="0.3">
      <c r="N365" s="1"/>
    </row>
    <row r="366" spans="14:14" ht="14.25" customHeight="1" x14ac:dyDescent="0.3">
      <c r="N366" s="1"/>
    </row>
    <row r="367" spans="14:14" ht="14.25" customHeight="1" x14ac:dyDescent="0.3">
      <c r="N367" s="1"/>
    </row>
    <row r="368" spans="14:14" ht="14.25" customHeight="1" x14ac:dyDescent="0.3">
      <c r="N368" s="1"/>
    </row>
    <row r="369" spans="14:14" ht="14.25" customHeight="1" x14ac:dyDescent="0.3">
      <c r="N369" s="1"/>
    </row>
    <row r="370" spans="14:14" ht="14.25" customHeight="1" x14ac:dyDescent="0.3">
      <c r="N370" s="1"/>
    </row>
    <row r="371" spans="14:14" ht="14.25" customHeight="1" x14ac:dyDescent="0.3">
      <c r="N371" s="1"/>
    </row>
    <row r="372" spans="14:14" ht="14.25" customHeight="1" x14ac:dyDescent="0.3">
      <c r="N372" s="1"/>
    </row>
    <row r="373" spans="14:14" ht="14.25" customHeight="1" x14ac:dyDescent="0.3">
      <c r="N373" s="1"/>
    </row>
    <row r="374" spans="14:14" ht="14.25" customHeight="1" x14ac:dyDescent="0.3">
      <c r="N374" s="1"/>
    </row>
    <row r="375" spans="14:14" ht="14.25" customHeight="1" x14ac:dyDescent="0.3">
      <c r="N375" s="1"/>
    </row>
    <row r="376" spans="14:14" ht="14.25" customHeight="1" x14ac:dyDescent="0.3">
      <c r="N376" s="1"/>
    </row>
    <row r="377" spans="14:14" ht="14.25" customHeight="1" x14ac:dyDescent="0.3">
      <c r="N377" s="1"/>
    </row>
    <row r="378" spans="14:14" ht="14.25" customHeight="1" x14ac:dyDescent="0.3">
      <c r="N378" s="1"/>
    </row>
    <row r="379" spans="14:14" ht="14.25" customHeight="1" x14ac:dyDescent="0.3">
      <c r="N379" s="1"/>
    </row>
    <row r="380" spans="14:14" ht="14.25" customHeight="1" x14ac:dyDescent="0.3">
      <c r="N380" s="1"/>
    </row>
    <row r="381" spans="14:14" ht="14.25" customHeight="1" x14ac:dyDescent="0.3">
      <c r="N381" s="1"/>
    </row>
    <row r="382" spans="14:14" ht="14.25" customHeight="1" x14ac:dyDescent="0.3">
      <c r="N382" s="1"/>
    </row>
    <row r="383" spans="14:14" ht="14.25" customHeight="1" x14ac:dyDescent="0.3">
      <c r="N383" s="1"/>
    </row>
    <row r="384" spans="14:14" ht="14.25" customHeight="1" x14ac:dyDescent="0.3">
      <c r="N384" s="1"/>
    </row>
    <row r="385" spans="14:14" ht="14.25" customHeight="1" x14ac:dyDescent="0.3">
      <c r="N385" s="1"/>
    </row>
    <row r="386" spans="14:14" ht="14.25" customHeight="1" x14ac:dyDescent="0.3">
      <c r="N386" s="1"/>
    </row>
    <row r="387" spans="14:14" ht="14.25" customHeight="1" x14ac:dyDescent="0.3">
      <c r="N387" s="1"/>
    </row>
    <row r="388" spans="14:14" ht="14.25" customHeight="1" x14ac:dyDescent="0.3">
      <c r="N388" s="1"/>
    </row>
    <row r="389" spans="14:14" ht="14.25" customHeight="1" x14ac:dyDescent="0.3">
      <c r="N389" s="1"/>
    </row>
    <row r="390" spans="14:14" ht="14.25" customHeight="1" x14ac:dyDescent="0.3">
      <c r="N390" s="1"/>
    </row>
    <row r="391" spans="14:14" ht="14.25" customHeight="1" x14ac:dyDescent="0.3">
      <c r="N391" s="1"/>
    </row>
    <row r="392" spans="14:14" ht="14.25" customHeight="1" x14ac:dyDescent="0.3">
      <c r="N392" s="1"/>
    </row>
    <row r="393" spans="14:14" ht="14.25" customHeight="1" x14ac:dyDescent="0.3">
      <c r="N393" s="1"/>
    </row>
    <row r="394" spans="14:14" ht="14.25" customHeight="1" x14ac:dyDescent="0.3">
      <c r="N394" s="1"/>
    </row>
    <row r="395" spans="14:14" ht="14.25" customHeight="1" x14ac:dyDescent="0.3">
      <c r="N395" s="1"/>
    </row>
    <row r="396" spans="14:14" ht="14.25" customHeight="1" x14ac:dyDescent="0.3">
      <c r="N396" s="1"/>
    </row>
    <row r="397" spans="14:14" ht="14.25" customHeight="1" x14ac:dyDescent="0.3">
      <c r="N397" s="1"/>
    </row>
    <row r="398" spans="14:14" ht="14.25" customHeight="1" x14ac:dyDescent="0.3">
      <c r="N398" s="1"/>
    </row>
    <row r="399" spans="14:14" ht="14.25" customHeight="1" x14ac:dyDescent="0.3">
      <c r="N399" s="1"/>
    </row>
    <row r="400" spans="14:14" ht="14.25" customHeight="1" x14ac:dyDescent="0.3">
      <c r="N400" s="1"/>
    </row>
    <row r="401" spans="14:14" ht="14.25" customHeight="1" x14ac:dyDescent="0.3">
      <c r="N401" s="1"/>
    </row>
    <row r="402" spans="14:14" ht="14.25" customHeight="1" x14ac:dyDescent="0.3">
      <c r="N402" s="1"/>
    </row>
    <row r="403" spans="14:14" ht="14.25" customHeight="1" x14ac:dyDescent="0.3">
      <c r="N403" s="1"/>
    </row>
    <row r="404" spans="14:14" ht="14.25" customHeight="1" x14ac:dyDescent="0.3">
      <c r="N404" s="1"/>
    </row>
    <row r="405" spans="14:14" ht="14.25" customHeight="1" x14ac:dyDescent="0.3">
      <c r="N405" s="1"/>
    </row>
    <row r="406" spans="14:14" ht="14.25" customHeight="1" x14ac:dyDescent="0.3">
      <c r="N406" s="1"/>
    </row>
    <row r="407" spans="14:14" ht="14.25" customHeight="1" x14ac:dyDescent="0.3">
      <c r="N407" s="1"/>
    </row>
    <row r="408" spans="14:14" ht="14.25" customHeight="1" x14ac:dyDescent="0.3">
      <c r="N408" s="1"/>
    </row>
    <row r="409" spans="14:14" ht="14.25" customHeight="1" x14ac:dyDescent="0.3">
      <c r="N409" s="1"/>
    </row>
    <row r="410" spans="14:14" ht="14.25" customHeight="1" x14ac:dyDescent="0.3">
      <c r="N410" s="1"/>
    </row>
    <row r="411" spans="14:14" ht="14.25" customHeight="1" x14ac:dyDescent="0.3">
      <c r="N411" s="1"/>
    </row>
    <row r="412" spans="14:14" ht="14.25" customHeight="1" x14ac:dyDescent="0.3">
      <c r="N412" s="1"/>
    </row>
    <row r="413" spans="14:14" ht="14.25" customHeight="1" x14ac:dyDescent="0.3">
      <c r="N413" s="1"/>
    </row>
    <row r="414" spans="14:14" ht="14.25" customHeight="1" x14ac:dyDescent="0.3">
      <c r="N414" s="1"/>
    </row>
    <row r="415" spans="14:14" ht="14.25" customHeight="1" x14ac:dyDescent="0.3">
      <c r="N415" s="1"/>
    </row>
    <row r="416" spans="14:14" ht="14.25" customHeight="1" x14ac:dyDescent="0.3">
      <c r="N416" s="1"/>
    </row>
    <row r="417" spans="14:14" ht="14.25" customHeight="1" x14ac:dyDescent="0.3">
      <c r="N417" s="1"/>
    </row>
    <row r="418" spans="14:14" ht="14.25" customHeight="1" x14ac:dyDescent="0.3">
      <c r="N418" s="1"/>
    </row>
    <row r="419" spans="14:14" ht="14.25" customHeight="1" x14ac:dyDescent="0.3">
      <c r="N419" s="1"/>
    </row>
    <row r="420" spans="14:14" ht="14.25" customHeight="1" x14ac:dyDescent="0.3">
      <c r="N420" s="1"/>
    </row>
    <row r="421" spans="14:14" ht="14.25" customHeight="1" x14ac:dyDescent="0.3">
      <c r="N421" s="1"/>
    </row>
    <row r="422" spans="14:14" ht="14.25" customHeight="1" x14ac:dyDescent="0.3">
      <c r="N422" s="1"/>
    </row>
    <row r="423" spans="14:14" ht="14.25" customHeight="1" x14ac:dyDescent="0.3">
      <c r="N423" s="1"/>
    </row>
    <row r="424" spans="14:14" ht="14.25" customHeight="1" x14ac:dyDescent="0.3">
      <c r="N424" s="1"/>
    </row>
    <row r="425" spans="14:14" ht="14.25" customHeight="1" x14ac:dyDescent="0.3">
      <c r="N425" s="1"/>
    </row>
    <row r="426" spans="14:14" ht="14.25" customHeight="1" x14ac:dyDescent="0.3">
      <c r="N426" s="1"/>
    </row>
    <row r="427" spans="14:14" ht="14.25" customHeight="1" x14ac:dyDescent="0.3">
      <c r="N427" s="1"/>
    </row>
    <row r="428" spans="14:14" ht="14.25" customHeight="1" x14ac:dyDescent="0.3">
      <c r="N428" s="1"/>
    </row>
    <row r="429" spans="14:14" ht="14.25" customHeight="1" x14ac:dyDescent="0.3">
      <c r="N429" s="1"/>
    </row>
    <row r="430" spans="14:14" ht="14.25" customHeight="1" x14ac:dyDescent="0.3">
      <c r="N430" s="1"/>
    </row>
    <row r="431" spans="14:14" ht="14.25" customHeight="1" x14ac:dyDescent="0.3">
      <c r="N431" s="1"/>
    </row>
    <row r="432" spans="14:14" ht="14.25" customHeight="1" x14ac:dyDescent="0.3">
      <c r="N432" s="1"/>
    </row>
    <row r="433" spans="14:14" ht="14.25" customHeight="1" x14ac:dyDescent="0.3">
      <c r="N433" s="1"/>
    </row>
    <row r="434" spans="14:14" ht="14.25" customHeight="1" x14ac:dyDescent="0.3">
      <c r="N434" s="1"/>
    </row>
    <row r="435" spans="14:14" ht="14.25" customHeight="1" x14ac:dyDescent="0.3">
      <c r="N435" s="1"/>
    </row>
    <row r="436" spans="14:14" ht="14.25" customHeight="1" x14ac:dyDescent="0.3">
      <c r="N436" s="1"/>
    </row>
    <row r="437" spans="14:14" ht="14.25" customHeight="1" x14ac:dyDescent="0.3">
      <c r="N437" s="1"/>
    </row>
    <row r="438" spans="14:14" ht="14.25" customHeight="1" x14ac:dyDescent="0.3">
      <c r="N438" s="1"/>
    </row>
    <row r="439" spans="14:14" ht="14.25" customHeight="1" x14ac:dyDescent="0.3">
      <c r="N439" s="1"/>
    </row>
    <row r="440" spans="14:14" ht="14.25" customHeight="1" x14ac:dyDescent="0.3">
      <c r="N440" s="1"/>
    </row>
    <row r="441" spans="14:14" ht="14.25" customHeight="1" x14ac:dyDescent="0.3">
      <c r="N441" s="1"/>
    </row>
    <row r="442" spans="14:14" ht="14.25" customHeight="1" x14ac:dyDescent="0.3">
      <c r="N442" s="1"/>
    </row>
    <row r="443" spans="14:14" ht="14.25" customHeight="1" x14ac:dyDescent="0.3">
      <c r="N443" s="1"/>
    </row>
    <row r="444" spans="14:14" ht="14.25" customHeight="1" x14ac:dyDescent="0.3">
      <c r="N444" s="1"/>
    </row>
    <row r="445" spans="14:14" ht="14.25" customHeight="1" x14ac:dyDescent="0.3">
      <c r="N445" s="1"/>
    </row>
    <row r="446" spans="14:14" ht="14.25" customHeight="1" x14ac:dyDescent="0.3">
      <c r="N446" s="1"/>
    </row>
    <row r="447" spans="14:14" ht="14.25" customHeight="1" x14ac:dyDescent="0.3">
      <c r="N447" s="1"/>
    </row>
    <row r="448" spans="14:14" ht="14.25" customHeight="1" x14ac:dyDescent="0.3">
      <c r="N448" s="1"/>
    </row>
    <row r="449" spans="14:14" ht="14.25" customHeight="1" x14ac:dyDescent="0.3">
      <c r="N449" s="1"/>
    </row>
    <row r="450" spans="14:14" ht="14.25" customHeight="1" x14ac:dyDescent="0.3">
      <c r="N450" s="1"/>
    </row>
    <row r="451" spans="14:14" ht="14.25" customHeight="1" x14ac:dyDescent="0.3">
      <c r="N451" s="1"/>
    </row>
    <row r="452" spans="14:14" ht="14.25" customHeight="1" x14ac:dyDescent="0.3">
      <c r="N452" s="1"/>
    </row>
    <row r="453" spans="14:14" ht="14.25" customHeight="1" x14ac:dyDescent="0.3">
      <c r="N453" s="1"/>
    </row>
    <row r="454" spans="14:14" ht="14.25" customHeight="1" x14ac:dyDescent="0.3">
      <c r="N454" s="1"/>
    </row>
    <row r="455" spans="14:14" ht="14.25" customHeight="1" x14ac:dyDescent="0.3">
      <c r="N455" s="1"/>
    </row>
    <row r="456" spans="14:14" ht="14.25" customHeight="1" x14ac:dyDescent="0.3">
      <c r="N456" s="1"/>
    </row>
    <row r="457" spans="14:14" ht="14.25" customHeight="1" x14ac:dyDescent="0.3">
      <c r="N457" s="1"/>
    </row>
    <row r="458" spans="14:14" ht="14.25" customHeight="1" x14ac:dyDescent="0.3">
      <c r="N458" s="1"/>
    </row>
    <row r="459" spans="14:14" ht="14.25" customHeight="1" x14ac:dyDescent="0.3">
      <c r="N459" s="1"/>
    </row>
    <row r="460" spans="14:14" ht="14.25" customHeight="1" x14ac:dyDescent="0.3">
      <c r="N460" s="1"/>
    </row>
    <row r="461" spans="14:14" ht="14.25" customHeight="1" x14ac:dyDescent="0.3">
      <c r="N461" s="1"/>
    </row>
    <row r="462" spans="14:14" ht="14.25" customHeight="1" x14ac:dyDescent="0.3">
      <c r="N462" s="1"/>
    </row>
    <row r="463" spans="14:14" ht="14.25" customHeight="1" x14ac:dyDescent="0.3">
      <c r="N463" s="1"/>
    </row>
    <row r="464" spans="14:14" ht="14.25" customHeight="1" x14ac:dyDescent="0.3">
      <c r="N464" s="1"/>
    </row>
    <row r="465" spans="14:14" ht="14.25" customHeight="1" x14ac:dyDescent="0.3">
      <c r="N465" s="1"/>
    </row>
    <row r="466" spans="14:14" ht="14.25" customHeight="1" x14ac:dyDescent="0.3">
      <c r="N466" s="1"/>
    </row>
    <row r="467" spans="14:14" ht="14.25" customHeight="1" x14ac:dyDescent="0.3">
      <c r="N467" s="1"/>
    </row>
    <row r="468" spans="14:14" ht="14.25" customHeight="1" x14ac:dyDescent="0.3">
      <c r="N468" s="1"/>
    </row>
    <row r="469" spans="14:14" ht="14.25" customHeight="1" x14ac:dyDescent="0.3">
      <c r="N469" s="1"/>
    </row>
    <row r="470" spans="14:14" ht="14.25" customHeight="1" x14ac:dyDescent="0.3">
      <c r="N470" s="1"/>
    </row>
    <row r="471" spans="14:14" ht="14.25" customHeight="1" x14ac:dyDescent="0.3">
      <c r="N471" s="1"/>
    </row>
    <row r="472" spans="14:14" ht="14.25" customHeight="1" x14ac:dyDescent="0.3">
      <c r="N472" s="1"/>
    </row>
    <row r="473" spans="14:14" ht="14.25" customHeight="1" x14ac:dyDescent="0.3">
      <c r="N473" s="1"/>
    </row>
    <row r="474" spans="14:14" ht="14.25" customHeight="1" x14ac:dyDescent="0.3">
      <c r="N474" s="1"/>
    </row>
    <row r="475" spans="14:14" ht="14.25" customHeight="1" x14ac:dyDescent="0.3">
      <c r="N475" s="1"/>
    </row>
    <row r="476" spans="14:14" ht="14.25" customHeight="1" x14ac:dyDescent="0.3">
      <c r="N476" s="1"/>
    </row>
    <row r="477" spans="14:14" ht="14.25" customHeight="1" x14ac:dyDescent="0.3">
      <c r="N477" s="1"/>
    </row>
    <row r="478" spans="14:14" ht="14.25" customHeight="1" x14ac:dyDescent="0.3">
      <c r="N478" s="1"/>
    </row>
    <row r="479" spans="14:14" ht="14.25" customHeight="1" x14ac:dyDescent="0.3">
      <c r="N479" s="1"/>
    </row>
    <row r="480" spans="14:14" ht="14.25" customHeight="1" x14ac:dyDescent="0.3">
      <c r="N480" s="1"/>
    </row>
    <row r="481" spans="14:14" ht="14.25" customHeight="1" x14ac:dyDescent="0.3">
      <c r="N481" s="1"/>
    </row>
    <row r="482" spans="14:14" ht="14.25" customHeight="1" x14ac:dyDescent="0.3">
      <c r="N482" s="1"/>
    </row>
    <row r="483" spans="14:14" ht="14.25" customHeight="1" x14ac:dyDescent="0.3">
      <c r="N483" s="1"/>
    </row>
    <row r="484" spans="14:14" ht="14.25" customHeight="1" x14ac:dyDescent="0.3">
      <c r="N484" s="1"/>
    </row>
    <row r="485" spans="14:14" ht="14.25" customHeight="1" x14ac:dyDescent="0.3">
      <c r="N485" s="1"/>
    </row>
    <row r="486" spans="14:14" ht="14.25" customHeight="1" x14ac:dyDescent="0.3">
      <c r="N486" s="1"/>
    </row>
    <row r="487" spans="14:14" ht="14.25" customHeight="1" x14ac:dyDescent="0.3">
      <c r="N487" s="1"/>
    </row>
    <row r="488" spans="14:14" ht="14.25" customHeight="1" x14ac:dyDescent="0.3">
      <c r="N488" s="1"/>
    </row>
    <row r="489" spans="14:14" ht="14.25" customHeight="1" x14ac:dyDescent="0.3">
      <c r="N489" s="1"/>
    </row>
    <row r="490" spans="14:14" ht="14.25" customHeight="1" x14ac:dyDescent="0.3">
      <c r="N490" s="1"/>
    </row>
    <row r="491" spans="14:14" ht="14.25" customHeight="1" x14ac:dyDescent="0.3">
      <c r="N491" s="1"/>
    </row>
    <row r="492" spans="14:14" ht="14.25" customHeight="1" x14ac:dyDescent="0.3">
      <c r="N492" s="1"/>
    </row>
    <row r="493" spans="14:14" ht="14.25" customHeight="1" x14ac:dyDescent="0.3">
      <c r="N493" s="1"/>
    </row>
    <row r="494" spans="14:14" ht="14.25" customHeight="1" x14ac:dyDescent="0.3">
      <c r="N494" s="1"/>
    </row>
    <row r="495" spans="14:14" ht="14.25" customHeight="1" x14ac:dyDescent="0.3">
      <c r="N495" s="1"/>
    </row>
    <row r="496" spans="14:14" ht="14.25" customHeight="1" x14ac:dyDescent="0.3">
      <c r="N496" s="1"/>
    </row>
    <row r="497" spans="14:14" ht="14.25" customHeight="1" x14ac:dyDescent="0.3">
      <c r="N497" s="1"/>
    </row>
    <row r="498" spans="14:14" ht="14.25" customHeight="1" x14ac:dyDescent="0.3">
      <c r="N498" s="1"/>
    </row>
    <row r="499" spans="14:14" ht="14.25" customHeight="1" x14ac:dyDescent="0.3">
      <c r="N499" s="1"/>
    </row>
    <row r="500" spans="14:14" ht="14.25" customHeight="1" x14ac:dyDescent="0.3">
      <c r="N500" s="1"/>
    </row>
    <row r="65535" spans="14:14" ht="14.25" customHeight="1" x14ac:dyDescent="0.3">
      <c r="N65535" s="2">
        <f>$N$159</f>
        <v>0</v>
      </c>
    </row>
  </sheetData>
  <sheetProtection password="CC35" sheet="1" objects="1" scenarios="1" formatColumns="0" formatRows="0" sort="0" autoFilter="0"/>
  <mergeCells count="172">
    <mergeCell ref="N159:Q159"/>
    <mergeCell ref="H1:K1"/>
    <mergeCell ref="S2:AC2"/>
    <mergeCell ref="F156:I156"/>
    <mergeCell ref="L156:M156"/>
    <mergeCell ref="N156:Q156"/>
    <mergeCell ref="F158:I158"/>
    <mergeCell ref="L158:M158"/>
    <mergeCell ref="N158:Q158"/>
    <mergeCell ref="N157:Q157"/>
    <mergeCell ref="F154:I154"/>
    <mergeCell ref="L154:M154"/>
    <mergeCell ref="N154:Q154"/>
    <mergeCell ref="F155:I155"/>
    <mergeCell ref="L155:M155"/>
    <mergeCell ref="N155:Q155"/>
    <mergeCell ref="F152:I152"/>
    <mergeCell ref="L152:M152"/>
    <mergeCell ref="N152:Q152"/>
    <mergeCell ref="F153:I153"/>
    <mergeCell ref="L153:M153"/>
    <mergeCell ref="N153:Q153"/>
    <mergeCell ref="F150:I150"/>
    <mergeCell ref="L150:M150"/>
    <mergeCell ref="N150:Q150"/>
    <mergeCell ref="F151:I151"/>
    <mergeCell ref="L151:M151"/>
    <mergeCell ref="N151:Q151"/>
    <mergeCell ref="F148:I148"/>
    <mergeCell ref="L148:M148"/>
    <mergeCell ref="N148:Q148"/>
    <mergeCell ref="F149:I149"/>
    <mergeCell ref="L149:M149"/>
    <mergeCell ref="N149:Q149"/>
    <mergeCell ref="F146:I146"/>
    <mergeCell ref="L146:M146"/>
    <mergeCell ref="N146:Q146"/>
    <mergeCell ref="F147:I147"/>
    <mergeCell ref="L147:M147"/>
    <mergeCell ref="N147:Q147"/>
    <mergeCell ref="F144:I144"/>
    <mergeCell ref="L144:M144"/>
    <mergeCell ref="N144:Q144"/>
    <mergeCell ref="F145:I145"/>
    <mergeCell ref="L145:M145"/>
    <mergeCell ref="N145:Q145"/>
    <mergeCell ref="F142:I142"/>
    <mergeCell ref="L142:M142"/>
    <mergeCell ref="N142:Q142"/>
    <mergeCell ref="F143:I143"/>
    <mergeCell ref="L143:M143"/>
    <mergeCell ref="N143:Q143"/>
    <mergeCell ref="F139:I139"/>
    <mergeCell ref="L139:M139"/>
    <mergeCell ref="N139:Q139"/>
    <mergeCell ref="F141:I141"/>
    <mergeCell ref="L141:M141"/>
    <mergeCell ref="N141:Q141"/>
    <mergeCell ref="N140:Q140"/>
    <mergeCell ref="F136:I136"/>
    <mergeCell ref="L136:M136"/>
    <mergeCell ref="N136:Q136"/>
    <mergeCell ref="F138:I138"/>
    <mergeCell ref="L138:M138"/>
    <mergeCell ref="N138:Q138"/>
    <mergeCell ref="N137:Q137"/>
    <mergeCell ref="F134:I134"/>
    <mergeCell ref="L134:M134"/>
    <mergeCell ref="N134:Q134"/>
    <mergeCell ref="F135:I135"/>
    <mergeCell ref="L135:M135"/>
    <mergeCell ref="N135:Q135"/>
    <mergeCell ref="F132:I132"/>
    <mergeCell ref="L132:M132"/>
    <mergeCell ref="N132:Q132"/>
    <mergeCell ref="F133:I133"/>
    <mergeCell ref="L133:M133"/>
    <mergeCell ref="N133:Q133"/>
    <mergeCell ref="F130:I130"/>
    <mergeCell ref="L130:M130"/>
    <mergeCell ref="N130:Q130"/>
    <mergeCell ref="F131:I131"/>
    <mergeCell ref="L131:M131"/>
    <mergeCell ref="N131:Q131"/>
    <mergeCell ref="F128:I128"/>
    <mergeCell ref="L128:M128"/>
    <mergeCell ref="N128:Q128"/>
    <mergeCell ref="F129:I129"/>
    <mergeCell ref="L129:M129"/>
    <mergeCell ref="N129:Q129"/>
    <mergeCell ref="F126:I126"/>
    <mergeCell ref="L126:M126"/>
    <mergeCell ref="N126:Q126"/>
    <mergeCell ref="F127:I127"/>
    <mergeCell ref="L127:M127"/>
    <mergeCell ref="N127:Q127"/>
    <mergeCell ref="F124:I124"/>
    <mergeCell ref="L124:M124"/>
    <mergeCell ref="N124:Q124"/>
    <mergeCell ref="F125:I125"/>
    <mergeCell ref="L125:M125"/>
    <mergeCell ref="N125:Q125"/>
    <mergeCell ref="F119:I119"/>
    <mergeCell ref="L119:M119"/>
    <mergeCell ref="N119:Q119"/>
    <mergeCell ref="F123:I123"/>
    <mergeCell ref="L123:M123"/>
    <mergeCell ref="N123:Q123"/>
    <mergeCell ref="N120:Q120"/>
    <mergeCell ref="N121:Q121"/>
    <mergeCell ref="N122:Q122"/>
    <mergeCell ref="C109:Q109"/>
    <mergeCell ref="F111:P111"/>
    <mergeCell ref="F112:P112"/>
    <mergeCell ref="M114:P114"/>
    <mergeCell ref="M116:Q116"/>
    <mergeCell ref="M117:Q117"/>
    <mergeCell ref="D99:H99"/>
    <mergeCell ref="N99:Q99"/>
    <mergeCell ref="D100:H100"/>
    <mergeCell ref="N100:Q100"/>
    <mergeCell ref="N101:Q101"/>
    <mergeCell ref="L103:Q103"/>
    <mergeCell ref="D96:H96"/>
    <mergeCell ref="N96:Q96"/>
    <mergeCell ref="D97:H97"/>
    <mergeCell ref="N97:Q97"/>
    <mergeCell ref="D98:H98"/>
    <mergeCell ref="N98:Q98"/>
    <mergeCell ref="N89:Q89"/>
    <mergeCell ref="N90:Q90"/>
    <mergeCell ref="N91:Q91"/>
    <mergeCell ref="N92:Q92"/>
    <mergeCell ref="N93:Q93"/>
    <mergeCell ref="N95:Q95"/>
    <mergeCell ref="M81:P81"/>
    <mergeCell ref="M83:Q83"/>
    <mergeCell ref="M84:Q84"/>
    <mergeCell ref="C86:G86"/>
    <mergeCell ref="N86:Q86"/>
    <mergeCell ref="N88:Q88"/>
    <mergeCell ref="H33:J33"/>
    <mergeCell ref="M33:P33"/>
    <mergeCell ref="L35:P35"/>
    <mergeCell ref="C76:Q76"/>
    <mergeCell ref="F78:P78"/>
    <mergeCell ref="F79:P79"/>
    <mergeCell ref="H30:J30"/>
    <mergeCell ref="M30:P30"/>
    <mergeCell ref="H31:J31"/>
    <mergeCell ref="M31:P31"/>
    <mergeCell ref="H32:J32"/>
    <mergeCell ref="M32:P32"/>
    <mergeCell ref="O20:P20"/>
    <mergeCell ref="O21:P21"/>
    <mergeCell ref="M24:P24"/>
    <mergeCell ref="M25:P25"/>
    <mergeCell ref="M27:P27"/>
    <mergeCell ref="H29:J29"/>
    <mergeCell ref="M29:P29"/>
    <mergeCell ref="O12:P12"/>
    <mergeCell ref="O14:P14"/>
    <mergeCell ref="E15:L15"/>
    <mergeCell ref="O15:P15"/>
    <mergeCell ref="O17:P17"/>
    <mergeCell ref="O18:P18"/>
    <mergeCell ref="C2:Q2"/>
    <mergeCell ref="C4:Q4"/>
    <mergeCell ref="F6:P6"/>
    <mergeCell ref="F7:P7"/>
    <mergeCell ref="O9:P9"/>
    <mergeCell ref="O11:P11"/>
  </mergeCells>
  <hyperlinks>
    <hyperlink ref="F1:G1" location="C2" tooltip="Krycí list rozpočtu" display="1) Krycí list rozpočtu"/>
    <hyperlink ref="H1:K1" location="C86" tooltip="Rekapitulace rozpočtu" display="2) Rekapitulace rozpočtu"/>
    <hyperlink ref="L1" location="C119" tooltip="Rozpočet" display="3) Rozpočet"/>
    <hyperlink ref="S1:T1" location="'Rekapitulace stavby'!C2" tooltip="Rekapitulace stavby" display="Rekapitulace stavby"/>
  </hyperlinks>
  <pageMargins left="0.59027779102325439" right="0.59027779102325439" top="0.59027779102325439" bottom="0.59027779102325439" header="0" footer="0"/>
  <pageSetup paperSize="9" scale="82" fitToHeight="100" orientation="portrait" blackAndWhite="1" r:id="rId1"/>
  <headerFooter alignWithMargins="0">
    <oddFooter>&amp;CStrana &amp;P z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5535"/>
  <sheetViews>
    <sheetView showGridLines="0" view="pageBreakPreview" zoomScaleNormal="100" zoomScaleSheetLayoutView="100" workbookViewId="0">
      <pane ySplit="1" topLeftCell="A2" activePane="bottomLeft" state="frozenSplit"/>
      <selection pane="bottomLeft"/>
    </sheetView>
  </sheetViews>
  <sheetFormatPr defaultColWidth="10.42578125" defaultRowHeight="14.25" customHeight="1" x14ac:dyDescent="0.3"/>
  <cols>
    <col min="1" max="1" width="8.28515625" style="2" customWidth="1"/>
    <col min="2" max="2" width="1.7109375" style="2" customWidth="1"/>
    <col min="3" max="3" width="4.140625" style="2" customWidth="1"/>
    <col min="4" max="4" width="4.28515625" style="2" customWidth="1"/>
    <col min="5" max="5" width="17.140625" style="2" customWidth="1"/>
    <col min="6" max="7" width="11.140625" style="2" customWidth="1"/>
    <col min="8" max="8" width="12.42578125" style="2" customWidth="1"/>
    <col min="9" max="9" width="7" style="2" customWidth="1"/>
    <col min="10" max="10" width="5.140625" style="2" customWidth="1"/>
    <col min="11" max="11" width="11.42578125" style="2" customWidth="1"/>
    <col min="12" max="12" width="12" style="2" customWidth="1"/>
    <col min="13" max="14" width="6" style="2" customWidth="1"/>
    <col min="15" max="15" width="2" style="2" customWidth="1"/>
    <col min="16" max="16" width="12.42578125" style="2" customWidth="1"/>
    <col min="17" max="17" width="4.140625" style="2" customWidth="1"/>
    <col min="18" max="18" width="1.7109375" style="2" customWidth="1"/>
    <col min="19" max="19" width="8.140625" style="2" customWidth="1"/>
    <col min="20" max="20" width="29.7109375" style="2" hidden="1" customWidth="1"/>
    <col min="21" max="21" width="16.28515625" style="2" hidden="1" customWidth="1"/>
    <col min="22" max="22" width="12.28515625" style="2" hidden="1" customWidth="1"/>
    <col min="23" max="23" width="16.28515625" style="2" hidden="1" customWidth="1"/>
    <col min="24" max="24" width="12.140625" style="2" hidden="1" customWidth="1"/>
    <col min="25" max="25" width="15" style="2" hidden="1" customWidth="1"/>
    <col min="26" max="26" width="11" style="2" hidden="1" customWidth="1"/>
    <col min="27" max="27" width="15" style="2" hidden="1" customWidth="1"/>
    <col min="28" max="28" width="16.28515625" style="2" hidden="1" customWidth="1"/>
    <col min="29" max="29" width="11" style="2" customWidth="1"/>
    <col min="30" max="30" width="15" style="2" customWidth="1"/>
    <col min="31" max="31" width="16.28515625" style="2" customWidth="1"/>
    <col min="32" max="43" width="10.42578125" style="1" customWidth="1"/>
    <col min="44" max="64" width="10.42578125" style="2" hidden="1" customWidth="1"/>
    <col min="65" max="16384" width="10.42578125" style="1"/>
  </cols>
  <sheetData>
    <row r="1" spans="1:256" s="3" customFormat="1" ht="22.5" customHeight="1" x14ac:dyDescent="0.3">
      <c r="A1" s="169"/>
      <c r="B1" s="166"/>
      <c r="C1" s="166"/>
      <c r="D1" s="167" t="s">
        <v>1</v>
      </c>
      <c r="E1" s="166"/>
      <c r="F1" s="168" t="s">
        <v>786</v>
      </c>
      <c r="G1" s="168"/>
      <c r="H1" s="229" t="s">
        <v>787</v>
      </c>
      <c r="I1" s="229"/>
      <c r="J1" s="229"/>
      <c r="K1" s="229"/>
      <c r="L1" s="168" t="s">
        <v>788</v>
      </c>
      <c r="M1" s="166"/>
      <c r="N1" s="166"/>
      <c r="O1" s="167" t="s">
        <v>107</v>
      </c>
      <c r="P1" s="166"/>
      <c r="Q1" s="166"/>
      <c r="R1" s="166"/>
      <c r="S1" s="168" t="s">
        <v>789</v>
      </c>
      <c r="T1" s="168"/>
      <c r="U1" s="169"/>
      <c r="V1" s="169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</row>
    <row r="2" spans="1:256" s="2" customFormat="1" ht="37.5" customHeight="1" x14ac:dyDescent="0.3">
      <c r="C2" s="185" t="s">
        <v>4</v>
      </c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S2" s="208" t="s">
        <v>5</v>
      </c>
      <c r="T2" s="172"/>
      <c r="U2" s="172"/>
      <c r="V2" s="172"/>
      <c r="W2" s="172"/>
      <c r="X2" s="172"/>
      <c r="Y2" s="172"/>
      <c r="Z2" s="172"/>
      <c r="AA2" s="172"/>
      <c r="AB2" s="172"/>
      <c r="AC2" s="172"/>
      <c r="AT2" s="2" t="s">
        <v>94</v>
      </c>
    </row>
    <row r="3" spans="1:256" s="2" customFormat="1" ht="7.5" customHeight="1" x14ac:dyDescent="0.3"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  <c r="AT3" s="2" t="s">
        <v>108</v>
      </c>
    </row>
    <row r="4" spans="1:256" s="2" customFormat="1" ht="37.5" customHeight="1" x14ac:dyDescent="0.3">
      <c r="B4" s="10"/>
      <c r="C4" s="186" t="s">
        <v>109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2"/>
      <c r="T4" s="13" t="s">
        <v>10</v>
      </c>
      <c r="AT4" s="2" t="s">
        <v>3</v>
      </c>
    </row>
    <row r="5" spans="1:256" s="2" customFormat="1" ht="7.5" customHeight="1" x14ac:dyDescent="0.3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</row>
    <row r="6" spans="1:256" s="2" customFormat="1" ht="30.75" customHeight="1" x14ac:dyDescent="0.3">
      <c r="B6" s="10"/>
      <c r="C6" s="11"/>
      <c r="D6" s="18" t="s">
        <v>16</v>
      </c>
      <c r="E6" s="11"/>
      <c r="F6" s="213" t="str">
        <f>'Rekapitulace stavby'!$K$6</f>
        <v>Přístupové komunikace do průmyslové zóny</v>
      </c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1"/>
      <c r="R6" s="12"/>
    </row>
    <row r="7" spans="1:256" s="6" customFormat="1" ht="37.5" customHeight="1" x14ac:dyDescent="0.3">
      <c r="B7" s="22"/>
      <c r="C7" s="23"/>
      <c r="D7" s="17" t="s">
        <v>110</v>
      </c>
      <c r="E7" s="23"/>
      <c r="F7" s="177" t="s">
        <v>636</v>
      </c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23"/>
      <c r="R7" s="24"/>
    </row>
    <row r="8" spans="1:256" s="6" customFormat="1" ht="15" customHeight="1" x14ac:dyDescent="0.3">
      <c r="B8" s="22"/>
      <c r="C8" s="23"/>
      <c r="D8" s="18" t="s">
        <v>19</v>
      </c>
      <c r="E8" s="23"/>
      <c r="F8" s="16"/>
      <c r="G8" s="23"/>
      <c r="H8" s="23"/>
      <c r="I8" s="23"/>
      <c r="J8" s="23"/>
      <c r="K8" s="23"/>
      <c r="L8" s="23"/>
      <c r="M8" s="18" t="s">
        <v>20</v>
      </c>
      <c r="N8" s="23"/>
      <c r="O8" s="16"/>
      <c r="P8" s="23"/>
      <c r="Q8" s="23"/>
      <c r="R8" s="24"/>
    </row>
    <row r="9" spans="1:256" s="6" customFormat="1" ht="15" customHeight="1" x14ac:dyDescent="0.3">
      <c r="B9" s="22"/>
      <c r="C9" s="23"/>
      <c r="D9" s="18" t="s">
        <v>22</v>
      </c>
      <c r="E9" s="23"/>
      <c r="F9" s="16" t="s">
        <v>23</v>
      </c>
      <c r="G9" s="23"/>
      <c r="H9" s="23"/>
      <c r="I9" s="23"/>
      <c r="J9" s="23"/>
      <c r="K9" s="23"/>
      <c r="L9" s="23"/>
      <c r="M9" s="18" t="s">
        <v>24</v>
      </c>
      <c r="N9" s="23"/>
      <c r="O9" s="214">
        <f>'Rekapitulace stavby'!$AN$8</f>
        <v>42530</v>
      </c>
      <c r="P9" s="191"/>
      <c r="Q9" s="23"/>
      <c r="R9" s="24"/>
    </row>
    <row r="10" spans="1:256" s="6" customFormat="1" ht="12" customHeight="1" x14ac:dyDescent="0.3"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4"/>
    </row>
    <row r="11" spans="1:256" s="6" customFormat="1" ht="15" customHeight="1" x14ac:dyDescent="0.3">
      <c r="B11" s="22"/>
      <c r="C11" s="23"/>
      <c r="D11" s="18" t="s">
        <v>27</v>
      </c>
      <c r="E11" s="23"/>
      <c r="F11" s="23"/>
      <c r="G11" s="23"/>
      <c r="H11" s="23"/>
      <c r="I11" s="23"/>
      <c r="J11" s="23"/>
      <c r="K11" s="23"/>
      <c r="L11" s="23"/>
      <c r="M11" s="18" t="s">
        <v>28</v>
      </c>
      <c r="N11" s="23"/>
      <c r="O11" s="175" t="str">
        <f>IF('Rekapitulace stavby'!$AN$10="","",'Rekapitulace stavby'!$AN$10)</f>
        <v/>
      </c>
      <c r="P11" s="191"/>
      <c r="Q11" s="23"/>
      <c r="R11" s="24"/>
    </row>
    <row r="12" spans="1:256" s="6" customFormat="1" ht="18.75" customHeight="1" x14ac:dyDescent="0.3">
      <c r="B12" s="22"/>
      <c r="C12" s="23"/>
      <c r="D12" s="23"/>
      <c r="E12" s="16" t="str">
        <f>IF('Rekapitulace stavby'!$E$11="","",'Rekapitulace stavby'!$E$11)</f>
        <v xml:space="preserve"> </v>
      </c>
      <c r="F12" s="23"/>
      <c r="G12" s="23"/>
      <c r="H12" s="23"/>
      <c r="I12" s="23"/>
      <c r="J12" s="23"/>
      <c r="K12" s="23"/>
      <c r="L12" s="23"/>
      <c r="M12" s="18" t="s">
        <v>30</v>
      </c>
      <c r="N12" s="23"/>
      <c r="O12" s="175" t="str">
        <f>IF('Rekapitulace stavby'!$AN$11="","",'Rekapitulace stavby'!$AN$11)</f>
        <v/>
      </c>
      <c r="P12" s="191"/>
      <c r="Q12" s="23"/>
      <c r="R12" s="24"/>
    </row>
    <row r="13" spans="1:256" s="6" customFormat="1" ht="7.5" customHeight="1" x14ac:dyDescent="0.3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4"/>
    </row>
    <row r="14" spans="1:256" s="6" customFormat="1" ht="15" customHeight="1" x14ac:dyDescent="0.3">
      <c r="B14" s="22"/>
      <c r="C14" s="23"/>
      <c r="D14" s="18" t="s">
        <v>31</v>
      </c>
      <c r="E14" s="23"/>
      <c r="F14" s="23"/>
      <c r="G14" s="23"/>
      <c r="H14" s="23"/>
      <c r="I14" s="23"/>
      <c r="J14" s="23"/>
      <c r="K14" s="23"/>
      <c r="L14" s="23"/>
      <c r="M14" s="18" t="s">
        <v>28</v>
      </c>
      <c r="N14" s="23"/>
      <c r="O14" s="212" t="str">
        <f>IF('Rekapitulace stavby'!$AN$13="","",'Rekapitulace stavby'!$AN$13)</f>
        <v>Vyplň údaj</v>
      </c>
      <c r="P14" s="191"/>
      <c r="Q14" s="23"/>
      <c r="R14" s="24"/>
    </row>
    <row r="15" spans="1:256" s="6" customFormat="1" ht="18.75" customHeight="1" x14ac:dyDescent="0.3">
      <c r="B15" s="22"/>
      <c r="C15" s="23"/>
      <c r="D15" s="23"/>
      <c r="E15" s="212" t="str">
        <f>IF('Rekapitulace stavby'!$E$14="","",'Rekapitulace stavby'!$E$14)</f>
        <v>Vyplň údaj</v>
      </c>
      <c r="F15" s="191"/>
      <c r="G15" s="191"/>
      <c r="H15" s="191"/>
      <c r="I15" s="191"/>
      <c r="J15" s="191"/>
      <c r="K15" s="191"/>
      <c r="L15" s="191"/>
      <c r="M15" s="18" t="s">
        <v>30</v>
      </c>
      <c r="N15" s="23"/>
      <c r="O15" s="212" t="str">
        <f>IF('Rekapitulace stavby'!$AN$14="","",'Rekapitulace stavby'!$AN$14)</f>
        <v>Vyplň údaj</v>
      </c>
      <c r="P15" s="191"/>
      <c r="Q15" s="23"/>
      <c r="R15" s="24"/>
    </row>
    <row r="16" spans="1:256" s="6" customFormat="1" ht="7.5" customHeight="1" x14ac:dyDescent="0.3"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4"/>
    </row>
    <row r="17" spans="2:18" s="6" customFormat="1" ht="15" customHeight="1" x14ac:dyDescent="0.3">
      <c r="B17" s="22"/>
      <c r="C17" s="23"/>
      <c r="D17" s="18" t="s">
        <v>33</v>
      </c>
      <c r="E17" s="23"/>
      <c r="F17" s="23"/>
      <c r="G17" s="23"/>
      <c r="H17" s="23"/>
      <c r="I17" s="23"/>
      <c r="J17" s="23"/>
      <c r="K17" s="23"/>
      <c r="L17" s="23"/>
      <c r="M17" s="18" t="s">
        <v>28</v>
      </c>
      <c r="N17" s="23"/>
      <c r="O17" s="175" t="str">
        <f>IF('Rekapitulace stavby'!$AN$16="","",'Rekapitulace stavby'!$AN$16)</f>
        <v/>
      </c>
      <c r="P17" s="191"/>
      <c r="Q17" s="23"/>
      <c r="R17" s="24"/>
    </row>
    <row r="18" spans="2:18" s="6" customFormat="1" ht="18.75" customHeight="1" x14ac:dyDescent="0.3">
      <c r="B18" s="22"/>
      <c r="C18" s="23"/>
      <c r="D18" s="23"/>
      <c r="E18" s="16" t="str">
        <f>IF('Rekapitulace stavby'!$E$17="","",'Rekapitulace stavby'!$E$17)</f>
        <v xml:space="preserve"> </v>
      </c>
      <c r="F18" s="23"/>
      <c r="G18" s="23"/>
      <c r="H18" s="23"/>
      <c r="I18" s="23"/>
      <c r="J18" s="23"/>
      <c r="K18" s="23"/>
      <c r="L18" s="23"/>
      <c r="M18" s="18" t="s">
        <v>30</v>
      </c>
      <c r="N18" s="23"/>
      <c r="O18" s="175" t="str">
        <f>IF('Rekapitulace stavby'!$AN$17="","",'Rekapitulace stavby'!$AN$17)</f>
        <v/>
      </c>
      <c r="P18" s="191"/>
      <c r="Q18" s="23"/>
      <c r="R18" s="24"/>
    </row>
    <row r="19" spans="2:18" s="6" customFormat="1" ht="7.5" customHeight="1" x14ac:dyDescent="0.3"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</row>
    <row r="20" spans="2:18" s="6" customFormat="1" ht="15" customHeight="1" x14ac:dyDescent="0.3">
      <c r="B20" s="22"/>
      <c r="C20" s="23"/>
      <c r="D20" s="18" t="s">
        <v>35</v>
      </c>
      <c r="E20" s="23"/>
      <c r="F20" s="23"/>
      <c r="G20" s="23"/>
      <c r="H20" s="23"/>
      <c r="I20" s="23"/>
      <c r="J20" s="23"/>
      <c r="K20" s="23"/>
      <c r="L20" s="23"/>
      <c r="M20" s="18" t="s">
        <v>28</v>
      </c>
      <c r="N20" s="23"/>
      <c r="O20" s="175" t="str">
        <f>IF('Rekapitulace stavby'!$AN$19="","",'Rekapitulace stavby'!$AN$19)</f>
        <v/>
      </c>
      <c r="P20" s="191"/>
      <c r="Q20" s="23"/>
      <c r="R20" s="24"/>
    </row>
    <row r="21" spans="2:18" s="6" customFormat="1" ht="18.75" customHeight="1" x14ac:dyDescent="0.3">
      <c r="B21" s="22"/>
      <c r="C21" s="23"/>
      <c r="D21" s="23"/>
      <c r="E21" s="16" t="str">
        <f>IF('Rekapitulace stavby'!$E$20="","",'Rekapitulace stavby'!$E$20)</f>
        <v xml:space="preserve"> </v>
      </c>
      <c r="F21" s="23"/>
      <c r="G21" s="23"/>
      <c r="H21" s="23"/>
      <c r="I21" s="23"/>
      <c r="J21" s="23"/>
      <c r="K21" s="23"/>
      <c r="L21" s="23"/>
      <c r="M21" s="18" t="s">
        <v>30</v>
      </c>
      <c r="N21" s="23"/>
      <c r="O21" s="175" t="str">
        <f>IF('Rekapitulace stavby'!$AN$20="","",'Rekapitulace stavby'!$AN$20)</f>
        <v/>
      </c>
      <c r="P21" s="191"/>
      <c r="Q21" s="23"/>
      <c r="R21" s="24"/>
    </row>
    <row r="22" spans="2:18" s="6" customFormat="1" ht="7.5" customHeight="1" x14ac:dyDescent="0.3">
      <c r="B22" s="22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4"/>
    </row>
    <row r="23" spans="2:18" s="6" customFormat="1" ht="7.5" customHeight="1" x14ac:dyDescent="0.3">
      <c r="B23" s="22"/>
      <c r="C23" s="23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23"/>
      <c r="R23" s="24"/>
    </row>
    <row r="24" spans="2:18" s="6" customFormat="1" ht="15" customHeight="1" x14ac:dyDescent="0.3">
      <c r="B24" s="22"/>
      <c r="C24" s="23"/>
      <c r="D24" s="100" t="s">
        <v>112</v>
      </c>
      <c r="E24" s="23"/>
      <c r="F24" s="23"/>
      <c r="G24" s="23"/>
      <c r="H24" s="23"/>
      <c r="I24" s="23"/>
      <c r="J24" s="23"/>
      <c r="K24" s="23"/>
      <c r="L24" s="23"/>
      <c r="M24" s="179">
        <f>$N$88</f>
        <v>0</v>
      </c>
      <c r="N24" s="191"/>
      <c r="O24" s="191"/>
      <c r="P24" s="191"/>
      <c r="Q24" s="23"/>
      <c r="R24" s="24"/>
    </row>
    <row r="25" spans="2:18" s="6" customFormat="1" ht="15" customHeight="1" x14ac:dyDescent="0.3">
      <c r="B25" s="22"/>
      <c r="C25" s="23"/>
      <c r="D25" s="21" t="s">
        <v>101</v>
      </c>
      <c r="E25" s="23"/>
      <c r="F25" s="23"/>
      <c r="G25" s="23"/>
      <c r="H25" s="23"/>
      <c r="I25" s="23"/>
      <c r="J25" s="23"/>
      <c r="K25" s="23"/>
      <c r="L25" s="23"/>
      <c r="M25" s="179">
        <f>$N$98</f>
        <v>0</v>
      </c>
      <c r="N25" s="191"/>
      <c r="O25" s="191"/>
      <c r="P25" s="191"/>
      <c r="Q25" s="23"/>
      <c r="R25" s="24"/>
    </row>
    <row r="26" spans="2:18" s="6" customFormat="1" ht="7.5" customHeight="1" x14ac:dyDescent="0.3"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4"/>
    </row>
    <row r="27" spans="2:18" s="6" customFormat="1" ht="26.25" customHeight="1" x14ac:dyDescent="0.3">
      <c r="B27" s="22"/>
      <c r="C27" s="23"/>
      <c r="D27" s="101" t="s">
        <v>38</v>
      </c>
      <c r="E27" s="23"/>
      <c r="F27" s="23"/>
      <c r="G27" s="23"/>
      <c r="H27" s="23"/>
      <c r="I27" s="23"/>
      <c r="J27" s="23"/>
      <c r="K27" s="23"/>
      <c r="L27" s="23"/>
      <c r="M27" s="216">
        <f>ROUND($M$24+$M$25,2)</f>
        <v>0</v>
      </c>
      <c r="N27" s="191"/>
      <c r="O27" s="191"/>
      <c r="P27" s="191"/>
      <c r="Q27" s="23"/>
      <c r="R27" s="24"/>
    </row>
    <row r="28" spans="2:18" s="6" customFormat="1" ht="7.5" customHeight="1" x14ac:dyDescent="0.3">
      <c r="B28" s="22"/>
      <c r="C28" s="23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23"/>
      <c r="R28" s="24"/>
    </row>
    <row r="29" spans="2:18" s="6" customFormat="1" ht="15" customHeight="1" x14ac:dyDescent="0.3">
      <c r="B29" s="22"/>
      <c r="C29" s="23"/>
      <c r="D29" s="28" t="s">
        <v>39</v>
      </c>
      <c r="E29" s="28" t="s">
        <v>40</v>
      </c>
      <c r="F29" s="29">
        <v>0.21</v>
      </c>
      <c r="G29" s="102" t="s">
        <v>41</v>
      </c>
      <c r="H29" s="215">
        <f>ROUND((((SUM($BE$98:$BE$105)+SUM($BE$123:$BE$206))+SUM($BE$207:$BE$208))),2)</f>
        <v>0</v>
      </c>
      <c r="I29" s="191"/>
      <c r="J29" s="191"/>
      <c r="K29" s="23"/>
      <c r="L29" s="23"/>
      <c r="M29" s="215">
        <f>ROUND((((SUM($BE$98:$BE$105)+SUM($BE$123:$BE$206))*$F$29)+SUM($BE$207:$BE$208)*$F$29),2)</f>
        <v>0</v>
      </c>
      <c r="N29" s="191"/>
      <c r="O29" s="191"/>
      <c r="P29" s="191"/>
      <c r="Q29" s="23"/>
      <c r="R29" s="24"/>
    </row>
    <row r="30" spans="2:18" s="6" customFormat="1" ht="15" customHeight="1" x14ac:dyDescent="0.3">
      <c r="B30" s="22"/>
      <c r="C30" s="23"/>
      <c r="D30" s="23"/>
      <c r="E30" s="28" t="s">
        <v>42</v>
      </c>
      <c r="F30" s="29">
        <v>0.15</v>
      </c>
      <c r="G30" s="102" t="s">
        <v>41</v>
      </c>
      <c r="H30" s="215">
        <f>ROUND((((SUM($BF$98:$BF$105)+SUM($BF$123:$BF$206))+SUM($BF$207:$BF$208))),2)</f>
        <v>0</v>
      </c>
      <c r="I30" s="191"/>
      <c r="J30" s="191"/>
      <c r="K30" s="23"/>
      <c r="L30" s="23"/>
      <c r="M30" s="215">
        <f>ROUND((((SUM($BF$98:$BF$105)+SUM($BF$123:$BF$206))*$F$30)+SUM($BF$207:$BF$208)*$F$30),2)</f>
        <v>0</v>
      </c>
      <c r="N30" s="191"/>
      <c r="O30" s="191"/>
      <c r="P30" s="191"/>
      <c r="Q30" s="23"/>
      <c r="R30" s="24"/>
    </row>
    <row r="31" spans="2:18" s="6" customFormat="1" ht="15" hidden="1" customHeight="1" x14ac:dyDescent="0.3">
      <c r="B31" s="22"/>
      <c r="C31" s="23"/>
      <c r="D31" s="23"/>
      <c r="E31" s="28" t="s">
        <v>43</v>
      </c>
      <c r="F31" s="29">
        <v>0.21</v>
      </c>
      <c r="G31" s="102" t="s">
        <v>41</v>
      </c>
      <c r="H31" s="215">
        <f>ROUND((((SUM($BG$98:$BG$105)+SUM($BG$123:$BG$206))+SUM($BG$207:$BG$208))),2)</f>
        <v>0</v>
      </c>
      <c r="I31" s="191"/>
      <c r="J31" s="191"/>
      <c r="K31" s="23"/>
      <c r="L31" s="23"/>
      <c r="M31" s="215">
        <v>0</v>
      </c>
      <c r="N31" s="191"/>
      <c r="O31" s="191"/>
      <c r="P31" s="191"/>
      <c r="Q31" s="23"/>
      <c r="R31" s="24"/>
    </row>
    <row r="32" spans="2:18" s="6" customFormat="1" ht="15" hidden="1" customHeight="1" x14ac:dyDescent="0.3">
      <c r="B32" s="22"/>
      <c r="C32" s="23"/>
      <c r="D32" s="23"/>
      <c r="E32" s="28" t="s">
        <v>44</v>
      </c>
      <c r="F32" s="29">
        <v>0.15</v>
      </c>
      <c r="G32" s="102" t="s">
        <v>41</v>
      </c>
      <c r="H32" s="215">
        <f>ROUND((((SUM($BH$98:$BH$105)+SUM($BH$123:$BH$206))+SUM($BH$207:$BH$208))),2)</f>
        <v>0</v>
      </c>
      <c r="I32" s="191"/>
      <c r="J32" s="191"/>
      <c r="K32" s="23"/>
      <c r="L32" s="23"/>
      <c r="M32" s="215">
        <v>0</v>
      </c>
      <c r="N32" s="191"/>
      <c r="O32" s="191"/>
      <c r="P32" s="191"/>
      <c r="Q32" s="23"/>
      <c r="R32" s="24"/>
    </row>
    <row r="33" spans="2:18" s="6" customFormat="1" ht="15" hidden="1" customHeight="1" x14ac:dyDescent="0.3">
      <c r="B33" s="22"/>
      <c r="C33" s="23"/>
      <c r="D33" s="23"/>
      <c r="E33" s="28" t="s">
        <v>45</v>
      </c>
      <c r="F33" s="29">
        <v>0</v>
      </c>
      <c r="G33" s="102" t="s">
        <v>41</v>
      </c>
      <c r="H33" s="215">
        <f>ROUND((((SUM($BI$98:$BI$105)+SUM($BI$123:$BI$206))+SUM($BI$207:$BI$208))),2)</f>
        <v>0</v>
      </c>
      <c r="I33" s="191"/>
      <c r="J33" s="191"/>
      <c r="K33" s="23"/>
      <c r="L33" s="23"/>
      <c r="M33" s="215">
        <v>0</v>
      </c>
      <c r="N33" s="191"/>
      <c r="O33" s="191"/>
      <c r="P33" s="191"/>
      <c r="Q33" s="23"/>
      <c r="R33" s="24"/>
    </row>
    <row r="34" spans="2:18" s="6" customFormat="1" ht="7.5" customHeight="1" x14ac:dyDescent="0.3">
      <c r="B34" s="2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4"/>
    </row>
    <row r="35" spans="2:18" s="6" customFormat="1" ht="26.25" customHeight="1" x14ac:dyDescent="0.3">
      <c r="B35" s="22"/>
      <c r="C35" s="32"/>
      <c r="D35" s="33" t="s">
        <v>46</v>
      </c>
      <c r="E35" s="34"/>
      <c r="F35" s="34"/>
      <c r="G35" s="103" t="s">
        <v>47</v>
      </c>
      <c r="H35" s="35" t="s">
        <v>48</v>
      </c>
      <c r="I35" s="34"/>
      <c r="J35" s="34"/>
      <c r="K35" s="34"/>
      <c r="L35" s="194">
        <f>ROUND(SUM($M$27:$M$33),2)</f>
        <v>0</v>
      </c>
      <c r="M35" s="193"/>
      <c r="N35" s="193"/>
      <c r="O35" s="193"/>
      <c r="P35" s="195"/>
      <c r="Q35" s="32"/>
      <c r="R35" s="24"/>
    </row>
    <row r="36" spans="2:18" s="6" customFormat="1" ht="15" customHeight="1" x14ac:dyDescent="0.3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4"/>
    </row>
    <row r="37" spans="2:18" s="6" customFormat="1" ht="15" customHeight="1" x14ac:dyDescent="0.3">
      <c r="B37" s="22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4"/>
    </row>
    <row r="38" spans="2:18" s="2" customFormat="1" ht="14.25" customHeight="1" x14ac:dyDescent="0.3"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</row>
    <row r="39" spans="2:18" s="2" customFormat="1" ht="14.25" customHeight="1" x14ac:dyDescent="0.3"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</row>
    <row r="40" spans="2:18" s="2" customFormat="1" ht="14.25" customHeight="1" x14ac:dyDescent="0.3"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</row>
    <row r="41" spans="2:18" s="2" customFormat="1" ht="14.25" customHeight="1" x14ac:dyDescent="0.3"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</row>
    <row r="42" spans="2:18" s="2" customFormat="1" ht="14.25" customHeight="1" x14ac:dyDescent="0.3"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</row>
    <row r="43" spans="2:18" s="2" customFormat="1" ht="14.25" customHeight="1" x14ac:dyDescent="0.3"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</row>
    <row r="44" spans="2:18" s="2" customFormat="1" ht="14.25" customHeight="1" x14ac:dyDescent="0.3"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</row>
    <row r="45" spans="2:18" s="2" customFormat="1" ht="14.25" customHeight="1" x14ac:dyDescent="0.3"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</row>
    <row r="46" spans="2:18" s="2" customFormat="1" ht="14.25" customHeight="1" x14ac:dyDescent="0.3"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</row>
    <row r="47" spans="2:18" s="2" customFormat="1" ht="14.25" customHeight="1" x14ac:dyDescent="0.3"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</row>
    <row r="48" spans="2:18" s="2" customFormat="1" ht="14.25" customHeight="1" x14ac:dyDescent="0.3"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</row>
    <row r="49" spans="2:18" s="2" customFormat="1" ht="14.25" customHeight="1" x14ac:dyDescent="0.3"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</row>
    <row r="50" spans="2:18" s="6" customFormat="1" ht="15.75" customHeight="1" x14ac:dyDescent="0.3">
      <c r="B50" s="22"/>
      <c r="C50" s="23"/>
      <c r="D50" s="36" t="s">
        <v>49</v>
      </c>
      <c r="E50" s="37"/>
      <c r="F50" s="37"/>
      <c r="G50" s="37"/>
      <c r="H50" s="38"/>
      <c r="I50" s="23"/>
      <c r="J50" s="36" t="s">
        <v>50</v>
      </c>
      <c r="K50" s="37"/>
      <c r="L50" s="37"/>
      <c r="M50" s="37"/>
      <c r="N50" s="37"/>
      <c r="O50" s="37"/>
      <c r="P50" s="38"/>
      <c r="Q50" s="23"/>
      <c r="R50" s="24"/>
    </row>
    <row r="51" spans="2:18" s="2" customFormat="1" ht="14.25" customHeight="1" x14ac:dyDescent="0.3">
      <c r="B51" s="10"/>
      <c r="C51" s="11"/>
      <c r="D51" s="39"/>
      <c r="E51" s="11"/>
      <c r="F51" s="11"/>
      <c r="G51" s="11"/>
      <c r="H51" s="40"/>
      <c r="I51" s="11"/>
      <c r="J51" s="39"/>
      <c r="K51" s="11"/>
      <c r="L51" s="11"/>
      <c r="M51" s="11"/>
      <c r="N51" s="11"/>
      <c r="O51" s="11"/>
      <c r="P51" s="40"/>
      <c r="Q51" s="11"/>
      <c r="R51" s="12"/>
    </row>
    <row r="52" spans="2:18" s="2" customFormat="1" ht="14.25" customHeight="1" x14ac:dyDescent="0.3">
      <c r="B52" s="10"/>
      <c r="C52" s="11"/>
      <c r="D52" s="39"/>
      <c r="E52" s="11"/>
      <c r="F52" s="11"/>
      <c r="G52" s="11"/>
      <c r="H52" s="40"/>
      <c r="I52" s="11"/>
      <c r="J52" s="39"/>
      <c r="K52" s="11"/>
      <c r="L52" s="11"/>
      <c r="M52" s="11"/>
      <c r="N52" s="11"/>
      <c r="O52" s="11"/>
      <c r="P52" s="40"/>
      <c r="Q52" s="11"/>
      <c r="R52" s="12"/>
    </row>
    <row r="53" spans="2:18" s="2" customFormat="1" ht="14.25" customHeight="1" x14ac:dyDescent="0.3">
      <c r="B53" s="10"/>
      <c r="C53" s="11"/>
      <c r="D53" s="39"/>
      <c r="E53" s="11"/>
      <c r="F53" s="11"/>
      <c r="G53" s="11"/>
      <c r="H53" s="40"/>
      <c r="I53" s="11"/>
      <c r="J53" s="39"/>
      <c r="K53" s="11"/>
      <c r="L53" s="11"/>
      <c r="M53" s="11"/>
      <c r="N53" s="11"/>
      <c r="O53" s="11"/>
      <c r="P53" s="40"/>
      <c r="Q53" s="11"/>
      <c r="R53" s="12"/>
    </row>
    <row r="54" spans="2:18" s="2" customFormat="1" ht="14.25" customHeight="1" x14ac:dyDescent="0.3">
      <c r="B54" s="10"/>
      <c r="C54" s="11"/>
      <c r="D54" s="39"/>
      <c r="E54" s="11"/>
      <c r="F54" s="11"/>
      <c r="G54" s="11"/>
      <c r="H54" s="40"/>
      <c r="I54" s="11"/>
      <c r="J54" s="39"/>
      <c r="K54" s="11"/>
      <c r="L54" s="11"/>
      <c r="M54" s="11"/>
      <c r="N54" s="11"/>
      <c r="O54" s="11"/>
      <c r="P54" s="40"/>
      <c r="Q54" s="11"/>
      <c r="R54" s="12"/>
    </row>
    <row r="55" spans="2:18" s="2" customFormat="1" ht="14.25" customHeight="1" x14ac:dyDescent="0.3">
      <c r="B55" s="10"/>
      <c r="C55" s="11"/>
      <c r="D55" s="39"/>
      <c r="E55" s="11"/>
      <c r="F55" s="11"/>
      <c r="G55" s="11"/>
      <c r="H55" s="40"/>
      <c r="I55" s="11"/>
      <c r="J55" s="39"/>
      <c r="K55" s="11"/>
      <c r="L55" s="11"/>
      <c r="M55" s="11"/>
      <c r="N55" s="11"/>
      <c r="O55" s="11"/>
      <c r="P55" s="40"/>
      <c r="Q55" s="11"/>
      <c r="R55" s="12"/>
    </row>
    <row r="56" spans="2:18" s="2" customFormat="1" ht="14.25" customHeight="1" x14ac:dyDescent="0.3">
      <c r="B56" s="10"/>
      <c r="C56" s="11"/>
      <c r="D56" s="39"/>
      <c r="E56" s="11"/>
      <c r="F56" s="11"/>
      <c r="G56" s="11"/>
      <c r="H56" s="40"/>
      <c r="I56" s="11"/>
      <c r="J56" s="39"/>
      <c r="K56" s="11"/>
      <c r="L56" s="11"/>
      <c r="M56" s="11"/>
      <c r="N56" s="11"/>
      <c r="O56" s="11"/>
      <c r="P56" s="40"/>
      <c r="Q56" s="11"/>
      <c r="R56" s="12"/>
    </row>
    <row r="57" spans="2:18" s="2" customFormat="1" ht="14.25" customHeight="1" x14ac:dyDescent="0.3">
      <c r="B57" s="10"/>
      <c r="C57" s="11"/>
      <c r="D57" s="39"/>
      <c r="E57" s="11"/>
      <c r="F57" s="11"/>
      <c r="G57" s="11"/>
      <c r="H57" s="40"/>
      <c r="I57" s="11"/>
      <c r="J57" s="39"/>
      <c r="K57" s="11"/>
      <c r="L57" s="11"/>
      <c r="M57" s="11"/>
      <c r="N57" s="11"/>
      <c r="O57" s="11"/>
      <c r="P57" s="40"/>
      <c r="Q57" s="11"/>
      <c r="R57" s="12"/>
    </row>
    <row r="58" spans="2:18" s="2" customFormat="1" ht="14.25" customHeight="1" x14ac:dyDescent="0.3">
      <c r="B58" s="10"/>
      <c r="C58" s="11"/>
      <c r="D58" s="39"/>
      <c r="E58" s="11"/>
      <c r="F58" s="11"/>
      <c r="G58" s="11"/>
      <c r="H58" s="40"/>
      <c r="I58" s="11"/>
      <c r="J58" s="39"/>
      <c r="K58" s="11"/>
      <c r="L58" s="11"/>
      <c r="M58" s="11"/>
      <c r="N58" s="11"/>
      <c r="O58" s="11"/>
      <c r="P58" s="40"/>
      <c r="Q58" s="11"/>
      <c r="R58" s="12"/>
    </row>
    <row r="59" spans="2:18" s="6" customFormat="1" ht="15.75" customHeight="1" x14ac:dyDescent="0.3">
      <c r="B59" s="22"/>
      <c r="C59" s="23"/>
      <c r="D59" s="41" t="s">
        <v>51</v>
      </c>
      <c r="E59" s="42"/>
      <c r="F59" s="42"/>
      <c r="G59" s="43" t="s">
        <v>52</v>
      </c>
      <c r="H59" s="44"/>
      <c r="I59" s="23"/>
      <c r="J59" s="41" t="s">
        <v>51</v>
      </c>
      <c r="K59" s="42"/>
      <c r="L59" s="42"/>
      <c r="M59" s="42"/>
      <c r="N59" s="43" t="s">
        <v>52</v>
      </c>
      <c r="O59" s="42"/>
      <c r="P59" s="44"/>
      <c r="Q59" s="23"/>
      <c r="R59" s="24"/>
    </row>
    <row r="60" spans="2:18" s="2" customFormat="1" ht="14.25" customHeight="1" x14ac:dyDescent="0.3">
      <c r="B60" s="10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</row>
    <row r="61" spans="2:18" s="6" customFormat="1" ht="15.75" customHeight="1" x14ac:dyDescent="0.3">
      <c r="B61" s="22"/>
      <c r="C61" s="23"/>
      <c r="D61" s="36" t="s">
        <v>53</v>
      </c>
      <c r="E61" s="37"/>
      <c r="F61" s="37"/>
      <c r="G61" s="37"/>
      <c r="H61" s="38"/>
      <c r="I61" s="23"/>
      <c r="J61" s="36" t="s">
        <v>54</v>
      </c>
      <c r="K61" s="37"/>
      <c r="L61" s="37"/>
      <c r="M61" s="37"/>
      <c r="N61" s="37"/>
      <c r="O61" s="37"/>
      <c r="P61" s="38"/>
      <c r="Q61" s="23"/>
      <c r="R61" s="24"/>
    </row>
    <row r="62" spans="2:18" s="2" customFormat="1" ht="14.25" customHeight="1" x14ac:dyDescent="0.3">
      <c r="B62" s="10"/>
      <c r="C62" s="11"/>
      <c r="D62" s="39"/>
      <c r="E62" s="11"/>
      <c r="F62" s="11"/>
      <c r="G62" s="11"/>
      <c r="H62" s="40"/>
      <c r="I62" s="11"/>
      <c r="J62" s="39"/>
      <c r="K62" s="11"/>
      <c r="L62" s="11"/>
      <c r="M62" s="11"/>
      <c r="N62" s="11"/>
      <c r="O62" s="11"/>
      <c r="P62" s="40"/>
      <c r="Q62" s="11"/>
      <c r="R62" s="12"/>
    </row>
    <row r="63" spans="2:18" s="2" customFormat="1" ht="14.25" customHeight="1" x14ac:dyDescent="0.3">
      <c r="B63" s="10"/>
      <c r="C63" s="11"/>
      <c r="D63" s="39"/>
      <c r="E63" s="11"/>
      <c r="F63" s="11"/>
      <c r="G63" s="11"/>
      <c r="H63" s="40"/>
      <c r="I63" s="11"/>
      <c r="J63" s="39"/>
      <c r="K63" s="11"/>
      <c r="L63" s="11"/>
      <c r="M63" s="11"/>
      <c r="N63" s="11"/>
      <c r="O63" s="11"/>
      <c r="P63" s="40"/>
      <c r="Q63" s="11"/>
      <c r="R63" s="12"/>
    </row>
    <row r="64" spans="2:18" s="2" customFormat="1" ht="14.25" customHeight="1" x14ac:dyDescent="0.3">
      <c r="B64" s="10"/>
      <c r="C64" s="11"/>
      <c r="D64" s="39"/>
      <c r="E64" s="11"/>
      <c r="F64" s="11"/>
      <c r="G64" s="11"/>
      <c r="H64" s="40"/>
      <c r="I64" s="11"/>
      <c r="J64" s="39"/>
      <c r="K64" s="11"/>
      <c r="L64" s="11"/>
      <c r="M64" s="11"/>
      <c r="N64" s="11"/>
      <c r="O64" s="11"/>
      <c r="P64" s="40"/>
      <c r="Q64" s="11"/>
      <c r="R64" s="12"/>
    </row>
    <row r="65" spans="2:21" s="2" customFormat="1" ht="14.25" customHeight="1" x14ac:dyDescent="0.3">
      <c r="B65" s="10"/>
      <c r="C65" s="11"/>
      <c r="D65" s="39"/>
      <c r="E65" s="11"/>
      <c r="F65" s="11"/>
      <c r="G65" s="11"/>
      <c r="H65" s="40"/>
      <c r="I65" s="11"/>
      <c r="J65" s="39"/>
      <c r="K65" s="11"/>
      <c r="L65" s="11"/>
      <c r="M65" s="11"/>
      <c r="N65" s="11"/>
      <c r="O65" s="11"/>
      <c r="P65" s="40"/>
      <c r="Q65" s="11"/>
      <c r="R65" s="12"/>
    </row>
    <row r="66" spans="2:21" s="2" customFormat="1" ht="14.25" customHeight="1" x14ac:dyDescent="0.3">
      <c r="B66" s="10"/>
      <c r="C66" s="11"/>
      <c r="D66" s="39"/>
      <c r="E66" s="11"/>
      <c r="F66" s="11"/>
      <c r="G66" s="11"/>
      <c r="H66" s="40"/>
      <c r="I66" s="11"/>
      <c r="J66" s="39"/>
      <c r="K66" s="11"/>
      <c r="L66" s="11"/>
      <c r="M66" s="11"/>
      <c r="N66" s="11"/>
      <c r="O66" s="11"/>
      <c r="P66" s="40"/>
      <c r="Q66" s="11"/>
      <c r="R66" s="12"/>
    </row>
    <row r="67" spans="2:21" s="2" customFormat="1" ht="14.25" customHeight="1" x14ac:dyDescent="0.3">
      <c r="B67" s="10"/>
      <c r="C67" s="11"/>
      <c r="D67" s="39"/>
      <c r="E67" s="11"/>
      <c r="F67" s="11"/>
      <c r="G67" s="11"/>
      <c r="H67" s="40"/>
      <c r="I67" s="11"/>
      <c r="J67" s="39"/>
      <c r="K67" s="11"/>
      <c r="L67" s="11"/>
      <c r="M67" s="11"/>
      <c r="N67" s="11"/>
      <c r="O67" s="11"/>
      <c r="P67" s="40"/>
      <c r="Q67" s="11"/>
      <c r="R67" s="12"/>
    </row>
    <row r="68" spans="2:21" s="2" customFormat="1" ht="14.25" customHeight="1" x14ac:dyDescent="0.3">
      <c r="B68" s="10"/>
      <c r="C68" s="11"/>
      <c r="D68" s="39"/>
      <c r="E68" s="11"/>
      <c r="F68" s="11"/>
      <c r="G68" s="11"/>
      <c r="H68" s="40"/>
      <c r="I68" s="11"/>
      <c r="J68" s="39"/>
      <c r="K68" s="11"/>
      <c r="L68" s="11"/>
      <c r="M68" s="11"/>
      <c r="N68" s="11"/>
      <c r="O68" s="11"/>
      <c r="P68" s="40"/>
      <c r="Q68" s="11"/>
      <c r="R68" s="12"/>
    </row>
    <row r="69" spans="2:21" s="2" customFormat="1" ht="14.25" customHeight="1" x14ac:dyDescent="0.3">
      <c r="B69" s="10"/>
      <c r="C69" s="11"/>
      <c r="D69" s="39"/>
      <c r="E69" s="11"/>
      <c r="F69" s="11"/>
      <c r="G69" s="11"/>
      <c r="H69" s="40"/>
      <c r="I69" s="11"/>
      <c r="J69" s="39"/>
      <c r="K69" s="11"/>
      <c r="L69" s="11"/>
      <c r="M69" s="11"/>
      <c r="N69" s="11"/>
      <c r="O69" s="11"/>
      <c r="P69" s="40"/>
      <c r="Q69" s="11"/>
      <c r="R69" s="12"/>
    </row>
    <row r="70" spans="2:21" s="6" customFormat="1" ht="15.75" customHeight="1" x14ac:dyDescent="0.3">
      <c r="B70" s="22"/>
      <c r="C70" s="23"/>
      <c r="D70" s="41" t="s">
        <v>51</v>
      </c>
      <c r="E70" s="42"/>
      <c r="F70" s="42"/>
      <c r="G70" s="43" t="s">
        <v>52</v>
      </c>
      <c r="H70" s="44"/>
      <c r="I70" s="23"/>
      <c r="J70" s="41" t="s">
        <v>51</v>
      </c>
      <c r="K70" s="42"/>
      <c r="L70" s="42"/>
      <c r="M70" s="42"/>
      <c r="N70" s="43" t="s">
        <v>52</v>
      </c>
      <c r="O70" s="42"/>
      <c r="P70" s="44"/>
      <c r="Q70" s="23"/>
      <c r="R70" s="24"/>
    </row>
    <row r="71" spans="2:21" s="6" customFormat="1" ht="15" customHeight="1" x14ac:dyDescent="0.3"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7"/>
    </row>
    <row r="72" spans="2:21" ht="14.25" customHeight="1" x14ac:dyDescent="0.3">
      <c r="N72" s="1"/>
    </row>
    <row r="73" spans="2:21" ht="14.25" customHeight="1" x14ac:dyDescent="0.3">
      <c r="N73" s="1"/>
    </row>
    <row r="74" spans="2:21" ht="14.25" customHeight="1" x14ac:dyDescent="0.3">
      <c r="N74" s="1"/>
    </row>
    <row r="75" spans="2:21" s="6" customFormat="1" ht="7.5" customHeight="1" x14ac:dyDescent="0.3">
      <c r="B75" s="104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6"/>
    </row>
    <row r="76" spans="2:21" s="6" customFormat="1" ht="37.5" customHeight="1" x14ac:dyDescent="0.3">
      <c r="B76" s="22"/>
      <c r="C76" s="186" t="s">
        <v>113</v>
      </c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1"/>
      <c r="O76" s="191"/>
      <c r="P76" s="191"/>
      <c r="Q76" s="191"/>
      <c r="R76" s="24"/>
      <c r="T76" s="23"/>
      <c r="U76" s="23"/>
    </row>
    <row r="77" spans="2:21" s="6" customFormat="1" ht="7.5" customHeight="1" x14ac:dyDescent="0.3">
      <c r="B77" s="22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4"/>
      <c r="T77" s="23"/>
      <c r="U77" s="23"/>
    </row>
    <row r="78" spans="2:21" s="6" customFormat="1" ht="30.75" customHeight="1" x14ac:dyDescent="0.3">
      <c r="B78" s="22"/>
      <c r="C78" s="18" t="s">
        <v>16</v>
      </c>
      <c r="D78" s="23"/>
      <c r="E78" s="23"/>
      <c r="F78" s="213" t="str">
        <f>$F$6</f>
        <v>Přístupové komunikace do průmyslové zóny</v>
      </c>
      <c r="G78" s="191"/>
      <c r="H78" s="191"/>
      <c r="I78" s="191"/>
      <c r="J78" s="191"/>
      <c r="K78" s="191"/>
      <c r="L78" s="191"/>
      <c r="M78" s="191"/>
      <c r="N78" s="191"/>
      <c r="O78" s="191"/>
      <c r="P78" s="191"/>
      <c r="Q78" s="23"/>
      <c r="R78" s="24"/>
      <c r="T78" s="23"/>
      <c r="U78" s="23"/>
    </row>
    <row r="79" spans="2:21" s="6" customFormat="1" ht="37.5" customHeight="1" x14ac:dyDescent="0.3">
      <c r="B79" s="22"/>
      <c r="C79" s="56" t="s">
        <v>110</v>
      </c>
      <c r="D79" s="23"/>
      <c r="E79" s="23"/>
      <c r="F79" s="196" t="str">
        <f>$F$7</f>
        <v>SO 400.01 - Veřejné osvětlení</v>
      </c>
      <c r="G79" s="191"/>
      <c r="H79" s="191"/>
      <c r="I79" s="191"/>
      <c r="J79" s="191"/>
      <c r="K79" s="191"/>
      <c r="L79" s="191"/>
      <c r="M79" s="191"/>
      <c r="N79" s="191"/>
      <c r="O79" s="191"/>
      <c r="P79" s="191"/>
      <c r="Q79" s="23"/>
      <c r="R79" s="24"/>
      <c r="T79" s="23"/>
      <c r="U79" s="23"/>
    </row>
    <row r="80" spans="2:21" s="6" customFormat="1" ht="7.5" customHeight="1" x14ac:dyDescent="0.3">
      <c r="B80" s="22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4"/>
      <c r="T80" s="23"/>
      <c r="U80" s="23"/>
    </row>
    <row r="81" spans="2:47" s="6" customFormat="1" ht="18.75" customHeight="1" x14ac:dyDescent="0.3">
      <c r="B81" s="22"/>
      <c r="C81" s="18" t="s">
        <v>22</v>
      </c>
      <c r="D81" s="23"/>
      <c r="E81" s="23"/>
      <c r="F81" s="16" t="str">
        <f>$F$9</f>
        <v>Město Ralsko</v>
      </c>
      <c r="G81" s="23"/>
      <c r="H81" s="23"/>
      <c r="I81" s="23"/>
      <c r="J81" s="23"/>
      <c r="K81" s="18" t="s">
        <v>24</v>
      </c>
      <c r="L81" s="23"/>
      <c r="M81" s="217">
        <f>IF($O$9="","",$O$9)</f>
        <v>42530</v>
      </c>
      <c r="N81" s="191"/>
      <c r="O81" s="191"/>
      <c r="P81" s="191"/>
      <c r="Q81" s="23"/>
      <c r="R81" s="24"/>
      <c r="T81" s="23"/>
      <c r="U81" s="23"/>
    </row>
    <row r="82" spans="2:47" s="6" customFormat="1" ht="7.5" customHeight="1" x14ac:dyDescent="0.3">
      <c r="B82" s="22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4"/>
      <c r="T82" s="23"/>
      <c r="U82" s="23"/>
    </row>
    <row r="83" spans="2:47" s="6" customFormat="1" ht="15.75" customHeight="1" x14ac:dyDescent="0.3">
      <c r="B83" s="22"/>
      <c r="C83" s="18" t="s">
        <v>27</v>
      </c>
      <c r="D83" s="23"/>
      <c r="E83" s="23"/>
      <c r="F83" s="16" t="str">
        <f>$E$12</f>
        <v xml:space="preserve"> </v>
      </c>
      <c r="G83" s="23"/>
      <c r="H83" s="23"/>
      <c r="I83" s="23"/>
      <c r="J83" s="23"/>
      <c r="K83" s="18" t="s">
        <v>33</v>
      </c>
      <c r="L83" s="23"/>
      <c r="M83" s="175" t="str">
        <f>$E$18</f>
        <v xml:space="preserve"> </v>
      </c>
      <c r="N83" s="191"/>
      <c r="O83" s="191"/>
      <c r="P83" s="191"/>
      <c r="Q83" s="191"/>
      <c r="R83" s="24"/>
      <c r="T83" s="23"/>
      <c r="U83" s="23"/>
    </row>
    <row r="84" spans="2:47" s="6" customFormat="1" ht="15" customHeight="1" x14ac:dyDescent="0.3">
      <c r="B84" s="22"/>
      <c r="C84" s="18" t="s">
        <v>31</v>
      </c>
      <c r="D84" s="23"/>
      <c r="E84" s="23"/>
      <c r="F84" s="16" t="str">
        <f>IF($E$15="","",$E$15)</f>
        <v>Vyplň údaj</v>
      </c>
      <c r="G84" s="23"/>
      <c r="H84" s="23"/>
      <c r="I84" s="23"/>
      <c r="J84" s="23"/>
      <c r="K84" s="18" t="s">
        <v>35</v>
      </c>
      <c r="L84" s="23"/>
      <c r="M84" s="175" t="str">
        <f>$E$21</f>
        <v xml:space="preserve"> </v>
      </c>
      <c r="N84" s="191"/>
      <c r="O84" s="191"/>
      <c r="P84" s="191"/>
      <c r="Q84" s="191"/>
      <c r="R84" s="24"/>
      <c r="T84" s="23"/>
      <c r="U84" s="23"/>
    </row>
    <row r="85" spans="2:47" s="6" customFormat="1" ht="11.25" customHeight="1" x14ac:dyDescent="0.3">
      <c r="B85" s="22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4"/>
      <c r="T85" s="23"/>
      <c r="U85" s="23"/>
    </row>
    <row r="86" spans="2:47" s="6" customFormat="1" ht="30" customHeight="1" x14ac:dyDescent="0.3">
      <c r="B86" s="22"/>
      <c r="C86" s="218" t="s">
        <v>114</v>
      </c>
      <c r="D86" s="207"/>
      <c r="E86" s="207"/>
      <c r="F86" s="207"/>
      <c r="G86" s="207"/>
      <c r="H86" s="32"/>
      <c r="I86" s="32"/>
      <c r="J86" s="32"/>
      <c r="K86" s="32"/>
      <c r="L86" s="32"/>
      <c r="M86" s="32"/>
      <c r="N86" s="218" t="s">
        <v>115</v>
      </c>
      <c r="O86" s="191"/>
      <c r="P86" s="191"/>
      <c r="Q86" s="191"/>
      <c r="R86" s="24"/>
      <c r="T86" s="23"/>
      <c r="U86" s="23"/>
    </row>
    <row r="87" spans="2:47" s="6" customFormat="1" ht="11.25" customHeight="1" x14ac:dyDescent="0.3">
      <c r="B87" s="22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4"/>
      <c r="T87" s="23"/>
      <c r="U87" s="23"/>
    </row>
    <row r="88" spans="2:47" s="6" customFormat="1" ht="30" customHeight="1" x14ac:dyDescent="0.3">
      <c r="B88" s="22"/>
      <c r="C88" s="70" t="s">
        <v>116</v>
      </c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10">
        <f>ROUND($N$123,2)</f>
        <v>0</v>
      </c>
      <c r="O88" s="191"/>
      <c r="P88" s="191"/>
      <c r="Q88" s="191"/>
      <c r="R88" s="24"/>
      <c r="T88" s="23"/>
      <c r="U88" s="23"/>
      <c r="AU88" s="6" t="s">
        <v>117</v>
      </c>
    </row>
    <row r="89" spans="2:47" s="75" customFormat="1" ht="25.5" customHeight="1" x14ac:dyDescent="0.3">
      <c r="B89" s="107"/>
      <c r="C89" s="108"/>
      <c r="D89" s="108" t="s">
        <v>637</v>
      </c>
      <c r="E89" s="108"/>
      <c r="F89" s="108"/>
      <c r="G89" s="108"/>
      <c r="H89" s="108"/>
      <c r="I89" s="108"/>
      <c r="J89" s="108"/>
      <c r="K89" s="108"/>
      <c r="L89" s="108"/>
      <c r="M89" s="108"/>
      <c r="N89" s="219">
        <f>ROUND($N$124,2)</f>
        <v>0</v>
      </c>
      <c r="O89" s="220"/>
      <c r="P89" s="220"/>
      <c r="Q89" s="220"/>
      <c r="R89" s="109"/>
      <c r="T89" s="108"/>
      <c r="U89" s="108"/>
    </row>
    <row r="90" spans="2:47" s="110" customFormat="1" ht="21" customHeight="1" x14ac:dyDescent="0.3">
      <c r="B90" s="111"/>
      <c r="C90" s="88"/>
      <c r="D90" s="88" t="s">
        <v>638</v>
      </c>
      <c r="E90" s="88"/>
      <c r="F90" s="88"/>
      <c r="G90" s="88"/>
      <c r="H90" s="88"/>
      <c r="I90" s="88"/>
      <c r="J90" s="88"/>
      <c r="K90" s="88"/>
      <c r="L90" s="88"/>
      <c r="M90" s="88"/>
      <c r="N90" s="205">
        <f>ROUND($N$125,2)</f>
        <v>0</v>
      </c>
      <c r="O90" s="221"/>
      <c r="P90" s="221"/>
      <c r="Q90" s="221"/>
      <c r="R90" s="112"/>
      <c r="T90" s="88"/>
      <c r="U90" s="88"/>
    </row>
    <row r="91" spans="2:47" s="110" customFormat="1" ht="21" customHeight="1" x14ac:dyDescent="0.3">
      <c r="B91" s="111"/>
      <c r="C91" s="88"/>
      <c r="D91" s="88" t="s">
        <v>639</v>
      </c>
      <c r="E91" s="88"/>
      <c r="F91" s="88"/>
      <c r="G91" s="88"/>
      <c r="H91" s="88"/>
      <c r="I91" s="88"/>
      <c r="J91" s="88"/>
      <c r="K91" s="88"/>
      <c r="L91" s="88"/>
      <c r="M91" s="88"/>
      <c r="N91" s="205">
        <f>ROUND($N$128,2)</f>
        <v>0</v>
      </c>
      <c r="O91" s="221"/>
      <c r="P91" s="221"/>
      <c r="Q91" s="221"/>
      <c r="R91" s="112"/>
      <c r="T91" s="88"/>
      <c r="U91" s="88"/>
    </row>
    <row r="92" spans="2:47" s="110" customFormat="1" ht="21" customHeight="1" x14ac:dyDescent="0.3">
      <c r="B92" s="111"/>
      <c r="C92" s="88"/>
      <c r="D92" s="88" t="s">
        <v>640</v>
      </c>
      <c r="E92" s="88"/>
      <c r="F92" s="88"/>
      <c r="G92" s="88"/>
      <c r="H92" s="88"/>
      <c r="I92" s="88"/>
      <c r="J92" s="88"/>
      <c r="K92" s="88"/>
      <c r="L92" s="88"/>
      <c r="M92" s="88"/>
      <c r="N92" s="205">
        <f>ROUND($N$140,2)</f>
        <v>0</v>
      </c>
      <c r="O92" s="221"/>
      <c r="P92" s="221"/>
      <c r="Q92" s="221"/>
      <c r="R92" s="112"/>
      <c r="T92" s="88"/>
      <c r="U92" s="88"/>
    </row>
    <row r="93" spans="2:47" s="110" customFormat="1" ht="21" customHeight="1" x14ac:dyDescent="0.3">
      <c r="B93" s="111"/>
      <c r="C93" s="88"/>
      <c r="D93" s="88" t="s">
        <v>641</v>
      </c>
      <c r="E93" s="88"/>
      <c r="F93" s="88"/>
      <c r="G93" s="88"/>
      <c r="H93" s="88"/>
      <c r="I93" s="88"/>
      <c r="J93" s="88"/>
      <c r="K93" s="88"/>
      <c r="L93" s="88"/>
      <c r="M93" s="88"/>
      <c r="N93" s="205">
        <f>ROUND($N$149,2)</f>
        <v>0</v>
      </c>
      <c r="O93" s="221"/>
      <c r="P93" s="221"/>
      <c r="Q93" s="221"/>
      <c r="R93" s="112"/>
      <c r="T93" s="88"/>
      <c r="U93" s="88"/>
    </row>
    <row r="94" spans="2:47" s="110" customFormat="1" ht="21" customHeight="1" x14ac:dyDescent="0.3">
      <c r="B94" s="111"/>
      <c r="C94" s="88"/>
      <c r="D94" s="88" t="s">
        <v>642</v>
      </c>
      <c r="E94" s="88"/>
      <c r="F94" s="88"/>
      <c r="G94" s="88"/>
      <c r="H94" s="88"/>
      <c r="I94" s="88"/>
      <c r="J94" s="88"/>
      <c r="K94" s="88"/>
      <c r="L94" s="88"/>
      <c r="M94" s="88"/>
      <c r="N94" s="205">
        <f>ROUND($N$153,2)</f>
        <v>0</v>
      </c>
      <c r="O94" s="221"/>
      <c r="P94" s="221"/>
      <c r="Q94" s="221"/>
      <c r="R94" s="112"/>
      <c r="T94" s="88"/>
      <c r="U94" s="88"/>
    </row>
    <row r="95" spans="2:47" s="110" customFormat="1" ht="21" customHeight="1" x14ac:dyDescent="0.3">
      <c r="B95" s="111"/>
      <c r="C95" s="88"/>
      <c r="D95" s="88" t="s">
        <v>643</v>
      </c>
      <c r="E95" s="88"/>
      <c r="F95" s="88"/>
      <c r="G95" s="88"/>
      <c r="H95" s="88"/>
      <c r="I95" s="88"/>
      <c r="J95" s="88"/>
      <c r="K95" s="88"/>
      <c r="L95" s="88"/>
      <c r="M95" s="88"/>
      <c r="N95" s="205">
        <f>ROUND($N$166,2)</f>
        <v>0</v>
      </c>
      <c r="O95" s="221"/>
      <c r="P95" s="221"/>
      <c r="Q95" s="221"/>
      <c r="R95" s="112"/>
      <c r="T95" s="88"/>
      <c r="U95" s="88"/>
    </row>
    <row r="96" spans="2:47" s="110" customFormat="1" ht="21" customHeight="1" x14ac:dyDescent="0.3">
      <c r="B96" s="111"/>
      <c r="C96" s="88"/>
      <c r="D96" s="88" t="s">
        <v>644</v>
      </c>
      <c r="E96" s="88"/>
      <c r="F96" s="88"/>
      <c r="G96" s="88"/>
      <c r="H96" s="88"/>
      <c r="I96" s="88"/>
      <c r="J96" s="88"/>
      <c r="K96" s="88"/>
      <c r="L96" s="88"/>
      <c r="M96" s="88"/>
      <c r="N96" s="205">
        <f>ROUND($N$199,2)</f>
        <v>0</v>
      </c>
      <c r="O96" s="221"/>
      <c r="P96" s="221"/>
      <c r="Q96" s="221"/>
      <c r="R96" s="112"/>
      <c r="T96" s="88"/>
      <c r="U96" s="88"/>
    </row>
    <row r="97" spans="2:62" s="6" customFormat="1" ht="22.5" customHeight="1" x14ac:dyDescent="0.3">
      <c r="B97" s="22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4"/>
      <c r="T97" s="23"/>
      <c r="U97" s="23"/>
    </row>
    <row r="98" spans="2:62" s="6" customFormat="1" ht="30" customHeight="1" x14ac:dyDescent="0.3">
      <c r="B98" s="22"/>
      <c r="C98" s="70" t="s">
        <v>120</v>
      </c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10">
        <f>ROUND($N$99+$N$100+$N$101+$N$102+$N$103+$N$104,2)</f>
        <v>0</v>
      </c>
      <c r="O98" s="191"/>
      <c r="P98" s="191"/>
      <c r="Q98" s="191"/>
      <c r="R98" s="24"/>
      <c r="T98" s="113"/>
      <c r="U98" s="114" t="s">
        <v>39</v>
      </c>
    </row>
    <row r="99" spans="2:62" s="6" customFormat="1" ht="18.75" customHeight="1" x14ac:dyDescent="0.3">
      <c r="B99" s="22"/>
      <c r="C99" s="23"/>
      <c r="D99" s="209" t="s">
        <v>121</v>
      </c>
      <c r="E99" s="191"/>
      <c r="F99" s="191"/>
      <c r="G99" s="191"/>
      <c r="H99" s="191"/>
      <c r="I99" s="23"/>
      <c r="J99" s="23"/>
      <c r="K99" s="23"/>
      <c r="L99" s="23"/>
      <c r="M99" s="23"/>
      <c r="N99" s="204">
        <f>ROUND($N$88*$T$99,2)</f>
        <v>0</v>
      </c>
      <c r="O99" s="191"/>
      <c r="P99" s="191"/>
      <c r="Q99" s="191"/>
      <c r="R99" s="24"/>
      <c r="T99" s="115"/>
      <c r="U99" s="116" t="s">
        <v>40</v>
      </c>
      <c r="AY99" s="6" t="s">
        <v>122</v>
      </c>
      <c r="BE99" s="92">
        <f>IF($U$99="základní",$N$99,0)</f>
        <v>0</v>
      </c>
      <c r="BF99" s="92">
        <f>IF($U$99="snížená",$N$99,0)</f>
        <v>0</v>
      </c>
      <c r="BG99" s="92">
        <f>IF($U$99="zákl. přenesená",$N$99,0)</f>
        <v>0</v>
      </c>
      <c r="BH99" s="92">
        <f>IF($U$99="sníž. přenesená",$N$99,0)</f>
        <v>0</v>
      </c>
      <c r="BI99" s="92">
        <f>IF($U$99="nulová",$N$99,0)</f>
        <v>0</v>
      </c>
      <c r="BJ99" s="6" t="s">
        <v>21</v>
      </c>
    </row>
    <row r="100" spans="2:62" s="6" customFormat="1" ht="18.75" customHeight="1" x14ac:dyDescent="0.3">
      <c r="B100" s="22"/>
      <c r="C100" s="23"/>
      <c r="D100" s="209" t="s">
        <v>645</v>
      </c>
      <c r="E100" s="191"/>
      <c r="F100" s="191"/>
      <c r="G100" s="191"/>
      <c r="H100" s="191"/>
      <c r="I100" s="23"/>
      <c r="J100" s="23"/>
      <c r="K100" s="23"/>
      <c r="L100" s="23"/>
      <c r="M100" s="23"/>
      <c r="N100" s="204">
        <f>ROUND($N$88*$T$100,2)</f>
        <v>0</v>
      </c>
      <c r="O100" s="191"/>
      <c r="P100" s="191"/>
      <c r="Q100" s="191"/>
      <c r="R100" s="24"/>
      <c r="T100" s="115"/>
      <c r="U100" s="116" t="s">
        <v>40</v>
      </c>
      <c r="AY100" s="6" t="s">
        <v>122</v>
      </c>
      <c r="BE100" s="92">
        <f>IF($U$100="základní",$N$100,0)</f>
        <v>0</v>
      </c>
      <c r="BF100" s="92">
        <f>IF($U$100="snížená",$N$100,0)</f>
        <v>0</v>
      </c>
      <c r="BG100" s="92">
        <f>IF($U$100="zákl. přenesená",$N$100,0)</f>
        <v>0</v>
      </c>
      <c r="BH100" s="92">
        <f>IF($U$100="sníž. přenesená",$N$100,0)</f>
        <v>0</v>
      </c>
      <c r="BI100" s="92">
        <f>IF($U$100="nulová",$N$100,0)</f>
        <v>0</v>
      </c>
      <c r="BJ100" s="6" t="s">
        <v>21</v>
      </c>
    </row>
    <row r="101" spans="2:62" s="6" customFormat="1" ht="18.75" customHeight="1" x14ac:dyDescent="0.3">
      <c r="B101" s="22"/>
      <c r="C101" s="23"/>
      <c r="D101" s="209" t="s">
        <v>124</v>
      </c>
      <c r="E101" s="191"/>
      <c r="F101" s="191"/>
      <c r="G101" s="191"/>
      <c r="H101" s="191"/>
      <c r="I101" s="23"/>
      <c r="J101" s="23"/>
      <c r="K101" s="23"/>
      <c r="L101" s="23"/>
      <c r="M101" s="23"/>
      <c r="N101" s="204">
        <f>ROUND($N$88*$T$101,2)</f>
        <v>0</v>
      </c>
      <c r="O101" s="191"/>
      <c r="P101" s="191"/>
      <c r="Q101" s="191"/>
      <c r="R101" s="24"/>
      <c r="T101" s="115"/>
      <c r="U101" s="116" t="s">
        <v>40</v>
      </c>
      <c r="AY101" s="6" t="s">
        <v>122</v>
      </c>
      <c r="BE101" s="92">
        <f>IF($U$101="základní",$N$101,0)</f>
        <v>0</v>
      </c>
      <c r="BF101" s="92">
        <f>IF($U$101="snížená",$N$101,0)</f>
        <v>0</v>
      </c>
      <c r="BG101" s="92">
        <f>IF($U$101="zákl. přenesená",$N$101,0)</f>
        <v>0</v>
      </c>
      <c r="BH101" s="92">
        <f>IF($U$101="sníž. přenesená",$N$101,0)</f>
        <v>0</v>
      </c>
      <c r="BI101" s="92">
        <f>IF($U$101="nulová",$N$101,0)</f>
        <v>0</v>
      </c>
      <c r="BJ101" s="6" t="s">
        <v>21</v>
      </c>
    </row>
    <row r="102" spans="2:62" s="6" customFormat="1" ht="18.75" customHeight="1" x14ac:dyDescent="0.3">
      <c r="B102" s="22"/>
      <c r="C102" s="23"/>
      <c r="D102" s="209" t="s">
        <v>125</v>
      </c>
      <c r="E102" s="191"/>
      <c r="F102" s="191"/>
      <c r="G102" s="191"/>
      <c r="H102" s="191"/>
      <c r="I102" s="23"/>
      <c r="J102" s="23"/>
      <c r="K102" s="23"/>
      <c r="L102" s="23"/>
      <c r="M102" s="23"/>
      <c r="N102" s="204">
        <f>ROUND($N$88*$T$102,2)</f>
        <v>0</v>
      </c>
      <c r="O102" s="191"/>
      <c r="P102" s="191"/>
      <c r="Q102" s="191"/>
      <c r="R102" s="24"/>
      <c r="T102" s="115"/>
      <c r="U102" s="116" t="s">
        <v>40</v>
      </c>
      <c r="AY102" s="6" t="s">
        <v>122</v>
      </c>
      <c r="BE102" s="92">
        <f>IF($U$102="základní",$N$102,0)</f>
        <v>0</v>
      </c>
      <c r="BF102" s="92">
        <f>IF($U$102="snížená",$N$102,0)</f>
        <v>0</v>
      </c>
      <c r="BG102" s="92">
        <f>IF($U$102="zákl. přenesená",$N$102,0)</f>
        <v>0</v>
      </c>
      <c r="BH102" s="92">
        <f>IF($U$102="sníž. přenesená",$N$102,0)</f>
        <v>0</v>
      </c>
      <c r="BI102" s="92">
        <f>IF($U$102="nulová",$N$102,0)</f>
        <v>0</v>
      </c>
      <c r="BJ102" s="6" t="s">
        <v>21</v>
      </c>
    </row>
    <row r="103" spans="2:62" s="6" customFormat="1" ht="18.75" customHeight="1" x14ac:dyDescent="0.3">
      <c r="B103" s="22"/>
      <c r="C103" s="23"/>
      <c r="D103" s="209" t="s">
        <v>126</v>
      </c>
      <c r="E103" s="191"/>
      <c r="F103" s="191"/>
      <c r="G103" s="191"/>
      <c r="H103" s="191"/>
      <c r="I103" s="23"/>
      <c r="J103" s="23"/>
      <c r="K103" s="23"/>
      <c r="L103" s="23"/>
      <c r="M103" s="23"/>
      <c r="N103" s="204">
        <f>ROUND($N$88*$T$103,2)</f>
        <v>0</v>
      </c>
      <c r="O103" s="191"/>
      <c r="P103" s="191"/>
      <c r="Q103" s="191"/>
      <c r="R103" s="24"/>
      <c r="T103" s="115"/>
      <c r="U103" s="116" t="s">
        <v>40</v>
      </c>
      <c r="AY103" s="6" t="s">
        <v>122</v>
      </c>
      <c r="BE103" s="92">
        <f>IF($U$103="základní",$N$103,0)</f>
        <v>0</v>
      </c>
      <c r="BF103" s="92">
        <f>IF($U$103="snížená",$N$103,0)</f>
        <v>0</v>
      </c>
      <c r="BG103" s="92">
        <f>IF($U$103="zákl. přenesená",$N$103,0)</f>
        <v>0</v>
      </c>
      <c r="BH103" s="92">
        <f>IF($U$103="sníž. přenesená",$N$103,0)</f>
        <v>0</v>
      </c>
      <c r="BI103" s="92">
        <f>IF($U$103="nulová",$N$103,0)</f>
        <v>0</v>
      </c>
      <c r="BJ103" s="6" t="s">
        <v>21</v>
      </c>
    </row>
    <row r="104" spans="2:62" s="6" customFormat="1" ht="18.75" customHeight="1" x14ac:dyDescent="0.3">
      <c r="B104" s="22"/>
      <c r="C104" s="23"/>
      <c r="D104" s="88" t="s">
        <v>127</v>
      </c>
      <c r="E104" s="23"/>
      <c r="F104" s="23"/>
      <c r="G104" s="23"/>
      <c r="H104" s="23"/>
      <c r="I104" s="23"/>
      <c r="J104" s="23"/>
      <c r="K104" s="23"/>
      <c r="L104" s="23"/>
      <c r="M104" s="23"/>
      <c r="N104" s="204">
        <f>ROUND($N$88*$T$104,2)</f>
        <v>0</v>
      </c>
      <c r="O104" s="191"/>
      <c r="P104" s="191"/>
      <c r="Q104" s="191"/>
      <c r="R104" s="24"/>
      <c r="T104" s="117"/>
      <c r="U104" s="118" t="s">
        <v>40</v>
      </c>
      <c r="AY104" s="6" t="s">
        <v>128</v>
      </c>
      <c r="BE104" s="92">
        <f>IF($U$104="základní",$N$104,0)</f>
        <v>0</v>
      </c>
      <c r="BF104" s="92">
        <f>IF($U$104="snížená",$N$104,0)</f>
        <v>0</v>
      </c>
      <c r="BG104" s="92">
        <f>IF($U$104="zákl. přenesená",$N$104,0)</f>
        <v>0</v>
      </c>
      <c r="BH104" s="92">
        <f>IF($U$104="sníž. přenesená",$N$104,0)</f>
        <v>0</v>
      </c>
      <c r="BI104" s="92">
        <f>IF($U$104="nulová",$N$104,0)</f>
        <v>0</v>
      </c>
      <c r="BJ104" s="6" t="s">
        <v>21</v>
      </c>
    </row>
    <row r="105" spans="2:62" s="6" customFormat="1" ht="14.25" customHeight="1" x14ac:dyDescent="0.3">
      <c r="B105" s="22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4"/>
      <c r="T105" s="23"/>
      <c r="U105" s="23"/>
    </row>
    <row r="106" spans="2:62" s="6" customFormat="1" ht="30" customHeight="1" x14ac:dyDescent="0.3">
      <c r="B106" s="22"/>
      <c r="C106" s="99" t="s">
        <v>106</v>
      </c>
      <c r="D106" s="32"/>
      <c r="E106" s="32"/>
      <c r="F106" s="32"/>
      <c r="G106" s="32"/>
      <c r="H106" s="32"/>
      <c r="I106" s="32"/>
      <c r="J106" s="32"/>
      <c r="K106" s="32"/>
      <c r="L106" s="206">
        <f>ROUND(SUM($N$88+$N$98),2)</f>
        <v>0</v>
      </c>
      <c r="M106" s="207"/>
      <c r="N106" s="207"/>
      <c r="O106" s="207"/>
      <c r="P106" s="207"/>
      <c r="Q106" s="207"/>
      <c r="R106" s="24"/>
      <c r="T106" s="23"/>
      <c r="U106" s="23"/>
    </row>
    <row r="107" spans="2:62" s="6" customFormat="1" ht="7.5" customHeight="1" x14ac:dyDescent="0.3">
      <c r="B107" s="45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7"/>
      <c r="T107" s="23"/>
      <c r="U107" s="23"/>
    </row>
    <row r="108" spans="2:62" ht="14.25" customHeight="1" x14ac:dyDescent="0.3">
      <c r="N108" s="1"/>
    </row>
    <row r="109" spans="2:62" ht="14.25" customHeight="1" x14ac:dyDescent="0.3">
      <c r="N109" s="1"/>
    </row>
    <row r="110" spans="2:62" ht="14.25" customHeight="1" x14ac:dyDescent="0.3">
      <c r="N110" s="1"/>
    </row>
    <row r="111" spans="2:62" s="6" customFormat="1" ht="7.5" customHeight="1" x14ac:dyDescent="0.3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50"/>
    </row>
    <row r="112" spans="2:62" s="6" customFormat="1" ht="37.5" customHeight="1" x14ac:dyDescent="0.3">
      <c r="B112" s="22"/>
      <c r="C112" s="186" t="s">
        <v>129</v>
      </c>
      <c r="D112" s="191"/>
      <c r="E112" s="191"/>
      <c r="F112" s="191"/>
      <c r="G112" s="191"/>
      <c r="H112" s="191"/>
      <c r="I112" s="191"/>
      <c r="J112" s="191"/>
      <c r="K112" s="191"/>
      <c r="L112" s="191"/>
      <c r="M112" s="191"/>
      <c r="N112" s="191"/>
      <c r="O112" s="191"/>
      <c r="P112" s="191"/>
      <c r="Q112" s="191"/>
      <c r="R112" s="24"/>
    </row>
    <row r="113" spans="2:64" s="6" customFormat="1" ht="7.5" customHeight="1" x14ac:dyDescent="0.3">
      <c r="B113" s="22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4"/>
    </row>
    <row r="114" spans="2:64" s="6" customFormat="1" ht="30.75" customHeight="1" x14ac:dyDescent="0.3">
      <c r="B114" s="22"/>
      <c r="C114" s="18" t="s">
        <v>16</v>
      </c>
      <c r="D114" s="23"/>
      <c r="E114" s="23"/>
      <c r="F114" s="213" t="str">
        <f>$F$6</f>
        <v>Přístupové komunikace do průmyslové zóny</v>
      </c>
      <c r="G114" s="191"/>
      <c r="H114" s="191"/>
      <c r="I114" s="191"/>
      <c r="J114" s="191"/>
      <c r="K114" s="191"/>
      <c r="L114" s="191"/>
      <c r="M114" s="191"/>
      <c r="N114" s="191"/>
      <c r="O114" s="191"/>
      <c r="P114" s="191"/>
      <c r="Q114" s="23"/>
      <c r="R114" s="24"/>
    </row>
    <row r="115" spans="2:64" s="6" customFormat="1" ht="37.5" customHeight="1" x14ac:dyDescent="0.3">
      <c r="B115" s="22"/>
      <c r="C115" s="56" t="s">
        <v>110</v>
      </c>
      <c r="D115" s="23"/>
      <c r="E115" s="23"/>
      <c r="F115" s="196" t="str">
        <f>$F$7</f>
        <v>SO 400.01 - Veřejné osvětlení</v>
      </c>
      <c r="G115" s="191"/>
      <c r="H115" s="191"/>
      <c r="I115" s="191"/>
      <c r="J115" s="191"/>
      <c r="K115" s="191"/>
      <c r="L115" s="191"/>
      <c r="M115" s="191"/>
      <c r="N115" s="191"/>
      <c r="O115" s="191"/>
      <c r="P115" s="191"/>
      <c r="Q115" s="23"/>
      <c r="R115" s="24"/>
    </row>
    <row r="116" spans="2:64" s="6" customFormat="1" ht="7.5" customHeight="1" x14ac:dyDescent="0.3">
      <c r="B116" s="22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4"/>
    </row>
    <row r="117" spans="2:64" s="6" customFormat="1" ht="18.75" customHeight="1" x14ac:dyDescent="0.3">
      <c r="B117" s="22"/>
      <c r="C117" s="18" t="s">
        <v>22</v>
      </c>
      <c r="D117" s="23"/>
      <c r="E117" s="23"/>
      <c r="F117" s="16" t="str">
        <f>$F$9</f>
        <v>Město Ralsko</v>
      </c>
      <c r="G117" s="23"/>
      <c r="H117" s="23"/>
      <c r="I117" s="23"/>
      <c r="J117" s="23"/>
      <c r="K117" s="18" t="s">
        <v>24</v>
      </c>
      <c r="L117" s="23"/>
      <c r="M117" s="217">
        <f>IF($O$9="","",$O$9)</f>
        <v>42530</v>
      </c>
      <c r="N117" s="191"/>
      <c r="O117" s="191"/>
      <c r="P117" s="191"/>
      <c r="Q117" s="23"/>
      <c r="R117" s="24"/>
    </row>
    <row r="118" spans="2:64" s="6" customFormat="1" ht="7.5" customHeight="1" x14ac:dyDescent="0.3">
      <c r="B118" s="22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4"/>
    </row>
    <row r="119" spans="2:64" s="6" customFormat="1" ht="15.75" customHeight="1" x14ac:dyDescent="0.3">
      <c r="B119" s="22"/>
      <c r="C119" s="18" t="s">
        <v>27</v>
      </c>
      <c r="D119" s="23"/>
      <c r="E119" s="23"/>
      <c r="F119" s="16" t="str">
        <f>$E$12</f>
        <v xml:space="preserve"> </v>
      </c>
      <c r="G119" s="23"/>
      <c r="H119" s="23"/>
      <c r="I119" s="23"/>
      <c r="J119" s="23"/>
      <c r="K119" s="18" t="s">
        <v>33</v>
      </c>
      <c r="L119" s="23"/>
      <c r="M119" s="175" t="str">
        <f>$E$18</f>
        <v xml:space="preserve"> </v>
      </c>
      <c r="N119" s="191"/>
      <c r="O119" s="191"/>
      <c r="P119" s="191"/>
      <c r="Q119" s="191"/>
      <c r="R119" s="24"/>
    </row>
    <row r="120" spans="2:64" s="6" customFormat="1" ht="15" customHeight="1" x14ac:dyDescent="0.3">
      <c r="B120" s="22"/>
      <c r="C120" s="18" t="s">
        <v>31</v>
      </c>
      <c r="D120" s="23"/>
      <c r="E120" s="23"/>
      <c r="F120" s="16" t="str">
        <f>IF($E$15="","",$E$15)</f>
        <v>Vyplň údaj</v>
      </c>
      <c r="G120" s="23"/>
      <c r="H120" s="23"/>
      <c r="I120" s="23"/>
      <c r="J120" s="23"/>
      <c r="K120" s="18" t="s">
        <v>35</v>
      </c>
      <c r="L120" s="23"/>
      <c r="M120" s="175" t="str">
        <f>$E$21</f>
        <v xml:space="preserve"> </v>
      </c>
      <c r="N120" s="191"/>
      <c r="O120" s="191"/>
      <c r="P120" s="191"/>
      <c r="Q120" s="191"/>
      <c r="R120" s="24"/>
    </row>
    <row r="121" spans="2:64" s="6" customFormat="1" ht="11.25" customHeight="1" x14ac:dyDescent="0.3">
      <c r="B121" s="22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4"/>
    </row>
    <row r="122" spans="2:64" s="119" customFormat="1" ht="30" customHeight="1" x14ac:dyDescent="0.3">
      <c r="B122" s="120"/>
      <c r="C122" s="121" t="s">
        <v>130</v>
      </c>
      <c r="D122" s="122" t="s">
        <v>131</v>
      </c>
      <c r="E122" s="122" t="s">
        <v>57</v>
      </c>
      <c r="F122" s="222" t="s">
        <v>132</v>
      </c>
      <c r="G122" s="223"/>
      <c r="H122" s="223"/>
      <c r="I122" s="223"/>
      <c r="J122" s="122" t="s">
        <v>133</v>
      </c>
      <c r="K122" s="122" t="s">
        <v>134</v>
      </c>
      <c r="L122" s="222" t="s">
        <v>135</v>
      </c>
      <c r="M122" s="223"/>
      <c r="N122" s="222" t="s">
        <v>136</v>
      </c>
      <c r="O122" s="223"/>
      <c r="P122" s="223"/>
      <c r="Q122" s="224"/>
      <c r="R122" s="123"/>
      <c r="T122" s="65" t="s">
        <v>137</v>
      </c>
      <c r="U122" s="66" t="s">
        <v>39</v>
      </c>
      <c r="V122" s="66" t="s">
        <v>138</v>
      </c>
      <c r="W122" s="66" t="s">
        <v>139</v>
      </c>
      <c r="X122" s="66" t="s">
        <v>140</v>
      </c>
      <c r="Y122" s="66" t="s">
        <v>141</v>
      </c>
      <c r="Z122" s="66" t="s">
        <v>142</v>
      </c>
      <c r="AA122" s="67" t="s">
        <v>143</v>
      </c>
    </row>
    <row r="123" spans="2:64" s="6" customFormat="1" ht="30" customHeight="1" x14ac:dyDescent="0.35">
      <c r="B123" s="22"/>
      <c r="C123" s="70" t="s">
        <v>112</v>
      </c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4">
        <f>$BK$123</f>
        <v>0</v>
      </c>
      <c r="O123" s="191"/>
      <c r="P123" s="191"/>
      <c r="Q123" s="191"/>
      <c r="R123" s="24"/>
      <c r="T123" s="69"/>
      <c r="U123" s="37"/>
      <c r="V123" s="37"/>
      <c r="W123" s="124">
        <f>$W$124+$W$207</f>
        <v>0</v>
      </c>
      <c r="X123" s="37"/>
      <c r="Y123" s="124">
        <f>$Y$124+$Y$207</f>
        <v>0</v>
      </c>
      <c r="Z123" s="37"/>
      <c r="AA123" s="125">
        <f>$AA$124+$AA$207</f>
        <v>0</v>
      </c>
      <c r="AT123" s="6" t="s">
        <v>74</v>
      </c>
      <c r="AU123" s="6" t="s">
        <v>117</v>
      </c>
      <c r="BK123" s="126">
        <f>$BK$124+$BK$207</f>
        <v>0</v>
      </c>
    </row>
    <row r="124" spans="2:64" s="127" customFormat="1" ht="37.5" customHeight="1" x14ac:dyDescent="0.35">
      <c r="B124" s="128"/>
      <c r="C124" s="129"/>
      <c r="D124" s="130" t="s">
        <v>637</v>
      </c>
      <c r="E124" s="129"/>
      <c r="F124" s="129"/>
      <c r="G124" s="129"/>
      <c r="H124" s="129"/>
      <c r="I124" s="129"/>
      <c r="J124" s="129"/>
      <c r="K124" s="129"/>
      <c r="L124" s="129"/>
      <c r="M124" s="129"/>
      <c r="N124" s="235">
        <f>$BK$124</f>
        <v>0</v>
      </c>
      <c r="O124" s="236"/>
      <c r="P124" s="236"/>
      <c r="Q124" s="236"/>
      <c r="R124" s="131"/>
      <c r="T124" s="132"/>
      <c r="U124" s="129"/>
      <c r="V124" s="129"/>
      <c r="W124" s="133">
        <f>$W$125+$W$128+$W$140+$W$149+$W$153+$W$166+$W$199</f>
        <v>0</v>
      </c>
      <c r="X124" s="129"/>
      <c r="Y124" s="133">
        <f>$Y$125+$Y$128+$Y$140+$Y$149+$Y$153+$Y$166+$Y$199</f>
        <v>0</v>
      </c>
      <c r="Z124" s="129"/>
      <c r="AA124" s="134">
        <f>$AA$125+$AA$128+$AA$140+$AA$149+$AA$153+$AA$166+$AA$199</f>
        <v>0</v>
      </c>
      <c r="AR124" s="135" t="s">
        <v>153</v>
      </c>
      <c r="AT124" s="135" t="s">
        <v>74</v>
      </c>
      <c r="AU124" s="135" t="s">
        <v>75</v>
      </c>
      <c r="AY124" s="135" t="s">
        <v>144</v>
      </c>
      <c r="BK124" s="136">
        <f>$BK$125+$BK$128+$BK$140+$BK$149+$BK$153+$BK$166+$BK$199</f>
        <v>0</v>
      </c>
    </row>
    <row r="125" spans="2:64" s="127" customFormat="1" ht="21" customHeight="1" x14ac:dyDescent="0.35">
      <c r="B125" s="128"/>
      <c r="C125" s="129"/>
      <c r="D125" s="137" t="s">
        <v>638</v>
      </c>
      <c r="E125" s="129"/>
      <c r="F125" s="129"/>
      <c r="G125" s="129"/>
      <c r="H125" s="129"/>
      <c r="I125" s="129"/>
      <c r="J125" s="129"/>
      <c r="K125" s="129"/>
      <c r="L125" s="129"/>
      <c r="M125" s="129"/>
      <c r="N125" s="237">
        <f>$BK$125</f>
        <v>0</v>
      </c>
      <c r="O125" s="236"/>
      <c r="P125" s="236"/>
      <c r="Q125" s="236"/>
      <c r="R125" s="131"/>
      <c r="T125" s="132"/>
      <c r="U125" s="129"/>
      <c r="V125" s="129"/>
      <c r="W125" s="133">
        <f>SUM($W$126:$W$127)</f>
        <v>0</v>
      </c>
      <c r="X125" s="129"/>
      <c r="Y125" s="133">
        <f>SUM($Y$126:$Y$127)</f>
        <v>0</v>
      </c>
      <c r="Z125" s="129"/>
      <c r="AA125" s="134">
        <f>SUM($AA$126:$AA$127)</f>
        <v>0</v>
      </c>
      <c r="AR125" s="135" t="s">
        <v>153</v>
      </c>
      <c r="AT125" s="135" t="s">
        <v>74</v>
      </c>
      <c r="AU125" s="135" t="s">
        <v>21</v>
      </c>
      <c r="AY125" s="135" t="s">
        <v>144</v>
      </c>
      <c r="BK125" s="136">
        <f>SUM($BK$126:$BK$127)</f>
        <v>0</v>
      </c>
    </row>
    <row r="126" spans="2:64" s="6" customFormat="1" ht="15.75" customHeight="1" x14ac:dyDescent="0.3">
      <c r="B126" s="22"/>
      <c r="C126" s="138" t="s">
        <v>21</v>
      </c>
      <c r="D126" s="138" t="s">
        <v>145</v>
      </c>
      <c r="E126" s="139" t="s">
        <v>646</v>
      </c>
      <c r="F126" s="225" t="s">
        <v>647</v>
      </c>
      <c r="G126" s="226"/>
      <c r="H126" s="226"/>
      <c r="I126" s="226"/>
      <c r="J126" s="140" t="s">
        <v>648</v>
      </c>
      <c r="K126" s="141">
        <v>1</v>
      </c>
      <c r="L126" s="227">
        <v>0</v>
      </c>
      <c r="M126" s="226"/>
      <c r="N126" s="228">
        <f>ROUND($L$126*$K$126,2)</f>
        <v>0</v>
      </c>
      <c r="O126" s="226"/>
      <c r="P126" s="226"/>
      <c r="Q126" s="226"/>
      <c r="R126" s="24"/>
      <c r="T126" s="142"/>
      <c r="U126" s="30" t="s">
        <v>40</v>
      </c>
      <c r="V126" s="143">
        <v>0</v>
      </c>
      <c r="W126" s="143">
        <f>$V$126*$K$126</f>
        <v>0</v>
      </c>
      <c r="X126" s="143">
        <v>0</v>
      </c>
      <c r="Y126" s="143">
        <f>$X$126*$K$126</f>
        <v>0</v>
      </c>
      <c r="Z126" s="143">
        <v>0</v>
      </c>
      <c r="AA126" s="144">
        <f>$Z$126*$K$126</f>
        <v>0</v>
      </c>
      <c r="AR126" s="6" t="s">
        <v>477</v>
      </c>
      <c r="AT126" s="6" t="s">
        <v>145</v>
      </c>
      <c r="AU126" s="6" t="s">
        <v>108</v>
      </c>
      <c r="AY126" s="6" t="s">
        <v>144</v>
      </c>
      <c r="BE126" s="92">
        <f>IF($U$126="základní",$N$126,0)</f>
        <v>0</v>
      </c>
      <c r="BF126" s="92">
        <f>IF($U$126="snížená",$N$126,0)</f>
        <v>0</v>
      </c>
      <c r="BG126" s="92">
        <f>IF($U$126="zákl. přenesená",$N$126,0)</f>
        <v>0</v>
      </c>
      <c r="BH126" s="92">
        <f>IF($U$126="sníž. přenesená",$N$126,0)</f>
        <v>0</v>
      </c>
      <c r="BI126" s="92">
        <f>IF($U$126="nulová",$N$126,0)</f>
        <v>0</v>
      </c>
      <c r="BJ126" s="6" t="s">
        <v>21</v>
      </c>
      <c r="BK126" s="92">
        <f>ROUND($L$126*$K$126,2)</f>
        <v>0</v>
      </c>
      <c r="BL126" s="6" t="s">
        <v>477</v>
      </c>
    </row>
    <row r="127" spans="2:64" s="6" customFormat="1" ht="27" customHeight="1" x14ac:dyDescent="0.3">
      <c r="B127" s="22"/>
      <c r="C127" s="138" t="s">
        <v>108</v>
      </c>
      <c r="D127" s="138" t="s">
        <v>145</v>
      </c>
      <c r="E127" s="139" t="s">
        <v>649</v>
      </c>
      <c r="F127" s="225" t="s">
        <v>650</v>
      </c>
      <c r="G127" s="226"/>
      <c r="H127" s="226"/>
      <c r="I127" s="226"/>
      <c r="J127" s="140" t="s">
        <v>648</v>
      </c>
      <c r="K127" s="141">
        <v>1</v>
      </c>
      <c r="L127" s="227">
        <v>0</v>
      </c>
      <c r="M127" s="226"/>
      <c r="N127" s="228">
        <f>ROUND($L$127*$K$127,2)</f>
        <v>0</v>
      </c>
      <c r="O127" s="226"/>
      <c r="P127" s="226"/>
      <c r="Q127" s="226"/>
      <c r="R127" s="24"/>
      <c r="T127" s="142"/>
      <c r="U127" s="30" t="s">
        <v>40</v>
      </c>
      <c r="V127" s="143">
        <v>0</v>
      </c>
      <c r="W127" s="143">
        <f>$V$127*$K$127</f>
        <v>0</v>
      </c>
      <c r="X127" s="143">
        <v>0</v>
      </c>
      <c r="Y127" s="143">
        <f>$X$127*$K$127</f>
        <v>0</v>
      </c>
      <c r="Z127" s="143">
        <v>0</v>
      </c>
      <c r="AA127" s="144">
        <f>$Z$127*$K$127</f>
        <v>0</v>
      </c>
      <c r="AR127" s="6" t="s">
        <v>477</v>
      </c>
      <c r="AT127" s="6" t="s">
        <v>145</v>
      </c>
      <c r="AU127" s="6" t="s">
        <v>108</v>
      </c>
      <c r="AY127" s="6" t="s">
        <v>144</v>
      </c>
      <c r="BE127" s="92">
        <f>IF($U$127="základní",$N$127,0)</f>
        <v>0</v>
      </c>
      <c r="BF127" s="92">
        <f>IF($U$127="snížená",$N$127,0)</f>
        <v>0</v>
      </c>
      <c r="BG127" s="92">
        <f>IF($U$127="zákl. přenesená",$N$127,0)</f>
        <v>0</v>
      </c>
      <c r="BH127" s="92">
        <f>IF($U$127="sníž. přenesená",$N$127,0)</f>
        <v>0</v>
      </c>
      <c r="BI127" s="92">
        <f>IF($U$127="nulová",$N$127,0)</f>
        <v>0</v>
      </c>
      <c r="BJ127" s="6" t="s">
        <v>21</v>
      </c>
      <c r="BK127" s="92">
        <f>ROUND($L$127*$K$127,2)</f>
        <v>0</v>
      </c>
      <c r="BL127" s="6" t="s">
        <v>477</v>
      </c>
    </row>
    <row r="128" spans="2:64" s="127" customFormat="1" ht="30.75" customHeight="1" x14ac:dyDescent="0.35">
      <c r="B128" s="128"/>
      <c r="C128" s="129"/>
      <c r="D128" s="137" t="s">
        <v>639</v>
      </c>
      <c r="E128" s="129"/>
      <c r="F128" s="129"/>
      <c r="G128" s="129"/>
      <c r="H128" s="129"/>
      <c r="I128" s="129"/>
      <c r="J128" s="129"/>
      <c r="K128" s="129"/>
      <c r="L128" s="129"/>
      <c r="M128" s="129"/>
      <c r="N128" s="237">
        <f>$BK$128</f>
        <v>0</v>
      </c>
      <c r="O128" s="236"/>
      <c r="P128" s="236"/>
      <c r="Q128" s="236"/>
      <c r="R128" s="131"/>
      <c r="T128" s="132"/>
      <c r="U128" s="129"/>
      <c r="V128" s="129"/>
      <c r="W128" s="133">
        <f>SUM($W$129:$W$139)</f>
        <v>0</v>
      </c>
      <c r="X128" s="129"/>
      <c r="Y128" s="133">
        <f>SUM($Y$129:$Y$139)</f>
        <v>0</v>
      </c>
      <c r="Z128" s="129"/>
      <c r="AA128" s="134">
        <f>SUM($AA$129:$AA$139)</f>
        <v>0</v>
      </c>
      <c r="AR128" s="135" t="s">
        <v>153</v>
      </c>
      <c r="AT128" s="135" t="s">
        <v>74</v>
      </c>
      <c r="AU128" s="135" t="s">
        <v>21</v>
      </c>
      <c r="AY128" s="135" t="s">
        <v>144</v>
      </c>
      <c r="BK128" s="136">
        <f>SUM($BK$129:$BK$139)</f>
        <v>0</v>
      </c>
    </row>
    <row r="129" spans="2:64" s="6" customFormat="1" ht="15.75" customHeight="1" x14ac:dyDescent="0.3">
      <c r="B129" s="22"/>
      <c r="C129" s="138" t="s">
        <v>153</v>
      </c>
      <c r="D129" s="138" t="s">
        <v>145</v>
      </c>
      <c r="E129" s="139" t="s">
        <v>651</v>
      </c>
      <c r="F129" s="225" t="s">
        <v>652</v>
      </c>
      <c r="G129" s="226"/>
      <c r="H129" s="226"/>
      <c r="I129" s="226"/>
      <c r="J129" s="140" t="s">
        <v>162</v>
      </c>
      <c r="K129" s="141">
        <v>420</v>
      </c>
      <c r="L129" s="227">
        <v>0</v>
      </c>
      <c r="M129" s="226"/>
      <c r="N129" s="228">
        <f>ROUND($L$129*$K$129,2)</f>
        <v>0</v>
      </c>
      <c r="O129" s="226"/>
      <c r="P129" s="226"/>
      <c r="Q129" s="226"/>
      <c r="R129" s="24"/>
      <c r="T129" s="142"/>
      <c r="U129" s="30" t="s">
        <v>40</v>
      </c>
      <c r="V129" s="143">
        <v>0</v>
      </c>
      <c r="W129" s="143">
        <f>$V$129*$K$129</f>
        <v>0</v>
      </c>
      <c r="X129" s="143">
        <v>0</v>
      </c>
      <c r="Y129" s="143">
        <f>$X$129*$K$129</f>
        <v>0</v>
      </c>
      <c r="Z129" s="143">
        <v>0</v>
      </c>
      <c r="AA129" s="144">
        <f>$Z$129*$K$129</f>
        <v>0</v>
      </c>
      <c r="AR129" s="6" t="s">
        <v>477</v>
      </c>
      <c r="AT129" s="6" t="s">
        <v>145</v>
      </c>
      <c r="AU129" s="6" t="s">
        <v>108</v>
      </c>
      <c r="AY129" s="6" t="s">
        <v>144</v>
      </c>
      <c r="BE129" s="92">
        <f>IF($U$129="základní",$N$129,0)</f>
        <v>0</v>
      </c>
      <c r="BF129" s="92">
        <f>IF($U$129="snížená",$N$129,0)</f>
        <v>0</v>
      </c>
      <c r="BG129" s="92">
        <f>IF($U$129="zákl. přenesená",$N$129,0)</f>
        <v>0</v>
      </c>
      <c r="BH129" s="92">
        <f>IF($U$129="sníž. přenesená",$N$129,0)</f>
        <v>0</v>
      </c>
      <c r="BI129" s="92">
        <f>IF($U$129="nulová",$N$129,0)</f>
        <v>0</v>
      </c>
      <c r="BJ129" s="6" t="s">
        <v>21</v>
      </c>
      <c r="BK129" s="92">
        <f>ROUND($L$129*$K$129,2)</f>
        <v>0</v>
      </c>
      <c r="BL129" s="6" t="s">
        <v>477</v>
      </c>
    </row>
    <row r="130" spans="2:64" s="6" customFormat="1" ht="15.75" customHeight="1" x14ac:dyDescent="0.3">
      <c r="B130" s="22"/>
      <c r="C130" s="138" t="s">
        <v>149</v>
      </c>
      <c r="D130" s="138" t="s">
        <v>145</v>
      </c>
      <c r="E130" s="139" t="s">
        <v>653</v>
      </c>
      <c r="F130" s="225" t="s">
        <v>654</v>
      </c>
      <c r="G130" s="226"/>
      <c r="H130" s="226"/>
      <c r="I130" s="226"/>
      <c r="J130" s="140" t="s">
        <v>648</v>
      </c>
      <c r="K130" s="141">
        <v>32</v>
      </c>
      <c r="L130" s="227">
        <v>0</v>
      </c>
      <c r="M130" s="226"/>
      <c r="N130" s="228">
        <f>ROUND($L$130*$K$130,2)</f>
        <v>0</v>
      </c>
      <c r="O130" s="226"/>
      <c r="P130" s="226"/>
      <c r="Q130" s="226"/>
      <c r="R130" s="24"/>
      <c r="T130" s="142"/>
      <c r="U130" s="30" t="s">
        <v>40</v>
      </c>
      <c r="V130" s="143">
        <v>0</v>
      </c>
      <c r="W130" s="143">
        <f>$V$130*$K$130</f>
        <v>0</v>
      </c>
      <c r="X130" s="143">
        <v>0</v>
      </c>
      <c r="Y130" s="143">
        <f>$X$130*$K$130</f>
        <v>0</v>
      </c>
      <c r="Z130" s="143">
        <v>0</v>
      </c>
      <c r="AA130" s="144">
        <f>$Z$130*$K$130</f>
        <v>0</v>
      </c>
      <c r="AR130" s="6" t="s">
        <v>477</v>
      </c>
      <c r="AT130" s="6" t="s">
        <v>145</v>
      </c>
      <c r="AU130" s="6" t="s">
        <v>108</v>
      </c>
      <c r="AY130" s="6" t="s">
        <v>144</v>
      </c>
      <c r="BE130" s="92">
        <f>IF($U$130="základní",$N$130,0)</f>
        <v>0</v>
      </c>
      <c r="BF130" s="92">
        <f>IF($U$130="snížená",$N$130,0)</f>
        <v>0</v>
      </c>
      <c r="BG130" s="92">
        <f>IF($U$130="zákl. přenesená",$N$130,0)</f>
        <v>0</v>
      </c>
      <c r="BH130" s="92">
        <f>IF($U$130="sníž. přenesená",$N$130,0)</f>
        <v>0</v>
      </c>
      <c r="BI130" s="92">
        <f>IF($U$130="nulová",$N$130,0)</f>
        <v>0</v>
      </c>
      <c r="BJ130" s="6" t="s">
        <v>21</v>
      </c>
      <c r="BK130" s="92">
        <f>ROUND($L$130*$K$130,2)</f>
        <v>0</v>
      </c>
      <c r="BL130" s="6" t="s">
        <v>477</v>
      </c>
    </row>
    <row r="131" spans="2:64" s="6" customFormat="1" ht="15.75" customHeight="1" x14ac:dyDescent="0.3">
      <c r="B131" s="22"/>
      <c r="C131" s="138" t="s">
        <v>159</v>
      </c>
      <c r="D131" s="138" t="s">
        <v>145</v>
      </c>
      <c r="E131" s="139" t="s">
        <v>655</v>
      </c>
      <c r="F131" s="225" t="s">
        <v>656</v>
      </c>
      <c r="G131" s="226"/>
      <c r="H131" s="226"/>
      <c r="I131" s="226"/>
      <c r="J131" s="140" t="s">
        <v>648</v>
      </c>
      <c r="K131" s="141">
        <v>128</v>
      </c>
      <c r="L131" s="227">
        <v>0</v>
      </c>
      <c r="M131" s="226"/>
      <c r="N131" s="228">
        <f>ROUND($L$131*$K$131,2)</f>
        <v>0</v>
      </c>
      <c r="O131" s="226"/>
      <c r="P131" s="226"/>
      <c r="Q131" s="226"/>
      <c r="R131" s="24"/>
      <c r="T131" s="142"/>
      <c r="U131" s="30" t="s">
        <v>40</v>
      </c>
      <c r="V131" s="143">
        <v>0</v>
      </c>
      <c r="W131" s="143">
        <f>$V$131*$K$131</f>
        <v>0</v>
      </c>
      <c r="X131" s="143">
        <v>0</v>
      </c>
      <c r="Y131" s="143">
        <f>$X$131*$K$131</f>
        <v>0</v>
      </c>
      <c r="Z131" s="143">
        <v>0</v>
      </c>
      <c r="AA131" s="144">
        <f>$Z$131*$K$131</f>
        <v>0</v>
      </c>
      <c r="AR131" s="6" t="s">
        <v>477</v>
      </c>
      <c r="AT131" s="6" t="s">
        <v>145</v>
      </c>
      <c r="AU131" s="6" t="s">
        <v>108</v>
      </c>
      <c r="AY131" s="6" t="s">
        <v>144</v>
      </c>
      <c r="BE131" s="92">
        <f>IF($U$131="základní",$N$131,0)</f>
        <v>0</v>
      </c>
      <c r="BF131" s="92">
        <f>IF($U$131="snížená",$N$131,0)</f>
        <v>0</v>
      </c>
      <c r="BG131" s="92">
        <f>IF($U$131="zákl. přenesená",$N$131,0)</f>
        <v>0</v>
      </c>
      <c r="BH131" s="92">
        <f>IF($U$131="sníž. přenesená",$N$131,0)</f>
        <v>0</v>
      </c>
      <c r="BI131" s="92">
        <f>IF($U$131="nulová",$N$131,0)</f>
        <v>0</v>
      </c>
      <c r="BJ131" s="6" t="s">
        <v>21</v>
      </c>
      <c r="BK131" s="92">
        <f>ROUND($L$131*$K$131,2)</f>
        <v>0</v>
      </c>
      <c r="BL131" s="6" t="s">
        <v>477</v>
      </c>
    </row>
    <row r="132" spans="2:64" s="6" customFormat="1" ht="15.75" customHeight="1" x14ac:dyDescent="0.3">
      <c r="B132" s="22"/>
      <c r="C132" s="138" t="s">
        <v>163</v>
      </c>
      <c r="D132" s="138" t="s">
        <v>145</v>
      </c>
      <c r="E132" s="139" t="s">
        <v>657</v>
      </c>
      <c r="F132" s="225" t="s">
        <v>658</v>
      </c>
      <c r="G132" s="226"/>
      <c r="H132" s="226"/>
      <c r="I132" s="226"/>
      <c r="J132" s="140" t="s">
        <v>162</v>
      </c>
      <c r="K132" s="141">
        <v>420</v>
      </c>
      <c r="L132" s="227">
        <v>0</v>
      </c>
      <c r="M132" s="226"/>
      <c r="N132" s="228">
        <f>ROUND($L$132*$K$132,2)</f>
        <v>0</v>
      </c>
      <c r="O132" s="226"/>
      <c r="P132" s="226"/>
      <c r="Q132" s="226"/>
      <c r="R132" s="24"/>
      <c r="T132" s="142"/>
      <c r="U132" s="30" t="s">
        <v>40</v>
      </c>
      <c r="V132" s="143">
        <v>0</v>
      </c>
      <c r="W132" s="143">
        <f>$V$132*$K$132</f>
        <v>0</v>
      </c>
      <c r="X132" s="143">
        <v>0</v>
      </c>
      <c r="Y132" s="143">
        <f>$X$132*$K$132</f>
        <v>0</v>
      </c>
      <c r="Z132" s="143">
        <v>0</v>
      </c>
      <c r="AA132" s="144">
        <f>$Z$132*$K$132</f>
        <v>0</v>
      </c>
      <c r="AR132" s="6" t="s">
        <v>477</v>
      </c>
      <c r="AT132" s="6" t="s">
        <v>145</v>
      </c>
      <c r="AU132" s="6" t="s">
        <v>108</v>
      </c>
      <c r="AY132" s="6" t="s">
        <v>144</v>
      </c>
      <c r="BE132" s="92">
        <f>IF($U$132="základní",$N$132,0)</f>
        <v>0</v>
      </c>
      <c r="BF132" s="92">
        <f>IF($U$132="snížená",$N$132,0)</f>
        <v>0</v>
      </c>
      <c r="BG132" s="92">
        <f>IF($U$132="zákl. přenesená",$N$132,0)</f>
        <v>0</v>
      </c>
      <c r="BH132" s="92">
        <f>IF($U$132="sníž. přenesená",$N$132,0)</f>
        <v>0</v>
      </c>
      <c r="BI132" s="92">
        <f>IF($U$132="nulová",$N$132,0)</f>
        <v>0</v>
      </c>
      <c r="BJ132" s="6" t="s">
        <v>21</v>
      </c>
      <c r="BK132" s="92">
        <f>ROUND($L$132*$K$132,2)</f>
        <v>0</v>
      </c>
      <c r="BL132" s="6" t="s">
        <v>477</v>
      </c>
    </row>
    <row r="133" spans="2:64" s="6" customFormat="1" ht="27" customHeight="1" x14ac:dyDescent="0.3">
      <c r="B133" s="22"/>
      <c r="C133" s="138" t="s">
        <v>167</v>
      </c>
      <c r="D133" s="138" t="s">
        <v>145</v>
      </c>
      <c r="E133" s="139" t="s">
        <v>659</v>
      </c>
      <c r="F133" s="225" t="s">
        <v>660</v>
      </c>
      <c r="G133" s="226"/>
      <c r="H133" s="226"/>
      <c r="I133" s="226"/>
      <c r="J133" s="140" t="s">
        <v>648</v>
      </c>
      <c r="K133" s="141">
        <v>2</v>
      </c>
      <c r="L133" s="227">
        <v>0</v>
      </c>
      <c r="M133" s="226"/>
      <c r="N133" s="228">
        <f>ROUND($L$133*$K$133,2)</f>
        <v>0</v>
      </c>
      <c r="O133" s="226"/>
      <c r="P133" s="226"/>
      <c r="Q133" s="226"/>
      <c r="R133" s="24"/>
      <c r="T133" s="142"/>
      <c r="U133" s="30" t="s">
        <v>40</v>
      </c>
      <c r="V133" s="143">
        <v>0</v>
      </c>
      <c r="W133" s="143">
        <f>$V$133*$K$133</f>
        <v>0</v>
      </c>
      <c r="X133" s="143">
        <v>0</v>
      </c>
      <c r="Y133" s="143">
        <f>$X$133*$K$133</f>
        <v>0</v>
      </c>
      <c r="Z133" s="143">
        <v>0</v>
      </c>
      <c r="AA133" s="144">
        <f>$Z$133*$K$133</f>
        <v>0</v>
      </c>
      <c r="AR133" s="6" t="s">
        <v>477</v>
      </c>
      <c r="AT133" s="6" t="s">
        <v>145</v>
      </c>
      <c r="AU133" s="6" t="s">
        <v>108</v>
      </c>
      <c r="AY133" s="6" t="s">
        <v>144</v>
      </c>
      <c r="BE133" s="92">
        <f>IF($U$133="základní",$N$133,0)</f>
        <v>0</v>
      </c>
      <c r="BF133" s="92">
        <f>IF($U$133="snížená",$N$133,0)</f>
        <v>0</v>
      </c>
      <c r="BG133" s="92">
        <f>IF($U$133="zákl. přenesená",$N$133,0)</f>
        <v>0</v>
      </c>
      <c r="BH133" s="92">
        <f>IF($U$133="sníž. přenesená",$N$133,0)</f>
        <v>0</v>
      </c>
      <c r="BI133" s="92">
        <f>IF($U$133="nulová",$N$133,0)</f>
        <v>0</v>
      </c>
      <c r="BJ133" s="6" t="s">
        <v>21</v>
      </c>
      <c r="BK133" s="92">
        <f>ROUND($L$133*$K$133,2)</f>
        <v>0</v>
      </c>
      <c r="BL133" s="6" t="s">
        <v>477</v>
      </c>
    </row>
    <row r="134" spans="2:64" s="6" customFormat="1" ht="15.75" customHeight="1" x14ac:dyDescent="0.3">
      <c r="B134" s="22"/>
      <c r="C134" s="138" t="s">
        <v>170</v>
      </c>
      <c r="D134" s="138" t="s">
        <v>145</v>
      </c>
      <c r="E134" s="139" t="s">
        <v>661</v>
      </c>
      <c r="F134" s="225" t="s">
        <v>662</v>
      </c>
      <c r="G134" s="226"/>
      <c r="H134" s="226"/>
      <c r="I134" s="226"/>
      <c r="J134" s="140" t="s">
        <v>648</v>
      </c>
      <c r="K134" s="141">
        <v>16</v>
      </c>
      <c r="L134" s="227">
        <v>0</v>
      </c>
      <c r="M134" s="226"/>
      <c r="N134" s="228">
        <f>ROUND($L$134*$K$134,2)</f>
        <v>0</v>
      </c>
      <c r="O134" s="226"/>
      <c r="P134" s="226"/>
      <c r="Q134" s="226"/>
      <c r="R134" s="24"/>
      <c r="T134" s="142"/>
      <c r="U134" s="30" t="s">
        <v>40</v>
      </c>
      <c r="V134" s="143">
        <v>0</v>
      </c>
      <c r="W134" s="143">
        <f>$V$134*$K$134</f>
        <v>0</v>
      </c>
      <c r="X134" s="143">
        <v>0</v>
      </c>
      <c r="Y134" s="143">
        <f>$X$134*$K$134</f>
        <v>0</v>
      </c>
      <c r="Z134" s="143">
        <v>0</v>
      </c>
      <c r="AA134" s="144">
        <f>$Z$134*$K$134</f>
        <v>0</v>
      </c>
      <c r="AR134" s="6" t="s">
        <v>477</v>
      </c>
      <c r="AT134" s="6" t="s">
        <v>145</v>
      </c>
      <c r="AU134" s="6" t="s">
        <v>108</v>
      </c>
      <c r="AY134" s="6" t="s">
        <v>144</v>
      </c>
      <c r="BE134" s="92">
        <f>IF($U$134="základní",$N$134,0)</f>
        <v>0</v>
      </c>
      <c r="BF134" s="92">
        <f>IF($U$134="snížená",$N$134,0)</f>
        <v>0</v>
      </c>
      <c r="BG134" s="92">
        <f>IF($U$134="zákl. přenesená",$N$134,0)</f>
        <v>0</v>
      </c>
      <c r="BH134" s="92">
        <f>IF($U$134="sníž. přenesená",$N$134,0)</f>
        <v>0</v>
      </c>
      <c r="BI134" s="92">
        <f>IF($U$134="nulová",$N$134,0)</f>
        <v>0</v>
      </c>
      <c r="BJ134" s="6" t="s">
        <v>21</v>
      </c>
      <c r="BK134" s="92">
        <f>ROUND($L$134*$K$134,2)</f>
        <v>0</v>
      </c>
      <c r="BL134" s="6" t="s">
        <v>477</v>
      </c>
    </row>
    <row r="135" spans="2:64" s="6" customFormat="1" ht="27" customHeight="1" x14ac:dyDescent="0.3">
      <c r="B135" s="22"/>
      <c r="C135" s="138" t="s">
        <v>173</v>
      </c>
      <c r="D135" s="138" t="s">
        <v>145</v>
      </c>
      <c r="E135" s="139" t="s">
        <v>663</v>
      </c>
      <c r="F135" s="225" t="s">
        <v>664</v>
      </c>
      <c r="G135" s="226"/>
      <c r="H135" s="226"/>
      <c r="I135" s="226"/>
      <c r="J135" s="140" t="s">
        <v>648</v>
      </c>
      <c r="K135" s="141">
        <v>16</v>
      </c>
      <c r="L135" s="227">
        <v>0</v>
      </c>
      <c r="M135" s="226"/>
      <c r="N135" s="228">
        <f>ROUND($L$135*$K$135,2)</f>
        <v>0</v>
      </c>
      <c r="O135" s="226"/>
      <c r="P135" s="226"/>
      <c r="Q135" s="226"/>
      <c r="R135" s="24"/>
      <c r="T135" s="142"/>
      <c r="U135" s="30" t="s">
        <v>40</v>
      </c>
      <c r="V135" s="143">
        <v>0</v>
      </c>
      <c r="W135" s="143">
        <f>$V$135*$K$135</f>
        <v>0</v>
      </c>
      <c r="X135" s="143">
        <v>0</v>
      </c>
      <c r="Y135" s="143">
        <f>$X$135*$K$135</f>
        <v>0</v>
      </c>
      <c r="Z135" s="143">
        <v>0</v>
      </c>
      <c r="AA135" s="144">
        <f>$Z$135*$K$135</f>
        <v>0</v>
      </c>
      <c r="AR135" s="6" t="s">
        <v>477</v>
      </c>
      <c r="AT135" s="6" t="s">
        <v>145</v>
      </c>
      <c r="AU135" s="6" t="s">
        <v>108</v>
      </c>
      <c r="AY135" s="6" t="s">
        <v>144</v>
      </c>
      <c r="BE135" s="92">
        <f>IF($U$135="základní",$N$135,0)</f>
        <v>0</v>
      </c>
      <c r="BF135" s="92">
        <f>IF($U$135="snížená",$N$135,0)</f>
        <v>0</v>
      </c>
      <c r="BG135" s="92">
        <f>IF($U$135="zákl. přenesená",$N$135,0)</f>
        <v>0</v>
      </c>
      <c r="BH135" s="92">
        <f>IF($U$135="sníž. přenesená",$N$135,0)</f>
        <v>0</v>
      </c>
      <c r="BI135" s="92">
        <f>IF($U$135="nulová",$N$135,0)</f>
        <v>0</v>
      </c>
      <c r="BJ135" s="6" t="s">
        <v>21</v>
      </c>
      <c r="BK135" s="92">
        <f>ROUND($L$135*$K$135,2)</f>
        <v>0</v>
      </c>
      <c r="BL135" s="6" t="s">
        <v>477</v>
      </c>
    </row>
    <row r="136" spans="2:64" s="6" customFormat="1" ht="15.75" customHeight="1" x14ac:dyDescent="0.3">
      <c r="B136" s="22"/>
      <c r="C136" s="138" t="s">
        <v>25</v>
      </c>
      <c r="D136" s="138" t="s">
        <v>145</v>
      </c>
      <c r="E136" s="139" t="s">
        <v>665</v>
      </c>
      <c r="F136" s="225" t="s">
        <v>666</v>
      </c>
      <c r="G136" s="226"/>
      <c r="H136" s="226"/>
      <c r="I136" s="226"/>
      <c r="J136" s="140" t="s">
        <v>648</v>
      </c>
      <c r="K136" s="141">
        <v>16</v>
      </c>
      <c r="L136" s="227">
        <v>0</v>
      </c>
      <c r="M136" s="226"/>
      <c r="N136" s="228">
        <f>ROUND($L$136*$K$136,2)</f>
        <v>0</v>
      </c>
      <c r="O136" s="226"/>
      <c r="P136" s="226"/>
      <c r="Q136" s="226"/>
      <c r="R136" s="24"/>
      <c r="T136" s="142"/>
      <c r="U136" s="30" t="s">
        <v>40</v>
      </c>
      <c r="V136" s="143">
        <v>0</v>
      </c>
      <c r="W136" s="143">
        <f>$V$136*$K$136</f>
        <v>0</v>
      </c>
      <c r="X136" s="143">
        <v>0</v>
      </c>
      <c r="Y136" s="143">
        <f>$X$136*$K$136</f>
        <v>0</v>
      </c>
      <c r="Z136" s="143">
        <v>0</v>
      </c>
      <c r="AA136" s="144">
        <f>$Z$136*$K$136</f>
        <v>0</v>
      </c>
      <c r="AR136" s="6" t="s">
        <v>477</v>
      </c>
      <c r="AT136" s="6" t="s">
        <v>145</v>
      </c>
      <c r="AU136" s="6" t="s">
        <v>108</v>
      </c>
      <c r="AY136" s="6" t="s">
        <v>144</v>
      </c>
      <c r="BE136" s="92">
        <f>IF($U$136="základní",$N$136,0)</f>
        <v>0</v>
      </c>
      <c r="BF136" s="92">
        <f>IF($U$136="snížená",$N$136,0)</f>
        <v>0</v>
      </c>
      <c r="BG136" s="92">
        <f>IF($U$136="zákl. přenesená",$N$136,0)</f>
        <v>0</v>
      </c>
      <c r="BH136" s="92">
        <f>IF($U$136="sníž. přenesená",$N$136,0)</f>
        <v>0</v>
      </c>
      <c r="BI136" s="92">
        <f>IF($U$136="nulová",$N$136,0)</f>
        <v>0</v>
      </c>
      <c r="BJ136" s="6" t="s">
        <v>21</v>
      </c>
      <c r="BK136" s="92">
        <f>ROUND($L$136*$K$136,2)</f>
        <v>0</v>
      </c>
      <c r="BL136" s="6" t="s">
        <v>477</v>
      </c>
    </row>
    <row r="137" spans="2:64" s="6" customFormat="1" ht="27" customHeight="1" x14ac:dyDescent="0.3">
      <c r="B137" s="22"/>
      <c r="C137" s="138" t="s">
        <v>181</v>
      </c>
      <c r="D137" s="138" t="s">
        <v>145</v>
      </c>
      <c r="E137" s="139" t="s">
        <v>667</v>
      </c>
      <c r="F137" s="225" t="s">
        <v>668</v>
      </c>
      <c r="G137" s="226"/>
      <c r="H137" s="226"/>
      <c r="I137" s="226"/>
      <c r="J137" s="140" t="s">
        <v>648</v>
      </c>
      <c r="K137" s="141">
        <v>16</v>
      </c>
      <c r="L137" s="227">
        <v>0</v>
      </c>
      <c r="M137" s="226"/>
      <c r="N137" s="228">
        <f>ROUND($L$137*$K$137,2)</f>
        <v>0</v>
      </c>
      <c r="O137" s="226"/>
      <c r="P137" s="226"/>
      <c r="Q137" s="226"/>
      <c r="R137" s="24"/>
      <c r="T137" s="142"/>
      <c r="U137" s="30" t="s">
        <v>40</v>
      </c>
      <c r="V137" s="143">
        <v>0</v>
      </c>
      <c r="W137" s="143">
        <f>$V$137*$K$137</f>
        <v>0</v>
      </c>
      <c r="X137" s="143">
        <v>0</v>
      </c>
      <c r="Y137" s="143">
        <f>$X$137*$K$137</f>
        <v>0</v>
      </c>
      <c r="Z137" s="143">
        <v>0</v>
      </c>
      <c r="AA137" s="144">
        <f>$Z$137*$K$137</f>
        <v>0</v>
      </c>
      <c r="AR137" s="6" t="s">
        <v>477</v>
      </c>
      <c r="AT137" s="6" t="s">
        <v>145</v>
      </c>
      <c r="AU137" s="6" t="s">
        <v>108</v>
      </c>
      <c r="AY137" s="6" t="s">
        <v>144</v>
      </c>
      <c r="BE137" s="92">
        <f>IF($U$137="základní",$N$137,0)</f>
        <v>0</v>
      </c>
      <c r="BF137" s="92">
        <f>IF($U$137="snížená",$N$137,0)</f>
        <v>0</v>
      </c>
      <c r="BG137" s="92">
        <f>IF($U$137="zákl. přenesená",$N$137,0)</f>
        <v>0</v>
      </c>
      <c r="BH137" s="92">
        <f>IF($U$137="sníž. přenesená",$N$137,0)</f>
        <v>0</v>
      </c>
      <c r="BI137" s="92">
        <f>IF($U$137="nulová",$N$137,0)</f>
        <v>0</v>
      </c>
      <c r="BJ137" s="6" t="s">
        <v>21</v>
      </c>
      <c r="BK137" s="92">
        <f>ROUND($L$137*$K$137,2)</f>
        <v>0</v>
      </c>
      <c r="BL137" s="6" t="s">
        <v>477</v>
      </c>
    </row>
    <row r="138" spans="2:64" s="6" customFormat="1" ht="15.75" customHeight="1" x14ac:dyDescent="0.3">
      <c r="B138" s="22"/>
      <c r="C138" s="138" t="s">
        <v>184</v>
      </c>
      <c r="D138" s="138" t="s">
        <v>145</v>
      </c>
      <c r="E138" s="139" t="s">
        <v>669</v>
      </c>
      <c r="F138" s="225" t="s">
        <v>670</v>
      </c>
      <c r="G138" s="226"/>
      <c r="H138" s="226"/>
      <c r="I138" s="226"/>
      <c r="J138" s="140" t="s">
        <v>648</v>
      </c>
      <c r="K138" s="141">
        <v>16</v>
      </c>
      <c r="L138" s="227">
        <v>0</v>
      </c>
      <c r="M138" s="226"/>
      <c r="N138" s="228">
        <f>ROUND($L$138*$K$138,2)</f>
        <v>0</v>
      </c>
      <c r="O138" s="226"/>
      <c r="P138" s="226"/>
      <c r="Q138" s="226"/>
      <c r="R138" s="24"/>
      <c r="T138" s="142"/>
      <c r="U138" s="30" t="s">
        <v>40</v>
      </c>
      <c r="V138" s="143">
        <v>0</v>
      </c>
      <c r="W138" s="143">
        <f>$V$138*$K$138</f>
        <v>0</v>
      </c>
      <c r="X138" s="143">
        <v>0</v>
      </c>
      <c r="Y138" s="143">
        <f>$X$138*$K$138</f>
        <v>0</v>
      </c>
      <c r="Z138" s="143">
        <v>0</v>
      </c>
      <c r="AA138" s="144">
        <f>$Z$138*$K$138</f>
        <v>0</v>
      </c>
      <c r="AR138" s="6" t="s">
        <v>477</v>
      </c>
      <c r="AT138" s="6" t="s">
        <v>145</v>
      </c>
      <c r="AU138" s="6" t="s">
        <v>108</v>
      </c>
      <c r="AY138" s="6" t="s">
        <v>144</v>
      </c>
      <c r="BE138" s="92">
        <f>IF($U$138="základní",$N$138,0)</f>
        <v>0</v>
      </c>
      <c r="BF138" s="92">
        <f>IF($U$138="snížená",$N$138,0)</f>
        <v>0</v>
      </c>
      <c r="BG138" s="92">
        <f>IF($U$138="zákl. přenesená",$N$138,0)</f>
        <v>0</v>
      </c>
      <c r="BH138" s="92">
        <f>IF($U$138="sníž. přenesená",$N$138,0)</f>
        <v>0</v>
      </c>
      <c r="BI138" s="92">
        <f>IF($U$138="nulová",$N$138,0)</f>
        <v>0</v>
      </c>
      <c r="BJ138" s="6" t="s">
        <v>21</v>
      </c>
      <c r="BK138" s="92">
        <f>ROUND($L$138*$K$138,2)</f>
        <v>0</v>
      </c>
      <c r="BL138" s="6" t="s">
        <v>477</v>
      </c>
    </row>
    <row r="139" spans="2:64" s="6" customFormat="1" ht="27" customHeight="1" x14ac:dyDescent="0.3">
      <c r="B139" s="22"/>
      <c r="C139" s="138" t="s">
        <v>188</v>
      </c>
      <c r="D139" s="138" t="s">
        <v>145</v>
      </c>
      <c r="E139" s="139" t="s">
        <v>671</v>
      </c>
      <c r="F139" s="225" t="s">
        <v>672</v>
      </c>
      <c r="G139" s="226"/>
      <c r="H139" s="226"/>
      <c r="I139" s="226"/>
      <c r="J139" s="140" t="s">
        <v>648</v>
      </c>
      <c r="K139" s="141">
        <v>16</v>
      </c>
      <c r="L139" s="227">
        <v>0</v>
      </c>
      <c r="M139" s="226"/>
      <c r="N139" s="228">
        <f>ROUND($L$139*$K$139,2)</f>
        <v>0</v>
      </c>
      <c r="O139" s="226"/>
      <c r="P139" s="226"/>
      <c r="Q139" s="226"/>
      <c r="R139" s="24"/>
      <c r="T139" s="142"/>
      <c r="U139" s="30" t="s">
        <v>40</v>
      </c>
      <c r="V139" s="143">
        <v>0</v>
      </c>
      <c r="W139" s="143">
        <f>$V$139*$K$139</f>
        <v>0</v>
      </c>
      <c r="X139" s="143">
        <v>0</v>
      </c>
      <c r="Y139" s="143">
        <f>$X$139*$K$139</f>
        <v>0</v>
      </c>
      <c r="Z139" s="143">
        <v>0</v>
      </c>
      <c r="AA139" s="144">
        <f>$Z$139*$K$139</f>
        <v>0</v>
      </c>
      <c r="AR139" s="6" t="s">
        <v>477</v>
      </c>
      <c r="AT139" s="6" t="s">
        <v>145</v>
      </c>
      <c r="AU139" s="6" t="s">
        <v>108</v>
      </c>
      <c r="AY139" s="6" t="s">
        <v>144</v>
      </c>
      <c r="BE139" s="92">
        <f>IF($U$139="základní",$N$139,0)</f>
        <v>0</v>
      </c>
      <c r="BF139" s="92">
        <f>IF($U$139="snížená",$N$139,0)</f>
        <v>0</v>
      </c>
      <c r="BG139" s="92">
        <f>IF($U$139="zákl. přenesená",$N$139,0)</f>
        <v>0</v>
      </c>
      <c r="BH139" s="92">
        <f>IF($U$139="sníž. přenesená",$N$139,0)</f>
        <v>0</v>
      </c>
      <c r="BI139" s="92">
        <f>IF($U$139="nulová",$N$139,0)</f>
        <v>0</v>
      </c>
      <c r="BJ139" s="6" t="s">
        <v>21</v>
      </c>
      <c r="BK139" s="92">
        <f>ROUND($L$139*$K$139,2)</f>
        <v>0</v>
      </c>
      <c r="BL139" s="6" t="s">
        <v>477</v>
      </c>
    </row>
    <row r="140" spans="2:64" s="127" customFormat="1" ht="30.75" customHeight="1" x14ac:dyDescent="0.35">
      <c r="B140" s="128"/>
      <c r="C140" s="129"/>
      <c r="D140" s="137" t="s">
        <v>640</v>
      </c>
      <c r="E140" s="129"/>
      <c r="F140" s="129"/>
      <c r="G140" s="129"/>
      <c r="H140" s="129"/>
      <c r="I140" s="129"/>
      <c r="J140" s="129"/>
      <c r="K140" s="129"/>
      <c r="L140" s="129"/>
      <c r="M140" s="129"/>
      <c r="N140" s="237">
        <f>$BK$140</f>
        <v>0</v>
      </c>
      <c r="O140" s="236"/>
      <c r="P140" s="236"/>
      <c r="Q140" s="236"/>
      <c r="R140" s="131"/>
      <c r="T140" s="132"/>
      <c r="U140" s="129"/>
      <c r="V140" s="129"/>
      <c r="W140" s="133">
        <f>SUM($W$141:$W$148)</f>
        <v>0</v>
      </c>
      <c r="X140" s="129"/>
      <c r="Y140" s="133">
        <f>SUM($Y$141:$Y$148)</f>
        <v>0</v>
      </c>
      <c r="Z140" s="129"/>
      <c r="AA140" s="134">
        <f>SUM($AA$141:$AA$148)</f>
        <v>0</v>
      </c>
      <c r="AR140" s="135" t="s">
        <v>153</v>
      </c>
      <c r="AT140" s="135" t="s">
        <v>74</v>
      </c>
      <c r="AU140" s="135" t="s">
        <v>21</v>
      </c>
      <c r="AY140" s="135" t="s">
        <v>144</v>
      </c>
      <c r="BK140" s="136">
        <f>SUM($BK$141:$BK$148)</f>
        <v>0</v>
      </c>
    </row>
    <row r="141" spans="2:64" s="6" customFormat="1" ht="27" customHeight="1" x14ac:dyDescent="0.3">
      <c r="B141" s="22"/>
      <c r="C141" s="138" t="s">
        <v>199</v>
      </c>
      <c r="D141" s="138" t="s">
        <v>145</v>
      </c>
      <c r="E141" s="139" t="s">
        <v>673</v>
      </c>
      <c r="F141" s="225" t="s">
        <v>674</v>
      </c>
      <c r="G141" s="226"/>
      <c r="H141" s="226"/>
      <c r="I141" s="226"/>
      <c r="J141" s="140" t="s">
        <v>162</v>
      </c>
      <c r="K141" s="141">
        <v>420</v>
      </c>
      <c r="L141" s="227">
        <v>0</v>
      </c>
      <c r="M141" s="226"/>
      <c r="N141" s="228">
        <f>ROUND($L$141*$K$141,2)</f>
        <v>0</v>
      </c>
      <c r="O141" s="226"/>
      <c r="P141" s="226"/>
      <c r="Q141" s="226"/>
      <c r="R141" s="24"/>
      <c r="T141" s="142"/>
      <c r="U141" s="30" t="s">
        <v>40</v>
      </c>
      <c r="V141" s="143">
        <v>0</v>
      </c>
      <c r="W141" s="143">
        <f>$V$141*$K$141</f>
        <v>0</v>
      </c>
      <c r="X141" s="143">
        <v>0</v>
      </c>
      <c r="Y141" s="143">
        <f>$X$141*$K$141</f>
        <v>0</v>
      </c>
      <c r="Z141" s="143">
        <v>0</v>
      </c>
      <c r="AA141" s="144">
        <f>$Z$141*$K$141</f>
        <v>0</v>
      </c>
      <c r="AR141" s="6" t="s">
        <v>477</v>
      </c>
      <c r="AT141" s="6" t="s">
        <v>145</v>
      </c>
      <c r="AU141" s="6" t="s">
        <v>108</v>
      </c>
      <c r="AY141" s="6" t="s">
        <v>144</v>
      </c>
      <c r="BE141" s="92">
        <f>IF($U$141="základní",$N$141,0)</f>
        <v>0</v>
      </c>
      <c r="BF141" s="92">
        <f>IF($U$141="snížená",$N$141,0)</f>
        <v>0</v>
      </c>
      <c r="BG141" s="92">
        <f>IF($U$141="zákl. přenesená",$N$141,0)</f>
        <v>0</v>
      </c>
      <c r="BH141" s="92">
        <f>IF($U$141="sníž. přenesená",$N$141,0)</f>
        <v>0</v>
      </c>
      <c r="BI141" s="92">
        <f>IF($U$141="nulová",$N$141,0)</f>
        <v>0</v>
      </c>
      <c r="BJ141" s="6" t="s">
        <v>21</v>
      </c>
      <c r="BK141" s="92">
        <f>ROUND($L$141*$K$141,2)</f>
        <v>0</v>
      </c>
      <c r="BL141" s="6" t="s">
        <v>477</v>
      </c>
    </row>
    <row r="142" spans="2:64" s="6" customFormat="1" ht="15.75" customHeight="1" x14ac:dyDescent="0.3">
      <c r="B142" s="22"/>
      <c r="C142" s="138" t="s">
        <v>8</v>
      </c>
      <c r="D142" s="138" t="s">
        <v>145</v>
      </c>
      <c r="E142" s="139" t="s">
        <v>675</v>
      </c>
      <c r="F142" s="225" t="s">
        <v>676</v>
      </c>
      <c r="G142" s="226"/>
      <c r="H142" s="226"/>
      <c r="I142" s="226"/>
      <c r="J142" s="140" t="s">
        <v>648</v>
      </c>
      <c r="K142" s="141">
        <v>32</v>
      </c>
      <c r="L142" s="227">
        <v>0</v>
      </c>
      <c r="M142" s="226"/>
      <c r="N142" s="228">
        <f>ROUND($L$142*$K$142,2)</f>
        <v>0</v>
      </c>
      <c r="O142" s="226"/>
      <c r="P142" s="226"/>
      <c r="Q142" s="226"/>
      <c r="R142" s="24"/>
      <c r="T142" s="142"/>
      <c r="U142" s="30" t="s">
        <v>40</v>
      </c>
      <c r="V142" s="143">
        <v>0</v>
      </c>
      <c r="W142" s="143">
        <f>$V$142*$K$142</f>
        <v>0</v>
      </c>
      <c r="X142" s="143">
        <v>0</v>
      </c>
      <c r="Y142" s="143">
        <f>$X$142*$K$142</f>
        <v>0</v>
      </c>
      <c r="Z142" s="143">
        <v>0</v>
      </c>
      <c r="AA142" s="144">
        <f>$Z$142*$K$142</f>
        <v>0</v>
      </c>
      <c r="AR142" s="6" t="s">
        <v>477</v>
      </c>
      <c r="AT142" s="6" t="s">
        <v>145</v>
      </c>
      <c r="AU142" s="6" t="s">
        <v>108</v>
      </c>
      <c r="AY142" s="6" t="s">
        <v>144</v>
      </c>
      <c r="BE142" s="92">
        <f>IF($U$142="základní",$N$142,0)</f>
        <v>0</v>
      </c>
      <c r="BF142" s="92">
        <f>IF($U$142="snížená",$N$142,0)</f>
        <v>0</v>
      </c>
      <c r="BG142" s="92">
        <f>IF($U$142="zákl. přenesená",$N$142,0)</f>
        <v>0</v>
      </c>
      <c r="BH142" s="92">
        <f>IF($U$142="sníž. přenesená",$N$142,0)</f>
        <v>0</v>
      </c>
      <c r="BI142" s="92">
        <f>IF($U$142="nulová",$N$142,0)</f>
        <v>0</v>
      </c>
      <c r="BJ142" s="6" t="s">
        <v>21</v>
      </c>
      <c r="BK142" s="92">
        <f>ROUND($L$142*$K$142,2)</f>
        <v>0</v>
      </c>
      <c r="BL142" s="6" t="s">
        <v>477</v>
      </c>
    </row>
    <row r="143" spans="2:64" s="6" customFormat="1" ht="27" customHeight="1" x14ac:dyDescent="0.3">
      <c r="B143" s="22"/>
      <c r="C143" s="138" t="s">
        <v>209</v>
      </c>
      <c r="D143" s="138" t="s">
        <v>145</v>
      </c>
      <c r="E143" s="139" t="s">
        <v>677</v>
      </c>
      <c r="F143" s="225" t="s">
        <v>678</v>
      </c>
      <c r="G143" s="226"/>
      <c r="H143" s="226"/>
      <c r="I143" s="226"/>
      <c r="J143" s="140" t="s">
        <v>162</v>
      </c>
      <c r="K143" s="141">
        <v>420</v>
      </c>
      <c r="L143" s="227">
        <v>0</v>
      </c>
      <c r="M143" s="226"/>
      <c r="N143" s="228">
        <f>ROUND($L$143*$K$143,2)</f>
        <v>0</v>
      </c>
      <c r="O143" s="226"/>
      <c r="P143" s="226"/>
      <c r="Q143" s="226"/>
      <c r="R143" s="24"/>
      <c r="T143" s="142"/>
      <c r="U143" s="30" t="s">
        <v>40</v>
      </c>
      <c r="V143" s="143">
        <v>0</v>
      </c>
      <c r="W143" s="143">
        <f>$V$143*$K$143</f>
        <v>0</v>
      </c>
      <c r="X143" s="143">
        <v>0</v>
      </c>
      <c r="Y143" s="143">
        <f>$X$143*$K$143</f>
        <v>0</v>
      </c>
      <c r="Z143" s="143">
        <v>0</v>
      </c>
      <c r="AA143" s="144">
        <f>$Z$143*$K$143</f>
        <v>0</v>
      </c>
      <c r="AR143" s="6" t="s">
        <v>477</v>
      </c>
      <c r="AT143" s="6" t="s">
        <v>145</v>
      </c>
      <c r="AU143" s="6" t="s">
        <v>108</v>
      </c>
      <c r="AY143" s="6" t="s">
        <v>144</v>
      </c>
      <c r="BE143" s="92">
        <f>IF($U$143="základní",$N$143,0)</f>
        <v>0</v>
      </c>
      <c r="BF143" s="92">
        <f>IF($U$143="snížená",$N$143,0)</f>
        <v>0</v>
      </c>
      <c r="BG143" s="92">
        <f>IF($U$143="zákl. přenesená",$N$143,0)</f>
        <v>0</v>
      </c>
      <c r="BH143" s="92">
        <f>IF($U$143="sníž. přenesená",$N$143,0)</f>
        <v>0</v>
      </c>
      <c r="BI143" s="92">
        <f>IF($U$143="nulová",$N$143,0)</f>
        <v>0</v>
      </c>
      <c r="BJ143" s="6" t="s">
        <v>21</v>
      </c>
      <c r="BK143" s="92">
        <f>ROUND($L$143*$K$143,2)</f>
        <v>0</v>
      </c>
      <c r="BL143" s="6" t="s">
        <v>477</v>
      </c>
    </row>
    <row r="144" spans="2:64" s="6" customFormat="1" ht="15.75" customHeight="1" x14ac:dyDescent="0.3">
      <c r="B144" s="22"/>
      <c r="C144" s="138" t="s">
        <v>213</v>
      </c>
      <c r="D144" s="138" t="s">
        <v>145</v>
      </c>
      <c r="E144" s="139" t="s">
        <v>679</v>
      </c>
      <c r="F144" s="225" t="s">
        <v>680</v>
      </c>
      <c r="G144" s="226"/>
      <c r="H144" s="226"/>
      <c r="I144" s="226"/>
      <c r="J144" s="140" t="s">
        <v>648</v>
      </c>
      <c r="K144" s="141">
        <v>16</v>
      </c>
      <c r="L144" s="227">
        <v>0</v>
      </c>
      <c r="M144" s="226"/>
      <c r="N144" s="228">
        <f>ROUND($L$144*$K$144,2)</f>
        <v>0</v>
      </c>
      <c r="O144" s="226"/>
      <c r="P144" s="226"/>
      <c r="Q144" s="226"/>
      <c r="R144" s="24"/>
      <c r="T144" s="142"/>
      <c r="U144" s="30" t="s">
        <v>40</v>
      </c>
      <c r="V144" s="143">
        <v>0</v>
      </c>
      <c r="W144" s="143">
        <f>$V$144*$K$144</f>
        <v>0</v>
      </c>
      <c r="X144" s="143">
        <v>0</v>
      </c>
      <c r="Y144" s="143">
        <f>$X$144*$K$144</f>
        <v>0</v>
      </c>
      <c r="Z144" s="143">
        <v>0</v>
      </c>
      <c r="AA144" s="144">
        <f>$Z$144*$K$144</f>
        <v>0</v>
      </c>
      <c r="AR144" s="6" t="s">
        <v>477</v>
      </c>
      <c r="AT144" s="6" t="s">
        <v>145</v>
      </c>
      <c r="AU144" s="6" t="s">
        <v>108</v>
      </c>
      <c r="AY144" s="6" t="s">
        <v>144</v>
      </c>
      <c r="BE144" s="92">
        <f>IF($U$144="základní",$N$144,0)</f>
        <v>0</v>
      </c>
      <c r="BF144" s="92">
        <f>IF($U$144="snížená",$N$144,0)</f>
        <v>0</v>
      </c>
      <c r="BG144" s="92">
        <f>IF($U$144="zákl. přenesená",$N$144,0)</f>
        <v>0</v>
      </c>
      <c r="BH144" s="92">
        <f>IF($U$144="sníž. přenesená",$N$144,0)</f>
        <v>0</v>
      </c>
      <c r="BI144" s="92">
        <f>IF($U$144="nulová",$N$144,0)</f>
        <v>0</v>
      </c>
      <c r="BJ144" s="6" t="s">
        <v>21</v>
      </c>
      <c r="BK144" s="92">
        <f>ROUND($L$144*$K$144,2)</f>
        <v>0</v>
      </c>
      <c r="BL144" s="6" t="s">
        <v>477</v>
      </c>
    </row>
    <row r="145" spans="2:64" s="6" customFormat="1" ht="15.75" customHeight="1" x14ac:dyDescent="0.3">
      <c r="B145" s="22"/>
      <c r="C145" s="138" t="s">
        <v>316</v>
      </c>
      <c r="D145" s="138" t="s">
        <v>145</v>
      </c>
      <c r="E145" s="139" t="s">
        <v>681</v>
      </c>
      <c r="F145" s="225" t="s">
        <v>682</v>
      </c>
      <c r="G145" s="226"/>
      <c r="H145" s="226"/>
      <c r="I145" s="226"/>
      <c r="J145" s="140" t="s">
        <v>648</v>
      </c>
      <c r="K145" s="141">
        <v>16</v>
      </c>
      <c r="L145" s="227">
        <v>0</v>
      </c>
      <c r="M145" s="226"/>
      <c r="N145" s="228">
        <f>ROUND($L$145*$K$145,2)</f>
        <v>0</v>
      </c>
      <c r="O145" s="226"/>
      <c r="P145" s="226"/>
      <c r="Q145" s="226"/>
      <c r="R145" s="24"/>
      <c r="T145" s="142"/>
      <c r="U145" s="30" t="s">
        <v>40</v>
      </c>
      <c r="V145" s="143">
        <v>0</v>
      </c>
      <c r="W145" s="143">
        <f>$V$145*$K$145</f>
        <v>0</v>
      </c>
      <c r="X145" s="143">
        <v>0</v>
      </c>
      <c r="Y145" s="143">
        <f>$X$145*$K$145</f>
        <v>0</v>
      </c>
      <c r="Z145" s="143">
        <v>0</v>
      </c>
      <c r="AA145" s="144">
        <f>$Z$145*$K$145</f>
        <v>0</v>
      </c>
      <c r="AR145" s="6" t="s">
        <v>477</v>
      </c>
      <c r="AT145" s="6" t="s">
        <v>145</v>
      </c>
      <c r="AU145" s="6" t="s">
        <v>108</v>
      </c>
      <c r="AY145" s="6" t="s">
        <v>144</v>
      </c>
      <c r="BE145" s="92">
        <f>IF($U$145="základní",$N$145,0)</f>
        <v>0</v>
      </c>
      <c r="BF145" s="92">
        <f>IF($U$145="snížená",$N$145,0)</f>
        <v>0</v>
      </c>
      <c r="BG145" s="92">
        <f>IF($U$145="zákl. přenesená",$N$145,0)</f>
        <v>0</v>
      </c>
      <c r="BH145" s="92">
        <f>IF($U$145="sníž. přenesená",$N$145,0)</f>
        <v>0</v>
      </c>
      <c r="BI145" s="92">
        <f>IF($U$145="nulová",$N$145,0)</f>
        <v>0</v>
      </c>
      <c r="BJ145" s="6" t="s">
        <v>21</v>
      </c>
      <c r="BK145" s="92">
        <f>ROUND($L$145*$K$145,2)</f>
        <v>0</v>
      </c>
      <c r="BL145" s="6" t="s">
        <v>477</v>
      </c>
    </row>
    <row r="146" spans="2:64" s="6" customFormat="1" ht="15.75" customHeight="1" x14ac:dyDescent="0.3">
      <c r="B146" s="22"/>
      <c r="C146" s="138" t="s">
        <v>319</v>
      </c>
      <c r="D146" s="138" t="s">
        <v>145</v>
      </c>
      <c r="E146" s="139" t="s">
        <v>683</v>
      </c>
      <c r="F146" s="225" t="s">
        <v>684</v>
      </c>
      <c r="G146" s="226"/>
      <c r="H146" s="226"/>
      <c r="I146" s="226"/>
      <c r="J146" s="140" t="s">
        <v>648</v>
      </c>
      <c r="K146" s="141">
        <v>16</v>
      </c>
      <c r="L146" s="227">
        <v>0</v>
      </c>
      <c r="M146" s="226"/>
      <c r="N146" s="228">
        <f>ROUND($L$146*$K$146,2)</f>
        <v>0</v>
      </c>
      <c r="O146" s="226"/>
      <c r="P146" s="226"/>
      <c r="Q146" s="226"/>
      <c r="R146" s="24"/>
      <c r="T146" s="142"/>
      <c r="U146" s="30" t="s">
        <v>40</v>
      </c>
      <c r="V146" s="143">
        <v>0</v>
      </c>
      <c r="W146" s="143">
        <f>$V$146*$K$146</f>
        <v>0</v>
      </c>
      <c r="X146" s="143">
        <v>0</v>
      </c>
      <c r="Y146" s="143">
        <f>$X$146*$K$146</f>
        <v>0</v>
      </c>
      <c r="Z146" s="143">
        <v>0</v>
      </c>
      <c r="AA146" s="144">
        <f>$Z$146*$K$146</f>
        <v>0</v>
      </c>
      <c r="AR146" s="6" t="s">
        <v>477</v>
      </c>
      <c r="AT146" s="6" t="s">
        <v>145</v>
      </c>
      <c r="AU146" s="6" t="s">
        <v>108</v>
      </c>
      <c r="AY146" s="6" t="s">
        <v>144</v>
      </c>
      <c r="BE146" s="92">
        <f>IF($U$146="základní",$N$146,0)</f>
        <v>0</v>
      </c>
      <c r="BF146" s="92">
        <f>IF($U$146="snížená",$N$146,0)</f>
        <v>0</v>
      </c>
      <c r="BG146" s="92">
        <f>IF($U$146="zákl. přenesená",$N$146,0)</f>
        <v>0</v>
      </c>
      <c r="BH146" s="92">
        <f>IF($U$146="sníž. přenesená",$N$146,0)</f>
        <v>0</v>
      </c>
      <c r="BI146" s="92">
        <f>IF($U$146="nulová",$N$146,0)</f>
        <v>0</v>
      </c>
      <c r="BJ146" s="6" t="s">
        <v>21</v>
      </c>
      <c r="BK146" s="92">
        <f>ROUND($L$146*$K$146,2)</f>
        <v>0</v>
      </c>
      <c r="BL146" s="6" t="s">
        <v>477</v>
      </c>
    </row>
    <row r="147" spans="2:64" s="6" customFormat="1" ht="15.75" customHeight="1" x14ac:dyDescent="0.3">
      <c r="B147" s="22"/>
      <c r="C147" s="138" t="s">
        <v>322</v>
      </c>
      <c r="D147" s="138" t="s">
        <v>145</v>
      </c>
      <c r="E147" s="139" t="s">
        <v>685</v>
      </c>
      <c r="F147" s="225" t="s">
        <v>686</v>
      </c>
      <c r="G147" s="226"/>
      <c r="H147" s="226"/>
      <c r="I147" s="226"/>
      <c r="J147" s="140" t="s">
        <v>648</v>
      </c>
      <c r="K147" s="141">
        <v>16</v>
      </c>
      <c r="L147" s="227">
        <v>0</v>
      </c>
      <c r="M147" s="226"/>
      <c r="N147" s="228">
        <f>ROUND($L$147*$K$147,2)</f>
        <v>0</v>
      </c>
      <c r="O147" s="226"/>
      <c r="P147" s="226"/>
      <c r="Q147" s="226"/>
      <c r="R147" s="24"/>
      <c r="T147" s="142"/>
      <c r="U147" s="30" t="s">
        <v>40</v>
      </c>
      <c r="V147" s="143">
        <v>0</v>
      </c>
      <c r="W147" s="143">
        <f>$V$147*$K$147</f>
        <v>0</v>
      </c>
      <c r="X147" s="143">
        <v>0</v>
      </c>
      <c r="Y147" s="143">
        <f>$X$147*$K$147</f>
        <v>0</v>
      </c>
      <c r="Z147" s="143">
        <v>0</v>
      </c>
      <c r="AA147" s="144">
        <f>$Z$147*$K$147</f>
        <v>0</v>
      </c>
      <c r="AR147" s="6" t="s">
        <v>477</v>
      </c>
      <c r="AT147" s="6" t="s">
        <v>145</v>
      </c>
      <c r="AU147" s="6" t="s">
        <v>108</v>
      </c>
      <c r="AY147" s="6" t="s">
        <v>144</v>
      </c>
      <c r="BE147" s="92">
        <f>IF($U$147="základní",$N$147,0)</f>
        <v>0</v>
      </c>
      <c r="BF147" s="92">
        <f>IF($U$147="snížená",$N$147,0)</f>
        <v>0</v>
      </c>
      <c r="BG147" s="92">
        <f>IF($U$147="zákl. přenesená",$N$147,0)</f>
        <v>0</v>
      </c>
      <c r="BH147" s="92">
        <f>IF($U$147="sníž. přenesená",$N$147,0)</f>
        <v>0</v>
      </c>
      <c r="BI147" s="92">
        <f>IF($U$147="nulová",$N$147,0)</f>
        <v>0</v>
      </c>
      <c r="BJ147" s="6" t="s">
        <v>21</v>
      </c>
      <c r="BK147" s="92">
        <f>ROUND($L$147*$K$147,2)</f>
        <v>0</v>
      </c>
      <c r="BL147" s="6" t="s">
        <v>477</v>
      </c>
    </row>
    <row r="148" spans="2:64" s="6" customFormat="1" ht="27" customHeight="1" x14ac:dyDescent="0.3">
      <c r="B148" s="22"/>
      <c r="C148" s="138" t="s">
        <v>7</v>
      </c>
      <c r="D148" s="138" t="s">
        <v>145</v>
      </c>
      <c r="E148" s="139" t="s">
        <v>687</v>
      </c>
      <c r="F148" s="225" t="s">
        <v>688</v>
      </c>
      <c r="G148" s="226"/>
      <c r="H148" s="226"/>
      <c r="I148" s="226"/>
      <c r="J148" s="140" t="s">
        <v>648</v>
      </c>
      <c r="K148" s="141">
        <v>2</v>
      </c>
      <c r="L148" s="227">
        <v>0</v>
      </c>
      <c r="M148" s="226"/>
      <c r="N148" s="228">
        <f>ROUND($L$148*$K$148,2)</f>
        <v>0</v>
      </c>
      <c r="O148" s="226"/>
      <c r="P148" s="226"/>
      <c r="Q148" s="226"/>
      <c r="R148" s="24"/>
      <c r="T148" s="142"/>
      <c r="U148" s="30" t="s">
        <v>40</v>
      </c>
      <c r="V148" s="143">
        <v>0</v>
      </c>
      <c r="W148" s="143">
        <f>$V$148*$K$148</f>
        <v>0</v>
      </c>
      <c r="X148" s="143">
        <v>0</v>
      </c>
      <c r="Y148" s="143">
        <f>$X$148*$K$148</f>
        <v>0</v>
      </c>
      <c r="Z148" s="143">
        <v>0</v>
      </c>
      <c r="AA148" s="144">
        <f>$Z$148*$K$148</f>
        <v>0</v>
      </c>
      <c r="AR148" s="6" t="s">
        <v>477</v>
      </c>
      <c r="AT148" s="6" t="s">
        <v>145</v>
      </c>
      <c r="AU148" s="6" t="s">
        <v>108</v>
      </c>
      <c r="AY148" s="6" t="s">
        <v>144</v>
      </c>
      <c r="BE148" s="92">
        <f>IF($U$148="základní",$N$148,0)</f>
        <v>0</v>
      </c>
      <c r="BF148" s="92">
        <f>IF($U$148="snížená",$N$148,0)</f>
        <v>0</v>
      </c>
      <c r="BG148" s="92">
        <f>IF($U$148="zákl. přenesená",$N$148,0)</f>
        <v>0</v>
      </c>
      <c r="BH148" s="92">
        <f>IF($U$148="sníž. přenesená",$N$148,0)</f>
        <v>0</v>
      </c>
      <c r="BI148" s="92">
        <f>IF($U$148="nulová",$N$148,0)</f>
        <v>0</v>
      </c>
      <c r="BJ148" s="6" t="s">
        <v>21</v>
      </c>
      <c r="BK148" s="92">
        <f>ROUND($L$148*$K$148,2)</f>
        <v>0</v>
      </c>
      <c r="BL148" s="6" t="s">
        <v>477</v>
      </c>
    </row>
    <row r="149" spans="2:64" s="127" customFormat="1" ht="30.75" customHeight="1" x14ac:dyDescent="0.35">
      <c r="B149" s="128"/>
      <c r="C149" s="129"/>
      <c r="D149" s="137" t="s">
        <v>641</v>
      </c>
      <c r="E149" s="129"/>
      <c r="F149" s="129"/>
      <c r="G149" s="129"/>
      <c r="H149" s="129"/>
      <c r="I149" s="129"/>
      <c r="J149" s="129"/>
      <c r="K149" s="129"/>
      <c r="L149" s="129"/>
      <c r="M149" s="129"/>
      <c r="N149" s="237">
        <f>$BK$149</f>
        <v>0</v>
      </c>
      <c r="O149" s="236"/>
      <c r="P149" s="236"/>
      <c r="Q149" s="236"/>
      <c r="R149" s="131"/>
      <c r="T149" s="132"/>
      <c r="U149" s="129"/>
      <c r="V149" s="129"/>
      <c r="W149" s="133">
        <f>SUM($W$150:$W$152)</f>
        <v>0</v>
      </c>
      <c r="X149" s="129"/>
      <c r="Y149" s="133">
        <f>SUM($Y$150:$Y$152)</f>
        <v>0</v>
      </c>
      <c r="Z149" s="129"/>
      <c r="AA149" s="134">
        <f>SUM($AA$150:$AA$152)</f>
        <v>0</v>
      </c>
      <c r="AR149" s="135" t="s">
        <v>153</v>
      </c>
      <c r="AT149" s="135" t="s">
        <v>74</v>
      </c>
      <c r="AU149" s="135" t="s">
        <v>21</v>
      </c>
      <c r="AY149" s="135" t="s">
        <v>144</v>
      </c>
      <c r="BK149" s="136">
        <f>SUM($BK$150:$BK$152)</f>
        <v>0</v>
      </c>
    </row>
    <row r="150" spans="2:64" s="6" customFormat="1" ht="15.75" customHeight="1" x14ac:dyDescent="0.3">
      <c r="B150" s="22"/>
      <c r="C150" s="138" t="s">
        <v>328</v>
      </c>
      <c r="D150" s="138" t="s">
        <v>145</v>
      </c>
      <c r="E150" s="139" t="s">
        <v>689</v>
      </c>
      <c r="F150" s="225" t="s">
        <v>690</v>
      </c>
      <c r="G150" s="226"/>
      <c r="H150" s="226"/>
      <c r="I150" s="226"/>
      <c r="J150" s="140" t="s">
        <v>648</v>
      </c>
      <c r="K150" s="141">
        <v>16</v>
      </c>
      <c r="L150" s="227">
        <v>0</v>
      </c>
      <c r="M150" s="226"/>
      <c r="N150" s="228">
        <f>ROUND($L$150*$K$150,2)</f>
        <v>0</v>
      </c>
      <c r="O150" s="226"/>
      <c r="P150" s="226"/>
      <c r="Q150" s="226"/>
      <c r="R150" s="24"/>
      <c r="T150" s="142"/>
      <c r="U150" s="30" t="s">
        <v>40</v>
      </c>
      <c r="V150" s="143">
        <v>0</v>
      </c>
      <c r="W150" s="143">
        <f>$V$150*$K$150</f>
        <v>0</v>
      </c>
      <c r="X150" s="143">
        <v>0</v>
      </c>
      <c r="Y150" s="143">
        <f>$X$150*$K$150</f>
        <v>0</v>
      </c>
      <c r="Z150" s="143">
        <v>0</v>
      </c>
      <c r="AA150" s="144">
        <f>$Z$150*$K$150</f>
        <v>0</v>
      </c>
      <c r="AR150" s="6" t="s">
        <v>477</v>
      </c>
      <c r="AT150" s="6" t="s">
        <v>145</v>
      </c>
      <c r="AU150" s="6" t="s">
        <v>108</v>
      </c>
      <c r="AY150" s="6" t="s">
        <v>144</v>
      </c>
      <c r="BE150" s="92">
        <f>IF($U$150="základní",$N$150,0)</f>
        <v>0</v>
      </c>
      <c r="BF150" s="92">
        <f>IF($U$150="snížená",$N$150,0)</f>
        <v>0</v>
      </c>
      <c r="BG150" s="92">
        <f>IF($U$150="zákl. přenesená",$N$150,0)</f>
        <v>0</v>
      </c>
      <c r="BH150" s="92">
        <f>IF($U$150="sníž. přenesená",$N$150,0)</f>
        <v>0</v>
      </c>
      <c r="BI150" s="92">
        <f>IF($U$150="nulová",$N$150,0)</f>
        <v>0</v>
      </c>
      <c r="BJ150" s="6" t="s">
        <v>21</v>
      </c>
      <c r="BK150" s="92">
        <f>ROUND($L$150*$K$150,2)</f>
        <v>0</v>
      </c>
      <c r="BL150" s="6" t="s">
        <v>477</v>
      </c>
    </row>
    <row r="151" spans="2:64" s="6" customFormat="1" ht="15.75" customHeight="1" x14ac:dyDescent="0.3">
      <c r="B151" s="22"/>
      <c r="C151" s="138" t="s">
        <v>331</v>
      </c>
      <c r="D151" s="138" t="s">
        <v>145</v>
      </c>
      <c r="E151" s="139" t="s">
        <v>691</v>
      </c>
      <c r="F151" s="225" t="s">
        <v>692</v>
      </c>
      <c r="G151" s="226"/>
      <c r="H151" s="226"/>
      <c r="I151" s="226"/>
      <c r="J151" s="140" t="s">
        <v>648</v>
      </c>
      <c r="K151" s="141">
        <v>16</v>
      </c>
      <c r="L151" s="227">
        <v>0</v>
      </c>
      <c r="M151" s="226"/>
      <c r="N151" s="228">
        <f>ROUND($L$151*$K$151,2)</f>
        <v>0</v>
      </c>
      <c r="O151" s="226"/>
      <c r="P151" s="226"/>
      <c r="Q151" s="226"/>
      <c r="R151" s="24"/>
      <c r="T151" s="142"/>
      <c r="U151" s="30" t="s">
        <v>40</v>
      </c>
      <c r="V151" s="143">
        <v>0</v>
      </c>
      <c r="W151" s="143">
        <f>$V$151*$K$151</f>
        <v>0</v>
      </c>
      <c r="X151" s="143">
        <v>0</v>
      </c>
      <c r="Y151" s="143">
        <f>$X$151*$K$151</f>
        <v>0</v>
      </c>
      <c r="Z151" s="143">
        <v>0</v>
      </c>
      <c r="AA151" s="144">
        <f>$Z$151*$K$151</f>
        <v>0</v>
      </c>
      <c r="AR151" s="6" t="s">
        <v>477</v>
      </c>
      <c r="AT151" s="6" t="s">
        <v>145</v>
      </c>
      <c r="AU151" s="6" t="s">
        <v>108</v>
      </c>
      <c r="AY151" s="6" t="s">
        <v>144</v>
      </c>
      <c r="BE151" s="92">
        <f>IF($U$151="základní",$N$151,0)</f>
        <v>0</v>
      </c>
      <c r="BF151" s="92">
        <f>IF($U$151="snížená",$N$151,0)</f>
        <v>0</v>
      </c>
      <c r="BG151" s="92">
        <f>IF($U$151="zákl. přenesená",$N$151,0)</f>
        <v>0</v>
      </c>
      <c r="BH151" s="92">
        <f>IF($U$151="sníž. přenesená",$N$151,0)</f>
        <v>0</v>
      </c>
      <c r="BI151" s="92">
        <f>IF($U$151="nulová",$N$151,0)</f>
        <v>0</v>
      </c>
      <c r="BJ151" s="6" t="s">
        <v>21</v>
      </c>
      <c r="BK151" s="92">
        <f>ROUND($L$151*$K$151,2)</f>
        <v>0</v>
      </c>
      <c r="BL151" s="6" t="s">
        <v>477</v>
      </c>
    </row>
    <row r="152" spans="2:64" s="6" customFormat="1" ht="15.75" customHeight="1" x14ac:dyDescent="0.3">
      <c r="B152" s="22"/>
      <c r="C152" s="138" t="s">
        <v>334</v>
      </c>
      <c r="D152" s="138" t="s">
        <v>145</v>
      </c>
      <c r="E152" s="139" t="s">
        <v>693</v>
      </c>
      <c r="F152" s="225" t="s">
        <v>694</v>
      </c>
      <c r="G152" s="226"/>
      <c r="H152" s="226"/>
      <c r="I152" s="226"/>
      <c r="J152" s="140" t="s">
        <v>648</v>
      </c>
      <c r="K152" s="141">
        <v>16</v>
      </c>
      <c r="L152" s="227">
        <v>0</v>
      </c>
      <c r="M152" s="226"/>
      <c r="N152" s="228">
        <f>ROUND($L$152*$K$152,2)</f>
        <v>0</v>
      </c>
      <c r="O152" s="226"/>
      <c r="P152" s="226"/>
      <c r="Q152" s="226"/>
      <c r="R152" s="24"/>
      <c r="T152" s="142"/>
      <c r="U152" s="30" t="s">
        <v>40</v>
      </c>
      <c r="V152" s="143">
        <v>0</v>
      </c>
      <c r="W152" s="143">
        <f>$V$152*$K$152</f>
        <v>0</v>
      </c>
      <c r="X152" s="143">
        <v>0</v>
      </c>
      <c r="Y152" s="143">
        <f>$X$152*$K$152</f>
        <v>0</v>
      </c>
      <c r="Z152" s="143">
        <v>0</v>
      </c>
      <c r="AA152" s="144">
        <f>$Z$152*$K$152</f>
        <v>0</v>
      </c>
      <c r="AR152" s="6" t="s">
        <v>477</v>
      </c>
      <c r="AT152" s="6" t="s">
        <v>145</v>
      </c>
      <c r="AU152" s="6" t="s">
        <v>108</v>
      </c>
      <c r="AY152" s="6" t="s">
        <v>144</v>
      </c>
      <c r="BE152" s="92">
        <f>IF($U$152="základní",$N$152,0)</f>
        <v>0</v>
      </c>
      <c r="BF152" s="92">
        <f>IF($U$152="snížená",$N$152,0)</f>
        <v>0</v>
      </c>
      <c r="BG152" s="92">
        <f>IF($U$152="zákl. přenesená",$N$152,0)</f>
        <v>0</v>
      </c>
      <c r="BH152" s="92">
        <f>IF($U$152="sníž. přenesená",$N$152,0)</f>
        <v>0</v>
      </c>
      <c r="BI152" s="92">
        <f>IF($U$152="nulová",$N$152,0)</f>
        <v>0</v>
      </c>
      <c r="BJ152" s="6" t="s">
        <v>21</v>
      </c>
      <c r="BK152" s="92">
        <f>ROUND($L$152*$K$152,2)</f>
        <v>0</v>
      </c>
      <c r="BL152" s="6" t="s">
        <v>477</v>
      </c>
    </row>
    <row r="153" spans="2:64" s="127" customFormat="1" ht="30.75" customHeight="1" x14ac:dyDescent="0.35">
      <c r="B153" s="128"/>
      <c r="C153" s="129"/>
      <c r="D153" s="137" t="s">
        <v>642</v>
      </c>
      <c r="E153" s="129"/>
      <c r="F153" s="129"/>
      <c r="G153" s="129"/>
      <c r="H153" s="129"/>
      <c r="I153" s="129"/>
      <c r="J153" s="129"/>
      <c r="K153" s="129"/>
      <c r="L153" s="129"/>
      <c r="M153" s="129"/>
      <c r="N153" s="237">
        <f>$BK$153</f>
        <v>0</v>
      </c>
      <c r="O153" s="236"/>
      <c r="P153" s="236"/>
      <c r="Q153" s="236"/>
      <c r="R153" s="131"/>
      <c r="T153" s="132"/>
      <c r="U153" s="129"/>
      <c r="V153" s="129"/>
      <c r="W153" s="133">
        <f>SUM($W$154:$W$165)</f>
        <v>0</v>
      </c>
      <c r="X153" s="129"/>
      <c r="Y153" s="133">
        <f>SUM($Y$154:$Y$165)</f>
        <v>0</v>
      </c>
      <c r="Z153" s="129"/>
      <c r="AA153" s="134">
        <f>SUM($AA$154:$AA$165)</f>
        <v>0</v>
      </c>
      <c r="AR153" s="135" t="s">
        <v>153</v>
      </c>
      <c r="AT153" s="135" t="s">
        <v>74</v>
      </c>
      <c r="AU153" s="135" t="s">
        <v>21</v>
      </c>
      <c r="AY153" s="135" t="s">
        <v>144</v>
      </c>
      <c r="BK153" s="136">
        <f>SUM($BK$154:$BK$165)</f>
        <v>0</v>
      </c>
    </row>
    <row r="154" spans="2:64" s="6" customFormat="1" ht="15.75" customHeight="1" x14ac:dyDescent="0.3">
      <c r="B154" s="22"/>
      <c r="C154" s="138" t="s">
        <v>337</v>
      </c>
      <c r="D154" s="138" t="s">
        <v>145</v>
      </c>
      <c r="E154" s="139" t="s">
        <v>695</v>
      </c>
      <c r="F154" s="225" t="s">
        <v>696</v>
      </c>
      <c r="G154" s="226"/>
      <c r="H154" s="226"/>
      <c r="I154" s="226"/>
      <c r="J154" s="140" t="s">
        <v>648</v>
      </c>
      <c r="K154" s="141">
        <v>16</v>
      </c>
      <c r="L154" s="227">
        <v>0</v>
      </c>
      <c r="M154" s="226"/>
      <c r="N154" s="228">
        <f>ROUND($L$154*$K$154,2)</f>
        <v>0</v>
      </c>
      <c r="O154" s="226"/>
      <c r="P154" s="226"/>
      <c r="Q154" s="226"/>
      <c r="R154" s="24"/>
      <c r="T154" s="142"/>
      <c r="U154" s="30" t="s">
        <v>40</v>
      </c>
      <c r="V154" s="143">
        <v>0</v>
      </c>
      <c r="W154" s="143">
        <f>$V$154*$K$154</f>
        <v>0</v>
      </c>
      <c r="X154" s="143">
        <v>0</v>
      </c>
      <c r="Y154" s="143">
        <f>$X$154*$K$154</f>
        <v>0</v>
      </c>
      <c r="Z154" s="143">
        <v>0</v>
      </c>
      <c r="AA154" s="144">
        <f>$Z$154*$K$154</f>
        <v>0</v>
      </c>
      <c r="AR154" s="6" t="s">
        <v>477</v>
      </c>
      <c r="AT154" s="6" t="s">
        <v>145</v>
      </c>
      <c r="AU154" s="6" t="s">
        <v>108</v>
      </c>
      <c r="AY154" s="6" t="s">
        <v>144</v>
      </c>
      <c r="BE154" s="92">
        <f>IF($U$154="základní",$N$154,0)</f>
        <v>0</v>
      </c>
      <c r="BF154" s="92">
        <f>IF($U$154="snížená",$N$154,0)</f>
        <v>0</v>
      </c>
      <c r="BG154" s="92">
        <f>IF($U$154="zákl. přenesená",$N$154,0)</f>
        <v>0</v>
      </c>
      <c r="BH154" s="92">
        <f>IF($U$154="sníž. přenesená",$N$154,0)</f>
        <v>0</v>
      </c>
      <c r="BI154" s="92">
        <f>IF($U$154="nulová",$N$154,0)</f>
        <v>0</v>
      </c>
      <c r="BJ154" s="6" t="s">
        <v>21</v>
      </c>
      <c r="BK154" s="92">
        <f>ROUND($L$154*$K$154,2)</f>
        <v>0</v>
      </c>
      <c r="BL154" s="6" t="s">
        <v>477</v>
      </c>
    </row>
    <row r="155" spans="2:64" s="6" customFormat="1" ht="15.75" customHeight="1" x14ac:dyDescent="0.3">
      <c r="B155" s="22"/>
      <c r="C155" s="138" t="s">
        <v>340</v>
      </c>
      <c r="D155" s="138" t="s">
        <v>145</v>
      </c>
      <c r="E155" s="139" t="s">
        <v>697</v>
      </c>
      <c r="F155" s="225" t="s">
        <v>698</v>
      </c>
      <c r="G155" s="226"/>
      <c r="H155" s="226"/>
      <c r="I155" s="226"/>
      <c r="J155" s="140" t="s">
        <v>232</v>
      </c>
      <c r="K155" s="141">
        <v>8.17</v>
      </c>
      <c r="L155" s="227">
        <v>0</v>
      </c>
      <c r="M155" s="226"/>
      <c r="N155" s="228">
        <f>ROUND($L$155*$K$155,2)</f>
        <v>0</v>
      </c>
      <c r="O155" s="226"/>
      <c r="P155" s="226"/>
      <c r="Q155" s="226"/>
      <c r="R155" s="24"/>
      <c r="T155" s="142"/>
      <c r="U155" s="30" t="s">
        <v>40</v>
      </c>
      <c r="V155" s="143">
        <v>0</v>
      </c>
      <c r="W155" s="143">
        <f>$V$155*$K$155</f>
        <v>0</v>
      </c>
      <c r="X155" s="143">
        <v>0</v>
      </c>
      <c r="Y155" s="143">
        <f>$X$155*$K$155</f>
        <v>0</v>
      </c>
      <c r="Z155" s="143">
        <v>0</v>
      </c>
      <c r="AA155" s="144">
        <f>$Z$155*$K$155</f>
        <v>0</v>
      </c>
      <c r="AR155" s="6" t="s">
        <v>477</v>
      </c>
      <c r="AT155" s="6" t="s">
        <v>145</v>
      </c>
      <c r="AU155" s="6" t="s">
        <v>108</v>
      </c>
      <c r="AY155" s="6" t="s">
        <v>144</v>
      </c>
      <c r="BE155" s="92">
        <f>IF($U$155="základní",$N$155,0)</f>
        <v>0</v>
      </c>
      <c r="BF155" s="92">
        <f>IF($U$155="snížená",$N$155,0)</f>
        <v>0</v>
      </c>
      <c r="BG155" s="92">
        <f>IF($U$155="zákl. přenesená",$N$155,0)</f>
        <v>0</v>
      </c>
      <c r="BH155" s="92">
        <f>IF($U$155="sníž. přenesená",$N$155,0)</f>
        <v>0</v>
      </c>
      <c r="BI155" s="92">
        <f>IF($U$155="nulová",$N$155,0)</f>
        <v>0</v>
      </c>
      <c r="BJ155" s="6" t="s">
        <v>21</v>
      </c>
      <c r="BK155" s="92">
        <f>ROUND($L$155*$K$155,2)</f>
        <v>0</v>
      </c>
      <c r="BL155" s="6" t="s">
        <v>477</v>
      </c>
    </row>
    <row r="156" spans="2:64" s="6" customFormat="1" ht="15.75" customHeight="1" x14ac:dyDescent="0.3">
      <c r="B156" s="22"/>
      <c r="C156" s="138" t="s">
        <v>341</v>
      </c>
      <c r="D156" s="138" t="s">
        <v>145</v>
      </c>
      <c r="E156" s="139" t="s">
        <v>699</v>
      </c>
      <c r="F156" s="225" t="s">
        <v>700</v>
      </c>
      <c r="G156" s="226"/>
      <c r="H156" s="226"/>
      <c r="I156" s="226"/>
      <c r="J156" s="140" t="s">
        <v>232</v>
      </c>
      <c r="K156" s="141">
        <v>1.91</v>
      </c>
      <c r="L156" s="227">
        <v>0</v>
      </c>
      <c r="M156" s="226"/>
      <c r="N156" s="228">
        <f>ROUND($L$156*$K$156,2)</f>
        <v>0</v>
      </c>
      <c r="O156" s="226"/>
      <c r="P156" s="226"/>
      <c r="Q156" s="226"/>
      <c r="R156" s="24"/>
      <c r="T156" s="142"/>
      <c r="U156" s="30" t="s">
        <v>40</v>
      </c>
      <c r="V156" s="143">
        <v>0</v>
      </c>
      <c r="W156" s="143">
        <f>$V$156*$K$156</f>
        <v>0</v>
      </c>
      <c r="X156" s="143">
        <v>0</v>
      </c>
      <c r="Y156" s="143">
        <f>$X$156*$K$156</f>
        <v>0</v>
      </c>
      <c r="Z156" s="143">
        <v>0</v>
      </c>
      <c r="AA156" s="144">
        <f>$Z$156*$K$156</f>
        <v>0</v>
      </c>
      <c r="AR156" s="6" t="s">
        <v>477</v>
      </c>
      <c r="AT156" s="6" t="s">
        <v>145</v>
      </c>
      <c r="AU156" s="6" t="s">
        <v>108</v>
      </c>
      <c r="AY156" s="6" t="s">
        <v>144</v>
      </c>
      <c r="BE156" s="92">
        <f>IF($U$156="základní",$N$156,0)</f>
        <v>0</v>
      </c>
      <c r="BF156" s="92">
        <f>IF($U$156="snížená",$N$156,0)</f>
        <v>0</v>
      </c>
      <c r="BG156" s="92">
        <f>IF($U$156="zákl. přenesená",$N$156,0)</f>
        <v>0</v>
      </c>
      <c r="BH156" s="92">
        <f>IF($U$156="sníž. přenesená",$N$156,0)</f>
        <v>0</v>
      </c>
      <c r="BI156" s="92">
        <f>IF($U$156="nulová",$N$156,0)</f>
        <v>0</v>
      </c>
      <c r="BJ156" s="6" t="s">
        <v>21</v>
      </c>
      <c r="BK156" s="92">
        <f>ROUND($L$156*$K$156,2)</f>
        <v>0</v>
      </c>
      <c r="BL156" s="6" t="s">
        <v>477</v>
      </c>
    </row>
    <row r="157" spans="2:64" s="6" customFormat="1" ht="27" customHeight="1" x14ac:dyDescent="0.3">
      <c r="B157" s="22"/>
      <c r="C157" s="138" t="s">
        <v>346</v>
      </c>
      <c r="D157" s="138" t="s">
        <v>145</v>
      </c>
      <c r="E157" s="139" t="s">
        <v>701</v>
      </c>
      <c r="F157" s="225" t="s">
        <v>702</v>
      </c>
      <c r="G157" s="226"/>
      <c r="H157" s="226"/>
      <c r="I157" s="226"/>
      <c r="J157" s="140" t="s">
        <v>162</v>
      </c>
      <c r="K157" s="141">
        <v>27</v>
      </c>
      <c r="L157" s="227">
        <v>0</v>
      </c>
      <c r="M157" s="226"/>
      <c r="N157" s="228">
        <f>ROUND($L$157*$K$157,2)</f>
        <v>0</v>
      </c>
      <c r="O157" s="226"/>
      <c r="P157" s="226"/>
      <c r="Q157" s="226"/>
      <c r="R157" s="24"/>
      <c r="T157" s="142"/>
      <c r="U157" s="30" t="s">
        <v>40</v>
      </c>
      <c r="V157" s="143">
        <v>0</v>
      </c>
      <c r="W157" s="143">
        <f>$V$157*$K$157</f>
        <v>0</v>
      </c>
      <c r="X157" s="143">
        <v>0</v>
      </c>
      <c r="Y157" s="143">
        <f>$X$157*$K$157</f>
        <v>0</v>
      </c>
      <c r="Z157" s="143">
        <v>0</v>
      </c>
      <c r="AA157" s="144">
        <f>$Z$157*$K$157</f>
        <v>0</v>
      </c>
      <c r="AR157" s="6" t="s">
        <v>477</v>
      </c>
      <c r="AT157" s="6" t="s">
        <v>145</v>
      </c>
      <c r="AU157" s="6" t="s">
        <v>108</v>
      </c>
      <c r="AY157" s="6" t="s">
        <v>144</v>
      </c>
      <c r="BE157" s="92">
        <f>IF($U$157="základní",$N$157,0)</f>
        <v>0</v>
      </c>
      <c r="BF157" s="92">
        <f>IF($U$157="snížená",$N$157,0)</f>
        <v>0</v>
      </c>
      <c r="BG157" s="92">
        <f>IF($U$157="zákl. přenesená",$N$157,0)</f>
        <v>0</v>
      </c>
      <c r="BH157" s="92">
        <f>IF($U$157="sníž. přenesená",$N$157,0)</f>
        <v>0</v>
      </c>
      <c r="BI157" s="92">
        <f>IF($U$157="nulová",$N$157,0)</f>
        <v>0</v>
      </c>
      <c r="BJ157" s="6" t="s">
        <v>21</v>
      </c>
      <c r="BK157" s="92">
        <f>ROUND($L$157*$K$157,2)</f>
        <v>0</v>
      </c>
      <c r="BL157" s="6" t="s">
        <v>477</v>
      </c>
    </row>
    <row r="158" spans="2:64" s="6" customFormat="1" ht="15.75" customHeight="1" x14ac:dyDescent="0.3">
      <c r="B158" s="22"/>
      <c r="C158" s="138" t="s">
        <v>351</v>
      </c>
      <c r="D158" s="138" t="s">
        <v>145</v>
      </c>
      <c r="E158" s="139" t="s">
        <v>703</v>
      </c>
      <c r="F158" s="225" t="s">
        <v>704</v>
      </c>
      <c r="G158" s="226"/>
      <c r="H158" s="226"/>
      <c r="I158" s="226"/>
      <c r="J158" s="140" t="s">
        <v>648</v>
      </c>
      <c r="K158" s="141">
        <v>5</v>
      </c>
      <c r="L158" s="227">
        <v>0</v>
      </c>
      <c r="M158" s="226"/>
      <c r="N158" s="228">
        <f>ROUND($L$158*$K$158,2)</f>
        <v>0</v>
      </c>
      <c r="O158" s="226"/>
      <c r="P158" s="226"/>
      <c r="Q158" s="226"/>
      <c r="R158" s="24"/>
      <c r="T158" s="142"/>
      <c r="U158" s="30" t="s">
        <v>40</v>
      </c>
      <c r="V158" s="143">
        <v>0</v>
      </c>
      <c r="W158" s="143">
        <f>$V$158*$K$158</f>
        <v>0</v>
      </c>
      <c r="X158" s="143">
        <v>0</v>
      </c>
      <c r="Y158" s="143">
        <f>$X$158*$K$158</f>
        <v>0</v>
      </c>
      <c r="Z158" s="143">
        <v>0</v>
      </c>
      <c r="AA158" s="144">
        <f>$Z$158*$K$158</f>
        <v>0</v>
      </c>
      <c r="AR158" s="6" t="s">
        <v>477</v>
      </c>
      <c r="AT158" s="6" t="s">
        <v>145</v>
      </c>
      <c r="AU158" s="6" t="s">
        <v>108</v>
      </c>
      <c r="AY158" s="6" t="s">
        <v>144</v>
      </c>
      <c r="BE158" s="92">
        <f>IF($U$158="základní",$N$158,0)</f>
        <v>0</v>
      </c>
      <c r="BF158" s="92">
        <f>IF($U$158="snížená",$N$158,0)</f>
        <v>0</v>
      </c>
      <c r="BG158" s="92">
        <f>IF($U$158="zákl. přenesená",$N$158,0)</f>
        <v>0</v>
      </c>
      <c r="BH158" s="92">
        <f>IF($U$158="sníž. přenesená",$N$158,0)</f>
        <v>0</v>
      </c>
      <c r="BI158" s="92">
        <f>IF($U$158="nulová",$N$158,0)</f>
        <v>0</v>
      </c>
      <c r="BJ158" s="6" t="s">
        <v>21</v>
      </c>
      <c r="BK158" s="92">
        <f>ROUND($L$158*$K$158,2)</f>
        <v>0</v>
      </c>
      <c r="BL158" s="6" t="s">
        <v>477</v>
      </c>
    </row>
    <row r="159" spans="2:64" s="6" customFormat="1" ht="15.75" customHeight="1" x14ac:dyDescent="0.3">
      <c r="B159" s="22"/>
      <c r="C159" s="138" t="s">
        <v>354</v>
      </c>
      <c r="D159" s="138" t="s">
        <v>145</v>
      </c>
      <c r="E159" s="139" t="s">
        <v>697</v>
      </c>
      <c r="F159" s="225" t="s">
        <v>698</v>
      </c>
      <c r="G159" s="226"/>
      <c r="H159" s="226"/>
      <c r="I159" s="226"/>
      <c r="J159" s="140" t="s">
        <v>232</v>
      </c>
      <c r="K159" s="141">
        <v>8.42</v>
      </c>
      <c r="L159" s="227">
        <v>0</v>
      </c>
      <c r="M159" s="226"/>
      <c r="N159" s="228">
        <f>ROUND($L$159*$K$159,2)</f>
        <v>0</v>
      </c>
      <c r="O159" s="226"/>
      <c r="P159" s="226"/>
      <c r="Q159" s="226"/>
      <c r="R159" s="24"/>
      <c r="T159" s="142"/>
      <c r="U159" s="30" t="s">
        <v>40</v>
      </c>
      <c r="V159" s="143">
        <v>0</v>
      </c>
      <c r="W159" s="143">
        <f>$V$159*$K$159</f>
        <v>0</v>
      </c>
      <c r="X159" s="143">
        <v>0</v>
      </c>
      <c r="Y159" s="143">
        <f>$X$159*$K$159</f>
        <v>0</v>
      </c>
      <c r="Z159" s="143">
        <v>0</v>
      </c>
      <c r="AA159" s="144">
        <f>$Z$159*$K$159</f>
        <v>0</v>
      </c>
      <c r="AR159" s="6" t="s">
        <v>477</v>
      </c>
      <c r="AT159" s="6" t="s">
        <v>145</v>
      </c>
      <c r="AU159" s="6" t="s">
        <v>108</v>
      </c>
      <c r="AY159" s="6" t="s">
        <v>144</v>
      </c>
      <c r="BE159" s="92">
        <f>IF($U$159="základní",$N$159,0)</f>
        <v>0</v>
      </c>
      <c r="BF159" s="92">
        <f>IF($U$159="snížená",$N$159,0)</f>
        <v>0</v>
      </c>
      <c r="BG159" s="92">
        <f>IF($U$159="zákl. přenesená",$N$159,0)</f>
        <v>0</v>
      </c>
      <c r="BH159" s="92">
        <f>IF($U$159="sníž. přenesená",$N$159,0)</f>
        <v>0</v>
      </c>
      <c r="BI159" s="92">
        <f>IF($U$159="nulová",$N$159,0)</f>
        <v>0</v>
      </c>
      <c r="BJ159" s="6" t="s">
        <v>21</v>
      </c>
      <c r="BK159" s="92">
        <f>ROUND($L$159*$K$159,2)</f>
        <v>0</v>
      </c>
      <c r="BL159" s="6" t="s">
        <v>477</v>
      </c>
    </row>
    <row r="160" spans="2:64" s="6" customFormat="1" ht="15.75" customHeight="1" x14ac:dyDescent="0.3">
      <c r="B160" s="22"/>
      <c r="C160" s="138" t="s">
        <v>357</v>
      </c>
      <c r="D160" s="138" t="s">
        <v>145</v>
      </c>
      <c r="E160" s="139" t="s">
        <v>699</v>
      </c>
      <c r="F160" s="225" t="s">
        <v>700</v>
      </c>
      <c r="G160" s="226"/>
      <c r="H160" s="226"/>
      <c r="I160" s="226"/>
      <c r="J160" s="140" t="s">
        <v>232</v>
      </c>
      <c r="K160" s="141">
        <v>1.84</v>
      </c>
      <c r="L160" s="227">
        <v>0</v>
      </c>
      <c r="M160" s="226"/>
      <c r="N160" s="228">
        <f>ROUND($L$160*$K$160,2)</f>
        <v>0</v>
      </c>
      <c r="O160" s="226"/>
      <c r="P160" s="226"/>
      <c r="Q160" s="226"/>
      <c r="R160" s="24"/>
      <c r="T160" s="142"/>
      <c r="U160" s="30" t="s">
        <v>40</v>
      </c>
      <c r="V160" s="143">
        <v>0</v>
      </c>
      <c r="W160" s="143">
        <f>$V$160*$K$160</f>
        <v>0</v>
      </c>
      <c r="X160" s="143">
        <v>0</v>
      </c>
      <c r="Y160" s="143">
        <f>$X$160*$K$160</f>
        <v>0</v>
      </c>
      <c r="Z160" s="143">
        <v>0</v>
      </c>
      <c r="AA160" s="144">
        <f>$Z$160*$K$160</f>
        <v>0</v>
      </c>
      <c r="AR160" s="6" t="s">
        <v>477</v>
      </c>
      <c r="AT160" s="6" t="s">
        <v>145</v>
      </c>
      <c r="AU160" s="6" t="s">
        <v>108</v>
      </c>
      <c r="AY160" s="6" t="s">
        <v>144</v>
      </c>
      <c r="BE160" s="92">
        <f>IF($U$160="základní",$N$160,0)</f>
        <v>0</v>
      </c>
      <c r="BF160" s="92">
        <f>IF($U$160="snížená",$N$160,0)</f>
        <v>0</v>
      </c>
      <c r="BG160" s="92">
        <f>IF($U$160="zákl. přenesená",$N$160,0)</f>
        <v>0</v>
      </c>
      <c r="BH160" s="92">
        <f>IF($U$160="sníž. přenesená",$N$160,0)</f>
        <v>0</v>
      </c>
      <c r="BI160" s="92">
        <f>IF($U$160="nulová",$N$160,0)</f>
        <v>0</v>
      </c>
      <c r="BJ160" s="6" t="s">
        <v>21</v>
      </c>
      <c r="BK160" s="92">
        <f>ROUND($L$160*$K$160,2)</f>
        <v>0</v>
      </c>
      <c r="BL160" s="6" t="s">
        <v>477</v>
      </c>
    </row>
    <row r="161" spans="2:64" s="6" customFormat="1" ht="27" customHeight="1" x14ac:dyDescent="0.3">
      <c r="B161" s="22"/>
      <c r="C161" s="138" t="s">
        <v>358</v>
      </c>
      <c r="D161" s="138" t="s">
        <v>145</v>
      </c>
      <c r="E161" s="139" t="s">
        <v>701</v>
      </c>
      <c r="F161" s="225" t="s">
        <v>702</v>
      </c>
      <c r="G161" s="226"/>
      <c r="H161" s="226"/>
      <c r="I161" s="226"/>
      <c r="J161" s="140" t="s">
        <v>162</v>
      </c>
      <c r="K161" s="141">
        <v>9</v>
      </c>
      <c r="L161" s="227">
        <v>0</v>
      </c>
      <c r="M161" s="226"/>
      <c r="N161" s="228">
        <f>ROUND($L$161*$K$161,2)</f>
        <v>0</v>
      </c>
      <c r="O161" s="226"/>
      <c r="P161" s="226"/>
      <c r="Q161" s="226"/>
      <c r="R161" s="24"/>
      <c r="T161" s="142"/>
      <c r="U161" s="30" t="s">
        <v>40</v>
      </c>
      <c r="V161" s="143">
        <v>0</v>
      </c>
      <c r="W161" s="143">
        <f>$V$161*$K$161</f>
        <v>0</v>
      </c>
      <c r="X161" s="143">
        <v>0</v>
      </c>
      <c r="Y161" s="143">
        <f>$X$161*$K$161</f>
        <v>0</v>
      </c>
      <c r="Z161" s="143">
        <v>0</v>
      </c>
      <c r="AA161" s="144">
        <f>$Z$161*$K$161</f>
        <v>0</v>
      </c>
      <c r="AR161" s="6" t="s">
        <v>477</v>
      </c>
      <c r="AT161" s="6" t="s">
        <v>145</v>
      </c>
      <c r="AU161" s="6" t="s">
        <v>108</v>
      </c>
      <c r="AY161" s="6" t="s">
        <v>144</v>
      </c>
      <c r="BE161" s="92">
        <f>IF($U$161="základní",$N$161,0)</f>
        <v>0</v>
      </c>
      <c r="BF161" s="92">
        <f>IF($U$161="snížená",$N$161,0)</f>
        <v>0</v>
      </c>
      <c r="BG161" s="92">
        <f>IF($U$161="zákl. přenesená",$N$161,0)</f>
        <v>0</v>
      </c>
      <c r="BH161" s="92">
        <f>IF($U$161="sníž. přenesená",$N$161,0)</f>
        <v>0</v>
      </c>
      <c r="BI161" s="92">
        <f>IF($U$161="nulová",$N$161,0)</f>
        <v>0</v>
      </c>
      <c r="BJ161" s="6" t="s">
        <v>21</v>
      </c>
      <c r="BK161" s="92">
        <f>ROUND($L$161*$K$161,2)</f>
        <v>0</v>
      </c>
      <c r="BL161" s="6" t="s">
        <v>477</v>
      </c>
    </row>
    <row r="162" spans="2:64" s="6" customFormat="1" ht="15.75" customHeight="1" x14ac:dyDescent="0.3">
      <c r="B162" s="22"/>
      <c r="C162" s="138" t="s">
        <v>361</v>
      </c>
      <c r="D162" s="138" t="s">
        <v>145</v>
      </c>
      <c r="E162" s="139" t="s">
        <v>703</v>
      </c>
      <c r="F162" s="225" t="s">
        <v>704</v>
      </c>
      <c r="G162" s="226"/>
      <c r="H162" s="226"/>
      <c r="I162" s="226"/>
      <c r="J162" s="140" t="s">
        <v>648</v>
      </c>
      <c r="K162" s="141">
        <v>2</v>
      </c>
      <c r="L162" s="227">
        <v>0</v>
      </c>
      <c r="M162" s="226"/>
      <c r="N162" s="228">
        <f>ROUND($L$162*$K$162,2)</f>
        <v>0</v>
      </c>
      <c r="O162" s="226"/>
      <c r="P162" s="226"/>
      <c r="Q162" s="226"/>
      <c r="R162" s="24"/>
      <c r="T162" s="142"/>
      <c r="U162" s="30" t="s">
        <v>40</v>
      </c>
      <c r="V162" s="143">
        <v>0</v>
      </c>
      <c r="W162" s="143">
        <f>$V$162*$K$162</f>
        <v>0</v>
      </c>
      <c r="X162" s="143">
        <v>0</v>
      </c>
      <c r="Y162" s="143">
        <f>$X$162*$K$162</f>
        <v>0</v>
      </c>
      <c r="Z162" s="143">
        <v>0</v>
      </c>
      <c r="AA162" s="144">
        <f>$Z$162*$K$162</f>
        <v>0</v>
      </c>
      <c r="AR162" s="6" t="s">
        <v>477</v>
      </c>
      <c r="AT162" s="6" t="s">
        <v>145</v>
      </c>
      <c r="AU162" s="6" t="s">
        <v>108</v>
      </c>
      <c r="AY162" s="6" t="s">
        <v>144</v>
      </c>
      <c r="BE162" s="92">
        <f>IF($U$162="základní",$N$162,0)</f>
        <v>0</v>
      </c>
      <c r="BF162" s="92">
        <f>IF($U$162="snížená",$N$162,0)</f>
        <v>0</v>
      </c>
      <c r="BG162" s="92">
        <f>IF($U$162="zákl. přenesená",$N$162,0)</f>
        <v>0</v>
      </c>
      <c r="BH162" s="92">
        <f>IF($U$162="sníž. přenesená",$N$162,0)</f>
        <v>0</v>
      </c>
      <c r="BI162" s="92">
        <f>IF($U$162="nulová",$N$162,0)</f>
        <v>0</v>
      </c>
      <c r="BJ162" s="6" t="s">
        <v>21</v>
      </c>
      <c r="BK162" s="92">
        <f>ROUND($L$162*$K$162,2)</f>
        <v>0</v>
      </c>
      <c r="BL162" s="6" t="s">
        <v>477</v>
      </c>
    </row>
    <row r="163" spans="2:64" s="6" customFormat="1" ht="15.75" customHeight="1" x14ac:dyDescent="0.3">
      <c r="B163" s="22"/>
      <c r="C163" s="138" t="s">
        <v>364</v>
      </c>
      <c r="D163" s="138" t="s">
        <v>145</v>
      </c>
      <c r="E163" s="139" t="s">
        <v>705</v>
      </c>
      <c r="F163" s="225" t="s">
        <v>706</v>
      </c>
      <c r="G163" s="226"/>
      <c r="H163" s="226"/>
      <c r="I163" s="226"/>
      <c r="J163" s="140" t="s">
        <v>232</v>
      </c>
      <c r="K163" s="141">
        <v>24.5</v>
      </c>
      <c r="L163" s="227">
        <v>0</v>
      </c>
      <c r="M163" s="226"/>
      <c r="N163" s="228">
        <f>ROUND($L$163*$K$163,2)</f>
        <v>0</v>
      </c>
      <c r="O163" s="226"/>
      <c r="P163" s="226"/>
      <c r="Q163" s="226"/>
      <c r="R163" s="24"/>
      <c r="T163" s="142"/>
      <c r="U163" s="30" t="s">
        <v>40</v>
      </c>
      <c r="V163" s="143">
        <v>0</v>
      </c>
      <c r="W163" s="143">
        <f>$V$163*$K$163</f>
        <v>0</v>
      </c>
      <c r="X163" s="143">
        <v>0</v>
      </c>
      <c r="Y163" s="143">
        <f>$X$163*$K$163</f>
        <v>0</v>
      </c>
      <c r="Z163" s="143">
        <v>0</v>
      </c>
      <c r="AA163" s="144">
        <f>$Z$163*$K$163</f>
        <v>0</v>
      </c>
      <c r="AR163" s="6" t="s">
        <v>477</v>
      </c>
      <c r="AT163" s="6" t="s">
        <v>145</v>
      </c>
      <c r="AU163" s="6" t="s">
        <v>108</v>
      </c>
      <c r="AY163" s="6" t="s">
        <v>144</v>
      </c>
      <c r="BE163" s="92">
        <f>IF($U$163="základní",$N$163,0)</f>
        <v>0</v>
      </c>
      <c r="BF163" s="92">
        <f>IF($U$163="snížená",$N$163,0)</f>
        <v>0</v>
      </c>
      <c r="BG163" s="92">
        <f>IF($U$163="zákl. přenesená",$N$163,0)</f>
        <v>0</v>
      </c>
      <c r="BH163" s="92">
        <f>IF($U$163="sníž. přenesená",$N$163,0)</f>
        <v>0</v>
      </c>
      <c r="BI163" s="92">
        <f>IF($U$163="nulová",$N$163,0)</f>
        <v>0</v>
      </c>
      <c r="BJ163" s="6" t="s">
        <v>21</v>
      </c>
      <c r="BK163" s="92">
        <f>ROUND($L$163*$K$163,2)</f>
        <v>0</v>
      </c>
      <c r="BL163" s="6" t="s">
        <v>477</v>
      </c>
    </row>
    <row r="164" spans="2:64" s="6" customFormat="1" ht="15.75" customHeight="1" x14ac:dyDescent="0.3">
      <c r="B164" s="22"/>
      <c r="C164" s="138" t="s">
        <v>367</v>
      </c>
      <c r="D164" s="138" t="s">
        <v>145</v>
      </c>
      <c r="E164" s="139" t="s">
        <v>707</v>
      </c>
      <c r="F164" s="225" t="s">
        <v>708</v>
      </c>
      <c r="G164" s="226"/>
      <c r="H164" s="226"/>
      <c r="I164" s="226"/>
      <c r="J164" s="140" t="s">
        <v>648</v>
      </c>
      <c r="K164" s="141">
        <v>700</v>
      </c>
      <c r="L164" s="227">
        <v>0</v>
      </c>
      <c r="M164" s="226"/>
      <c r="N164" s="228">
        <f>ROUND($L$164*$K$164,2)</f>
        <v>0</v>
      </c>
      <c r="O164" s="226"/>
      <c r="P164" s="226"/>
      <c r="Q164" s="226"/>
      <c r="R164" s="24"/>
      <c r="T164" s="142"/>
      <c r="U164" s="30" t="s">
        <v>40</v>
      </c>
      <c r="V164" s="143">
        <v>0</v>
      </c>
      <c r="W164" s="143">
        <f>$V$164*$K$164</f>
        <v>0</v>
      </c>
      <c r="X164" s="143">
        <v>0</v>
      </c>
      <c r="Y164" s="143">
        <f>$X$164*$K$164</f>
        <v>0</v>
      </c>
      <c r="Z164" s="143">
        <v>0</v>
      </c>
      <c r="AA164" s="144">
        <f>$Z$164*$K$164</f>
        <v>0</v>
      </c>
      <c r="AR164" s="6" t="s">
        <v>477</v>
      </c>
      <c r="AT164" s="6" t="s">
        <v>145</v>
      </c>
      <c r="AU164" s="6" t="s">
        <v>108</v>
      </c>
      <c r="AY164" s="6" t="s">
        <v>144</v>
      </c>
      <c r="BE164" s="92">
        <f>IF($U$164="základní",$N$164,0)</f>
        <v>0</v>
      </c>
      <c r="BF164" s="92">
        <f>IF($U$164="snížená",$N$164,0)</f>
        <v>0</v>
      </c>
      <c r="BG164" s="92">
        <f>IF($U$164="zákl. přenesená",$N$164,0)</f>
        <v>0</v>
      </c>
      <c r="BH164" s="92">
        <f>IF($U$164="sníž. přenesená",$N$164,0)</f>
        <v>0</v>
      </c>
      <c r="BI164" s="92">
        <f>IF($U$164="nulová",$N$164,0)</f>
        <v>0</v>
      </c>
      <c r="BJ164" s="6" t="s">
        <v>21</v>
      </c>
      <c r="BK164" s="92">
        <f>ROUND($L$164*$K$164,2)</f>
        <v>0</v>
      </c>
      <c r="BL164" s="6" t="s">
        <v>477</v>
      </c>
    </row>
    <row r="165" spans="2:64" s="6" customFormat="1" ht="15.75" customHeight="1" x14ac:dyDescent="0.3">
      <c r="B165" s="22"/>
      <c r="C165" s="138" t="s">
        <v>368</v>
      </c>
      <c r="D165" s="138" t="s">
        <v>145</v>
      </c>
      <c r="E165" s="139" t="s">
        <v>709</v>
      </c>
      <c r="F165" s="225" t="s">
        <v>710</v>
      </c>
      <c r="G165" s="226"/>
      <c r="H165" s="226"/>
      <c r="I165" s="226"/>
      <c r="J165" s="140" t="s">
        <v>162</v>
      </c>
      <c r="K165" s="141">
        <v>350</v>
      </c>
      <c r="L165" s="227">
        <v>0</v>
      </c>
      <c r="M165" s="226"/>
      <c r="N165" s="228">
        <f>ROUND($L$165*$K$165,2)</f>
        <v>0</v>
      </c>
      <c r="O165" s="226"/>
      <c r="P165" s="226"/>
      <c r="Q165" s="226"/>
      <c r="R165" s="24"/>
      <c r="T165" s="142"/>
      <c r="U165" s="30" t="s">
        <v>40</v>
      </c>
      <c r="V165" s="143">
        <v>0</v>
      </c>
      <c r="W165" s="143">
        <f>$V$165*$K$165</f>
        <v>0</v>
      </c>
      <c r="X165" s="143">
        <v>0</v>
      </c>
      <c r="Y165" s="143">
        <f>$X$165*$K$165</f>
        <v>0</v>
      </c>
      <c r="Z165" s="143">
        <v>0</v>
      </c>
      <c r="AA165" s="144">
        <f>$Z$165*$K$165</f>
        <v>0</v>
      </c>
      <c r="AR165" s="6" t="s">
        <v>477</v>
      </c>
      <c r="AT165" s="6" t="s">
        <v>145</v>
      </c>
      <c r="AU165" s="6" t="s">
        <v>108</v>
      </c>
      <c r="AY165" s="6" t="s">
        <v>144</v>
      </c>
      <c r="BE165" s="92">
        <f>IF($U$165="základní",$N$165,0)</f>
        <v>0</v>
      </c>
      <c r="BF165" s="92">
        <f>IF($U$165="snížená",$N$165,0)</f>
        <v>0</v>
      </c>
      <c r="BG165" s="92">
        <f>IF($U$165="zákl. přenesená",$N$165,0)</f>
        <v>0</v>
      </c>
      <c r="BH165" s="92">
        <f>IF($U$165="sníž. přenesená",$N$165,0)</f>
        <v>0</v>
      </c>
      <c r="BI165" s="92">
        <f>IF($U$165="nulová",$N$165,0)</f>
        <v>0</v>
      </c>
      <c r="BJ165" s="6" t="s">
        <v>21</v>
      </c>
      <c r="BK165" s="92">
        <f>ROUND($L$165*$K$165,2)</f>
        <v>0</v>
      </c>
      <c r="BL165" s="6" t="s">
        <v>477</v>
      </c>
    </row>
    <row r="166" spans="2:64" s="127" customFormat="1" ht="30.75" customHeight="1" x14ac:dyDescent="0.35">
      <c r="B166" s="128"/>
      <c r="C166" s="129"/>
      <c r="D166" s="137" t="s">
        <v>643</v>
      </c>
      <c r="E166" s="129"/>
      <c r="F166" s="129"/>
      <c r="G166" s="129"/>
      <c r="H166" s="129"/>
      <c r="I166" s="129"/>
      <c r="J166" s="129"/>
      <c r="K166" s="129"/>
      <c r="L166" s="129"/>
      <c r="M166" s="129"/>
      <c r="N166" s="237">
        <f>$BK$166</f>
        <v>0</v>
      </c>
      <c r="O166" s="236"/>
      <c r="P166" s="236"/>
      <c r="Q166" s="236"/>
      <c r="R166" s="131"/>
      <c r="T166" s="132"/>
      <c r="U166" s="129"/>
      <c r="V166" s="129"/>
      <c r="W166" s="133">
        <f>SUM($W$167:$W$198)</f>
        <v>0</v>
      </c>
      <c r="X166" s="129"/>
      <c r="Y166" s="133">
        <f>SUM($Y$167:$Y$198)</f>
        <v>0</v>
      </c>
      <c r="Z166" s="129"/>
      <c r="AA166" s="134">
        <f>SUM($AA$167:$AA$198)</f>
        <v>0</v>
      </c>
      <c r="AR166" s="135" t="s">
        <v>153</v>
      </c>
      <c r="AT166" s="135" t="s">
        <v>74</v>
      </c>
      <c r="AU166" s="135" t="s">
        <v>21</v>
      </c>
      <c r="AY166" s="135" t="s">
        <v>144</v>
      </c>
      <c r="BK166" s="136">
        <f>SUM($BK$167:$BK$198)</f>
        <v>0</v>
      </c>
    </row>
    <row r="167" spans="2:64" s="6" customFormat="1" ht="27" customHeight="1" x14ac:dyDescent="0.3">
      <c r="B167" s="22"/>
      <c r="C167" s="138" t="s">
        <v>369</v>
      </c>
      <c r="D167" s="138" t="s">
        <v>145</v>
      </c>
      <c r="E167" s="139" t="s">
        <v>711</v>
      </c>
      <c r="F167" s="225" t="s">
        <v>712</v>
      </c>
      <c r="G167" s="226"/>
      <c r="H167" s="226"/>
      <c r="I167" s="226"/>
      <c r="J167" s="140" t="s">
        <v>648</v>
      </c>
      <c r="K167" s="141">
        <v>16</v>
      </c>
      <c r="L167" s="227">
        <v>0</v>
      </c>
      <c r="M167" s="226"/>
      <c r="N167" s="228">
        <f>ROUND($L$167*$K$167,2)</f>
        <v>0</v>
      </c>
      <c r="O167" s="226"/>
      <c r="P167" s="226"/>
      <c r="Q167" s="226"/>
      <c r="R167" s="24"/>
      <c r="T167" s="142"/>
      <c r="U167" s="30" t="s">
        <v>40</v>
      </c>
      <c r="V167" s="143">
        <v>0</v>
      </c>
      <c r="W167" s="143">
        <f>$V$167*$K$167</f>
        <v>0</v>
      </c>
      <c r="X167" s="143">
        <v>0</v>
      </c>
      <c r="Y167" s="143">
        <f>$X$167*$K$167</f>
        <v>0</v>
      </c>
      <c r="Z167" s="143">
        <v>0</v>
      </c>
      <c r="AA167" s="144">
        <f>$Z$167*$K$167</f>
        <v>0</v>
      </c>
      <c r="AR167" s="6" t="s">
        <v>477</v>
      </c>
      <c r="AT167" s="6" t="s">
        <v>145</v>
      </c>
      <c r="AU167" s="6" t="s">
        <v>108</v>
      </c>
      <c r="AY167" s="6" t="s">
        <v>144</v>
      </c>
      <c r="BE167" s="92">
        <f>IF($U$167="základní",$N$167,0)</f>
        <v>0</v>
      </c>
      <c r="BF167" s="92">
        <f>IF($U$167="snížená",$N$167,0)</f>
        <v>0</v>
      </c>
      <c r="BG167" s="92">
        <f>IF($U$167="zákl. přenesená",$N$167,0)</f>
        <v>0</v>
      </c>
      <c r="BH167" s="92">
        <f>IF($U$167="sníž. přenesená",$N$167,0)</f>
        <v>0</v>
      </c>
      <c r="BI167" s="92">
        <f>IF($U$167="nulová",$N$167,0)</f>
        <v>0</v>
      </c>
      <c r="BJ167" s="6" t="s">
        <v>21</v>
      </c>
      <c r="BK167" s="92">
        <f>ROUND($L$167*$K$167,2)</f>
        <v>0</v>
      </c>
      <c r="BL167" s="6" t="s">
        <v>477</v>
      </c>
    </row>
    <row r="168" spans="2:64" s="6" customFormat="1" ht="27" customHeight="1" x14ac:dyDescent="0.3">
      <c r="B168" s="22"/>
      <c r="C168" s="138" t="s">
        <v>372</v>
      </c>
      <c r="D168" s="138" t="s">
        <v>145</v>
      </c>
      <c r="E168" s="139" t="s">
        <v>713</v>
      </c>
      <c r="F168" s="225" t="s">
        <v>714</v>
      </c>
      <c r="G168" s="226"/>
      <c r="H168" s="226"/>
      <c r="I168" s="226"/>
      <c r="J168" s="140" t="s">
        <v>232</v>
      </c>
      <c r="K168" s="141">
        <v>4</v>
      </c>
      <c r="L168" s="227">
        <v>0</v>
      </c>
      <c r="M168" s="226"/>
      <c r="N168" s="228">
        <f>ROUND($L$168*$K$168,2)</f>
        <v>0</v>
      </c>
      <c r="O168" s="226"/>
      <c r="P168" s="226"/>
      <c r="Q168" s="226"/>
      <c r="R168" s="24"/>
      <c r="T168" s="142"/>
      <c r="U168" s="30" t="s">
        <v>40</v>
      </c>
      <c r="V168" s="143">
        <v>0</v>
      </c>
      <c r="W168" s="143">
        <f>$V$168*$K$168</f>
        <v>0</v>
      </c>
      <c r="X168" s="143">
        <v>0</v>
      </c>
      <c r="Y168" s="143">
        <f>$X$168*$K$168</f>
        <v>0</v>
      </c>
      <c r="Z168" s="143">
        <v>0</v>
      </c>
      <c r="AA168" s="144">
        <f>$Z$168*$K$168</f>
        <v>0</v>
      </c>
      <c r="AR168" s="6" t="s">
        <v>477</v>
      </c>
      <c r="AT168" s="6" t="s">
        <v>145</v>
      </c>
      <c r="AU168" s="6" t="s">
        <v>108</v>
      </c>
      <c r="AY168" s="6" t="s">
        <v>144</v>
      </c>
      <c r="BE168" s="92">
        <f>IF($U$168="základní",$N$168,0)</f>
        <v>0</v>
      </c>
      <c r="BF168" s="92">
        <f>IF($U$168="snížená",$N$168,0)</f>
        <v>0</v>
      </c>
      <c r="BG168" s="92">
        <f>IF($U$168="zákl. přenesená",$N$168,0)</f>
        <v>0</v>
      </c>
      <c r="BH168" s="92">
        <f>IF($U$168="sníž. přenesená",$N$168,0)</f>
        <v>0</v>
      </c>
      <c r="BI168" s="92">
        <f>IF($U$168="nulová",$N$168,0)</f>
        <v>0</v>
      </c>
      <c r="BJ168" s="6" t="s">
        <v>21</v>
      </c>
      <c r="BK168" s="92">
        <f>ROUND($L$168*$K$168,2)</f>
        <v>0</v>
      </c>
      <c r="BL168" s="6" t="s">
        <v>477</v>
      </c>
    </row>
    <row r="169" spans="2:64" s="6" customFormat="1" ht="15.75" customHeight="1" x14ac:dyDescent="0.3">
      <c r="B169" s="22"/>
      <c r="C169" s="138" t="s">
        <v>375</v>
      </c>
      <c r="D169" s="138" t="s">
        <v>145</v>
      </c>
      <c r="E169" s="139" t="s">
        <v>715</v>
      </c>
      <c r="F169" s="225" t="s">
        <v>716</v>
      </c>
      <c r="G169" s="226"/>
      <c r="H169" s="226"/>
      <c r="I169" s="226"/>
      <c r="J169" s="140" t="s">
        <v>232</v>
      </c>
      <c r="K169" s="141">
        <v>4</v>
      </c>
      <c r="L169" s="227">
        <v>0</v>
      </c>
      <c r="M169" s="226"/>
      <c r="N169" s="228">
        <f>ROUND($L$169*$K$169,2)</f>
        <v>0</v>
      </c>
      <c r="O169" s="226"/>
      <c r="P169" s="226"/>
      <c r="Q169" s="226"/>
      <c r="R169" s="24"/>
      <c r="T169" s="142"/>
      <c r="U169" s="30" t="s">
        <v>40</v>
      </c>
      <c r="V169" s="143">
        <v>0</v>
      </c>
      <c r="W169" s="143">
        <f>$V$169*$K$169</f>
        <v>0</v>
      </c>
      <c r="X169" s="143">
        <v>0</v>
      </c>
      <c r="Y169" s="143">
        <f>$X$169*$K$169</f>
        <v>0</v>
      </c>
      <c r="Z169" s="143">
        <v>0</v>
      </c>
      <c r="AA169" s="144">
        <f>$Z$169*$K$169</f>
        <v>0</v>
      </c>
      <c r="AR169" s="6" t="s">
        <v>477</v>
      </c>
      <c r="AT169" s="6" t="s">
        <v>145</v>
      </c>
      <c r="AU169" s="6" t="s">
        <v>108</v>
      </c>
      <c r="AY169" s="6" t="s">
        <v>144</v>
      </c>
      <c r="BE169" s="92">
        <f>IF($U$169="základní",$N$169,0)</f>
        <v>0</v>
      </c>
      <c r="BF169" s="92">
        <f>IF($U$169="snížená",$N$169,0)</f>
        <v>0</v>
      </c>
      <c r="BG169" s="92">
        <f>IF($U$169="zákl. přenesená",$N$169,0)</f>
        <v>0</v>
      </c>
      <c r="BH169" s="92">
        <f>IF($U$169="sníž. přenesená",$N$169,0)</f>
        <v>0</v>
      </c>
      <c r="BI169" s="92">
        <f>IF($U$169="nulová",$N$169,0)</f>
        <v>0</v>
      </c>
      <c r="BJ169" s="6" t="s">
        <v>21</v>
      </c>
      <c r="BK169" s="92">
        <f>ROUND($L$169*$K$169,2)</f>
        <v>0</v>
      </c>
      <c r="BL169" s="6" t="s">
        <v>477</v>
      </c>
    </row>
    <row r="170" spans="2:64" s="6" customFormat="1" ht="15.75" customHeight="1" x14ac:dyDescent="0.3">
      <c r="B170" s="22"/>
      <c r="C170" s="138" t="s">
        <v>378</v>
      </c>
      <c r="D170" s="138" t="s">
        <v>145</v>
      </c>
      <c r="E170" s="139" t="s">
        <v>717</v>
      </c>
      <c r="F170" s="225" t="s">
        <v>718</v>
      </c>
      <c r="G170" s="226"/>
      <c r="H170" s="226"/>
      <c r="I170" s="226"/>
      <c r="J170" s="140" t="s">
        <v>232</v>
      </c>
      <c r="K170" s="141">
        <v>0.45</v>
      </c>
      <c r="L170" s="227">
        <v>0</v>
      </c>
      <c r="M170" s="226"/>
      <c r="N170" s="228">
        <f>ROUND($L$170*$K$170,2)</f>
        <v>0</v>
      </c>
      <c r="O170" s="226"/>
      <c r="P170" s="226"/>
      <c r="Q170" s="226"/>
      <c r="R170" s="24"/>
      <c r="T170" s="142"/>
      <c r="U170" s="30" t="s">
        <v>40</v>
      </c>
      <c r="V170" s="143">
        <v>0</v>
      </c>
      <c r="W170" s="143">
        <f>$V$170*$K$170</f>
        <v>0</v>
      </c>
      <c r="X170" s="143">
        <v>0</v>
      </c>
      <c r="Y170" s="143">
        <f>$X$170*$K$170</f>
        <v>0</v>
      </c>
      <c r="Z170" s="143">
        <v>0</v>
      </c>
      <c r="AA170" s="144">
        <f>$Z$170*$K$170</f>
        <v>0</v>
      </c>
      <c r="AR170" s="6" t="s">
        <v>477</v>
      </c>
      <c r="AT170" s="6" t="s">
        <v>145</v>
      </c>
      <c r="AU170" s="6" t="s">
        <v>108</v>
      </c>
      <c r="AY170" s="6" t="s">
        <v>144</v>
      </c>
      <c r="BE170" s="92">
        <f>IF($U$170="základní",$N$170,0)</f>
        <v>0</v>
      </c>
      <c r="BF170" s="92">
        <f>IF($U$170="snížená",$N$170,0)</f>
        <v>0</v>
      </c>
      <c r="BG170" s="92">
        <f>IF($U$170="zákl. přenesená",$N$170,0)</f>
        <v>0</v>
      </c>
      <c r="BH170" s="92">
        <f>IF($U$170="sníž. přenesená",$N$170,0)</f>
        <v>0</v>
      </c>
      <c r="BI170" s="92">
        <f>IF($U$170="nulová",$N$170,0)</f>
        <v>0</v>
      </c>
      <c r="BJ170" s="6" t="s">
        <v>21</v>
      </c>
      <c r="BK170" s="92">
        <f>ROUND($L$170*$K$170,2)</f>
        <v>0</v>
      </c>
      <c r="BL170" s="6" t="s">
        <v>477</v>
      </c>
    </row>
    <row r="171" spans="2:64" s="6" customFormat="1" ht="15.75" customHeight="1" x14ac:dyDescent="0.3">
      <c r="B171" s="22"/>
      <c r="C171" s="138" t="s">
        <v>383</v>
      </c>
      <c r="D171" s="138" t="s">
        <v>145</v>
      </c>
      <c r="E171" s="139" t="s">
        <v>715</v>
      </c>
      <c r="F171" s="225" t="s">
        <v>716</v>
      </c>
      <c r="G171" s="226"/>
      <c r="H171" s="226"/>
      <c r="I171" s="226"/>
      <c r="J171" s="140" t="s">
        <v>232</v>
      </c>
      <c r="K171" s="141">
        <v>0.45</v>
      </c>
      <c r="L171" s="227">
        <v>0</v>
      </c>
      <c r="M171" s="226"/>
      <c r="N171" s="228">
        <f>ROUND($L$171*$K$171,2)</f>
        <v>0</v>
      </c>
      <c r="O171" s="226"/>
      <c r="P171" s="226"/>
      <c r="Q171" s="226"/>
      <c r="R171" s="24"/>
      <c r="T171" s="142"/>
      <c r="U171" s="30" t="s">
        <v>40</v>
      </c>
      <c r="V171" s="143">
        <v>0</v>
      </c>
      <c r="W171" s="143">
        <f>$V$171*$K$171</f>
        <v>0</v>
      </c>
      <c r="X171" s="143">
        <v>0</v>
      </c>
      <c r="Y171" s="143">
        <f>$X$171*$K$171</f>
        <v>0</v>
      </c>
      <c r="Z171" s="143">
        <v>0</v>
      </c>
      <c r="AA171" s="144">
        <f>$Z$171*$K$171</f>
        <v>0</v>
      </c>
      <c r="AR171" s="6" t="s">
        <v>477</v>
      </c>
      <c r="AT171" s="6" t="s">
        <v>145</v>
      </c>
      <c r="AU171" s="6" t="s">
        <v>108</v>
      </c>
      <c r="AY171" s="6" t="s">
        <v>144</v>
      </c>
      <c r="BE171" s="92">
        <f>IF($U$171="základní",$N$171,0)</f>
        <v>0</v>
      </c>
      <c r="BF171" s="92">
        <f>IF($U$171="snížená",$N$171,0)</f>
        <v>0</v>
      </c>
      <c r="BG171" s="92">
        <f>IF($U$171="zákl. přenesená",$N$171,0)</f>
        <v>0</v>
      </c>
      <c r="BH171" s="92">
        <f>IF($U$171="sníž. přenesená",$N$171,0)</f>
        <v>0</v>
      </c>
      <c r="BI171" s="92">
        <f>IF($U$171="nulová",$N$171,0)</f>
        <v>0</v>
      </c>
      <c r="BJ171" s="6" t="s">
        <v>21</v>
      </c>
      <c r="BK171" s="92">
        <f>ROUND($L$171*$K$171,2)</f>
        <v>0</v>
      </c>
      <c r="BL171" s="6" t="s">
        <v>477</v>
      </c>
    </row>
    <row r="172" spans="2:64" s="6" customFormat="1" ht="27" customHeight="1" x14ac:dyDescent="0.3">
      <c r="B172" s="22"/>
      <c r="C172" s="138" t="s">
        <v>387</v>
      </c>
      <c r="D172" s="138" t="s">
        <v>145</v>
      </c>
      <c r="E172" s="139" t="s">
        <v>719</v>
      </c>
      <c r="F172" s="225" t="s">
        <v>720</v>
      </c>
      <c r="G172" s="226"/>
      <c r="H172" s="226"/>
      <c r="I172" s="226"/>
      <c r="J172" s="140" t="s">
        <v>162</v>
      </c>
      <c r="K172" s="141">
        <v>9</v>
      </c>
      <c r="L172" s="227">
        <v>0</v>
      </c>
      <c r="M172" s="226"/>
      <c r="N172" s="228">
        <f>ROUND($L$172*$K$172,2)</f>
        <v>0</v>
      </c>
      <c r="O172" s="226"/>
      <c r="P172" s="226"/>
      <c r="Q172" s="226"/>
      <c r="R172" s="24"/>
      <c r="T172" s="142"/>
      <c r="U172" s="30" t="s">
        <v>40</v>
      </c>
      <c r="V172" s="143">
        <v>0</v>
      </c>
      <c r="W172" s="143">
        <f>$V$172*$K$172</f>
        <v>0</v>
      </c>
      <c r="X172" s="143">
        <v>0</v>
      </c>
      <c r="Y172" s="143">
        <f>$X$172*$K$172</f>
        <v>0</v>
      </c>
      <c r="Z172" s="143">
        <v>0</v>
      </c>
      <c r="AA172" s="144">
        <f>$Z$172*$K$172</f>
        <v>0</v>
      </c>
      <c r="AR172" s="6" t="s">
        <v>477</v>
      </c>
      <c r="AT172" s="6" t="s">
        <v>145</v>
      </c>
      <c r="AU172" s="6" t="s">
        <v>108</v>
      </c>
      <c r="AY172" s="6" t="s">
        <v>144</v>
      </c>
      <c r="BE172" s="92">
        <f>IF($U$172="základní",$N$172,0)</f>
        <v>0</v>
      </c>
      <c r="BF172" s="92">
        <f>IF($U$172="snížená",$N$172,0)</f>
        <v>0</v>
      </c>
      <c r="BG172" s="92">
        <f>IF($U$172="zákl. přenesená",$N$172,0)</f>
        <v>0</v>
      </c>
      <c r="BH172" s="92">
        <f>IF($U$172="sníž. přenesená",$N$172,0)</f>
        <v>0</v>
      </c>
      <c r="BI172" s="92">
        <f>IF($U$172="nulová",$N$172,0)</f>
        <v>0</v>
      </c>
      <c r="BJ172" s="6" t="s">
        <v>21</v>
      </c>
      <c r="BK172" s="92">
        <f>ROUND($L$172*$K$172,2)</f>
        <v>0</v>
      </c>
      <c r="BL172" s="6" t="s">
        <v>477</v>
      </c>
    </row>
    <row r="173" spans="2:64" s="6" customFormat="1" ht="15.75" customHeight="1" x14ac:dyDescent="0.3">
      <c r="B173" s="22"/>
      <c r="C173" s="138" t="s">
        <v>394</v>
      </c>
      <c r="D173" s="138" t="s">
        <v>145</v>
      </c>
      <c r="E173" s="139" t="s">
        <v>721</v>
      </c>
      <c r="F173" s="225" t="s">
        <v>722</v>
      </c>
      <c r="G173" s="226"/>
      <c r="H173" s="226"/>
      <c r="I173" s="226"/>
      <c r="J173" s="140" t="s">
        <v>166</v>
      </c>
      <c r="K173" s="141">
        <v>9</v>
      </c>
      <c r="L173" s="227">
        <v>0</v>
      </c>
      <c r="M173" s="226"/>
      <c r="N173" s="228">
        <f>ROUND($L$173*$K$173,2)</f>
        <v>0</v>
      </c>
      <c r="O173" s="226"/>
      <c r="P173" s="226"/>
      <c r="Q173" s="226"/>
      <c r="R173" s="24"/>
      <c r="T173" s="142"/>
      <c r="U173" s="30" t="s">
        <v>40</v>
      </c>
      <c r="V173" s="143">
        <v>0</v>
      </c>
      <c r="W173" s="143">
        <f>$V$173*$K$173</f>
        <v>0</v>
      </c>
      <c r="X173" s="143">
        <v>0</v>
      </c>
      <c r="Y173" s="143">
        <f>$X$173*$K$173</f>
        <v>0</v>
      </c>
      <c r="Z173" s="143">
        <v>0</v>
      </c>
      <c r="AA173" s="144">
        <f>$Z$173*$K$173</f>
        <v>0</v>
      </c>
      <c r="AR173" s="6" t="s">
        <v>477</v>
      </c>
      <c r="AT173" s="6" t="s">
        <v>145</v>
      </c>
      <c r="AU173" s="6" t="s">
        <v>108</v>
      </c>
      <c r="AY173" s="6" t="s">
        <v>144</v>
      </c>
      <c r="BE173" s="92">
        <f>IF($U$173="základní",$N$173,0)</f>
        <v>0</v>
      </c>
      <c r="BF173" s="92">
        <f>IF($U$173="snížená",$N$173,0)</f>
        <v>0</v>
      </c>
      <c r="BG173" s="92">
        <f>IF($U$173="zákl. přenesená",$N$173,0)</f>
        <v>0</v>
      </c>
      <c r="BH173" s="92">
        <f>IF($U$173="sníž. přenesená",$N$173,0)</f>
        <v>0</v>
      </c>
      <c r="BI173" s="92">
        <f>IF($U$173="nulová",$N$173,0)</f>
        <v>0</v>
      </c>
      <c r="BJ173" s="6" t="s">
        <v>21</v>
      </c>
      <c r="BK173" s="92">
        <f>ROUND($L$173*$K$173,2)</f>
        <v>0</v>
      </c>
      <c r="BL173" s="6" t="s">
        <v>477</v>
      </c>
    </row>
    <row r="174" spans="2:64" s="6" customFormat="1" ht="15.75" customHeight="1" x14ac:dyDescent="0.3">
      <c r="B174" s="22"/>
      <c r="C174" s="138" t="s">
        <v>399</v>
      </c>
      <c r="D174" s="138" t="s">
        <v>145</v>
      </c>
      <c r="E174" s="139" t="s">
        <v>723</v>
      </c>
      <c r="F174" s="225" t="s">
        <v>724</v>
      </c>
      <c r="G174" s="226"/>
      <c r="H174" s="226"/>
      <c r="I174" s="226"/>
      <c r="J174" s="140" t="s">
        <v>162</v>
      </c>
      <c r="K174" s="141">
        <v>18</v>
      </c>
      <c r="L174" s="227">
        <v>0</v>
      </c>
      <c r="M174" s="226"/>
      <c r="N174" s="228">
        <f>ROUND($L$174*$K$174,2)</f>
        <v>0</v>
      </c>
      <c r="O174" s="226"/>
      <c r="P174" s="226"/>
      <c r="Q174" s="226"/>
      <c r="R174" s="24"/>
      <c r="T174" s="142"/>
      <c r="U174" s="30" t="s">
        <v>40</v>
      </c>
      <c r="V174" s="143">
        <v>0</v>
      </c>
      <c r="W174" s="143">
        <f>$V$174*$K$174</f>
        <v>0</v>
      </c>
      <c r="X174" s="143">
        <v>0</v>
      </c>
      <c r="Y174" s="143">
        <f>$X$174*$K$174</f>
        <v>0</v>
      </c>
      <c r="Z174" s="143">
        <v>0</v>
      </c>
      <c r="AA174" s="144">
        <f>$Z$174*$K$174</f>
        <v>0</v>
      </c>
      <c r="AR174" s="6" t="s">
        <v>477</v>
      </c>
      <c r="AT174" s="6" t="s">
        <v>145</v>
      </c>
      <c r="AU174" s="6" t="s">
        <v>108</v>
      </c>
      <c r="AY174" s="6" t="s">
        <v>144</v>
      </c>
      <c r="BE174" s="92">
        <f>IF($U$174="základní",$N$174,0)</f>
        <v>0</v>
      </c>
      <c r="BF174" s="92">
        <f>IF($U$174="snížená",$N$174,0)</f>
        <v>0</v>
      </c>
      <c r="BG174" s="92">
        <f>IF($U$174="zákl. přenesená",$N$174,0)</f>
        <v>0</v>
      </c>
      <c r="BH174" s="92">
        <f>IF($U$174="sníž. přenesená",$N$174,0)</f>
        <v>0</v>
      </c>
      <c r="BI174" s="92">
        <f>IF($U$174="nulová",$N$174,0)</f>
        <v>0</v>
      </c>
      <c r="BJ174" s="6" t="s">
        <v>21</v>
      </c>
      <c r="BK174" s="92">
        <f>ROUND($L$174*$K$174,2)</f>
        <v>0</v>
      </c>
      <c r="BL174" s="6" t="s">
        <v>477</v>
      </c>
    </row>
    <row r="175" spans="2:64" s="6" customFormat="1" ht="15.75" customHeight="1" x14ac:dyDescent="0.3">
      <c r="B175" s="22"/>
      <c r="C175" s="138" t="s">
        <v>404</v>
      </c>
      <c r="D175" s="138" t="s">
        <v>145</v>
      </c>
      <c r="E175" s="139" t="s">
        <v>725</v>
      </c>
      <c r="F175" s="225" t="s">
        <v>726</v>
      </c>
      <c r="G175" s="226"/>
      <c r="H175" s="226"/>
      <c r="I175" s="226"/>
      <c r="J175" s="140" t="s">
        <v>166</v>
      </c>
      <c r="K175" s="141">
        <v>9</v>
      </c>
      <c r="L175" s="227">
        <v>0</v>
      </c>
      <c r="M175" s="226"/>
      <c r="N175" s="228">
        <f>ROUND($L$175*$K$175,2)</f>
        <v>0</v>
      </c>
      <c r="O175" s="226"/>
      <c r="P175" s="226"/>
      <c r="Q175" s="226"/>
      <c r="R175" s="24"/>
      <c r="T175" s="142"/>
      <c r="U175" s="30" t="s">
        <v>40</v>
      </c>
      <c r="V175" s="143">
        <v>0</v>
      </c>
      <c r="W175" s="143">
        <f>$V$175*$K$175</f>
        <v>0</v>
      </c>
      <c r="X175" s="143">
        <v>0</v>
      </c>
      <c r="Y175" s="143">
        <f>$X$175*$K$175</f>
        <v>0</v>
      </c>
      <c r="Z175" s="143">
        <v>0</v>
      </c>
      <c r="AA175" s="144">
        <f>$Z$175*$K$175</f>
        <v>0</v>
      </c>
      <c r="AR175" s="6" t="s">
        <v>477</v>
      </c>
      <c r="AT175" s="6" t="s">
        <v>145</v>
      </c>
      <c r="AU175" s="6" t="s">
        <v>108</v>
      </c>
      <c r="AY175" s="6" t="s">
        <v>144</v>
      </c>
      <c r="BE175" s="92">
        <f>IF($U$175="základní",$N$175,0)</f>
        <v>0</v>
      </c>
      <c r="BF175" s="92">
        <f>IF($U$175="snížená",$N$175,0)</f>
        <v>0</v>
      </c>
      <c r="BG175" s="92">
        <f>IF($U$175="zákl. přenesená",$N$175,0)</f>
        <v>0</v>
      </c>
      <c r="BH175" s="92">
        <f>IF($U$175="sníž. přenesená",$N$175,0)</f>
        <v>0</v>
      </c>
      <c r="BI175" s="92">
        <f>IF($U$175="nulová",$N$175,0)</f>
        <v>0</v>
      </c>
      <c r="BJ175" s="6" t="s">
        <v>21</v>
      </c>
      <c r="BK175" s="92">
        <f>ROUND($L$175*$K$175,2)</f>
        <v>0</v>
      </c>
      <c r="BL175" s="6" t="s">
        <v>477</v>
      </c>
    </row>
    <row r="176" spans="2:64" s="6" customFormat="1" ht="27" customHeight="1" x14ac:dyDescent="0.3">
      <c r="B176" s="22"/>
      <c r="C176" s="138" t="s">
        <v>408</v>
      </c>
      <c r="D176" s="138" t="s">
        <v>145</v>
      </c>
      <c r="E176" s="139" t="s">
        <v>727</v>
      </c>
      <c r="F176" s="225" t="s">
        <v>728</v>
      </c>
      <c r="G176" s="226"/>
      <c r="H176" s="226"/>
      <c r="I176" s="226"/>
      <c r="J176" s="140" t="s">
        <v>162</v>
      </c>
      <c r="K176" s="141">
        <v>27</v>
      </c>
      <c r="L176" s="227">
        <v>0</v>
      </c>
      <c r="M176" s="226"/>
      <c r="N176" s="228">
        <f>ROUND($L$176*$K$176,2)</f>
        <v>0</v>
      </c>
      <c r="O176" s="226"/>
      <c r="P176" s="226"/>
      <c r="Q176" s="226"/>
      <c r="R176" s="24"/>
      <c r="T176" s="142"/>
      <c r="U176" s="30" t="s">
        <v>40</v>
      </c>
      <c r="V176" s="143">
        <v>0</v>
      </c>
      <c r="W176" s="143">
        <f>$V$176*$K$176</f>
        <v>0</v>
      </c>
      <c r="X176" s="143">
        <v>0</v>
      </c>
      <c r="Y176" s="143">
        <f>$X$176*$K$176</f>
        <v>0</v>
      </c>
      <c r="Z176" s="143">
        <v>0</v>
      </c>
      <c r="AA176" s="144">
        <f>$Z$176*$K$176</f>
        <v>0</v>
      </c>
      <c r="AR176" s="6" t="s">
        <v>477</v>
      </c>
      <c r="AT176" s="6" t="s">
        <v>145</v>
      </c>
      <c r="AU176" s="6" t="s">
        <v>108</v>
      </c>
      <c r="AY176" s="6" t="s">
        <v>144</v>
      </c>
      <c r="BE176" s="92">
        <f>IF($U$176="základní",$N$176,0)</f>
        <v>0</v>
      </c>
      <c r="BF176" s="92">
        <f>IF($U$176="snížená",$N$176,0)</f>
        <v>0</v>
      </c>
      <c r="BG176" s="92">
        <f>IF($U$176="zákl. přenesená",$N$176,0)</f>
        <v>0</v>
      </c>
      <c r="BH176" s="92">
        <f>IF($U$176="sníž. přenesená",$N$176,0)</f>
        <v>0</v>
      </c>
      <c r="BI176" s="92">
        <f>IF($U$176="nulová",$N$176,0)</f>
        <v>0</v>
      </c>
      <c r="BJ176" s="6" t="s">
        <v>21</v>
      </c>
      <c r="BK176" s="92">
        <f>ROUND($L$176*$K$176,2)</f>
        <v>0</v>
      </c>
      <c r="BL176" s="6" t="s">
        <v>477</v>
      </c>
    </row>
    <row r="177" spans="2:64" s="6" customFormat="1" ht="15.75" customHeight="1" x14ac:dyDescent="0.3">
      <c r="B177" s="22"/>
      <c r="C177" s="138" t="s">
        <v>413</v>
      </c>
      <c r="D177" s="138" t="s">
        <v>145</v>
      </c>
      <c r="E177" s="139" t="s">
        <v>715</v>
      </c>
      <c r="F177" s="225" t="s">
        <v>716</v>
      </c>
      <c r="G177" s="226"/>
      <c r="H177" s="226"/>
      <c r="I177" s="226"/>
      <c r="J177" s="140" t="s">
        <v>232</v>
      </c>
      <c r="K177" s="141">
        <v>11.7</v>
      </c>
      <c r="L177" s="227">
        <v>0</v>
      </c>
      <c r="M177" s="226"/>
      <c r="N177" s="228">
        <f>ROUND($L$177*$K$177,2)</f>
        <v>0</v>
      </c>
      <c r="O177" s="226"/>
      <c r="P177" s="226"/>
      <c r="Q177" s="226"/>
      <c r="R177" s="24"/>
      <c r="T177" s="142"/>
      <c r="U177" s="30" t="s">
        <v>40</v>
      </c>
      <c r="V177" s="143">
        <v>0</v>
      </c>
      <c r="W177" s="143">
        <f>$V$177*$K$177</f>
        <v>0</v>
      </c>
      <c r="X177" s="143">
        <v>0</v>
      </c>
      <c r="Y177" s="143">
        <f>$X$177*$K$177</f>
        <v>0</v>
      </c>
      <c r="Z177" s="143">
        <v>0</v>
      </c>
      <c r="AA177" s="144">
        <f>$Z$177*$K$177</f>
        <v>0</v>
      </c>
      <c r="AR177" s="6" t="s">
        <v>477</v>
      </c>
      <c r="AT177" s="6" t="s">
        <v>145</v>
      </c>
      <c r="AU177" s="6" t="s">
        <v>108</v>
      </c>
      <c r="AY177" s="6" t="s">
        <v>144</v>
      </c>
      <c r="BE177" s="92">
        <f>IF($U$177="základní",$N$177,0)</f>
        <v>0</v>
      </c>
      <c r="BF177" s="92">
        <f>IF($U$177="snížená",$N$177,0)</f>
        <v>0</v>
      </c>
      <c r="BG177" s="92">
        <f>IF($U$177="zákl. přenesená",$N$177,0)</f>
        <v>0</v>
      </c>
      <c r="BH177" s="92">
        <f>IF($U$177="sníž. přenesená",$N$177,0)</f>
        <v>0</v>
      </c>
      <c r="BI177" s="92">
        <f>IF($U$177="nulová",$N$177,0)</f>
        <v>0</v>
      </c>
      <c r="BJ177" s="6" t="s">
        <v>21</v>
      </c>
      <c r="BK177" s="92">
        <f>ROUND($L$177*$K$177,2)</f>
        <v>0</v>
      </c>
      <c r="BL177" s="6" t="s">
        <v>477</v>
      </c>
    </row>
    <row r="178" spans="2:64" s="6" customFormat="1" ht="15.75" customHeight="1" x14ac:dyDescent="0.3">
      <c r="B178" s="22"/>
      <c r="C178" s="138" t="s">
        <v>417</v>
      </c>
      <c r="D178" s="138" t="s">
        <v>145</v>
      </c>
      <c r="E178" s="139" t="s">
        <v>729</v>
      </c>
      <c r="F178" s="225" t="s">
        <v>730</v>
      </c>
      <c r="G178" s="226"/>
      <c r="H178" s="226"/>
      <c r="I178" s="226"/>
      <c r="J178" s="140" t="s">
        <v>232</v>
      </c>
      <c r="K178" s="141">
        <v>8.17</v>
      </c>
      <c r="L178" s="227">
        <v>0</v>
      </c>
      <c r="M178" s="226"/>
      <c r="N178" s="228">
        <f>ROUND($L$178*$K$178,2)</f>
        <v>0</v>
      </c>
      <c r="O178" s="226"/>
      <c r="P178" s="226"/>
      <c r="Q178" s="226"/>
      <c r="R178" s="24"/>
      <c r="T178" s="142"/>
      <c r="U178" s="30" t="s">
        <v>40</v>
      </c>
      <c r="V178" s="143">
        <v>0</v>
      </c>
      <c r="W178" s="143">
        <f>$V$178*$K$178</f>
        <v>0</v>
      </c>
      <c r="X178" s="143">
        <v>0</v>
      </c>
      <c r="Y178" s="143">
        <f>$X$178*$K$178</f>
        <v>0</v>
      </c>
      <c r="Z178" s="143">
        <v>0</v>
      </c>
      <c r="AA178" s="144">
        <f>$Z$178*$K$178</f>
        <v>0</v>
      </c>
      <c r="AR178" s="6" t="s">
        <v>477</v>
      </c>
      <c r="AT178" s="6" t="s">
        <v>145</v>
      </c>
      <c r="AU178" s="6" t="s">
        <v>108</v>
      </c>
      <c r="AY178" s="6" t="s">
        <v>144</v>
      </c>
      <c r="BE178" s="92">
        <f>IF($U$178="základní",$N$178,0)</f>
        <v>0</v>
      </c>
      <c r="BF178" s="92">
        <f>IF($U$178="snížená",$N$178,0)</f>
        <v>0</v>
      </c>
      <c r="BG178" s="92">
        <f>IF($U$178="zákl. přenesená",$N$178,0)</f>
        <v>0</v>
      </c>
      <c r="BH178" s="92">
        <f>IF($U$178="sníž. přenesená",$N$178,0)</f>
        <v>0</v>
      </c>
      <c r="BI178" s="92">
        <f>IF($U$178="nulová",$N$178,0)</f>
        <v>0</v>
      </c>
      <c r="BJ178" s="6" t="s">
        <v>21</v>
      </c>
      <c r="BK178" s="92">
        <f>ROUND($L$178*$K$178,2)</f>
        <v>0</v>
      </c>
      <c r="BL178" s="6" t="s">
        <v>477</v>
      </c>
    </row>
    <row r="179" spans="2:64" s="6" customFormat="1" ht="15.75" customHeight="1" x14ac:dyDescent="0.3">
      <c r="B179" s="22"/>
      <c r="C179" s="138" t="s">
        <v>420</v>
      </c>
      <c r="D179" s="138" t="s">
        <v>145</v>
      </c>
      <c r="E179" s="139" t="s">
        <v>731</v>
      </c>
      <c r="F179" s="225" t="s">
        <v>732</v>
      </c>
      <c r="G179" s="226"/>
      <c r="H179" s="226"/>
      <c r="I179" s="226"/>
      <c r="J179" s="140" t="s">
        <v>232</v>
      </c>
      <c r="K179" s="141">
        <v>1.91</v>
      </c>
      <c r="L179" s="227">
        <v>0</v>
      </c>
      <c r="M179" s="226"/>
      <c r="N179" s="228">
        <f>ROUND($L$179*$K$179,2)</f>
        <v>0</v>
      </c>
      <c r="O179" s="226"/>
      <c r="P179" s="226"/>
      <c r="Q179" s="226"/>
      <c r="R179" s="24"/>
      <c r="T179" s="142"/>
      <c r="U179" s="30" t="s">
        <v>40</v>
      </c>
      <c r="V179" s="143">
        <v>0</v>
      </c>
      <c r="W179" s="143">
        <f>$V$179*$K$179</f>
        <v>0</v>
      </c>
      <c r="X179" s="143">
        <v>0</v>
      </c>
      <c r="Y179" s="143">
        <f>$X$179*$K$179</f>
        <v>0</v>
      </c>
      <c r="Z179" s="143">
        <v>0</v>
      </c>
      <c r="AA179" s="144">
        <f>$Z$179*$K$179</f>
        <v>0</v>
      </c>
      <c r="AR179" s="6" t="s">
        <v>477</v>
      </c>
      <c r="AT179" s="6" t="s">
        <v>145</v>
      </c>
      <c r="AU179" s="6" t="s">
        <v>108</v>
      </c>
      <c r="AY179" s="6" t="s">
        <v>144</v>
      </c>
      <c r="BE179" s="92">
        <f>IF($U$179="základní",$N$179,0)</f>
        <v>0</v>
      </c>
      <c r="BF179" s="92">
        <f>IF($U$179="snížená",$N$179,0)</f>
        <v>0</v>
      </c>
      <c r="BG179" s="92">
        <f>IF($U$179="zákl. přenesená",$N$179,0)</f>
        <v>0</v>
      </c>
      <c r="BH179" s="92">
        <f>IF($U$179="sníž. přenesená",$N$179,0)</f>
        <v>0</v>
      </c>
      <c r="BI179" s="92">
        <f>IF($U$179="nulová",$N$179,0)</f>
        <v>0</v>
      </c>
      <c r="BJ179" s="6" t="s">
        <v>21</v>
      </c>
      <c r="BK179" s="92">
        <f>ROUND($L$179*$K$179,2)</f>
        <v>0</v>
      </c>
      <c r="BL179" s="6" t="s">
        <v>477</v>
      </c>
    </row>
    <row r="180" spans="2:64" s="6" customFormat="1" ht="15.75" customHeight="1" x14ac:dyDescent="0.3">
      <c r="B180" s="22"/>
      <c r="C180" s="138" t="s">
        <v>423</v>
      </c>
      <c r="D180" s="138" t="s">
        <v>145</v>
      </c>
      <c r="E180" s="139" t="s">
        <v>733</v>
      </c>
      <c r="F180" s="225" t="s">
        <v>734</v>
      </c>
      <c r="G180" s="226"/>
      <c r="H180" s="226"/>
      <c r="I180" s="226"/>
      <c r="J180" s="140" t="s">
        <v>166</v>
      </c>
      <c r="K180" s="141">
        <v>9</v>
      </c>
      <c r="L180" s="227">
        <v>0</v>
      </c>
      <c r="M180" s="226"/>
      <c r="N180" s="228">
        <f>ROUND($L$180*$K$180,2)</f>
        <v>0</v>
      </c>
      <c r="O180" s="226"/>
      <c r="P180" s="226"/>
      <c r="Q180" s="226"/>
      <c r="R180" s="24"/>
      <c r="T180" s="142"/>
      <c r="U180" s="30" t="s">
        <v>40</v>
      </c>
      <c r="V180" s="143">
        <v>0</v>
      </c>
      <c r="W180" s="143">
        <f>$V$180*$K$180</f>
        <v>0</v>
      </c>
      <c r="X180" s="143">
        <v>0</v>
      </c>
      <c r="Y180" s="143">
        <f>$X$180*$K$180</f>
        <v>0</v>
      </c>
      <c r="Z180" s="143">
        <v>0</v>
      </c>
      <c r="AA180" s="144">
        <f>$Z$180*$K$180</f>
        <v>0</v>
      </c>
      <c r="AR180" s="6" t="s">
        <v>477</v>
      </c>
      <c r="AT180" s="6" t="s">
        <v>145</v>
      </c>
      <c r="AU180" s="6" t="s">
        <v>108</v>
      </c>
      <c r="AY180" s="6" t="s">
        <v>144</v>
      </c>
      <c r="BE180" s="92">
        <f>IF($U$180="základní",$N$180,0)</f>
        <v>0</v>
      </c>
      <c r="BF180" s="92">
        <f>IF($U$180="snížená",$N$180,0)</f>
        <v>0</v>
      </c>
      <c r="BG180" s="92">
        <f>IF($U$180="zákl. přenesená",$N$180,0)</f>
        <v>0</v>
      </c>
      <c r="BH180" s="92">
        <f>IF($U$180="sníž. přenesená",$N$180,0)</f>
        <v>0</v>
      </c>
      <c r="BI180" s="92">
        <f>IF($U$180="nulová",$N$180,0)</f>
        <v>0</v>
      </c>
      <c r="BJ180" s="6" t="s">
        <v>21</v>
      </c>
      <c r="BK180" s="92">
        <f>ROUND($L$180*$K$180,2)</f>
        <v>0</v>
      </c>
      <c r="BL180" s="6" t="s">
        <v>477</v>
      </c>
    </row>
    <row r="181" spans="2:64" s="6" customFormat="1" ht="15.75" customHeight="1" x14ac:dyDescent="0.3">
      <c r="B181" s="22"/>
      <c r="C181" s="138" t="s">
        <v>426</v>
      </c>
      <c r="D181" s="138" t="s">
        <v>145</v>
      </c>
      <c r="E181" s="139" t="s">
        <v>735</v>
      </c>
      <c r="F181" s="225" t="s">
        <v>736</v>
      </c>
      <c r="G181" s="226"/>
      <c r="H181" s="226"/>
      <c r="I181" s="226"/>
      <c r="J181" s="140" t="s">
        <v>166</v>
      </c>
      <c r="K181" s="141">
        <v>9</v>
      </c>
      <c r="L181" s="227">
        <v>0</v>
      </c>
      <c r="M181" s="226"/>
      <c r="N181" s="228">
        <f>ROUND($L$181*$K$181,2)</f>
        <v>0</v>
      </c>
      <c r="O181" s="226"/>
      <c r="P181" s="226"/>
      <c r="Q181" s="226"/>
      <c r="R181" s="24"/>
      <c r="T181" s="142"/>
      <c r="U181" s="30" t="s">
        <v>40</v>
      </c>
      <c r="V181" s="143">
        <v>0</v>
      </c>
      <c r="W181" s="143">
        <f>$V$181*$K$181</f>
        <v>0</v>
      </c>
      <c r="X181" s="143">
        <v>0</v>
      </c>
      <c r="Y181" s="143">
        <f>$X$181*$K$181</f>
        <v>0</v>
      </c>
      <c r="Z181" s="143">
        <v>0</v>
      </c>
      <c r="AA181" s="144">
        <f>$Z$181*$K$181</f>
        <v>0</v>
      </c>
      <c r="AR181" s="6" t="s">
        <v>477</v>
      </c>
      <c r="AT181" s="6" t="s">
        <v>145</v>
      </c>
      <c r="AU181" s="6" t="s">
        <v>108</v>
      </c>
      <c r="AY181" s="6" t="s">
        <v>144</v>
      </c>
      <c r="BE181" s="92">
        <f>IF($U$181="základní",$N$181,0)</f>
        <v>0</v>
      </c>
      <c r="BF181" s="92">
        <f>IF($U$181="snížená",$N$181,0)</f>
        <v>0</v>
      </c>
      <c r="BG181" s="92">
        <f>IF($U$181="zákl. přenesená",$N$181,0)</f>
        <v>0</v>
      </c>
      <c r="BH181" s="92">
        <f>IF($U$181="sníž. přenesená",$N$181,0)</f>
        <v>0</v>
      </c>
      <c r="BI181" s="92">
        <f>IF($U$181="nulová",$N$181,0)</f>
        <v>0</v>
      </c>
      <c r="BJ181" s="6" t="s">
        <v>21</v>
      </c>
      <c r="BK181" s="92">
        <f>ROUND($L$181*$K$181,2)</f>
        <v>0</v>
      </c>
      <c r="BL181" s="6" t="s">
        <v>477</v>
      </c>
    </row>
    <row r="182" spans="2:64" s="6" customFormat="1" ht="27" customHeight="1" x14ac:dyDescent="0.3">
      <c r="B182" s="22"/>
      <c r="C182" s="138" t="s">
        <v>431</v>
      </c>
      <c r="D182" s="138" t="s">
        <v>145</v>
      </c>
      <c r="E182" s="139" t="s">
        <v>737</v>
      </c>
      <c r="F182" s="225" t="s">
        <v>738</v>
      </c>
      <c r="G182" s="226"/>
      <c r="H182" s="226"/>
      <c r="I182" s="226"/>
      <c r="J182" s="140" t="s">
        <v>162</v>
      </c>
      <c r="K182" s="141">
        <v>9</v>
      </c>
      <c r="L182" s="227">
        <v>0</v>
      </c>
      <c r="M182" s="226"/>
      <c r="N182" s="228">
        <f>ROUND($L$182*$K$182,2)</f>
        <v>0</v>
      </c>
      <c r="O182" s="226"/>
      <c r="P182" s="226"/>
      <c r="Q182" s="226"/>
      <c r="R182" s="24"/>
      <c r="T182" s="142"/>
      <c r="U182" s="30" t="s">
        <v>40</v>
      </c>
      <c r="V182" s="143">
        <v>0</v>
      </c>
      <c r="W182" s="143">
        <f>$V$182*$K$182</f>
        <v>0</v>
      </c>
      <c r="X182" s="143">
        <v>0</v>
      </c>
      <c r="Y182" s="143">
        <f>$X$182*$K$182</f>
        <v>0</v>
      </c>
      <c r="Z182" s="143">
        <v>0</v>
      </c>
      <c r="AA182" s="144">
        <f>$Z$182*$K$182</f>
        <v>0</v>
      </c>
      <c r="AR182" s="6" t="s">
        <v>477</v>
      </c>
      <c r="AT182" s="6" t="s">
        <v>145</v>
      </c>
      <c r="AU182" s="6" t="s">
        <v>108</v>
      </c>
      <c r="AY182" s="6" t="s">
        <v>144</v>
      </c>
      <c r="BE182" s="92">
        <f>IF($U$182="základní",$N$182,0)</f>
        <v>0</v>
      </c>
      <c r="BF182" s="92">
        <f>IF($U$182="snížená",$N$182,0)</f>
        <v>0</v>
      </c>
      <c r="BG182" s="92">
        <f>IF($U$182="zákl. přenesená",$N$182,0)</f>
        <v>0</v>
      </c>
      <c r="BH182" s="92">
        <f>IF($U$182="sníž. přenesená",$N$182,0)</f>
        <v>0</v>
      </c>
      <c r="BI182" s="92">
        <f>IF($U$182="nulová",$N$182,0)</f>
        <v>0</v>
      </c>
      <c r="BJ182" s="6" t="s">
        <v>21</v>
      </c>
      <c r="BK182" s="92">
        <f>ROUND($L$182*$K$182,2)</f>
        <v>0</v>
      </c>
      <c r="BL182" s="6" t="s">
        <v>477</v>
      </c>
    </row>
    <row r="183" spans="2:64" s="6" customFormat="1" ht="15.75" customHeight="1" x14ac:dyDescent="0.3">
      <c r="B183" s="22"/>
      <c r="C183" s="138" t="s">
        <v>434</v>
      </c>
      <c r="D183" s="138" t="s">
        <v>145</v>
      </c>
      <c r="E183" s="139" t="s">
        <v>721</v>
      </c>
      <c r="F183" s="225" t="s">
        <v>722</v>
      </c>
      <c r="G183" s="226"/>
      <c r="H183" s="226"/>
      <c r="I183" s="226"/>
      <c r="J183" s="140" t="s">
        <v>166</v>
      </c>
      <c r="K183" s="141">
        <v>9</v>
      </c>
      <c r="L183" s="227">
        <v>0</v>
      </c>
      <c r="M183" s="226"/>
      <c r="N183" s="228">
        <f>ROUND($L$183*$K$183,2)</f>
        <v>0</v>
      </c>
      <c r="O183" s="226"/>
      <c r="P183" s="226"/>
      <c r="Q183" s="226"/>
      <c r="R183" s="24"/>
      <c r="T183" s="142"/>
      <c r="U183" s="30" t="s">
        <v>40</v>
      </c>
      <c r="V183" s="143">
        <v>0</v>
      </c>
      <c r="W183" s="143">
        <f>$V$183*$K$183</f>
        <v>0</v>
      </c>
      <c r="X183" s="143">
        <v>0</v>
      </c>
      <c r="Y183" s="143">
        <f>$X$183*$K$183</f>
        <v>0</v>
      </c>
      <c r="Z183" s="143">
        <v>0</v>
      </c>
      <c r="AA183" s="144">
        <f>$Z$183*$K$183</f>
        <v>0</v>
      </c>
      <c r="AR183" s="6" t="s">
        <v>477</v>
      </c>
      <c r="AT183" s="6" t="s">
        <v>145</v>
      </c>
      <c r="AU183" s="6" t="s">
        <v>108</v>
      </c>
      <c r="AY183" s="6" t="s">
        <v>144</v>
      </c>
      <c r="BE183" s="92">
        <f>IF($U$183="základní",$N$183,0)</f>
        <v>0</v>
      </c>
      <c r="BF183" s="92">
        <f>IF($U$183="snížená",$N$183,0)</f>
        <v>0</v>
      </c>
      <c r="BG183" s="92">
        <f>IF($U$183="zákl. přenesená",$N$183,0)</f>
        <v>0</v>
      </c>
      <c r="BH183" s="92">
        <f>IF($U$183="sníž. přenesená",$N$183,0)</f>
        <v>0</v>
      </c>
      <c r="BI183" s="92">
        <f>IF($U$183="nulová",$N$183,0)</f>
        <v>0</v>
      </c>
      <c r="BJ183" s="6" t="s">
        <v>21</v>
      </c>
      <c r="BK183" s="92">
        <f>ROUND($L$183*$K$183,2)</f>
        <v>0</v>
      </c>
      <c r="BL183" s="6" t="s">
        <v>477</v>
      </c>
    </row>
    <row r="184" spans="2:64" s="6" customFormat="1" ht="15.75" customHeight="1" x14ac:dyDescent="0.3">
      <c r="B184" s="22"/>
      <c r="C184" s="138" t="s">
        <v>438</v>
      </c>
      <c r="D184" s="138" t="s">
        <v>145</v>
      </c>
      <c r="E184" s="139" t="s">
        <v>723</v>
      </c>
      <c r="F184" s="225" t="s">
        <v>724</v>
      </c>
      <c r="G184" s="226"/>
      <c r="H184" s="226"/>
      <c r="I184" s="226"/>
      <c r="J184" s="140" t="s">
        <v>162</v>
      </c>
      <c r="K184" s="141">
        <v>18</v>
      </c>
      <c r="L184" s="227">
        <v>0</v>
      </c>
      <c r="M184" s="226"/>
      <c r="N184" s="228">
        <f>ROUND($L$184*$K$184,2)</f>
        <v>0</v>
      </c>
      <c r="O184" s="226"/>
      <c r="P184" s="226"/>
      <c r="Q184" s="226"/>
      <c r="R184" s="24"/>
      <c r="T184" s="142"/>
      <c r="U184" s="30" t="s">
        <v>40</v>
      </c>
      <c r="V184" s="143">
        <v>0</v>
      </c>
      <c r="W184" s="143">
        <f>$V$184*$K$184</f>
        <v>0</v>
      </c>
      <c r="X184" s="143">
        <v>0</v>
      </c>
      <c r="Y184" s="143">
        <f>$X$184*$K$184</f>
        <v>0</v>
      </c>
      <c r="Z184" s="143">
        <v>0</v>
      </c>
      <c r="AA184" s="144">
        <f>$Z$184*$K$184</f>
        <v>0</v>
      </c>
      <c r="AR184" s="6" t="s">
        <v>477</v>
      </c>
      <c r="AT184" s="6" t="s">
        <v>145</v>
      </c>
      <c r="AU184" s="6" t="s">
        <v>108</v>
      </c>
      <c r="AY184" s="6" t="s">
        <v>144</v>
      </c>
      <c r="BE184" s="92">
        <f>IF($U$184="základní",$N$184,0)</f>
        <v>0</v>
      </c>
      <c r="BF184" s="92">
        <f>IF($U$184="snížená",$N$184,0)</f>
        <v>0</v>
      </c>
      <c r="BG184" s="92">
        <f>IF($U$184="zákl. přenesená",$N$184,0)</f>
        <v>0</v>
      </c>
      <c r="BH184" s="92">
        <f>IF($U$184="sníž. přenesená",$N$184,0)</f>
        <v>0</v>
      </c>
      <c r="BI184" s="92">
        <f>IF($U$184="nulová",$N$184,0)</f>
        <v>0</v>
      </c>
      <c r="BJ184" s="6" t="s">
        <v>21</v>
      </c>
      <c r="BK184" s="92">
        <f>ROUND($L$184*$K$184,2)</f>
        <v>0</v>
      </c>
      <c r="BL184" s="6" t="s">
        <v>477</v>
      </c>
    </row>
    <row r="185" spans="2:64" s="6" customFormat="1" ht="15.75" customHeight="1" x14ac:dyDescent="0.3">
      <c r="B185" s="22"/>
      <c r="C185" s="138" t="s">
        <v>441</v>
      </c>
      <c r="D185" s="138" t="s">
        <v>145</v>
      </c>
      <c r="E185" s="139" t="s">
        <v>725</v>
      </c>
      <c r="F185" s="225" t="s">
        <v>726</v>
      </c>
      <c r="G185" s="226"/>
      <c r="H185" s="226"/>
      <c r="I185" s="226"/>
      <c r="J185" s="140" t="s">
        <v>166</v>
      </c>
      <c r="K185" s="141">
        <v>9</v>
      </c>
      <c r="L185" s="227">
        <v>0</v>
      </c>
      <c r="M185" s="226"/>
      <c r="N185" s="228">
        <f>ROUND($L$185*$K$185,2)</f>
        <v>0</v>
      </c>
      <c r="O185" s="226"/>
      <c r="P185" s="226"/>
      <c r="Q185" s="226"/>
      <c r="R185" s="24"/>
      <c r="T185" s="142"/>
      <c r="U185" s="30" t="s">
        <v>40</v>
      </c>
      <c r="V185" s="143">
        <v>0</v>
      </c>
      <c r="W185" s="143">
        <f>$V$185*$K$185</f>
        <v>0</v>
      </c>
      <c r="X185" s="143">
        <v>0</v>
      </c>
      <c r="Y185" s="143">
        <f>$X$185*$K$185</f>
        <v>0</v>
      </c>
      <c r="Z185" s="143">
        <v>0</v>
      </c>
      <c r="AA185" s="144">
        <f>$Z$185*$K$185</f>
        <v>0</v>
      </c>
      <c r="AR185" s="6" t="s">
        <v>477</v>
      </c>
      <c r="AT185" s="6" t="s">
        <v>145</v>
      </c>
      <c r="AU185" s="6" t="s">
        <v>108</v>
      </c>
      <c r="AY185" s="6" t="s">
        <v>144</v>
      </c>
      <c r="BE185" s="92">
        <f>IF($U$185="základní",$N$185,0)</f>
        <v>0</v>
      </c>
      <c r="BF185" s="92">
        <f>IF($U$185="snížená",$N$185,0)</f>
        <v>0</v>
      </c>
      <c r="BG185" s="92">
        <f>IF($U$185="zákl. přenesená",$N$185,0)</f>
        <v>0</v>
      </c>
      <c r="BH185" s="92">
        <f>IF($U$185="sníž. přenesená",$N$185,0)</f>
        <v>0</v>
      </c>
      <c r="BI185" s="92">
        <f>IF($U$185="nulová",$N$185,0)</f>
        <v>0</v>
      </c>
      <c r="BJ185" s="6" t="s">
        <v>21</v>
      </c>
      <c r="BK185" s="92">
        <f>ROUND($L$185*$K$185,2)</f>
        <v>0</v>
      </c>
      <c r="BL185" s="6" t="s">
        <v>477</v>
      </c>
    </row>
    <row r="186" spans="2:64" s="6" customFormat="1" ht="27" customHeight="1" x14ac:dyDescent="0.3">
      <c r="B186" s="22"/>
      <c r="C186" s="138" t="s">
        <v>444</v>
      </c>
      <c r="D186" s="138" t="s">
        <v>145</v>
      </c>
      <c r="E186" s="139" t="s">
        <v>727</v>
      </c>
      <c r="F186" s="225" t="s">
        <v>728</v>
      </c>
      <c r="G186" s="226"/>
      <c r="H186" s="226"/>
      <c r="I186" s="226"/>
      <c r="J186" s="140" t="s">
        <v>162</v>
      </c>
      <c r="K186" s="141">
        <v>9</v>
      </c>
      <c r="L186" s="227">
        <v>0</v>
      </c>
      <c r="M186" s="226"/>
      <c r="N186" s="228">
        <f>ROUND($L$186*$K$186,2)</f>
        <v>0</v>
      </c>
      <c r="O186" s="226"/>
      <c r="P186" s="226"/>
      <c r="Q186" s="226"/>
      <c r="R186" s="24"/>
      <c r="T186" s="142"/>
      <c r="U186" s="30" t="s">
        <v>40</v>
      </c>
      <c r="V186" s="143">
        <v>0</v>
      </c>
      <c r="W186" s="143">
        <f>$V$186*$K$186</f>
        <v>0</v>
      </c>
      <c r="X186" s="143">
        <v>0</v>
      </c>
      <c r="Y186" s="143">
        <f>$X$186*$K$186</f>
        <v>0</v>
      </c>
      <c r="Z186" s="143">
        <v>0</v>
      </c>
      <c r="AA186" s="144">
        <f>$Z$186*$K$186</f>
        <v>0</v>
      </c>
      <c r="AR186" s="6" t="s">
        <v>477</v>
      </c>
      <c r="AT186" s="6" t="s">
        <v>145</v>
      </c>
      <c r="AU186" s="6" t="s">
        <v>108</v>
      </c>
      <c r="AY186" s="6" t="s">
        <v>144</v>
      </c>
      <c r="BE186" s="92">
        <f>IF($U$186="základní",$N$186,0)</f>
        <v>0</v>
      </c>
      <c r="BF186" s="92">
        <f>IF($U$186="snížená",$N$186,0)</f>
        <v>0</v>
      </c>
      <c r="BG186" s="92">
        <f>IF($U$186="zákl. přenesená",$N$186,0)</f>
        <v>0</v>
      </c>
      <c r="BH186" s="92">
        <f>IF($U$186="sníž. přenesená",$N$186,0)</f>
        <v>0</v>
      </c>
      <c r="BI186" s="92">
        <f>IF($U$186="nulová",$N$186,0)</f>
        <v>0</v>
      </c>
      <c r="BJ186" s="6" t="s">
        <v>21</v>
      </c>
      <c r="BK186" s="92">
        <f>ROUND($L$186*$K$186,2)</f>
        <v>0</v>
      </c>
      <c r="BL186" s="6" t="s">
        <v>477</v>
      </c>
    </row>
    <row r="187" spans="2:64" s="6" customFormat="1" ht="15.75" customHeight="1" x14ac:dyDescent="0.3">
      <c r="B187" s="22"/>
      <c r="C187" s="138" t="s">
        <v>447</v>
      </c>
      <c r="D187" s="138" t="s">
        <v>145</v>
      </c>
      <c r="E187" s="139" t="s">
        <v>715</v>
      </c>
      <c r="F187" s="225" t="s">
        <v>716</v>
      </c>
      <c r="G187" s="226"/>
      <c r="H187" s="226"/>
      <c r="I187" s="226"/>
      <c r="J187" s="140" t="s">
        <v>232</v>
      </c>
      <c r="K187" s="141">
        <v>11.7</v>
      </c>
      <c r="L187" s="227">
        <v>0</v>
      </c>
      <c r="M187" s="226"/>
      <c r="N187" s="228">
        <f>ROUND($L$187*$K$187,2)</f>
        <v>0</v>
      </c>
      <c r="O187" s="226"/>
      <c r="P187" s="226"/>
      <c r="Q187" s="226"/>
      <c r="R187" s="24"/>
      <c r="T187" s="142"/>
      <c r="U187" s="30" t="s">
        <v>40</v>
      </c>
      <c r="V187" s="143">
        <v>0</v>
      </c>
      <c r="W187" s="143">
        <f>$V$187*$K$187</f>
        <v>0</v>
      </c>
      <c r="X187" s="143">
        <v>0</v>
      </c>
      <c r="Y187" s="143">
        <f>$X$187*$K$187</f>
        <v>0</v>
      </c>
      <c r="Z187" s="143">
        <v>0</v>
      </c>
      <c r="AA187" s="144">
        <f>$Z$187*$K$187</f>
        <v>0</v>
      </c>
      <c r="AR187" s="6" t="s">
        <v>477</v>
      </c>
      <c r="AT187" s="6" t="s">
        <v>145</v>
      </c>
      <c r="AU187" s="6" t="s">
        <v>108</v>
      </c>
      <c r="AY187" s="6" t="s">
        <v>144</v>
      </c>
      <c r="BE187" s="92">
        <f>IF($U$187="základní",$N$187,0)</f>
        <v>0</v>
      </c>
      <c r="BF187" s="92">
        <f>IF($U$187="snížená",$N$187,0)</f>
        <v>0</v>
      </c>
      <c r="BG187" s="92">
        <f>IF($U$187="zákl. přenesená",$N$187,0)</f>
        <v>0</v>
      </c>
      <c r="BH187" s="92">
        <f>IF($U$187="sníž. přenesená",$N$187,0)</f>
        <v>0</v>
      </c>
      <c r="BI187" s="92">
        <f>IF($U$187="nulová",$N$187,0)</f>
        <v>0</v>
      </c>
      <c r="BJ187" s="6" t="s">
        <v>21</v>
      </c>
      <c r="BK187" s="92">
        <f>ROUND($L$187*$K$187,2)</f>
        <v>0</v>
      </c>
      <c r="BL187" s="6" t="s">
        <v>477</v>
      </c>
    </row>
    <row r="188" spans="2:64" s="6" customFormat="1" ht="15.75" customHeight="1" x14ac:dyDescent="0.3">
      <c r="B188" s="22"/>
      <c r="C188" s="138" t="s">
        <v>451</v>
      </c>
      <c r="D188" s="138" t="s">
        <v>145</v>
      </c>
      <c r="E188" s="139" t="s">
        <v>729</v>
      </c>
      <c r="F188" s="225" t="s">
        <v>730</v>
      </c>
      <c r="G188" s="226"/>
      <c r="H188" s="226"/>
      <c r="I188" s="226"/>
      <c r="J188" s="140" t="s">
        <v>232</v>
      </c>
      <c r="K188" s="141">
        <v>8.42</v>
      </c>
      <c r="L188" s="227">
        <v>0</v>
      </c>
      <c r="M188" s="226"/>
      <c r="N188" s="228">
        <f>ROUND($L$188*$K$188,2)</f>
        <v>0</v>
      </c>
      <c r="O188" s="226"/>
      <c r="P188" s="226"/>
      <c r="Q188" s="226"/>
      <c r="R188" s="24"/>
      <c r="T188" s="142"/>
      <c r="U188" s="30" t="s">
        <v>40</v>
      </c>
      <c r="V188" s="143">
        <v>0</v>
      </c>
      <c r="W188" s="143">
        <f>$V$188*$K$188</f>
        <v>0</v>
      </c>
      <c r="X188" s="143">
        <v>0</v>
      </c>
      <c r="Y188" s="143">
        <f>$X$188*$K$188</f>
        <v>0</v>
      </c>
      <c r="Z188" s="143">
        <v>0</v>
      </c>
      <c r="AA188" s="144">
        <f>$Z$188*$K$188</f>
        <v>0</v>
      </c>
      <c r="AR188" s="6" t="s">
        <v>477</v>
      </c>
      <c r="AT188" s="6" t="s">
        <v>145</v>
      </c>
      <c r="AU188" s="6" t="s">
        <v>108</v>
      </c>
      <c r="AY188" s="6" t="s">
        <v>144</v>
      </c>
      <c r="BE188" s="92">
        <f>IF($U$188="základní",$N$188,0)</f>
        <v>0</v>
      </c>
      <c r="BF188" s="92">
        <f>IF($U$188="snížená",$N$188,0)</f>
        <v>0</v>
      </c>
      <c r="BG188" s="92">
        <f>IF($U$188="zákl. přenesená",$N$188,0)</f>
        <v>0</v>
      </c>
      <c r="BH188" s="92">
        <f>IF($U$188="sníž. přenesená",$N$188,0)</f>
        <v>0</v>
      </c>
      <c r="BI188" s="92">
        <f>IF($U$188="nulová",$N$188,0)</f>
        <v>0</v>
      </c>
      <c r="BJ188" s="6" t="s">
        <v>21</v>
      </c>
      <c r="BK188" s="92">
        <f>ROUND($L$188*$K$188,2)</f>
        <v>0</v>
      </c>
      <c r="BL188" s="6" t="s">
        <v>477</v>
      </c>
    </row>
    <row r="189" spans="2:64" s="6" customFormat="1" ht="15.75" customHeight="1" x14ac:dyDescent="0.3">
      <c r="B189" s="22"/>
      <c r="C189" s="138" t="s">
        <v>455</v>
      </c>
      <c r="D189" s="138" t="s">
        <v>145</v>
      </c>
      <c r="E189" s="139" t="s">
        <v>731</v>
      </c>
      <c r="F189" s="225" t="s">
        <v>732</v>
      </c>
      <c r="G189" s="226"/>
      <c r="H189" s="226"/>
      <c r="I189" s="226"/>
      <c r="J189" s="140" t="s">
        <v>232</v>
      </c>
      <c r="K189" s="141">
        <v>1.84</v>
      </c>
      <c r="L189" s="227">
        <v>0</v>
      </c>
      <c r="M189" s="226"/>
      <c r="N189" s="228">
        <f>ROUND($L$189*$K$189,2)</f>
        <v>0</v>
      </c>
      <c r="O189" s="226"/>
      <c r="P189" s="226"/>
      <c r="Q189" s="226"/>
      <c r="R189" s="24"/>
      <c r="T189" s="142"/>
      <c r="U189" s="30" t="s">
        <v>40</v>
      </c>
      <c r="V189" s="143">
        <v>0</v>
      </c>
      <c r="W189" s="143">
        <f>$V$189*$K$189</f>
        <v>0</v>
      </c>
      <c r="X189" s="143">
        <v>0</v>
      </c>
      <c r="Y189" s="143">
        <f>$X$189*$K$189</f>
        <v>0</v>
      </c>
      <c r="Z189" s="143">
        <v>0</v>
      </c>
      <c r="AA189" s="144">
        <f>$Z$189*$K$189</f>
        <v>0</v>
      </c>
      <c r="AR189" s="6" t="s">
        <v>477</v>
      </c>
      <c r="AT189" s="6" t="s">
        <v>145</v>
      </c>
      <c r="AU189" s="6" t="s">
        <v>108</v>
      </c>
      <c r="AY189" s="6" t="s">
        <v>144</v>
      </c>
      <c r="BE189" s="92">
        <f>IF($U$189="základní",$N$189,0)</f>
        <v>0</v>
      </c>
      <c r="BF189" s="92">
        <f>IF($U$189="snížená",$N$189,0)</f>
        <v>0</v>
      </c>
      <c r="BG189" s="92">
        <f>IF($U$189="zákl. přenesená",$N$189,0)</f>
        <v>0</v>
      </c>
      <c r="BH189" s="92">
        <f>IF($U$189="sníž. přenesená",$N$189,0)</f>
        <v>0</v>
      </c>
      <c r="BI189" s="92">
        <f>IF($U$189="nulová",$N$189,0)</f>
        <v>0</v>
      </c>
      <c r="BJ189" s="6" t="s">
        <v>21</v>
      </c>
      <c r="BK189" s="92">
        <f>ROUND($L$189*$K$189,2)</f>
        <v>0</v>
      </c>
      <c r="BL189" s="6" t="s">
        <v>477</v>
      </c>
    </row>
    <row r="190" spans="2:64" s="6" customFormat="1" ht="15.75" customHeight="1" x14ac:dyDescent="0.3">
      <c r="B190" s="22"/>
      <c r="C190" s="138" t="s">
        <v>459</v>
      </c>
      <c r="D190" s="138" t="s">
        <v>145</v>
      </c>
      <c r="E190" s="139" t="s">
        <v>733</v>
      </c>
      <c r="F190" s="225" t="s">
        <v>734</v>
      </c>
      <c r="G190" s="226"/>
      <c r="H190" s="226"/>
      <c r="I190" s="226"/>
      <c r="J190" s="140" t="s">
        <v>166</v>
      </c>
      <c r="K190" s="141">
        <v>9</v>
      </c>
      <c r="L190" s="227">
        <v>0</v>
      </c>
      <c r="M190" s="226"/>
      <c r="N190" s="228">
        <f>ROUND($L$190*$K$190,2)</f>
        <v>0</v>
      </c>
      <c r="O190" s="226"/>
      <c r="P190" s="226"/>
      <c r="Q190" s="226"/>
      <c r="R190" s="24"/>
      <c r="T190" s="142"/>
      <c r="U190" s="30" t="s">
        <v>40</v>
      </c>
      <c r="V190" s="143">
        <v>0</v>
      </c>
      <c r="W190" s="143">
        <f>$V$190*$K$190</f>
        <v>0</v>
      </c>
      <c r="X190" s="143">
        <v>0</v>
      </c>
      <c r="Y190" s="143">
        <f>$X$190*$K$190</f>
        <v>0</v>
      </c>
      <c r="Z190" s="143">
        <v>0</v>
      </c>
      <c r="AA190" s="144">
        <f>$Z$190*$K$190</f>
        <v>0</v>
      </c>
      <c r="AR190" s="6" t="s">
        <v>477</v>
      </c>
      <c r="AT190" s="6" t="s">
        <v>145</v>
      </c>
      <c r="AU190" s="6" t="s">
        <v>108</v>
      </c>
      <c r="AY190" s="6" t="s">
        <v>144</v>
      </c>
      <c r="BE190" s="92">
        <f>IF($U$190="základní",$N$190,0)</f>
        <v>0</v>
      </c>
      <c r="BF190" s="92">
        <f>IF($U$190="snížená",$N$190,0)</f>
        <v>0</v>
      </c>
      <c r="BG190" s="92">
        <f>IF($U$190="zákl. přenesená",$N$190,0)</f>
        <v>0</v>
      </c>
      <c r="BH190" s="92">
        <f>IF($U$190="sníž. přenesená",$N$190,0)</f>
        <v>0</v>
      </c>
      <c r="BI190" s="92">
        <f>IF($U$190="nulová",$N$190,0)</f>
        <v>0</v>
      </c>
      <c r="BJ190" s="6" t="s">
        <v>21</v>
      </c>
      <c r="BK190" s="92">
        <f>ROUND($L$190*$K$190,2)</f>
        <v>0</v>
      </c>
      <c r="BL190" s="6" t="s">
        <v>477</v>
      </c>
    </row>
    <row r="191" spans="2:64" s="6" customFormat="1" ht="15.75" customHeight="1" x14ac:dyDescent="0.3">
      <c r="B191" s="22"/>
      <c r="C191" s="138" t="s">
        <v>463</v>
      </c>
      <c r="D191" s="138" t="s">
        <v>145</v>
      </c>
      <c r="E191" s="139" t="s">
        <v>735</v>
      </c>
      <c r="F191" s="225" t="s">
        <v>736</v>
      </c>
      <c r="G191" s="226"/>
      <c r="H191" s="226"/>
      <c r="I191" s="226"/>
      <c r="J191" s="140" t="s">
        <v>166</v>
      </c>
      <c r="K191" s="141">
        <v>9</v>
      </c>
      <c r="L191" s="227">
        <v>0</v>
      </c>
      <c r="M191" s="226"/>
      <c r="N191" s="228">
        <f>ROUND($L$191*$K$191,2)</f>
        <v>0</v>
      </c>
      <c r="O191" s="226"/>
      <c r="P191" s="226"/>
      <c r="Q191" s="226"/>
      <c r="R191" s="24"/>
      <c r="T191" s="142"/>
      <c r="U191" s="30" t="s">
        <v>40</v>
      </c>
      <c r="V191" s="143">
        <v>0</v>
      </c>
      <c r="W191" s="143">
        <f>$V$191*$K$191</f>
        <v>0</v>
      </c>
      <c r="X191" s="143">
        <v>0</v>
      </c>
      <c r="Y191" s="143">
        <f>$X$191*$K$191</f>
        <v>0</v>
      </c>
      <c r="Z191" s="143">
        <v>0</v>
      </c>
      <c r="AA191" s="144">
        <f>$Z$191*$K$191</f>
        <v>0</v>
      </c>
      <c r="AR191" s="6" t="s">
        <v>477</v>
      </c>
      <c r="AT191" s="6" t="s">
        <v>145</v>
      </c>
      <c r="AU191" s="6" t="s">
        <v>108</v>
      </c>
      <c r="AY191" s="6" t="s">
        <v>144</v>
      </c>
      <c r="BE191" s="92">
        <f>IF($U$191="základní",$N$191,0)</f>
        <v>0</v>
      </c>
      <c r="BF191" s="92">
        <f>IF($U$191="snížená",$N$191,0)</f>
        <v>0</v>
      </c>
      <c r="BG191" s="92">
        <f>IF($U$191="zákl. přenesená",$N$191,0)</f>
        <v>0</v>
      </c>
      <c r="BH191" s="92">
        <f>IF($U$191="sníž. přenesená",$N$191,0)</f>
        <v>0</v>
      </c>
      <c r="BI191" s="92">
        <f>IF($U$191="nulová",$N$191,0)</f>
        <v>0</v>
      </c>
      <c r="BJ191" s="6" t="s">
        <v>21</v>
      </c>
      <c r="BK191" s="92">
        <f>ROUND($L$191*$K$191,2)</f>
        <v>0</v>
      </c>
      <c r="BL191" s="6" t="s">
        <v>477</v>
      </c>
    </row>
    <row r="192" spans="2:64" s="6" customFormat="1" ht="27" customHeight="1" x14ac:dyDescent="0.3">
      <c r="B192" s="22"/>
      <c r="C192" s="138" t="s">
        <v>470</v>
      </c>
      <c r="D192" s="138" t="s">
        <v>145</v>
      </c>
      <c r="E192" s="139" t="s">
        <v>739</v>
      </c>
      <c r="F192" s="225" t="s">
        <v>740</v>
      </c>
      <c r="G192" s="226"/>
      <c r="H192" s="226"/>
      <c r="I192" s="226"/>
      <c r="J192" s="140" t="s">
        <v>162</v>
      </c>
      <c r="K192" s="141">
        <v>420</v>
      </c>
      <c r="L192" s="227">
        <v>0</v>
      </c>
      <c r="M192" s="226"/>
      <c r="N192" s="228">
        <f>ROUND($L$192*$K$192,2)</f>
        <v>0</v>
      </c>
      <c r="O192" s="226"/>
      <c r="P192" s="226"/>
      <c r="Q192" s="226"/>
      <c r="R192" s="24"/>
      <c r="T192" s="142"/>
      <c r="U192" s="30" t="s">
        <v>40</v>
      </c>
      <c r="V192" s="143">
        <v>0</v>
      </c>
      <c r="W192" s="143">
        <f>$V$192*$K$192</f>
        <v>0</v>
      </c>
      <c r="X192" s="143">
        <v>0</v>
      </c>
      <c r="Y192" s="143">
        <f>$X$192*$K$192</f>
        <v>0</v>
      </c>
      <c r="Z192" s="143">
        <v>0</v>
      </c>
      <c r="AA192" s="144">
        <f>$Z$192*$K$192</f>
        <v>0</v>
      </c>
      <c r="AR192" s="6" t="s">
        <v>477</v>
      </c>
      <c r="AT192" s="6" t="s">
        <v>145</v>
      </c>
      <c r="AU192" s="6" t="s">
        <v>108</v>
      </c>
      <c r="AY192" s="6" t="s">
        <v>144</v>
      </c>
      <c r="BE192" s="92">
        <f>IF($U$192="základní",$N$192,0)</f>
        <v>0</v>
      </c>
      <c r="BF192" s="92">
        <f>IF($U$192="snížená",$N$192,0)</f>
        <v>0</v>
      </c>
      <c r="BG192" s="92">
        <f>IF($U$192="zákl. přenesená",$N$192,0)</f>
        <v>0</v>
      </c>
      <c r="BH192" s="92">
        <f>IF($U$192="sníž. přenesená",$N$192,0)</f>
        <v>0</v>
      </c>
      <c r="BI192" s="92">
        <f>IF($U$192="nulová",$N$192,0)</f>
        <v>0</v>
      </c>
      <c r="BJ192" s="6" t="s">
        <v>21</v>
      </c>
      <c r="BK192" s="92">
        <f>ROUND($L$192*$K$192,2)</f>
        <v>0</v>
      </c>
      <c r="BL192" s="6" t="s">
        <v>477</v>
      </c>
    </row>
    <row r="193" spans="2:64" s="6" customFormat="1" ht="27" customHeight="1" x14ac:dyDescent="0.3">
      <c r="B193" s="22"/>
      <c r="C193" s="138" t="s">
        <v>474</v>
      </c>
      <c r="D193" s="138" t="s">
        <v>145</v>
      </c>
      <c r="E193" s="139" t="s">
        <v>741</v>
      </c>
      <c r="F193" s="225" t="s">
        <v>742</v>
      </c>
      <c r="G193" s="226"/>
      <c r="H193" s="226"/>
      <c r="I193" s="226"/>
      <c r="J193" s="140" t="s">
        <v>162</v>
      </c>
      <c r="K193" s="141">
        <v>350</v>
      </c>
      <c r="L193" s="227">
        <v>0</v>
      </c>
      <c r="M193" s="226"/>
      <c r="N193" s="228">
        <f>ROUND($L$193*$K$193,2)</f>
        <v>0</v>
      </c>
      <c r="O193" s="226"/>
      <c r="P193" s="226"/>
      <c r="Q193" s="226"/>
      <c r="R193" s="24"/>
      <c r="T193" s="142"/>
      <c r="U193" s="30" t="s">
        <v>40</v>
      </c>
      <c r="V193" s="143">
        <v>0</v>
      </c>
      <c r="W193" s="143">
        <f>$V$193*$K$193</f>
        <v>0</v>
      </c>
      <c r="X193" s="143">
        <v>0</v>
      </c>
      <c r="Y193" s="143">
        <f>$X$193*$K$193</f>
        <v>0</v>
      </c>
      <c r="Z193" s="143">
        <v>0</v>
      </c>
      <c r="AA193" s="144">
        <f>$Z$193*$K$193</f>
        <v>0</v>
      </c>
      <c r="AR193" s="6" t="s">
        <v>477</v>
      </c>
      <c r="AT193" s="6" t="s">
        <v>145</v>
      </c>
      <c r="AU193" s="6" t="s">
        <v>108</v>
      </c>
      <c r="AY193" s="6" t="s">
        <v>144</v>
      </c>
      <c r="BE193" s="92">
        <f>IF($U$193="základní",$N$193,0)</f>
        <v>0</v>
      </c>
      <c r="BF193" s="92">
        <f>IF($U$193="snížená",$N$193,0)</f>
        <v>0</v>
      </c>
      <c r="BG193" s="92">
        <f>IF($U$193="zákl. přenesená",$N$193,0)</f>
        <v>0</v>
      </c>
      <c r="BH193" s="92">
        <f>IF($U$193="sníž. přenesená",$N$193,0)</f>
        <v>0</v>
      </c>
      <c r="BI193" s="92">
        <f>IF($U$193="nulová",$N$193,0)</f>
        <v>0</v>
      </c>
      <c r="BJ193" s="6" t="s">
        <v>21</v>
      </c>
      <c r="BK193" s="92">
        <f>ROUND($L$193*$K$193,2)</f>
        <v>0</v>
      </c>
      <c r="BL193" s="6" t="s">
        <v>477</v>
      </c>
    </row>
    <row r="194" spans="2:64" s="6" customFormat="1" ht="27" customHeight="1" x14ac:dyDescent="0.3">
      <c r="B194" s="22"/>
      <c r="C194" s="138" t="s">
        <v>477</v>
      </c>
      <c r="D194" s="138" t="s">
        <v>145</v>
      </c>
      <c r="E194" s="139" t="s">
        <v>743</v>
      </c>
      <c r="F194" s="225" t="s">
        <v>744</v>
      </c>
      <c r="G194" s="226"/>
      <c r="H194" s="226"/>
      <c r="I194" s="226"/>
      <c r="J194" s="140" t="s">
        <v>162</v>
      </c>
      <c r="K194" s="141">
        <v>350</v>
      </c>
      <c r="L194" s="227">
        <v>0</v>
      </c>
      <c r="M194" s="226"/>
      <c r="N194" s="228">
        <f>ROUND($L$194*$K$194,2)</f>
        <v>0</v>
      </c>
      <c r="O194" s="226"/>
      <c r="P194" s="226"/>
      <c r="Q194" s="226"/>
      <c r="R194" s="24"/>
      <c r="T194" s="142"/>
      <c r="U194" s="30" t="s">
        <v>40</v>
      </c>
      <c r="V194" s="143">
        <v>0</v>
      </c>
      <c r="W194" s="143">
        <f>$V$194*$K$194</f>
        <v>0</v>
      </c>
      <c r="X194" s="143">
        <v>0</v>
      </c>
      <c r="Y194" s="143">
        <f>$X$194*$K$194</f>
        <v>0</v>
      </c>
      <c r="Z194" s="143">
        <v>0</v>
      </c>
      <c r="AA194" s="144">
        <f>$Z$194*$K$194</f>
        <v>0</v>
      </c>
      <c r="AR194" s="6" t="s">
        <v>477</v>
      </c>
      <c r="AT194" s="6" t="s">
        <v>145</v>
      </c>
      <c r="AU194" s="6" t="s">
        <v>108</v>
      </c>
      <c r="AY194" s="6" t="s">
        <v>144</v>
      </c>
      <c r="BE194" s="92">
        <f>IF($U$194="základní",$N$194,0)</f>
        <v>0</v>
      </c>
      <c r="BF194" s="92">
        <f>IF($U$194="snížená",$N$194,0)</f>
        <v>0</v>
      </c>
      <c r="BG194" s="92">
        <f>IF($U$194="zákl. přenesená",$N$194,0)</f>
        <v>0</v>
      </c>
      <c r="BH194" s="92">
        <f>IF($U$194="sníž. přenesená",$N$194,0)</f>
        <v>0</v>
      </c>
      <c r="BI194" s="92">
        <f>IF($U$194="nulová",$N$194,0)</f>
        <v>0</v>
      </c>
      <c r="BJ194" s="6" t="s">
        <v>21</v>
      </c>
      <c r="BK194" s="92">
        <f>ROUND($L$194*$K$194,2)</f>
        <v>0</v>
      </c>
      <c r="BL194" s="6" t="s">
        <v>477</v>
      </c>
    </row>
    <row r="195" spans="2:64" s="6" customFormat="1" ht="15.75" customHeight="1" x14ac:dyDescent="0.3">
      <c r="B195" s="22"/>
      <c r="C195" s="138" t="s">
        <v>480</v>
      </c>
      <c r="D195" s="138" t="s">
        <v>145</v>
      </c>
      <c r="E195" s="139" t="s">
        <v>745</v>
      </c>
      <c r="F195" s="225" t="s">
        <v>746</v>
      </c>
      <c r="G195" s="226"/>
      <c r="H195" s="226"/>
      <c r="I195" s="226"/>
      <c r="J195" s="140" t="s">
        <v>162</v>
      </c>
      <c r="K195" s="141">
        <v>350</v>
      </c>
      <c r="L195" s="227">
        <v>0</v>
      </c>
      <c r="M195" s="226"/>
      <c r="N195" s="228">
        <f>ROUND($L$195*$K$195,2)</f>
        <v>0</v>
      </c>
      <c r="O195" s="226"/>
      <c r="P195" s="226"/>
      <c r="Q195" s="226"/>
      <c r="R195" s="24"/>
      <c r="T195" s="142"/>
      <c r="U195" s="30" t="s">
        <v>40</v>
      </c>
      <c r="V195" s="143">
        <v>0</v>
      </c>
      <c r="W195" s="143">
        <f>$V$195*$K$195</f>
        <v>0</v>
      </c>
      <c r="X195" s="143">
        <v>0</v>
      </c>
      <c r="Y195" s="143">
        <f>$X$195*$K$195</f>
        <v>0</v>
      </c>
      <c r="Z195" s="143">
        <v>0</v>
      </c>
      <c r="AA195" s="144">
        <f>$Z$195*$K$195</f>
        <v>0</v>
      </c>
      <c r="AR195" s="6" t="s">
        <v>477</v>
      </c>
      <c r="AT195" s="6" t="s">
        <v>145</v>
      </c>
      <c r="AU195" s="6" t="s">
        <v>108</v>
      </c>
      <c r="AY195" s="6" t="s">
        <v>144</v>
      </c>
      <c r="BE195" s="92">
        <f>IF($U$195="základní",$N$195,0)</f>
        <v>0</v>
      </c>
      <c r="BF195" s="92">
        <f>IF($U$195="snížená",$N$195,0)</f>
        <v>0</v>
      </c>
      <c r="BG195" s="92">
        <f>IF($U$195="zákl. přenesená",$N$195,0)</f>
        <v>0</v>
      </c>
      <c r="BH195" s="92">
        <f>IF($U$195="sníž. přenesená",$N$195,0)</f>
        <v>0</v>
      </c>
      <c r="BI195" s="92">
        <f>IF($U$195="nulová",$N$195,0)</f>
        <v>0</v>
      </c>
      <c r="BJ195" s="6" t="s">
        <v>21</v>
      </c>
      <c r="BK195" s="92">
        <f>ROUND($L$195*$K$195,2)</f>
        <v>0</v>
      </c>
      <c r="BL195" s="6" t="s">
        <v>477</v>
      </c>
    </row>
    <row r="196" spans="2:64" s="6" customFormat="1" ht="27" customHeight="1" x14ac:dyDescent="0.3">
      <c r="B196" s="22"/>
      <c r="C196" s="138" t="s">
        <v>482</v>
      </c>
      <c r="D196" s="138" t="s">
        <v>145</v>
      </c>
      <c r="E196" s="139" t="s">
        <v>747</v>
      </c>
      <c r="F196" s="225" t="s">
        <v>748</v>
      </c>
      <c r="G196" s="226"/>
      <c r="H196" s="226"/>
      <c r="I196" s="226"/>
      <c r="J196" s="140" t="s">
        <v>162</v>
      </c>
      <c r="K196" s="141">
        <v>350</v>
      </c>
      <c r="L196" s="227">
        <v>0</v>
      </c>
      <c r="M196" s="226"/>
      <c r="N196" s="228">
        <f>ROUND($L$196*$K$196,2)</f>
        <v>0</v>
      </c>
      <c r="O196" s="226"/>
      <c r="P196" s="226"/>
      <c r="Q196" s="226"/>
      <c r="R196" s="24"/>
      <c r="T196" s="142"/>
      <c r="U196" s="30" t="s">
        <v>40</v>
      </c>
      <c r="V196" s="143">
        <v>0</v>
      </c>
      <c r="W196" s="143">
        <f>$V$196*$K$196</f>
        <v>0</v>
      </c>
      <c r="X196" s="143">
        <v>0</v>
      </c>
      <c r="Y196" s="143">
        <f>$X$196*$K$196</f>
        <v>0</v>
      </c>
      <c r="Z196" s="143">
        <v>0</v>
      </c>
      <c r="AA196" s="144">
        <f>$Z$196*$K$196</f>
        <v>0</v>
      </c>
      <c r="AR196" s="6" t="s">
        <v>477</v>
      </c>
      <c r="AT196" s="6" t="s">
        <v>145</v>
      </c>
      <c r="AU196" s="6" t="s">
        <v>108</v>
      </c>
      <c r="AY196" s="6" t="s">
        <v>144</v>
      </c>
      <c r="BE196" s="92">
        <f>IF($U$196="základní",$N$196,0)</f>
        <v>0</v>
      </c>
      <c r="BF196" s="92">
        <f>IF($U$196="snížená",$N$196,0)</f>
        <v>0</v>
      </c>
      <c r="BG196" s="92">
        <f>IF($U$196="zákl. přenesená",$N$196,0)</f>
        <v>0</v>
      </c>
      <c r="BH196" s="92">
        <f>IF($U$196="sníž. přenesená",$N$196,0)</f>
        <v>0</v>
      </c>
      <c r="BI196" s="92">
        <f>IF($U$196="nulová",$N$196,0)</f>
        <v>0</v>
      </c>
      <c r="BJ196" s="6" t="s">
        <v>21</v>
      </c>
      <c r="BK196" s="92">
        <f>ROUND($L$196*$K$196,2)</f>
        <v>0</v>
      </c>
      <c r="BL196" s="6" t="s">
        <v>477</v>
      </c>
    </row>
    <row r="197" spans="2:64" s="6" customFormat="1" ht="15.75" customHeight="1" x14ac:dyDescent="0.3">
      <c r="B197" s="22"/>
      <c r="C197" s="138" t="s">
        <v>483</v>
      </c>
      <c r="D197" s="138" t="s">
        <v>145</v>
      </c>
      <c r="E197" s="139" t="s">
        <v>715</v>
      </c>
      <c r="F197" s="225" t="s">
        <v>716</v>
      </c>
      <c r="G197" s="226"/>
      <c r="H197" s="226"/>
      <c r="I197" s="226"/>
      <c r="J197" s="140" t="s">
        <v>232</v>
      </c>
      <c r="K197" s="141">
        <v>28</v>
      </c>
      <c r="L197" s="227">
        <v>0</v>
      </c>
      <c r="M197" s="226"/>
      <c r="N197" s="228">
        <f>ROUND($L$197*$K$197,2)</f>
        <v>0</v>
      </c>
      <c r="O197" s="226"/>
      <c r="P197" s="226"/>
      <c r="Q197" s="226"/>
      <c r="R197" s="24"/>
      <c r="T197" s="142"/>
      <c r="U197" s="30" t="s">
        <v>40</v>
      </c>
      <c r="V197" s="143">
        <v>0</v>
      </c>
      <c r="W197" s="143">
        <f>$V$197*$K$197</f>
        <v>0</v>
      </c>
      <c r="X197" s="143">
        <v>0</v>
      </c>
      <c r="Y197" s="143">
        <f>$X$197*$K$197</f>
        <v>0</v>
      </c>
      <c r="Z197" s="143">
        <v>0</v>
      </c>
      <c r="AA197" s="144">
        <f>$Z$197*$K$197</f>
        <v>0</v>
      </c>
      <c r="AR197" s="6" t="s">
        <v>477</v>
      </c>
      <c r="AT197" s="6" t="s">
        <v>145</v>
      </c>
      <c r="AU197" s="6" t="s">
        <v>108</v>
      </c>
      <c r="AY197" s="6" t="s">
        <v>144</v>
      </c>
      <c r="BE197" s="92">
        <f>IF($U$197="základní",$N$197,0)</f>
        <v>0</v>
      </c>
      <c r="BF197" s="92">
        <f>IF($U$197="snížená",$N$197,0)</f>
        <v>0</v>
      </c>
      <c r="BG197" s="92">
        <f>IF($U$197="zákl. přenesená",$N$197,0)</f>
        <v>0</v>
      </c>
      <c r="BH197" s="92">
        <f>IF($U$197="sníž. přenesená",$N$197,0)</f>
        <v>0</v>
      </c>
      <c r="BI197" s="92">
        <f>IF($U$197="nulová",$N$197,0)</f>
        <v>0</v>
      </c>
      <c r="BJ197" s="6" t="s">
        <v>21</v>
      </c>
      <c r="BK197" s="92">
        <f>ROUND($L$197*$K$197,2)</f>
        <v>0</v>
      </c>
      <c r="BL197" s="6" t="s">
        <v>477</v>
      </c>
    </row>
    <row r="198" spans="2:64" s="6" customFormat="1" ht="15.75" customHeight="1" x14ac:dyDescent="0.3">
      <c r="B198" s="22"/>
      <c r="C198" s="138" t="s">
        <v>486</v>
      </c>
      <c r="D198" s="138" t="s">
        <v>145</v>
      </c>
      <c r="E198" s="139" t="s">
        <v>749</v>
      </c>
      <c r="F198" s="225" t="s">
        <v>750</v>
      </c>
      <c r="G198" s="226"/>
      <c r="H198" s="226"/>
      <c r="I198" s="226"/>
      <c r="J198" s="140" t="s">
        <v>166</v>
      </c>
      <c r="K198" s="141">
        <v>122.5</v>
      </c>
      <c r="L198" s="227">
        <v>0</v>
      </c>
      <c r="M198" s="226"/>
      <c r="N198" s="228">
        <f>ROUND($L$198*$K$198,2)</f>
        <v>0</v>
      </c>
      <c r="O198" s="226"/>
      <c r="P198" s="226"/>
      <c r="Q198" s="226"/>
      <c r="R198" s="24"/>
      <c r="T198" s="142"/>
      <c r="U198" s="30" t="s">
        <v>40</v>
      </c>
      <c r="V198" s="143">
        <v>0</v>
      </c>
      <c r="W198" s="143">
        <f>$V$198*$K$198</f>
        <v>0</v>
      </c>
      <c r="X198" s="143">
        <v>0</v>
      </c>
      <c r="Y198" s="143">
        <f>$X$198*$K$198</f>
        <v>0</v>
      </c>
      <c r="Z198" s="143">
        <v>0</v>
      </c>
      <c r="AA198" s="144">
        <f>$Z$198*$K$198</f>
        <v>0</v>
      </c>
      <c r="AR198" s="6" t="s">
        <v>477</v>
      </c>
      <c r="AT198" s="6" t="s">
        <v>145</v>
      </c>
      <c r="AU198" s="6" t="s">
        <v>108</v>
      </c>
      <c r="AY198" s="6" t="s">
        <v>144</v>
      </c>
      <c r="BE198" s="92">
        <f>IF($U$198="základní",$N$198,0)</f>
        <v>0</v>
      </c>
      <c r="BF198" s="92">
        <f>IF($U$198="snížená",$N$198,0)</f>
        <v>0</v>
      </c>
      <c r="BG198" s="92">
        <f>IF($U$198="zákl. přenesená",$N$198,0)</f>
        <v>0</v>
      </c>
      <c r="BH198" s="92">
        <f>IF($U$198="sníž. přenesená",$N$198,0)</f>
        <v>0</v>
      </c>
      <c r="BI198" s="92">
        <f>IF($U$198="nulová",$N$198,0)</f>
        <v>0</v>
      </c>
      <c r="BJ198" s="6" t="s">
        <v>21</v>
      </c>
      <c r="BK198" s="92">
        <f>ROUND($L$198*$K$198,2)</f>
        <v>0</v>
      </c>
      <c r="BL198" s="6" t="s">
        <v>477</v>
      </c>
    </row>
    <row r="199" spans="2:64" s="127" customFormat="1" ht="30.75" customHeight="1" x14ac:dyDescent="0.35">
      <c r="B199" s="128"/>
      <c r="C199" s="129"/>
      <c r="D199" s="137" t="s">
        <v>644</v>
      </c>
      <c r="E199" s="129"/>
      <c r="F199" s="129"/>
      <c r="G199" s="129"/>
      <c r="H199" s="129"/>
      <c r="I199" s="129"/>
      <c r="J199" s="129"/>
      <c r="K199" s="129"/>
      <c r="L199" s="129"/>
      <c r="M199" s="129"/>
      <c r="N199" s="237">
        <f>$BK$199</f>
        <v>0</v>
      </c>
      <c r="O199" s="236"/>
      <c r="P199" s="236"/>
      <c r="Q199" s="236"/>
      <c r="R199" s="131"/>
      <c r="T199" s="132"/>
      <c r="U199" s="129"/>
      <c r="V199" s="129"/>
      <c r="W199" s="133">
        <f>SUM($W$200:$W$206)</f>
        <v>0</v>
      </c>
      <c r="X199" s="129"/>
      <c r="Y199" s="133">
        <f>SUM($Y$200:$Y$206)</f>
        <v>0</v>
      </c>
      <c r="Z199" s="129"/>
      <c r="AA199" s="134">
        <f>SUM($AA$200:$AA$206)</f>
        <v>0</v>
      </c>
      <c r="AR199" s="135" t="s">
        <v>153</v>
      </c>
      <c r="AT199" s="135" t="s">
        <v>74</v>
      </c>
      <c r="AU199" s="135" t="s">
        <v>21</v>
      </c>
      <c r="AY199" s="135" t="s">
        <v>144</v>
      </c>
      <c r="BK199" s="136">
        <f>SUM($BK$200:$BK$206)</f>
        <v>0</v>
      </c>
    </row>
    <row r="200" spans="2:64" s="6" customFormat="1" ht="15.75" customHeight="1" x14ac:dyDescent="0.3">
      <c r="B200" s="22"/>
      <c r="C200" s="138" t="s">
        <v>489</v>
      </c>
      <c r="D200" s="138" t="s">
        <v>145</v>
      </c>
      <c r="E200" s="139" t="s">
        <v>751</v>
      </c>
      <c r="F200" s="225" t="s">
        <v>752</v>
      </c>
      <c r="G200" s="226"/>
      <c r="H200" s="226"/>
      <c r="I200" s="226"/>
      <c r="J200" s="140" t="s">
        <v>753</v>
      </c>
      <c r="K200" s="163">
        <v>0</v>
      </c>
      <c r="L200" s="227">
        <v>0</v>
      </c>
      <c r="M200" s="226"/>
      <c r="N200" s="228">
        <f>ROUND($L$200*$K$200,2)</f>
        <v>0</v>
      </c>
      <c r="O200" s="226"/>
      <c r="P200" s="226"/>
      <c r="Q200" s="226"/>
      <c r="R200" s="24"/>
      <c r="T200" s="142"/>
      <c r="U200" s="30" t="s">
        <v>40</v>
      </c>
      <c r="V200" s="143">
        <v>0</v>
      </c>
      <c r="W200" s="143">
        <f>$V$200*$K$200</f>
        <v>0</v>
      </c>
      <c r="X200" s="143">
        <v>0</v>
      </c>
      <c r="Y200" s="143">
        <f>$X$200*$K$200</f>
        <v>0</v>
      </c>
      <c r="Z200" s="143">
        <v>0</v>
      </c>
      <c r="AA200" s="144">
        <f>$Z$200*$K$200</f>
        <v>0</v>
      </c>
      <c r="AR200" s="6" t="s">
        <v>477</v>
      </c>
      <c r="AT200" s="6" t="s">
        <v>145</v>
      </c>
      <c r="AU200" s="6" t="s">
        <v>108</v>
      </c>
      <c r="AY200" s="6" t="s">
        <v>144</v>
      </c>
      <c r="BE200" s="92">
        <f>IF($U$200="základní",$N$200,0)</f>
        <v>0</v>
      </c>
      <c r="BF200" s="92">
        <f>IF($U$200="snížená",$N$200,0)</f>
        <v>0</v>
      </c>
      <c r="BG200" s="92">
        <f>IF($U$200="zákl. přenesená",$N$200,0)</f>
        <v>0</v>
      </c>
      <c r="BH200" s="92">
        <f>IF($U$200="sníž. přenesená",$N$200,0)</f>
        <v>0</v>
      </c>
      <c r="BI200" s="92">
        <f>IF($U$200="nulová",$N$200,0)</f>
        <v>0</v>
      </c>
      <c r="BJ200" s="6" t="s">
        <v>21</v>
      </c>
      <c r="BK200" s="92">
        <f>ROUND($L$200*$K$200,2)</f>
        <v>0</v>
      </c>
      <c r="BL200" s="6" t="s">
        <v>477</v>
      </c>
    </row>
    <row r="201" spans="2:64" s="6" customFormat="1" ht="15.75" customHeight="1" x14ac:dyDescent="0.3">
      <c r="B201" s="22"/>
      <c r="C201" s="138" t="s">
        <v>754</v>
      </c>
      <c r="D201" s="138" t="s">
        <v>145</v>
      </c>
      <c r="E201" s="139" t="s">
        <v>755</v>
      </c>
      <c r="F201" s="225" t="s">
        <v>756</v>
      </c>
      <c r="G201" s="226"/>
      <c r="H201" s="226"/>
      <c r="I201" s="226"/>
      <c r="J201" s="140" t="s">
        <v>753</v>
      </c>
      <c r="K201" s="163">
        <v>0</v>
      </c>
      <c r="L201" s="227">
        <v>0</v>
      </c>
      <c r="M201" s="226"/>
      <c r="N201" s="228">
        <f>ROUND($L$201*$K$201,2)</f>
        <v>0</v>
      </c>
      <c r="O201" s="226"/>
      <c r="P201" s="226"/>
      <c r="Q201" s="226"/>
      <c r="R201" s="24"/>
      <c r="T201" s="142"/>
      <c r="U201" s="30" t="s">
        <v>40</v>
      </c>
      <c r="V201" s="143">
        <v>0</v>
      </c>
      <c r="W201" s="143">
        <f>$V$201*$K$201</f>
        <v>0</v>
      </c>
      <c r="X201" s="143">
        <v>0</v>
      </c>
      <c r="Y201" s="143">
        <f>$X$201*$K$201</f>
        <v>0</v>
      </c>
      <c r="Z201" s="143">
        <v>0</v>
      </c>
      <c r="AA201" s="144">
        <f>$Z$201*$K$201</f>
        <v>0</v>
      </c>
      <c r="AR201" s="6" t="s">
        <v>477</v>
      </c>
      <c r="AT201" s="6" t="s">
        <v>145</v>
      </c>
      <c r="AU201" s="6" t="s">
        <v>108</v>
      </c>
      <c r="AY201" s="6" t="s">
        <v>144</v>
      </c>
      <c r="BE201" s="92">
        <f>IF($U$201="základní",$N$201,0)</f>
        <v>0</v>
      </c>
      <c r="BF201" s="92">
        <f>IF($U$201="snížená",$N$201,0)</f>
        <v>0</v>
      </c>
      <c r="BG201" s="92">
        <f>IF($U$201="zákl. přenesená",$N$201,0)</f>
        <v>0</v>
      </c>
      <c r="BH201" s="92">
        <f>IF($U$201="sníž. přenesená",$N$201,0)</f>
        <v>0</v>
      </c>
      <c r="BI201" s="92">
        <f>IF($U$201="nulová",$N$201,0)</f>
        <v>0</v>
      </c>
      <c r="BJ201" s="6" t="s">
        <v>21</v>
      </c>
      <c r="BK201" s="92">
        <f>ROUND($L$201*$K$201,2)</f>
        <v>0</v>
      </c>
      <c r="BL201" s="6" t="s">
        <v>477</v>
      </c>
    </row>
    <row r="202" spans="2:64" s="6" customFormat="1" ht="15.75" customHeight="1" x14ac:dyDescent="0.3">
      <c r="B202" s="22"/>
      <c r="C202" s="138" t="s">
        <v>757</v>
      </c>
      <c r="D202" s="138" t="s">
        <v>145</v>
      </c>
      <c r="E202" s="139" t="s">
        <v>758</v>
      </c>
      <c r="F202" s="225" t="s">
        <v>759</v>
      </c>
      <c r="G202" s="226"/>
      <c r="H202" s="226"/>
      <c r="I202" s="226"/>
      <c r="J202" s="140" t="s">
        <v>753</v>
      </c>
      <c r="K202" s="163">
        <v>0</v>
      </c>
      <c r="L202" s="227">
        <v>0</v>
      </c>
      <c r="M202" s="226"/>
      <c r="N202" s="228">
        <f>ROUND($L$202*$K$202,2)</f>
        <v>0</v>
      </c>
      <c r="O202" s="226"/>
      <c r="P202" s="226"/>
      <c r="Q202" s="226"/>
      <c r="R202" s="24"/>
      <c r="T202" s="142"/>
      <c r="U202" s="30" t="s">
        <v>40</v>
      </c>
      <c r="V202" s="143">
        <v>0</v>
      </c>
      <c r="W202" s="143">
        <f>$V$202*$K$202</f>
        <v>0</v>
      </c>
      <c r="X202" s="143">
        <v>0</v>
      </c>
      <c r="Y202" s="143">
        <f>$X$202*$K$202</f>
        <v>0</v>
      </c>
      <c r="Z202" s="143">
        <v>0</v>
      </c>
      <c r="AA202" s="144">
        <f>$Z$202*$K$202</f>
        <v>0</v>
      </c>
      <c r="AR202" s="6" t="s">
        <v>477</v>
      </c>
      <c r="AT202" s="6" t="s">
        <v>145</v>
      </c>
      <c r="AU202" s="6" t="s">
        <v>108</v>
      </c>
      <c r="AY202" s="6" t="s">
        <v>144</v>
      </c>
      <c r="BE202" s="92">
        <f>IF($U$202="základní",$N$202,0)</f>
        <v>0</v>
      </c>
      <c r="BF202" s="92">
        <f>IF($U$202="snížená",$N$202,0)</f>
        <v>0</v>
      </c>
      <c r="BG202" s="92">
        <f>IF($U$202="zákl. přenesená",$N$202,0)</f>
        <v>0</v>
      </c>
      <c r="BH202" s="92">
        <f>IF($U$202="sníž. přenesená",$N$202,0)</f>
        <v>0</v>
      </c>
      <c r="BI202" s="92">
        <f>IF($U$202="nulová",$N$202,0)</f>
        <v>0</v>
      </c>
      <c r="BJ202" s="6" t="s">
        <v>21</v>
      </c>
      <c r="BK202" s="92">
        <f>ROUND($L$202*$K$202,2)</f>
        <v>0</v>
      </c>
      <c r="BL202" s="6" t="s">
        <v>477</v>
      </c>
    </row>
    <row r="203" spans="2:64" s="6" customFormat="1" ht="15.75" customHeight="1" x14ac:dyDescent="0.3">
      <c r="B203" s="22"/>
      <c r="C203" s="138" t="s">
        <v>760</v>
      </c>
      <c r="D203" s="138" t="s">
        <v>145</v>
      </c>
      <c r="E203" s="139" t="s">
        <v>761</v>
      </c>
      <c r="F203" s="225" t="s">
        <v>762</v>
      </c>
      <c r="G203" s="226"/>
      <c r="H203" s="226"/>
      <c r="I203" s="226"/>
      <c r="J203" s="140" t="s">
        <v>753</v>
      </c>
      <c r="K203" s="163">
        <v>0</v>
      </c>
      <c r="L203" s="227">
        <v>0</v>
      </c>
      <c r="M203" s="226"/>
      <c r="N203" s="228">
        <f>ROUND($L$203*$K$203,2)</f>
        <v>0</v>
      </c>
      <c r="O203" s="226"/>
      <c r="P203" s="226"/>
      <c r="Q203" s="226"/>
      <c r="R203" s="24"/>
      <c r="T203" s="142"/>
      <c r="U203" s="30" t="s">
        <v>40</v>
      </c>
      <c r="V203" s="143">
        <v>0</v>
      </c>
      <c r="W203" s="143">
        <f>$V$203*$K$203</f>
        <v>0</v>
      </c>
      <c r="X203" s="143">
        <v>0</v>
      </c>
      <c r="Y203" s="143">
        <f>$X$203*$K$203</f>
        <v>0</v>
      </c>
      <c r="Z203" s="143">
        <v>0</v>
      </c>
      <c r="AA203" s="144">
        <f>$Z$203*$K$203</f>
        <v>0</v>
      </c>
      <c r="AR203" s="6" t="s">
        <v>477</v>
      </c>
      <c r="AT203" s="6" t="s">
        <v>145</v>
      </c>
      <c r="AU203" s="6" t="s">
        <v>108</v>
      </c>
      <c r="AY203" s="6" t="s">
        <v>144</v>
      </c>
      <c r="BE203" s="92">
        <f>IF($U$203="základní",$N$203,0)</f>
        <v>0</v>
      </c>
      <c r="BF203" s="92">
        <f>IF($U$203="snížená",$N$203,0)</f>
        <v>0</v>
      </c>
      <c r="BG203" s="92">
        <f>IF($U$203="zákl. přenesená",$N$203,0)</f>
        <v>0</v>
      </c>
      <c r="BH203" s="92">
        <f>IF($U$203="sníž. přenesená",$N$203,0)</f>
        <v>0</v>
      </c>
      <c r="BI203" s="92">
        <f>IF($U$203="nulová",$N$203,0)</f>
        <v>0</v>
      </c>
      <c r="BJ203" s="6" t="s">
        <v>21</v>
      </c>
      <c r="BK203" s="92">
        <f>ROUND($L$203*$K$203,2)</f>
        <v>0</v>
      </c>
      <c r="BL203" s="6" t="s">
        <v>477</v>
      </c>
    </row>
    <row r="204" spans="2:64" s="6" customFormat="1" ht="15.75" customHeight="1" x14ac:dyDescent="0.3">
      <c r="B204" s="22"/>
      <c r="C204" s="138" t="s">
        <v>763</v>
      </c>
      <c r="D204" s="138" t="s">
        <v>145</v>
      </c>
      <c r="E204" s="139" t="s">
        <v>764</v>
      </c>
      <c r="F204" s="225" t="s">
        <v>765</v>
      </c>
      <c r="G204" s="226"/>
      <c r="H204" s="226"/>
      <c r="I204" s="226"/>
      <c r="J204" s="140" t="s">
        <v>753</v>
      </c>
      <c r="K204" s="163">
        <v>0</v>
      </c>
      <c r="L204" s="227">
        <v>0</v>
      </c>
      <c r="M204" s="226"/>
      <c r="N204" s="228">
        <f>ROUND($L$204*$K$204,2)</f>
        <v>0</v>
      </c>
      <c r="O204" s="226"/>
      <c r="P204" s="226"/>
      <c r="Q204" s="226"/>
      <c r="R204" s="24"/>
      <c r="T204" s="142"/>
      <c r="U204" s="30" t="s">
        <v>40</v>
      </c>
      <c r="V204" s="143">
        <v>0</v>
      </c>
      <c r="W204" s="143">
        <f>$V$204*$K$204</f>
        <v>0</v>
      </c>
      <c r="X204" s="143">
        <v>0</v>
      </c>
      <c r="Y204" s="143">
        <f>$X$204*$K$204</f>
        <v>0</v>
      </c>
      <c r="Z204" s="143">
        <v>0</v>
      </c>
      <c r="AA204" s="144">
        <f>$Z$204*$K$204</f>
        <v>0</v>
      </c>
      <c r="AR204" s="6" t="s">
        <v>477</v>
      </c>
      <c r="AT204" s="6" t="s">
        <v>145</v>
      </c>
      <c r="AU204" s="6" t="s">
        <v>108</v>
      </c>
      <c r="AY204" s="6" t="s">
        <v>144</v>
      </c>
      <c r="BE204" s="92">
        <f>IF($U$204="základní",$N$204,0)</f>
        <v>0</v>
      </c>
      <c r="BF204" s="92">
        <f>IF($U$204="snížená",$N$204,0)</f>
        <v>0</v>
      </c>
      <c r="BG204" s="92">
        <f>IF($U$204="zákl. přenesená",$N$204,0)</f>
        <v>0</v>
      </c>
      <c r="BH204" s="92">
        <f>IF($U$204="sníž. přenesená",$N$204,0)</f>
        <v>0</v>
      </c>
      <c r="BI204" s="92">
        <f>IF($U$204="nulová",$N$204,0)</f>
        <v>0</v>
      </c>
      <c r="BJ204" s="6" t="s">
        <v>21</v>
      </c>
      <c r="BK204" s="92">
        <f>ROUND($L$204*$K$204,2)</f>
        <v>0</v>
      </c>
      <c r="BL204" s="6" t="s">
        <v>477</v>
      </c>
    </row>
    <row r="205" spans="2:64" s="6" customFormat="1" ht="15.75" customHeight="1" x14ac:dyDescent="0.3">
      <c r="B205" s="22"/>
      <c r="C205" s="138" t="s">
        <v>766</v>
      </c>
      <c r="D205" s="138" t="s">
        <v>145</v>
      </c>
      <c r="E205" s="139" t="s">
        <v>767</v>
      </c>
      <c r="F205" s="225" t="s">
        <v>768</v>
      </c>
      <c r="G205" s="226"/>
      <c r="H205" s="226"/>
      <c r="I205" s="226"/>
      <c r="J205" s="140" t="s">
        <v>753</v>
      </c>
      <c r="K205" s="163">
        <v>0</v>
      </c>
      <c r="L205" s="227">
        <v>0</v>
      </c>
      <c r="M205" s="226"/>
      <c r="N205" s="228">
        <f>ROUND($L$205*$K$205,2)</f>
        <v>0</v>
      </c>
      <c r="O205" s="226"/>
      <c r="P205" s="226"/>
      <c r="Q205" s="226"/>
      <c r="R205" s="24"/>
      <c r="T205" s="142"/>
      <c r="U205" s="30" t="s">
        <v>40</v>
      </c>
      <c r="V205" s="143">
        <v>0</v>
      </c>
      <c r="W205" s="143">
        <f>$V$205*$K$205</f>
        <v>0</v>
      </c>
      <c r="X205" s="143">
        <v>0</v>
      </c>
      <c r="Y205" s="143">
        <f>$X$205*$K$205</f>
        <v>0</v>
      </c>
      <c r="Z205" s="143">
        <v>0</v>
      </c>
      <c r="AA205" s="144">
        <f>$Z$205*$K$205</f>
        <v>0</v>
      </c>
      <c r="AR205" s="6" t="s">
        <v>477</v>
      </c>
      <c r="AT205" s="6" t="s">
        <v>145</v>
      </c>
      <c r="AU205" s="6" t="s">
        <v>108</v>
      </c>
      <c r="AY205" s="6" t="s">
        <v>144</v>
      </c>
      <c r="BE205" s="92">
        <f>IF($U$205="základní",$N$205,0)</f>
        <v>0</v>
      </c>
      <c r="BF205" s="92">
        <f>IF($U$205="snížená",$N$205,0)</f>
        <v>0</v>
      </c>
      <c r="BG205" s="92">
        <f>IF($U$205="zákl. přenesená",$N$205,0)</f>
        <v>0</v>
      </c>
      <c r="BH205" s="92">
        <f>IF($U$205="sníž. přenesená",$N$205,0)</f>
        <v>0</v>
      </c>
      <c r="BI205" s="92">
        <f>IF($U$205="nulová",$N$205,0)</f>
        <v>0</v>
      </c>
      <c r="BJ205" s="6" t="s">
        <v>21</v>
      </c>
      <c r="BK205" s="92">
        <f>ROUND($L$205*$K$205,2)</f>
        <v>0</v>
      </c>
      <c r="BL205" s="6" t="s">
        <v>477</v>
      </c>
    </row>
    <row r="206" spans="2:64" s="6" customFormat="1" ht="15.75" customHeight="1" x14ac:dyDescent="0.3">
      <c r="B206" s="22"/>
      <c r="C206" s="138" t="s">
        <v>769</v>
      </c>
      <c r="D206" s="138" t="s">
        <v>145</v>
      </c>
      <c r="E206" s="139" t="s">
        <v>770</v>
      </c>
      <c r="F206" s="225" t="s">
        <v>771</v>
      </c>
      <c r="G206" s="226"/>
      <c r="H206" s="226"/>
      <c r="I206" s="226"/>
      <c r="J206" s="140" t="s">
        <v>156</v>
      </c>
      <c r="K206" s="141">
        <v>1</v>
      </c>
      <c r="L206" s="227">
        <v>0</v>
      </c>
      <c r="M206" s="226"/>
      <c r="N206" s="228">
        <f>ROUND($L$206*$K$206,2)</f>
        <v>0</v>
      </c>
      <c r="O206" s="226"/>
      <c r="P206" s="226"/>
      <c r="Q206" s="226"/>
      <c r="R206" s="24"/>
      <c r="T206" s="142"/>
      <c r="U206" s="30" t="s">
        <v>40</v>
      </c>
      <c r="V206" s="143">
        <v>0</v>
      </c>
      <c r="W206" s="143">
        <f>$V$206*$K$206</f>
        <v>0</v>
      </c>
      <c r="X206" s="143">
        <v>0</v>
      </c>
      <c r="Y206" s="143">
        <f>$X$206*$K$206</f>
        <v>0</v>
      </c>
      <c r="Z206" s="143">
        <v>0</v>
      </c>
      <c r="AA206" s="144">
        <f>$Z$206*$K$206</f>
        <v>0</v>
      </c>
      <c r="AR206" s="6" t="s">
        <v>477</v>
      </c>
      <c r="AT206" s="6" t="s">
        <v>145</v>
      </c>
      <c r="AU206" s="6" t="s">
        <v>108</v>
      </c>
      <c r="AY206" s="6" t="s">
        <v>144</v>
      </c>
      <c r="BE206" s="92">
        <f>IF($U$206="základní",$N$206,0)</f>
        <v>0</v>
      </c>
      <c r="BF206" s="92">
        <f>IF($U$206="snížená",$N$206,0)</f>
        <v>0</v>
      </c>
      <c r="BG206" s="92">
        <f>IF($U$206="zákl. přenesená",$N$206,0)</f>
        <v>0</v>
      </c>
      <c r="BH206" s="92">
        <f>IF($U$206="sníž. přenesená",$N$206,0)</f>
        <v>0</v>
      </c>
      <c r="BI206" s="92">
        <f>IF($U$206="nulová",$N$206,0)</f>
        <v>0</v>
      </c>
      <c r="BJ206" s="6" t="s">
        <v>21</v>
      </c>
      <c r="BK206" s="92">
        <f>ROUND($L$206*$K$206,2)</f>
        <v>0</v>
      </c>
      <c r="BL206" s="6" t="s">
        <v>477</v>
      </c>
    </row>
    <row r="207" spans="2:64" s="6" customFormat="1" ht="51" customHeight="1" x14ac:dyDescent="0.35">
      <c r="B207" s="22"/>
      <c r="C207" s="23"/>
      <c r="D207" s="130" t="s">
        <v>217</v>
      </c>
      <c r="E207" s="23"/>
      <c r="F207" s="23"/>
      <c r="G207" s="23"/>
      <c r="H207" s="23"/>
      <c r="I207" s="23"/>
      <c r="J207" s="23"/>
      <c r="K207" s="23"/>
      <c r="L207" s="23"/>
      <c r="M207" s="23"/>
      <c r="N207" s="235">
        <f>$BK$207</f>
        <v>0</v>
      </c>
      <c r="O207" s="191"/>
      <c r="P207" s="191"/>
      <c r="Q207" s="191"/>
      <c r="R207" s="24"/>
      <c r="T207" s="158"/>
      <c r="U207" s="42"/>
      <c r="V207" s="42"/>
      <c r="W207" s="42"/>
      <c r="X207" s="42"/>
      <c r="Y207" s="42"/>
      <c r="Z207" s="42"/>
      <c r="AA207" s="44"/>
      <c r="AT207" s="6" t="s">
        <v>74</v>
      </c>
      <c r="AU207" s="6" t="s">
        <v>75</v>
      </c>
      <c r="AY207" s="6" t="s">
        <v>218</v>
      </c>
      <c r="BK207" s="92">
        <v>0</v>
      </c>
    </row>
    <row r="208" spans="2:64" s="6" customFormat="1" ht="7.5" customHeight="1" x14ac:dyDescent="0.3">
      <c r="B208" s="45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7"/>
    </row>
    <row r="209" spans="14:14" ht="14.25" customHeight="1" x14ac:dyDescent="0.3">
      <c r="N209" s="1"/>
    </row>
    <row r="210" spans="14:14" ht="14.25" customHeight="1" x14ac:dyDescent="0.3">
      <c r="N210" s="1"/>
    </row>
    <row r="211" spans="14:14" ht="14.25" customHeight="1" x14ac:dyDescent="0.3">
      <c r="N211" s="1"/>
    </row>
    <row r="212" spans="14:14" ht="14.25" customHeight="1" x14ac:dyDescent="0.3">
      <c r="N212" s="1"/>
    </row>
    <row r="213" spans="14:14" ht="14.25" customHeight="1" x14ac:dyDescent="0.3">
      <c r="N213" s="1"/>
    </row>
    <row r="214" spans="14:14" ht="14.25" customHeight="1" x14ac:dyDescent="0.3">
      <c r="N214" s="1"/>
    </row>
    <row r="215" spans="14:14" ht="14.25" customHeight="1" x14ac:dyDescent="0.3">
      <c r="N215" s="1"/>
    </row>
    <row r="216" spans="14:14" ht="14.25" customHeight="1" x14ac:dyDescent="0.3">
      <c r="N216" s="1"/>
    </row>
    <row r="217" spans="14:14" ht="14.25" customHeight="1" x14ac:dyDescent="0.3">
      <c r="N217" s="1"/>
    </row>
    <row r="218" spans="14:14" ht="14.25" customHeight="1" x14ac:dyDescent="0.3">
      <c r="N218" s="1"/>
    </row>
    <row r="219" spans="14:14" ht="14.25" customHeight="1" x14ac:dyDescent="0.3">
      <c r="N219" s="1"/>
    </row>
    <row r="220" spans="14:14" ht="14.25" customHeight="1" x14ac:dyDescent="0.3">
      <c r="N220" s="1"/>
    </row>
    <row r="221" spans="14:14" ht="14.25" customHeight="1" x14ac:dyDescent="0.3">
      <c r="N221" s="1"/>
    </row>
    <row r="222" spans="14:14" ht="14.25" customHeight="1" x14ac:dyDescent="0.3">
      <c r="N222" s="1"/>
    </row>
    <row r="223" spans="14:14" ht="14.25" customHeight="1" x14ac:dyDescent="0.3">
      <c r="N223" s="1"/>
    </row>
    <row r="224" spans="14:14" ht="14.25" customHeight="1" x14ac:dyDescent="0.3">
      <c r="N224" s="1"/>
    </row>
    <row r="225" spans="14:14" ht="14.25" customHeight="1" x14ac:dyDescent="0.3">
      <c r="N225" s="1"/>
    </row>
    <row r="226" spans="14:14" ht="14.25" customHeight="1" x14ac:dyDescent="0.3">
      <c r="N226" s="1"/>
    </row>
    <row r="227" spans="14:14" ht="14.25" customHeight="1" x14ac:dyDescent="0.3">
      <c r="N227" s="1"/>
    </row>
    <row r="228" spans="14:14" ht="14.25" customHeight="1" x14ac:dyDescent="0.3">
      <c r="N228" s="1"/>
    </row>
    <row r="229" spans="14:14" ht="14.25" customHeight="1" x14ac:dyDescent="0.3">
      <c r="N229" s="1"/>
    </row>
    <row r="230" spans="14:14" ht="14.25" customHeight="1" x14ac:dyDescent="0.3">
      <c r="N230" s="1"/>
    </row>
    <row r="231" spans="14:14" ht="14.25" customHeight="1" x14ac:dyDescent="0.3">
      <c r="N231" s="1"/>
    </row>
    <row r="232" spans="14:14" ht="14.25" customHeight="1" x14ac:dyDescent="0.3">
      <c r="N232" s="1"/>
    </row>
    <row r="233" spans="14:14" ht="14.25" customHeight="1" x14ac:dyDescent="0.3">
      <c r="N233" s="1"/>
    </row>
    <row r="234" spans="14:14" ht="14.25" customHeight="1" x14ac:dyDescent="0.3">
      <c r="N234" s="1"/>
    </row>
    <row r="235" spans="14:14" ht="14.25" customHeight="1" x14ac:dyDescent="0.3">
      <c r="N235" s="1"/>
    </row>
    <row r="236" spans="14:14" ht="14.25" customHeight="1" x14ac:dyDescent="0.3">
      <c r="N236" s="1"/>
    </row>
    <row r="237" spans="14:14" ht="14.25" customHeight="1" x14ac:dyDescent="0.3">
      <c r="N237" s="1"/>
    </row>
    <row r="238" spans="14:14" ht="14.25" customHeight="1" x14ac:dyDescent="0.3">
      <c r="N238" s="1"/>
    </row>
    <row r="239" spans="14:14" ht="14.25" customHeight="1" x14ac:dyDescent="0.3">
      <c r="N239" s="1"/>
    </row>
    <row r="240" spans="14:14" ht="14.25" customHeight="1" x14ac:dyDescent="0.3">
      <c r="N240" s="1"/>
    </row>
    <row r="241" spans="14:14" ht="14.25" customHeight="1" x14ac:dyDescent="0.3">
      <c r="N241" s="1"/>
    </row>
    <row r="242" spans="14:14" ht="14.25" customHeight="1" x14ac:dyDescent="0.3">
      <c r="N242" s="1"/>
    </row>
    <row r="243" spans="14:14" ht="14.25" customHeight="1" x14ac:dyDescent="0.3">
      <c r="N243" s="1"/>
    </row>
    <row r="244" spans="14:14" ht="14.25" customHeight="1" x14ac:dyDescent="0.3">
      <c r="N244" s="1"/>
    </row>
    <row r="245" spans="14:14" ht="14.25" customHeight="1" x14ac:dyDescent="0.3">
      <c r="N245" s="1"/>
    </row>
    <row r="246" spans="14:14" ht="14.25" customHeight="1" x14ac:dyDescent="0.3">
      <c r="N246" s="1"/>
    </row>
    <row r="247" spans="14:14" ht="14.25" customHeight="1" x14ac:dyDescent="0.3">
      <c r="N247" s="1"/>
    </row>
    <row r="248" spans="14:14" ht="14.25" customHeight="1" x14ac:dyDescent="0.3">
      <c r="N248" s="1"/>
    </row>
    <row r="249" spans="14:14" ht="14.25" customHeight="1" x14ac:dyDescent="0.3">
      <c r="N249" s="1"/>
    </row>
    <row r="250" spans="14:14" ht="14.25" customHeight="1" x14ac:dyDescent="0.3">
      <c r="N250" s="1"/>
    </row>
    <row r="251" spans="14:14" ht="14.25" customHeight="1" x14ac:dyDescent="0.3">
      <c r="N251" s="1"/>
    </row>
    <row r="252" spans="14:14" ht="14.25" customHeight="1" x14ac:dyDescent="0.3">
      <c r="N252" s="1"/>
    </row>
    <row r="253" spans="14:14" ht="14.25" customHeight="1" x14ac:dyDescent="0.3">
      <c r="N253" s="1"/>
    </row>
    <row r="254" spans="14:14" ht="14.25" customHeight="1" x14ac:dyDescent="0.3">
      <c r="N254" s="1"/>
    </row>
    <row r="255" spans="14:14" ht="14.25" customHeight="1" x14ac:dyDescent="0.3">
      <c r="N255" s="1"/>
    </row>
    <row r="256" spans="14:14" ht="14.25" customHeight="1" x14ac:dyDescent="0.3">
      <c r="N256" s="1"/>
    </row>
    <row r="257" spans="14:14" ht="14.25" customHeight="1" x14ac:dyDescent="0.3">
      <c r="N257" s="1"/>
    </row>
    <row r="258" spans="14:14" ht="14.25" customHeight="1" x14ac:dyDescent="0.3">
      <c r="N258" s="1"/>
    </row>
    <row r="259" spans="14:14" ht="14.25" customHeight="1" x14ac:dyDescent="0.3">
      <c r="N259" s="1"/>
    </row>
    <row r="260" spans="14:14" ht="14.25" customHeight="1" x14ac:dyDescent="0.3">
      <c r="N260" s="1"/>
    </row>
    <row r="261" spans="14:14" ht="14.25" customHeight="1" x14ac:dyDescent="0.3">
      <c r="N261" s="1"/>
    </row>
    <row r="262" spans="14:14" ht="14.25" customHeight="1" x14ac:dyDescent="0.3">
      <c r="N262" s="1"/>
    </row>
    <row r="263" spans="14:14" ht="14.25" customHeight="1" x14ac:dyDescent="0.3">
      <c r="N263" s="1"/>
    </row>
    <row r="264" spans="14:14" ht="14.25" customHeight="1" x14ac:dyDescent="0.3">
      <c r="N264" s="1"/>
    </row>
    <row r="265" spans="14:14" ht="14.25" customHeight="1" x14ac:dyDescent="0.3">
      <c r="N265" s="1"/>
    </row>
    <row r="266" spans="14:14" ht="14.25" customHeight="1" x14ac:dyDescent="0.3">
      <c r="N266" s="1"/>
    </row>
    <row r="267" spans="14:14" ht="14.25" customHeight="1" x14ac:dyDescent="0.3">
      <c r="N267" s="1"/>
    </row>
    <row r="268" spans="14:14" ht="14.25" customHeight="1" x14ac:dyDescent="0.3">
      <c r="N268" s="1"/>
    </row>
    <row r="269" spans="14:14" ht="14.25" customHeight="1" x14ac:dyDescent="0.3">
      <c r="N269" s="1"/>
    </row>
    <row r="270" spans="14:14" ht="14.25" customHeight="1" x14ac:dyDescent="0.3">
      <c r="N270" s="1"/>
    </row>
    <row r="271" spans="14:14" ht="14.25" customHeight="1" x14ac:dyDescent="0.3">
      <c r="N271" s="1"/>
    </row>
    <row r="272" spans="14:14" ht="14.25" customHeight="1" x14ac:dyDescent="0.3">
      <c r="N272" s="1"/>
    </row>
    <row r="273" spans="14:14" ht="14.25" customHeight="1" x14ac:dyDescent="0.3">
      <c r="N273" s="1"/>
    </row>
    <row r="274" spans="14:14" ht="14.25" customHeight="1" x14ac:dyDescent="0.3">
      <c r="N274" s="1"/>
    </row>
    <row r="275" spans="14:14" ht="14.25" customHeight="1" x14ac:dyDescent="0.3">
      <c r="N275" s="1"/>
    </row>
    <row r="276" spans="14:14" ht="14.25" customHeight="1" x14ac:dyDescent="0.3">
      <c r="N276" s="1"/>
    </row>
    <row r="277" spans="14:14" ht="14.25" customHeight="1" x14ac:dyDescent="0.3">
      <c r="N277" s="1"/>
    </row>
    <row r="278" spans="14:14" ht="14.25" customHeight="1" x14ac:dyDescent="0.3">
      <c r="N278" s="1"/>
    </row>
    <row r="279" spans="14:14" ht="14.25" customHeight="1" x14ac:dyDescent="0.3">
      <c r="N279" s="1"/>
    </row>
    <row r="280" spans="14:14" ht="14.25" customHeight="1" x14ac:dyDescent="0.3">
      <c r="N280" s="1"/>
    </row>
    <row r="281" spans="14:14" ht="14.25" customHeight="1" x14ac:dyDescent="0.3">
      <c r="N281" s="1"/>
    </row>
    <row r="282" spans="14:14" ht="14.25" customHeight="1" x14ac:dyDescent="0.3">
      <c r="N282" s="1"/>
    </row>
    <row r="283" spans="14:14" ht="14.25" customHeight="1" x14ac:dyDescent="0.3">
      <c r="N283" s="1"/>
    </row>
    <row r="284" spans="14:14" ht="14.25" customHeight="1" x14ac:dyDescent="0.3">
      <c r="N284" s="1"/>
    </row>
    <row r="285" spans="14:14" ht="14.25" customHeight="1" x14ac:dyDescent="0.3">
      <c r="N285" s="1"/>
    </row>
    <row r="286" spans="14:14" ht="14.25" customHeight="1" x14ac:dyDescent="0.3">
      <c r="N286" s="1"/>
    </row>
    <row r="287" spans="14:14" ht="14.25" customHeight="1" x14ac:dyDescent="0.3">
      <c r="N287" s="1"/>
    </row>
    <row r="288" spans="14:14" ht="14.25" customHeight="1" x14ac:dyDescent="0.3">
      <c r="N288" s="1"/>
    </row>
    <row r="289" spans="14:14" ht="14.25" customHeight="1" x14ac:dyDescent="0.3">
      <c r="N289" s="1"/>
    </row>
    <row r="290" spans="14:14" ht="14.25" customHeight="1" x14ac:dyDescent="0.3">
      <c r="N290" s="1"/>
    </row>
    <row r="291" spans="14:14" ht="14.25" customHeight="1" x14ac:dyDescent="0.3">
      <c r="N291" s="1"/>
    </row>
    <row r="292" spans="14:14" ht="14.25" customHeight="1" x14ac:dyDescent="0.3">
      <c r="N292" s="1"/>
    </row>
    <row r="293" spans="14:14" ht="14.25" customHeight="1" x14ac:dyDescent="0.3">
      <c r="N293" s="1"/>
    </row>
    <row r="294" spans="14:14" ht="14.25" customHeight="1" x14ac:dyDescent="0.3">
      <c r="N294" s="1"/>
    </row>
    <row r="295" spans="14:14" ht="14.25" customHeight="1" x14ac:dyDescent="0.3">
      <c r="N295" s="1"/>
    </row>
    <row r="296" spans="14:14" ht="14.25" customHeight="1" x14ac:dyDescent="0.3">
      <c r="N296" s="1"/>
    </row>
    <row r="297" spans="14:14" ht="14.25" customHeight="1" x14ac:dyDescent="0.3">
      <c r="N297" s="1"/>
    </row>
    <row r="298" spans="14:14" ht="14.25" customHeight="1" x14ac:dyDescent="0.3">
      <c r="N298" s="1"/>
    </row>
    <row r="299" spans="14:14" ht="14.25" customHeight="1" x14ac:dyDescent="0.3">
      <c r="N299" s="1"/>
    </row>
    <row r="300" spans="14:14" ht="14.25" customHeight="1" x14ac:dyDescent="0.3">
      <c r="N300" s="1"/>
    </row>
    <row r="301" spans="14:14" ht="14.25" customHeight="1" x14ac:dyDescent="0.3">
      <c r="N301" s="1"/>
    </row>
    <row r="302" spans="14:14" ht="14.25" customHeight="1" x14ac:dyDescent="0.3">
      <c r="N302" s="1"/>
    </row>
    <row r="303" spans="14:14" ht="14.25" customHeight="1" x14ac:dyDescent="0.3">
      <c r="N303" s="1"/>
    </row>
    <row r="304" spans="14:14" ht="14.25" customHeight="1" x14ac:dyDescent="0.3">
      <c r="N304" s="1"/>
    </row>
    <row r="305" spans="14:14" ht="14.25" customHeight="1" x14ac:dyDescent="0.3">
      <c r="N305" s="1"/>
    </row>
    <row r="306" spans="14:14" ht="14.25" customHeight="1" x14ac:dyDescent="0.3">
      <c r="N306" s="1"/>
    </row>
    <row r="307" spans="14:14" ht="14.25" customHeight="1" x14ac:dyDescent="0.3">
      <c r="N307" s="1"/>
    </row>
    <row r="308" spans="14:14" ht="14.25" customHeight="1" x14ac:dyDescent="0.3">
      <c r="N308" s="1"/>
    </row>
    <row r="309" spans="14:14" ht="14.25" customHeight="1" x14ac:dyDescent="0.3">
      <c r="N309" s="1"/>
    </row>
    <row r="310" spans="14:14" ht="14.25" customHeight="1" x14ac:dyDescent="0.3">
      <c r="N310" s="1"/>
    </row>
    <row r="311" spans="14:14" ht="14.25" customHeight="1" x14ac:dyDescent="0.3">
      <c r="N311" s="1"/>
    </row>
    <row r="312" spans="14:14" s="2" customFormat="1" ht="14.25" customHeight="1" x14ac:dyDescent="0.3">
      <c r="N312" s="1"/>
    </row>
    <row r="313" spans="14:14" ht="14.25" customHeight="1" x14ac:dyDescent="0.3">
      <c r="N313" s="1"/>
    </row>
    <row r="314" spans="14:14" ht="14.25" customHeight="1" x14ac:dyDescent="0.3">
      <c r="N314" s="1"/>
    </row>
    <row r="315" spans="14:14" ht="14.25" customHeight="1" x14ac:dyDescent="0.3">
      <c r="N315" s="1"/>
    </row>
    <row r="316" spans="14:14" ht="14.25" customHeight="1" x14ac:dyDescent="0.3">
      <c r="N316" s="1"/>
    </row>
    <row r="317" spans="14:14" ht="14.25" customHeight="1" x14ac:dyDescent="0.3">
      <c r="N317" s="1"/>
    </row>
    <row r="318" spans="14:14" ht="14.25" customHeight="1" x14ac:dyDescent="0.3">
      <c r="N318" s="1"/>
    </row>
    <row r="319" spans="14:14" ht="14.25" customHeight="1" x14ac:dyDescent="0.3">
      <c r="N319" s="1"/>
    </row>
    <row r="320" spans="14:14" ht="14.25" customHeight="1" x14ac:dyDescent="0.3">
      <c r="N320" s="1"/>
    </row>
    <row r="321" spans="14:14" ht="14.25" customHeight="1" x14ac:dyDescent="0.3">
      <c r="N321" s="1"/>
    </row>
    <row r="322" spans="14:14" ht="14.25" customHeight="1" x14ac:dyDescent="0.3">
      <c r="N322" s="1"/>
    </row>
    <row r="323" spans="14:14" ht="14.25" customHeight="1" x14ac:dyDescent="0.3">
      <c r="N323" s="1"/>
    </row>
    <row r="324" spans="14:14" ht="14.25" customHeight="1" x14ac:dyDescent="0.3">
      <c r="N324" s="1"/>
    </row>
    <row r="325" spans="14:14" ht="14.25" customHeight="1" x14ac:dyDescent="0.3">
      <c r="N325" s="1"/>
    </row>
    <row r="326" spans="14:14" ht="14.25" customHeight="1" x14ac:dyDescent="0.3">
      <c r="N326" s="1"/>
    </row>
    <row r="327" spans="14:14" ht="14.25" customHeight="1" x14ac:dyDescent="0.3">
      <c r="N327" s="1"/>
    </row>
    <row r="328" spans="14:14" ht="14.25" customHeight="1" x14ac:dyDescent="0.3">
      <c r="N328" s="1"/>
    </row>
    <row r="329" spans="14:14" ht="14.25" customHeight="1" x14ac:dyDescent="0.3">
      <c r="N329" s="1"/>
    </row>
    <row r="330" spans="14:14" ht="14.25" customHeight="1" x14ac:dyDescent="0.3">
      <c r="N330" s="1"/>
    </row>
    <row r="331" spans="14:14" ht="14.25" customHeight="1" x14ac:dyDescent="0.3">
      <c r="N331" s="1"/>
    </row>
    <row r="332" spans="14:14" ht="14.25" customHeight="1" x14ac:dyDescent="0.3">
      <c r="N332" s="1"/>
    </row>
    <row r="333" spans="14:14" ht="14.25" customHeight="1" x14ac:dyDescent="0.3">
      <c r="N333" s="1"/>
    </row>
    <row r="334" spans="14:14" ht="14.25" customHeight="1" x14ac:dyDescent="0.3">
      <c r="N334" s="1"/>
    </row>
    <row r="335" spans="14:14" ht="14.25" customHeight="1" x14ac:dyDescent="0.3">
      <c r="N335" s="1"/>
    </row>
    <row r="336" spans="14:14" ht="14.25" customHeight="1" x14ac:dyDescent="0.3">
      <c r="N336" s="1"/>
    </row>
    <row r="337" spans="14:14" ht="14.25" customHeight="1" x14ac:dyDescent="0.3">
      <c r="N337" s="1"/>
    </row>
    <row r="338" spans="14:14" ht="14.25" customHeight="1" x14ac:dyDescent="0.3">
      <c r="N338" s="1"/>
    </row>
    <row r="339" spans="14:14" ht="14.25" customHeight="1" x14ac:dyDescent="0.3">
      <c r="N339" s="1"/>
    </row>
    <row r="340" spans="14:14" ht="14.25" customHeight="1" x14ac:dyDescent="0.3">
      <c r="N340" s="1"/>
    </row>
    <row r="341" spans="14:14" ht="14.25" customHeight="1" x14ac:dyDescent="0.3">
      <c r="N341" s="1"/>
    </row>
    <row r="342" spans="14:14" ht="14.25" customHeight="1" x14ac:dyDescent="0.3">
      <c r="N342" s="1"/>
    </row>
    <row r="343" spans="14:14" ht="14.25" customHeight="1" x14ac:dyDescent="0.3">
      <c r="N343" s="1"/>
    </row>
    <row r="344" spans="14:14" ht="14.25" customHeight="1" x14ac:dyDescent="0.3">
      <c r="N344" s="1"/>
    </row>
    <row r="345" spans="14:14" ht="14.25" customHeight="1" x14ac:dyDescent="0.3">
      <c r="N345" s="1"/>
    </row>
    <row r="346" spans="14:14" ht="14.25" customHeight="1" x14ac:dyDescent="0.3">
      <c r="N346" s="1"/>
    </row>
    <row r="347" spans="14:14" ht="14.25" customHeight="1" x14ac:dyDescent="0.3">
      <c r="N347" s="1"/>
    </row>
    <row r="348" spans="14:14" ht="14.25" customHeight="1" x14ac:dyDescent="0.3">
      <c r="N348" s="1"/>
    </row>
    <row r="349" spans="14:14" ht="14.25" customHeight="1" x14ac:dyDescent="0.3">
      <c r="N349" s="1"/>
    </row>
    <row r="350" spans="14:14" ht="14.25" customHeight="1" x14ac:dyDescent="0.3">
      <c r="N350" s="1"/>
    </row>
    <row r="351" spans="14:14" ht="14.25" customHeight="1" x14ac:dyDescent="0.3">
      <c r="N351" s="1"/>
    </row>
    <row r="352" spans="14:14" ht="14.25" customHeight="1" x14ac:dyDescent="0.3">
      <c r="N352" s="1"/>
    </row>
    <row r="353" spans="14:14" ht="14.25" customHeight="1" x14ac:dyDescent="0.3">
      <c r="N353" s="1"/>
    </row>
    <row r="354" spans="14:14" ht="14.25" customHeight="1" x14ac:dyDescent="0.3">
      <c r="N354" s="1"/>
    </row>
    <row r="355" spans="14:14" ht="14.25" customHeight="1" x14ac:dyDescent="0.3">
      <c r="N355" s="1"/>
    </row>
    <row r="356" spans="14:14" ht="14.25" customHeight="1" x14ac:dyDescent="0.3">
      <c r="N356" s="1"/>
    </row>
    <row r="357" spans="14:14" ht="14.25" customHeight="1" x14ac:dyDescent="0.3">
      <c r="N357" s="1"/>
    </row>
    <row r="358" spans="14:14" ht="14.25" customHeight="1" x14ac:dyDescent="0.3">
      <c r="N358" s="1"/>
    </row>
    <row r="359" spans="14:14" ht="14.25" customHeight="1" x14ac:dyDescent="0.3">
      <c r="N359" s="1"/>
    </row>
    <row r="360" spans="14:14" ht="14.25" customHeight="1" x14ac:dyDescent="0.3">
      <c r="N360" s="1"/>
    </row>
    <row r="361" spans="14:14" ht="14.25" customHeight="1" x14ac:dyDescent="0.3">
      <c r="N361" s="1"/>
    </row>
    <row r="362" spans="14:14" ht="14.25" customHeight="1" x14ac:dyDescent="0.3">
      <c r="N362" s="1"/>
    </row>
    <row r="363" spans="14:14" ht="14.25" customHeight="1" x14ac:dyDescent="0.3">
      <c r="N363" s="1"/>
    </row>
    <row r="364" spans="14:14" ht="14.25" customHeight="1" x14ac:dyDescent="0.3">
      <c r="N364" s="1"/>
    </row>
    <row r="365" spans="14:14" ht="14.25" customHeight="1" x14ac:dyDescent="0.3">
      <c r="N365" s="1"/>
    </row>
    <row r="366" spans="14:14" ht="14.25" customHeight="1" x14ac:dyDescent="0.3">
      <c r="N366" s="1"/>
    </row>
    <row r="367" spans="14:14" ht="14.25" customHeight="1" x14ac:dyDescent="0.3">
      <c r="N367" s="1"/>
    </row>
    <row r="368" spans="14:14" ht="14.25" customHeight="1" x14ac:dyDescent="0.3">
      <c r="N368" s="1"/>
    </row>
    <row r="369" spans="14:14" ht="14.25" customHeight="1" x14ac:dyDescent="0.3">
      <c r="N369" s="1"/>
    </row>
    <row r="370" spans="14:14" ht="14.25" customHeight="1" x14ac:dyDescent="0.3">
      <c r="N370" s="1"/>
    </row>
    <row r="371" spans="14:14" ht="14.25" customHeight="1" x14ac:dyDescent="0.3">
      <c r="N371" s="1"/>
    </row>
    <row r="372" spans="14:14" ht="14.25" customHeight="1" x14ac:dyDescent="0.3">
      <c r="N372" s="1"/>
    </row>
    <row r="373" spans="14:14" ht="14.25" customHeight="1" x14ac:dyDescent="0.3">
      <c r="N373" s="1"/>
    </row>
    <row r="374" spans="14:14" ht="14.25" customHeight="1" x14ac:dyDescent="0.3">
      <c r="N374" s="1"/>
    </row>
    <row r="375" spans="14:14" ht="14.25" customHeight="1" x14ac:dyDescent="0.3">
      <c r="N375" s="1"/>
    </row>
    <row r="376" spans="14:14" ht="14.25" customHeight="1" x14ac:dyDescent="0.3">
      <c r="N376" s="1"/>
    </row>
    <row r="377" spans="14:14" ht="14.25" customHeight="1" x14ac:dyDescent="0.3">
      <c r="N377" s="1"/>
    </row>
    <row r="378" spans="14:14" ht="14.25" customHeight="1" x14ac:dyDescent="0.3">
      <c r="N378" s="1"/>
    </row>
    <row r="379" spans="14:14" ht="14.25" customHeight="1" x14ac:dyDescent="0.3">
      <c r="N379" s="1"/>
    </row>
    <row r="380" spans="14:14" ht="14.25" customHeight="1" x14ac:dyDescent="0.3">
      <c r="N380" s="1"/>
    </row>
    <row r="381" spans="14:14" ht="14.25" customHeight="1" x14ac:dyDescent="0.3">
      <c r="N381" s="1"/>
    </row>
    <row r="382" spans="14:14" ht="14.25" customHeight="1" x14ac:dyDescent="0.3">
      <c r="N382" s="1"/>
    </row>
    <row r="383" spans="14:14" ht="14.25" customHeight="1" x14ac:dyDescent="0.3">
      <c r="N383" s="1"/>
    </row>
    <row r="384" spans="14:14" ht="14.25" customHeight="1" x14ac:dyDescent="0.3">
      <c r="N384" s="1"/>
    </row>
    <row r="385" spans="14:14" ht="14.25" customHeight="1" x14ac:dyDescent="0.3">
      <c r="N385" s="1"/>
    </row>
    <row r="386" spans="14:14" ht="14.25" customHeight="1" x14ac:dyDescent="0.3">
      <c r="N386" s="1"/>
    </row>
    <row r="387" spans="14:14" ht="14.25" customHeight="1" x14ac:dyDescent="0.3">
      <c r="N387" s="1"/>
    </row>
    <row r="388" spans="14:14" ht="14.25" customHeight="1" x14ac:dyDescent="0.3">
      <c r="N388" s="1"/>
    </row>
    <row r="389" spans="14:14" ht="14.25" customHeight="1" x14ac:dyDescent="0.3">
      <c r="N389" s="1"/>
    </row>
    <row r="390" spans="14:14" ht="14.25" customHeight="1" x14ac:dyDescent="0.3">
      <c r="N390" s="1"/>
    </row>
    <row r="391" spans="14:14" ht="14.25" customHeight="1" x14ac:dyDescent="0.3">
      <c r="N391" s="1"/>
    </row>
    <row r="392" spans="14:14" ht="14.25" customHeight="1" x14ac:dyDescent="0.3">
      <c r="N392" s="1"/>
    </row>
    <row r="393" spans="14:14" ht="14.25" customHeight="1" x14ac:dyDescent="0.3">
      <c r="N393" s="1"/>
    </row>
    <row r="394" spans="14:14" ht="14.25" customHeight="1" x14ac:dyDescent="0.3">
      <c r="N394" s="1"/>
    </row>
    <row r="395" spans="14:14" ht="14.25" customHeight="1" x14ac:dyDescent="0.3">
      <c r="N395" s="1"/>
    </row>
    <row r="396" spans="14:14" ht="14.25" customHeight="1" x14ac:dyDescent="0.3">
      <c r="N396" s="1"/>
    </row>
    <row r="397" spans="14:14" ht="14.25" customHeight="1" x14ac:dyDescent="0.3">
      <c r="N397" s="1"/>
    </row>
    <row r="398" spans="14:14" ht="14.25" customHeight="1" x14ac:dyDescent="0.3">
      <c r="N398" s="1"/>
    </row>
    <row r="399" spans="14:14" ht="14.25" customHeight="1" x14ac:dyDescent="0.3">
      <c r="N399" s="1"/>
    </row>
    <row r="400" spans="14:14" ht="14.25" customHeight="1" x14ac:dyDescent="0.3">
      <c r="N400" s="1"/>
    </row>
    <row r="401" spans="14:14" ht="14.25" customHeight="1" x14ac:dyDescent="0.3">
      <c r="N401" s="1"/>
    </row>
    <row r="402" spans="14:14" ht="14.25" customHeight="1" x14ac:dyDescent="0.3">
      <c r="N402" s="1"/>
    </row>
    <row r="403" spans="14:14" ht="14.25" customHeight="1" x14ac:dyDescent="0.3">
      <c r="N403" s="1"/>
    </row>
    <row r="404" spans="14:14" ht="14.25" customHeight="1" x14ac:dyDescent="0.3">
      <c r="N404" s="1"/>
    </row>
    <row r="405" spans="14:14" ht="14.25" customHeight="1" x14ac:dyDescent="0.3">
      <c r="N405" s="1"/>
    </row>
    <row r="406" spans="14:14" ht="14.25" customHeight="1" x14ac:dyDescent="0.3">
      <c r="N406" s="1"/>
    </row>
    <row r="407" spans="14:14" ht="14.25" customHeight="1" x14ac:dyDescent="0.3">
      <c r="N407" s="1"/>
    </row>
    <row r="408" spans="14:14" ht="14.25" customHeight="1" x14ac:dyDescent="0.3">
      <c r="N408" s="1"/>
    </row>
    <row r="409" spans="14:14" ht="14.25" customHeight="1" x14ac:dyDescent="0.3">
      <c r="N409" s="1"/>
    </row>
    <row r="410" spans="14:14" ht="14.25" customHeight="1" x14ac:dyDescent="0.3">
      <c r="N410" s="1"/>
    </row>
    <row r="411" spans="14:14" ht="14.25" customHeight="1" x14ac:dyDescent="0.3">
      <c r="N411" s="1"/>
    </row>
    <row r="412" spans="14:14" ht="14.25" customHeight="1" x14ac:dyDescent="0.3">
      <c r="N412" s="1"/>
    </row>
    <row r="413" spans="14:14" ht="14.25" customHeight="1" x14ac:dyDescent="0.3">
      <c r="N413" s="1"/>
    </row>
    <row r="414" spans="14:14" ht="14.25" customHeight="1" x14ac:dyDescent="0.3">
      <c r="N414" s="1"/>
    </row>
    <row r="415" spans="14:14" ht="14.25" customHeight="1" x14ac:dyDescent="0.3">
      <c r="N415" s="1"/>
    </row>
    <row r="416" spans="14:14" ht="14.25" customHeight="1" x14ac:dyDescent="0.3">
      <c r="N416" s="1"/>
    </row>
    <row r="417" spans="14:14" ht="14.25" customHeight="1" x14ac:dyDescent="0.3">
      <c r="N417" s="1"/>
    </row>
    <row r="418" spans="14:14" ht="14.25" customHeight="1" x14ac:dyDescent="0.3">
      <c r="N418" s="1"/>
    </row>
    <row r="419" spans="14:14" ht="14.25" customHeight="1" x14ac:dyDescent="0.3">
      <c r="N419" s="1"/>
    </row>
    <row r="420" spans="14:14" ht="14.25" customHeight="1" x14ac:dyDescent="0.3">
      <c r="N420" s="1"/>
    </row>
    <row r="421" spans="14:14" ht="14.25" customHeight="1" x14ac:dyDescent="0.3">
      <c r="N421" s="1"/>
    </row>
    <row r="422" spans="14:14" ht="14.25" customHeight="1" x14ac:dyDescent="0.3">
      <c r="N422" s="1"/>
    </row>
    <row r="423" spans="14:14" ht="14.25" customHeight="1" x14ac:dyDescent="0.3">
      <c r="N423" s="1"/>
    </row>
    <row r="424" spans="14:14" ht="14.25" customHeight="1" x14ac:dyDescent="0.3">
      <c r="N424" s="1"/>
    </row>
    <row r="425" spans="14:14" ht="14.25" customHeight="1" x14ac:dyDescent="0.3">
      <c r="N425" s="1"/>
    </row>
    <row r="426" spans="14:14" ht="14.25" customHeight="1" x14ac:dyDescent="0.3">
      <c r="N426" s="1"/>
    </row>
    <row r="427" spans="14:14" ht="14.25" customHeight="1" x14ac:dyDescent="0.3">
      <c r="N427" s="1"/>
    </row>
    <row r="428" spans="14:14" ht="14.25" customHeight="1" x14ac:dyDescent="0.3">
      <c r="N428" s="1"/>
    </row>
    <row r="429" spans="14:14" ht="14.25" customHeight="1" x14ac:dyDescent="0.3">
      <c r="N429" s="1"/>
    </row>
    <row r="430" spans="14:14" ht="14.25" customHeight="1" x14ac:dyDescent="0.3">
      <c r="N430" s="1"/>
    </row>
    <row r="431" spans="14:14" ht="14.25" customHeight="1" x14ac:dyDescent="0.3">
      <c r="N431" s="1"/>
    </row>
    <row r="432" spans="14:14" ht="14.25" customHeight="1" x14ac:dyDescent="0.3">
      <c r="N432" s="1"/>
    </row>
    <row r="433" spans="14:14" ht="14.25" customHeight="1" x14ac:dyDescent="0.3">
      <c r="N433" s="1"/>
    </row>
    <row r="434" spans="14:14" ht="14.25" customHeight="1" x14ac:dyDescent="0.3">
      <c r="N434" s="1"/>
    </row>
    <row r="435" spans="14:14" ht="14.25" customHeight="1" x14ac:dyDescent="0.3">
      <c r="N435" s="1"/>
    </row>
    <row r="436" spans="14:14" ht="14.25" customHeight="1" x14ac:dyDescent="0.3">
      <c r="N436" s="1"/>
    </row>
    <row r="437" spans="14:14" ht="14.25" customHeight="1" x14ac:dyDescent="0.3">
      <c r="N437" s="1"/>
    </row>
    <row r="438" spans="14:14" ht="14.25" customHeight="1" x14ac:dyDescent="0.3">
      <c r="N438" s="1"/>
    </row>
    <row r="439" spans="14:14" ht="14.25" customHeight="1" x14ac:dyDescent="0.3">
      <c r="N439" s="1"/>
    </row>
    <row r="440" spans="14:14" ht="14.25" customHeight="1" x14ac:dyDescent="0.3">
      <c r="N440" s="1"/>
    </row>
    <row r="441" spans="14:14" ht="14.25" customHeight="1" x14ac:dyDescent="0.3">
      <c r="N441" s="1"/>
    </row>
    <row r="442" spans="14:14" ht="14.25" customHeight="1" x14ac:dyDescent="0.3">
      <c r="N442" s="1"/>
    </row>
    <row r="443" spans="14:14" ht="14.25" customHeight="1" x14ac:dyDescent="0.3">
      <c r="N443" s="1"/>
    </row>
    <row r="444" spans="14:14" ht="14.25" customHeight="1" x14ac:dyDescent="0.3">
      <c r="N444" s="1"/>
    </row>
    <row r="445" spans="14:14" ht="14.25" customHeight="1" x14ac:dyDescent="0.3">
      <c r="N445" s="1"/>
    </row>
    <row r="446" spans="14:14" ht="14.25" customHeight="1" x14ac:dyDescent="0.3">
      <c r="N446" s="1"/>
    </row>
    <row r="447" spans="14:14" ht="14.25" customHeight="1" x14ac:dyDescent="0.3">
      <c r="N447" s="1"/>
    </row>
    <row r="448" spans="14:14" ht="14.25" customHeight="1" x14ac:dyDescent="0.3">
      <c r="N448" s="1"/>
    </row>
    <row r="449" spans="14:14" ht="14.25" customHeight="1" x14ac:dyDescent="0.3">
      <c r="N449" s="1"/>
    </row>
    <row r="450" spans="14:14" ht="14.25" customHeight="1" x14ac:dyDescent="0.3">
      <c r="N450" s="1"/>
    </row>
    <row r="451" spans="14:14" ht="14.25" customHeight="1" x14ac:dyDescent="0.3">
      <c r="N451" s="1"/>
    </row>
    <row r="452" spans="14:14" ht="14.25" customHeight="1" x14ac:dyDescent="0.3">
      <c r="N452" s="1"/>
    </row>
    <row r="453" spans="14:14" ht="14.25" customHeight="1" x14ac:dyDescent="0.3">
      <c r="N453" s="1"/>
    </row>
    <row r="454" spans="14:14" ht="14.25" customHeight="1" x14ac:dyDescent="0.3">
      <c r="N454" s="1"/>
    </row>
    <row r="455" spans="14:14" ht="14.25" customHeight="1" x14ac:dyDescent="0.3">
      <c r="N455" s="1"/>
    </row>
    <row r="456" spans="14:14" ht="14.25" customHeight="1" x14ac:dyDescent="0.3">
      <c r="N456" s="1"/>
    </row>
    <row r="457" spans="14:14" ht="14.25" customHeight="1" x14ac:dyDescent="0.3">
      <c r="N457" s="1"/>
    </row>
    <row r="458" spans="14:14" ht="14.25" customHeight="1" x14ac:dyDescent="0.3">
      <c r="N458" s="1"/>
    </row>
    <row r="459" spans="14:14" ht="14.25" customHeight="1" x14ac:dyDescent="0.3">
      <c r="N459" s="1"/>
    </row>
    <row r="460" spans="14:14" ht="14.25" customHeight="1" x14ac:dyDescent="0.3">
      <c r="N460" s="1"/>
    </row>
    <row r="461" spans="14:14" ht="14.25" customHeight="1" x14ac:dyDescent="0.3">
      <c r="N461" s="1"/>
    </row>
    <row r="462" spans="14:14" ht="14.25" customHeight="1" x14ac:dyDescent="0.3">
      <c r="N462" s="1"/>
    </row>
    <row r="463" spans="14:14" ht="14.25" customHeight="1" x14ac:dyDescent="0.3">
      <c r="N463" s="1"/>
    </row>
    <row r="464" spans="14:14" ht="14.25" customHeight="1" x14ac:dyDescent="0.3">
      <c r="N464" s="1"/>
    </row>
    <row r="465" spans="14:14" ht="14.25" customHeight="1" x14ac:dyDescent="0.3">
      <c r="N465" s="1"/>
    </row>
    <row r="466" spans="14:14" ht="14.25" customHeight="1" x14ac:dyDescent="0.3">
      <c r="N466" s="1"/>
    </row>
    <row r="467" spans="14:14" ht="14.25" customHeight="1" x14ac:dyDescent="0.3">
      <c r="N467" s="1"/>
    </row>
    <row r="468" spans="14:14" ht="14.25" customHeight="1" x14ac:dyDescent="0.3">
      <c r="N468" s="1"/>
    </row>
    <row r="469" spans="14:14" ht="14.25" customHeight="1" x14ac:dyDescent="0.3">
      <c r="N469" s="1"/>
    </row>
    <row r="470" spans="14:14" ht="14.25" customHeight="1" x14ac:dyDescent="0.3">
      <c r="N470" s="1"/>
    </row>
    <row r="471" spans="14:14" ht="14.25" customHeight="1" x14ac:dyDescent="0.3">
      <c r="N471" s="1"/>
    </row>
    <row r="472" spans="14:14" ht="14.25" customHeight="1" x14ac:dyDescent="0.3">
      <c r="N472" s="1"/>
    </row>
    <row r="473" spans="14:14" ht="14.25" customHeight="1" x14ac:dyDescent="0.3">
      <c r="N473" s="1"/>
    </row>
    <row r="474" spans="14:14" ht="14.25" customHeight="1" x14ac:dyDescent="0.3">
      <c r="N474" s="1"/>
    </row>
    <row r="475" spans="14:14" ht="14.25" customHeight="1" x14ac:dyDescent="0.3">
      <c r="N475" s="1"/>
    </row>
    <row r="476" spans="14:14" ht="14.25" customHeight="1" x14ac:dyDescent="0.3">
      <c r="N476" s="1"/>
    </row>
    <row r="477" spans="14:14" ht="14.25" customHeight="1" x14ac:dyDescent="0.3">
      <c r="N477" s="1"/>
    </row>
    <row r="478" spans="14:14" ht="14.25" customHeight="1" x14ac:dyDescent="0.3">
      <c r="N478" s="1"/>
    </row>
    <row r="479" spans="14:14" ht="14.25" customHeight="1" x14ac:dyDescent="0.3">
      <c r="N479" s="1"/>
    </row>
    <row r="480" spans="14:14" ht="14.25" customHeight="1" x14ac:dyDescent="0.3">
      <c r="N480" s="1"/>
    </row>
    <row r="481" spans="14:14" ht="14.25" customHeight="1" x14ac:dyDescent="0.3">
      <c r="N481" s="1"/>
    </row>
    <row r="482" spans="14:14" ht="14.25" customHeight="1" x14ac:dyDescent="0.3">
      <c r="N482" s="1"/>
    </row>
    <row r="483" spans="14:14" ht="14.25" customHeight="1" x14ac:dyDescent="0.3">
      <c r="N483" s="1"/>
    </row>
    <row r="484" spans="14:14" ht="14.25" customHeight="1" x14ac:dyDescent="0.3">
      <c r="N484" s="1"/>
    </row>
    <row r="485" spans="14:14" ht="14.25" customHeight="1" x14ac:dyDescent="0.3">
      <c r="N485" s="1"/>
    </row>
    <row r="486" spans="14:14" ht="14.25" customHeight="1" x14ac:dyDescent="0.3">
      <c r="N486" s="1"/>
    </row>
    <row r="487" spans="14:14" ht="14.25" customHeight="1" x14ac:dyDescent="0.3">
      <c r="N487" s="1"/>
    </row>
    <row r="488" spans="14:14" ht="14.25" customHeight="1" x14ac:dyDescent="0.3">
      <c r="N488" s="1"/>
    </row>
    <row r="489" spans="14:14" ht="14.25" customHeight="1" x14ac:dyDescent="0.3">
      <c r="N489" s="1"/>
    </row>
    <row r="490" spans="14:14" ht="14.25" customHeight="1" x14ac:dyDescent="0.3">
      <c r="N490" s="1"/>
    </row>
    <row r="491" spans="14:14" ht="14.25" customHeight="1" x14ac:dyDescent="0.3">
      <c r="N491" s="1"/>
    </row>
    <row r="492" spans="14:14" ht="14.25" customHeight="1" x14ac:dyDescent="0.3">
      <c r="N492" s="1"/>
    </row>
    <row r="493" spans="14:14" ht="14.25" customHeight="1" x14ac:dyDescent="0.3">
      <c r="N493" s="1"/>
    </row>
    <row r="494" spans="14:14" ht="14.25" customHeight="1" x14ac:dyDescent="0.3">
      <c r="N494" s="1"/>
    </row>
    <row r="495" spans="14:14" ht="14.25" customHeight="1" x14ac:dyDescent="0.3">
      <c r="N495" s="1"/>
    </row>
    <row r="496" spans="14:14" ht="14.25" customHeight="1" x14ac:dyDescent="0.3">
      <c r="N496" s="1"/>
    </row>
    <row r="497" spans="14:14" ht="14.25" customHeight="1" x14ac:dyDescent="0.3">
      <c r="N497" s="1"/>
    </row>
    <row r="498" spans="14:14" ht="14.25" customHeight="1" x14ac:dyDescent="0.3">
      <c r="N498" s="1"/>
    </row>
    <row r="499" spans="14:14" ht="14.25" customHeight="1" x14ac:dyDescent="0.3">
      <c r="N499" s="1"/>
    </row>
    <row r="500" spans="14:14" ht="14.25" customHeight="1" x14ac:dyDescent="0.3">
      <c r="N500" s="1"/>
    </row>
    <row r="65535" spans="14:14" ht="14.25" customHeight="1" x14ac:dyDescent="0.3">
      <c r="N65535" s="2">
        <f>$N$207</f>
        <v>0</v>
      </c>
    </row>
  </sheetData>
  <sheetProtection password="CC35" sheet="1" objects="1" scenarios="1" formatColumns="0" formatRows="0" sort="0" autoFilter="0"/>
  <mergeCells count="304">
    <mergeCell ref="N207:Q207"/>
    <mergeCell ref="H1:K1"/>
    <mergeCell ref="S2:AC2"/>
    <mergeCell ref="N125:Q125"/>
    <mergeCell ref="N128:Q128"/>
    <mergeCell ref="N140:Q140"/>
    <mergeCell ref="N149:Q149"/>
    <mergeCell ref="N153:Q153"/>
    <mergeCell ref="N166:Q166"/>
    <mergeCell ref="F205:I205"/>
    <mergeCell ref="L205:M205"/>
    <mergeCell ref="N205:Q205"/>
    <mergeCell ref="F206:I206"/>
    <mergeCell ref="L206:M206"/>
    <mergeCell ref="N206:Q206"/>
    <mergeCell ref="F203:I203"/>
    <mergeCell ref="L203:M203"/>
    <mergeCell ref="N203:Q203"/>
    <mergeCell ref="F204:I204"/>
    <mergeCell ref="L204:M204"/>
    <mergeCell ref="N204:Q204"/>
    <mergeCell ref="F201:I201"/>
    <mergeCell ref="L201:M201"/>
    <mergeCell ref="N201:Q201"/>
    <mergeCell ref="F202:I202"/>
    <mergeCell ref="L202:M202"/>
    <mergeCell ref="N202:Q202"/>
    <mergeCell ref="F198:I198"/>
    <mergeCell ref="L198:M198"/>
    <mergeCell ref="N198:Q198"/>
    <mergeCell ref="F200:I200"/>
    <mergeCell ref="L200:M200"/>
    <mergeCell ref="N200:Q200"/>
    <mergeCell ref="N199:Q199"/>
    <mergeCell ref="F196:I196"/>
    <mergeCell ref="L196:M196"/>
    <mergeCell ref="N196:Q196"/>
    <mergeCell ref="F197:I197"/>
    <mergeCell ref="L197:M197"/>
    <mergeCell ref="N197:Q197"/>
    <mergeCell ref="F194:I194"/>
    <mergeCell ref="L194:M194"/>
    <mergeCell ref="N194:Q194"/>
    <mergeCell ref="F195:I195"/>
    <mergeCell ref="L195:M195"/>
    <mergeCell ref="N195:Q195"/>
    <mergeCell ref="F192:I192"/>
    <mergeCell ref="L192:M192"/>
    <mergeCell ref="N192:Q192"/>
    <mergeCell ref="F193:I193"/>
    <mergeCell ref="L193:M193"/>
    <mergeCell ref="N193:Q193"/>
    <mergeCell ref="F190:I190"/>
    <mergeCell ref="L190:M190"/>
    <mergeCell ref="N190:Q190"/>
    <mergeCell ref="F191:I191"/>
    <mergeCell ref="L191:M191"/>
    <mergeCell ref="N191:Q191"/>
    <mergeCell ref="F188:I188"/>
    <mergeCell ref="L188:M188"/>
    <mergeCell ref="N188:Q188"/>
    <mergeCell ref="F189:I189"/>
    <mergeCell ref="L189:M189"/>
    <mergeCell ref="N189:Q189"/>
    <mergeCell ref="F186:I186"/>
    <mergeCell ref="L186:M186"/>
    <mergeCell ref="N186:Q186"/>
    <mergeCell ref="F187:I187"/>
    <mergeCell ref="L187:M187"/>
    <mergeCell ref="N187:Q187"/>
    <mergeCell ref="F184:I184"/>
    <mergeCell ref="L184:M184"/>
    <mergeCell ref="N184:Q184"/>
    <mergeCell ref="F185:I185"/>
    <mergeCell ref="L185:M185"/>
    <mergeCell ref="N185:Q185"/>
    <mergeCell ref="F182:I182"/>
    <mergeCell ref="L182:M182"/>
    <mergeCell ref="N182:Q182"/>
    <mergeCell ref="F183:I183"/>
    <mergeCell ref="L183:M183"/>
    <mergeCell ref="N183:Q183"/>
    <mergeCell ref="F180:I180"/>
    <mergeCell ref="L180:M180"/>
    <mergeCell ref="N180:Q180"/>
    <mergeCell ref="F181:I181"/>
    <mergeCell ref="L181:M181"/>
    <mergeCell ref="N181:Q181"/>
    <mergeCell ref="F178:I178"/>
    <mergeCell ref="L178:M178"/>
    <mergeCell ref="N178:Q178"/>
    <mergeCell ref="F179:I179"/>
    <mergeCell ref="L179:M179"/>
    <mergeCell ref="N179:Q179"/>
    <mergeCell ref="F176:I176"/>
    <mergeCell ref="L176:M176"/>
    <mergeCell ref="N176:Q176"/>
    <mergeCell ref="F177:I177"/>
    <mergeCell ref="L177:M177"/>
    <mergeCell ref="N177:Q177"/>
    <mergeCell ref="F174:I174"/>
    <mergeCell ref="L174:M174"/>
    <mergeCell ref="N174:Q174"/>
    <mergeCell ref="F175:I175"/>
    <mergeCell ref="L175:M175"/>
    <mergeCell ref="N175:Q175"/>
    <mergeCell ref="F172:I172"/>
    <mergeCell ref="L172:M172"/>
    <mergeCell ref="N172:Q172"/>
    <mergeCell ref="F173:I173"/>
    <mergeCell ref="L173:M173"/>
    <mergeCell ref="N173:Q173"/>
    <mergeCell ref="F170:I170"/>
    <mergeCell ref="L170:M170"/>
    <mergeCell ref="N170:Q170"/>
    <mergeCell ref="F171:I171"/>
    <mergeCell ref="L171:M171"/>
    <mergeCell ref="N171:Q171"/>
    <mergeCell ref="F168:I168"/>
    <mergeCell ref="L168:M168"/>
    <mergeCell ref="N168:Q168"/>
    <mergeCell ref="F169:I169"/>
    <mergeCell ref="L169:M169"/>
    <mergeCell ref="N169:Q169"/>
    <mergeCell ref="F165:I165"/>
    <mergeCell ref="L165:M165"/>
    <mergeCell ref="N165:Q165"/>
    <mergeCell ref="F167:I167"/>
    <mergeCell ref="L167:M167"/>
    <mergeCell ref="N167:Q167"/>
    <mergeCell ref="F163:I163"/>
    <mergeCell ref="L163:M163"/>
    <mergeCell ref="N163:Q163"/>
    <mergeCell ref="F164:I164"/>
    <mergeCell ref="L164:M164"/>
    <mergeCell ref="N164:Q164"/>
    <mergeCell ref="F161:I161"/>
    <mergeCell ref="L161:M161"/>
    <mergeCell ref="N161:Q161"/>
    <mergeCell ref="F162:I162"/>
    <mergeCell ref="L162:M162"/>
    <mergeCell ref="N162:Q162"/>
    <mergeCell ref="F159:I159"/>
    <mergeCell ref="L159:M159"/>
    <mergeCell ref="N159:Q159"/>
    <mergeCell ref="F160:I160"/>
    <mergeCell ref="L160:M160"/>
    <mergeCell ref="N160:Q160"/>
    <mergeCell ref="F157:I157"/>
    <mergeCell ref="L157:M157"/>
    <mergeCell ref="N157:Q157"/>
    <mergeCell ref="F158:I158"/>
    <mergeCell ref="L158:M158"/>
    <mergeCell ref="N158:Q158"/>
    <mergeCell ref="F155:I155"/>
    <mergeCell ref="L155:M155"/>
    <mergeCell ref="N155:Q155"/>
    <mergeCell ref="F156:I156"/>
    <mergeCell ref="L156:M156"/>
    <mergeCell ref="N156:Q156"/>
    <mergeCell ref="F152:I152"/>
    <mergeCell ref="L152:M152"/>
    <mergeCell ref="N152:Q152"/>
    <mergeCell ref="F154:I154"/>
    <mergeCell ref="L154:M154"/>
    <mergeCell ref="N154:Q154"/>
    <mergeCell ref="F150:I150"/>
    <mergeCell ref="L150:M150"/>
    <mergeCell ref="N150:Q150"/>
    <mergeCell ref="F151:I151"/>
    <mergeCell ref="L151:M151"/>
    <mergeCell ref="N151:Q151"/>
    <mergeCell ref="F147:I147"/>
    <mergeCell ref="L147:M147"/>
    <mergeCell ref="N147:Q147"/>
    <mergeCell ref="F148:I148"/>
    <mergeCell ref="L148:M148"/>
    <mergeCell ref="N148:Q148"/>
    <mergeCell ref="F145:I145"/>
    <mergeCell ref="L145:M145"/>
    <mergeCell ref="N145:Q145"/>
    <mergeCell ref="F146:I146"/>
    <mergeCell ref="L146:M146"/>
    <mergeCell ref="N146:Q146"/>
    <mergeCell ref="F143:I143"/>
    <mergeCell ref="L143:M143"/>
    <mergeCell ref="N143:Q143"/>
    <mergeCell ref="F144:I144"/>
    <mergeCell ref="L144:M144"/>
    <mergeCell ref="N144:Q144"/>
    <mergeCell ref="F141:I141"/>
    <mergeCell ref="L141:M141"/>
    <mergeCell ref="N141:Q141"/>
    <mergeCell ref="F142:I142"/>
    <mergeCell ref="L142:M142"/>
    <mergeCell ref="N142:Q142"/>
    <mergeCell ref="F138:I138"/>
    <mergeCell ref="L138:M138"/>
    <mergeCell ref="N138:Q138"/>
    <mergeCell ref="F139:I139"/>
    <mergeCell ref="L139:M139"/>
    <mergeCell ref="N139:Q139"/>
    <mergeCell ref="F136:I136"/>
    <mergeCell ref="L136:M136"/>
    <mergeCell ref="N136:Q136"/>
    <mergeCell ref="F137:I137"/>
    <mergeCell ref="L137:M137"/>
    <mergeCell ref="N137:Q137"/>
    <mergeCell ref="F134:I134"/>
    <mergeCell ref="L134:M134"/>
    <mergeCell ref="N134:Q134"/>
    <mergeCell ref="F135:I135"/>
    <mergeCell ref="L135:M135"/>
    <mergeCell ref="N135:Q135"/>
    <mergeCell ref="F132:I132"/>
    <mergeCell ref="L132:M132"/>
    <mergeCell ref="N132:Q132"/>
    <mergeCell ref="F133:I133"/>
    <mergeCell ref="L133:M133"/>
    <mergeCell ref="N133:Q133"/>
    <mergeCell ref="F130:I130"/>
    <mergeCell ref="L130:M130"/>
    <mergeCell ref="N130:Q130"/>
    <mergeCell ref="F131:I131"/>
    <mergeCell ref="L131:M131"/>
    <mergeCell ref="N131:Q131"/>
    <mergeCell ref="F127:I127"/>
    <mergeCell ref="L127:M127"/>
    <mergeCell ref="N127:Q127"/>
    <mergeCell ref="F129:I129"/>
    <mergeCell ref="L129:M129"/>
    <mergeCell ref="N129:Q129"/>
    <mergeCell ref="M119:Q119"/>
    <mergeCell ref="M120:Q120"/>
    <mergeCell ref="F122:I122"/>
    <mergeCell ref="L122:M122"/>
    <mergeCell ref="N122:Q122"/>
    <mergeCell ref="F126:I126"/>
    <mergeCell ref="L126:M126"/>
    <mergeCell ref="N126:Q126"/>
    <mergeCell ref="N123:Q123"/>
    <mergeCell ref="N124:Q124"/>
    <mergeCell ref="N104:Q104"/>
    <mergeCell ref="L106:Q106"/>
    <mergeCell ref="C112:Q112"/>
    <mergeCell ref="F114:P114"/>
    <mergeCell ref="F115:P115"/>
    <mergeCell ref="M117:P117"/>
    <mergeCell ref="D101:H101"/>
    <mergeCell ref="N101:Q101"/>
    <mergeCell ref="D102:H102"/>
    <mergeCell ref="N102:Q102"/>
    <mergeCell ref="D103:H103"/>
    <mergeCell ref="N103:Q103"/>
    <mergeCell ref="N95:Q95"/>
    <mergeCell ref="N96:Q96"/>
    <mergeCell ref="N98:Q98"/>
    <mergeCell ref="D99:H99"/>
    <mergeCell ref="N99:Q99"/>
    <mergeCell ref="D100:H100"/>
    <mergeCell ref="N100:Q100"/>
    <mergeCell ref="N89:Q89"/>
    <mergeCell ref="N90:Q90"/>
    <mergeCell ref="N91:Q91"/>
    <mergeCell ref="N92:Q92"/>
    <mergeCell ref="N93:Q93"/>
    <mergeCell ref="N94:Q94"/>
    <mergeCell ref="M81:P81"/>
    <mergeCell ref="M83:Q83"/>
    <mergeCell ref="M84:Q84"/>
    <mergeCell ref="C86:G86"/>
    <mergeCell ref="N86:Q86"/>
    <mergeCell ref="N88:Q88"/>
    <mergeCell ref="H33:J33"/>
    <mergeCell ref="M33:P33"/>
    <mergeCell ref="L35:P35"/>
    <mergeCell ref="C76:Q76"/>
    <mergeCell ref="F78:P78"/>
    <mergeCell ref="F79:P79"/>
    <mergeCell ref="H30:J30"/>
    <mergeCell ref="M30:P30"/>
    <mergeCell ref="H31:J31"/>
    <mergeCell ref="M31:P31"/>
    <mergeCell ref="H32:J32"/>
    <mergeCell ref="M32:P32"/>
    <mergeCell ref="O20:P20"/>
    <mergeCell ref="O21:P21"/>
    <mergeCell ref="M24:P24"/>
    <mergeCell ref="M25:P25"/>
    <mergeCell ref="M27:P27"/>
    <mergeCell ref="H29:J29"/>
    <mergeCell ref="M29:P29"/>
    <mergeCell ref="O12:P12"/>
    <mergeCell ref="O14:P14"/>
    <mergeCell ref="E15:L15"/>
    <mergeCell ref="O15:P15"/>
    <mergeCell ref="O17:P17"/>
    <mergeCell ref="O18:P18"/>
    <mergeCell ref="C2:Q2"/>
    <mergeCell ref="C4:Q4"/>
    <mergeCell ref="F6:P6"/>
    <mergeCell ref="F7:P7"/>
    <mergeCell ref="O9:P9"/>
    <mergeCell ref="O11:P11"/>
  </mergeCells>
  <hyperlinks>
    <hyperlink ref="F1:G1" location="C2" tooltip="Krycí list rozpočtu" display="1) Krycí list rozpočtu"/>
    <hyperlink ref="H1:K1" location="C86" tooltip="Rekapitulace rozpočtu" display="2) Rekapitulace rozpočtu"/>
    <hyperlink ref="L1" location="C122" tooltip="Rozpočet" display="3) Rozpočet"/>
    <hyperlink ref="S1:T1" location="'Rekapitulace stavby'!C2" tooltip="Rekapitulace stavby" display="Rekapitulace stavby"/>
  </hyperlinks>
  <pageMargins left="0.59027779102325439" right="0.59027779102325439" top="0.59027779102325439" bottom="0.59027779102325439" header="0" footer="0"/>
  <pageSetup paperSize="9" scale="82" fitToHeight="100" orientation="portrait" blackAndWhite="1" r:id="rId1"/>
  <headerFooter alignWithMargins="0">
    <oddFooter>&amp;CStrana &amp;P z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5535"/>
  <sheetViews>
    <sheetView showGridLines="0" view="pageBreakPreview" zoomScaleNormal="100" zoomScaleSheetLayoutView="100" workbookViewId="0">
      <pane ySplit="1" topLeftCell="A2" activePane="bottomLeft" state="frozenSplit"/>
      <selection pane="bottomLeft"/>
    </sheetView>
  </sheetViews>
  <sheetFormatPr defaultColWidth="10.42578125" defaultRowHeight="14.25" customHeight="1" x14ac:dyDescent="0.3"/>
  <cols>
    <col min="1" max="1" width="8.28515625" style="2" customWidth="1"/>
    <col min="2" max="2" width="1.7109375" style="2" customWidth="1"/>
    <col min="3" max="3" width="4.140625" style="2" customWidth="1"/>
    <col min="4" max="4" width="4.28515625" style="2" customWidth="1"/>
    <col min="5" max="5" width="17.140625" style="2" customWidth="1"/>
    <col min="6" max="7" width="11.140625" style="2" customWidth="1"/>
    <col min="8" max="8" width="12.42578125" style="2" customWidth="1"/>
    <col min="9" max="9" width="7" style="2" customWidth="1"/>
    <col min="10" max="10" width="5.140625" style="2" customWidth="1"/>
    <col min="11" max="11" width="11.42578125" style="2" customWidth="1"/>
    <col min="12" max="12" width="12" style="2" customWidth="1"/>
    <col min="13" max="14" width="6" style="2" customWidth="1"/>
    <col min="15" max="15" width="2" style="2" customWidth="1"/>
    <col min="16" max="16" width="12.42578125" style="2" customWidth="1"/>
    <col min="17" max="17" width="4.140625" style="2" customWidth="1"/>
    <col min="18" max="18" width="1.7109375" style="2" customWidth="1"/>
    <col min="19" max="19" width="8.140625" style="2" customWidth="1"/>
    <col min="20" max="20" width="29.7109375" style="2" hidden="1" customWidth="1"/>
    <col min="21" max="21" width="16.28515625" style="2" hidden="1" customWidth="1"/>
    <col min="22" max="22" width="12.28515625" style="2" hidden="1" customWidth="1"/>
    <col min="23" max="23" width="16.28515625" style="2" hidden="1" customWidth="1"/>
    <col min="24" max="24" width="12.140625" style="2" hidden="1" customWidth="1"/>
    <col min="25" max="25" width="15" style="2" hidden="1" customWidth="1"/>
    <col min="26" max="26" width="11" style="2" hidden="1" customWidth="1"/>
    <col min="27" max="27" width="15" style="2" hidden="1" customWidth="1"/>
    <col min="28" max="28" width="16.28515625" style="2" hidden="1" customWidth="1"/>
    <col min="29" max="29" width="11" style="2" customWidth="1"/>
    <col min="30" max="30" width="15" style="2" customWidth="1"/>
    <col min="31" max="31" width="16.28515625" style="2" customWidth="1"/>
    <col min="32" max="43" width="10.42578125" style="1" customWidth="1"/>
    <col min="44" max="64" width="10.42578125" style="2" hidden="1" customWidth="1"/>
    <col min="65" max="16384" width="10.42578125" style="1"/>
  </cols>
  <sheetData>
    <row r="1" spans="1:256" s="3" customFormat="1" ht="22.5" customHeight="1" x14ac:dyDescent="0.3">
      <c r="A1" s="169"/>
      <c r="B1" s="166"/>
      <c r="C1" s="166"/>
      <c r="D1" s="167" t="s">
        <v>1</v>
      </c>
      <c r="E1" s="166"/>
      <c r="F1" s="168" t="s">
        <v>786</v>
      </c>
      <c r="G1" s="168"/>
      <c r="H1" s="229" t="s">
        <v>787</v>
      </c>
      <c r="I1" s="229"/>
      <c r="J1" s="229"/>
      <c r="K1" s="229"/>
      <c r="L1" s="168" t="s">
        <v>788</v>
      </c>
      <c r="M1" s="166"/>
      <c r="N1" s="166"/>
      <c r="O1" s="167" t="s">
        <v>107</v>
      </c>
      <c r="P1" s="166"/>
      <c r="Q1" s="166"/>
      <c r="R1" s="166"/>
      <c r="S1" s="168" t="s">
        <v>789</v>
      </c>
      <c r="T1" s="168"/>
      <c r="U1" s="169"/>
      <c r="V1" s="169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</row>
    <row r="2" spans="1:256" s="2" customFormat="1" ht="37.5" customHeight="1" x14ac:dyDescent="0.3">
      <c r="C2" s="185" t="s">
        <v>4</v>
      </c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S2" s="208" t="s">
        <v>5</v>
      </c>
      <c r="T2" s="172"/>
      <c r="U2" s="172"/>
      <c r="V2" s="172"/>
      <c r="W2" s="172"/>
      <c r="X2" s="172"/>
      <c r="Y2" s="172"/>
      <c r="Z2" s="172"/>
      <c r="AA2" s="172"/>
      <c r="AB2" s="172"/>
      <c r="AC2" s="172"/>
      <c r="AT2" s="2" t="s">
        <v>97</v>
      </c>
    </row>
    <row r="3" spans="1:256" s="2" customFormat="1" ht="7.5" customHeight="1" x14ac:dyDescent="0.3"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  <c r="AT3" s="2" t="s">
        <v>108</v>
      </c>
    </row>
    <row r="4" spans="1:256" s="2" customFormat="1" ht="37.5" customHeight="1" x14ac:dyDescent="0.3">
      <c r="B4" s="10"/>
      <c r="C4" s="186" t="s">
        <v>109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2"/>
      <c r="T4" s="13" t="s">
        <v>10</v>
      </c>
      <c r="AT4" s="2" t="s">
        <v>3</v>
      </c>
    </row>
    <row r="5" spans="1:256" s="2" customFormat="1" ht="7.5" customHeight="1" x14ac:dyDescent="0.3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</row>
    <row r="6" spans="1:256" s="2" customFormat="1" ht="30.75" customHeight="1" x14ac:dyDescent="0.3">
      <c r="B6" s="10"/>
      <c r="C6" s="11"/>
      <c r="D6" s="18" t="s">
        <v>16</v>
      </c>
      <c r="E6" s="11"/>
      <c r="F6" s="213" t="str">
        <f>'Rekapitulace stavby'!$K$6</f>
        <v>Přístupové komunikace do průmyslové zóny</v>
      </c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1"/>
      <c r="R6" s="12"/>
    </row>
    <row r="7" spans="1:256" s="6" customFormat="1" ht="37.5" customHeight="1" x14ac:dyDescent="0.3">
      <c r="B7" s="22"/>
      <c r="C7" s="23"/>
      <c r="D7" s="17" t="s">
        <v>110</v>
      </c>
      <c r="E7" s="23"/>
      <c r="F7" s="177" t="s">
        <v>772</v>
      </c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23"/>
      <c r="R7" s="24"/>
    </row>
    <row r="8" spans="1:256" s="6" customFormat="1" ht="15" customHeight="1" x14ac:dyDescent="0.3">
      <c r="B8" s="22"/>
      <c r="C8" s="23"/>
      <c r="D8" s="18" t="s">
        <v>19</v>
      </c>
      <c r="E8" s="23"/>
      <c r="F8" s="16"/>
      <c r="G8" s="23"/>
      <c r="H8" s="23"/>
      <c r="I8" s="23"/>
      <c r="J8" s="23"/>
      <c r="K8" s="23"/>
      <c r="L8" s="23"/>
      <c r="M8" s="18" t="s">
        <v>20</v>
      </c>
      <c r="N8" s="23"/>
      <c r="O8" s="16"/>
      <c r="P8" s="23"/>
      <c r="Q8" s="23"/>
      <c r="R8" s="24"/>
    </row>
    <row r="9" spans="1:256" s="6" customFormat="1" ht="15" customHeight="1" x14ac:dyDescent="0.3">
      <c r="B9" s="22"/>
      <c r="C9" s="23"/>
      <c r="D9" s="18" t="s">
        <v>22</v>
      </c>
      <c r="E9" s="23"/>
      <c r="F9" s="16" t="s">
        <v>23</v>
      </c>
      <c r="G9" s="23"/>
      <c r="H9" s="23"/>
      <c r="I9" s="23"/>
      <c r="J9" s="23"/>
      <c r="K9" s="23"/>
      <c r="L9" s="23"/>
      <c r="M9" s="18" t="s">
        <v>24</v>
      </c>
      <c r="N9" s="23"/>
      <c r="O9" s="214">
        <f>'Rekapitulace stavby'!$AN$8</f>
        <v>42530</v>
      </c>
      <c r="P9" s="191"/>
      <c r="Q9" s="23"/>
      <c r="R9" s="24"/>
    </row>
    <row r="10" spans="1:256" s="6" customFormat="1" ht="12" customHeight="1" x14ac:dyDescent="0.3"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4"/>
    </row>
    <row r="11" spans="1:256" s="6" customFormat="1" ht="15" customHeight="1" x14ac:dyDescent="0.3">
      <c r="B11" s="22"/>
      <c r="C11" s="23"/>
      <c r="D11" s="18" t="s">
        <v>27</v>
      </c>
      <c r="E11" s="23"/>
      <c r="F11" s="23"/>
      <c r="G11" s="23"/>
      <c r="H11" s="23"/>
      <c r="I11" s="23"/>
      <c r="J11" s="23"/>
      <c r="K11" s="23"/>
      <c r="L11" s="23"/>
      <c r="M11" s="18" t="s">
        <v>28</v>
      </c>
      <c r="N11" s="23"/>
      <c r="O11" s="175" t="str">
        <f>IF('Rekapitulace stavby'!$AN$10="","",'Rekapitulace stavby'!$AN$10)</f>
        <v/>
      </c>
      <c r="P11" s="191"/>
      <c r="Q11" s="23"/>
      <c r="R11" s="24"/>
    </row>
    <row r="12" spans="1:256" s="6" customFormat="1" ht="18.75" customHeight="1" x14ac:dyDescent="0.3">
      <c r="B12" s="22"/>
      <c r="C12" s="23"/>
      <c r="D12" s="23"/>
      <c r="E12" s="16" t="str">
        <f>IF('Rekapitulace stavby'!$E$11="","",'Rekapitulace stavby'!$E$11)</f>
        <v xml:space="preserve"> </v>
      </c>
      <c r="F12" s="23"/>
      <c r="G12" s="23"/>
      <c r="H12" s="23"/>
      <c r="I12" s="23"/>
      <c r="J12" s="23"/>
      <c r="K12" s="23"/>
      <c r="L12" s="23"/>
      <c r="M12" s="18" t="s">
        <v>30</v>
      </c>
      <c r="N12" s="23"/>
      <c r="O12" s="175" t="str">
        <f>IF('Rekapitulace stavby'!$AN$11="","",'Rekapitulace stavby'!$AN$11)</f>
        <v/>
      </c>
      <c r="P12" s="191"/>
      <c r="Q12" s="23"/>
      <c r="R12" s="24"/>
    </row>
    <row r="13" spans="1:256" s="6" customFormat="1" ht="7.5" customHeight="1" x14ac:dyDescent="0.3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4"/>
    </row>
    <row r="14" spans="1:256" s="6" customFormat="1" ht="15" customHeight="1" x14ac:dyDescent="0.3">
      <c r="B14" s="22"/>
      <c r="C14" s="23"/>
      <c r="D14" s="18" t="s">
        <v>31</v>
      </c>
      <c r="E14" s="23"/>
      <c r="F14" s="23"/>
      <c r="G14" s="23"/>
      <c r="H14" s="23"/>
      <c r="I14" s="23"/>
      <c r="J14" s="23"/>
      <c r="K14" s="23"/>
      <c r="L14" s="23"/>
      <c r="M14" s="18" t="s">
        <v>28</v>
      </c>
      <c r="N14" s="23"/>
      <c r="O14" s="212" t="str">
        <f>IF('Rekapitulace stavby'!$AN$13="","",'Rekapitulace stavby'!$AN$13)</f>
        <v>Vyplň údaj</v>
      </c>
      <c r="P14" s="191"/>
      <c r="Q14" s="23"/>
      <c r="R14" s="24"/>
    </row>
    <row r="15" spans="1:256" s="6" customFormat="1" ht="18.75" customHeight="1" x14ac:dyDescent="0.3">
      <c r="B15" s="22"/>
      <c r="C15" s="23"/>
      <c r="D15" s="23"/>
      <c r="E15" s="212" t="str">
        <f>IF('Rekapitulace stavby'!$E$14="","",'Rekapitulace stavby'!$E$14)</f>
        <v>Vyplň údaj</v>
      </c>
      <c r="F15" s="191"/>
      <c r="G15" s="191"/>
      <c r="H15" s="191"/>
      <c r="I15" s="191"/>
      <c r="J15" s="191"/>
      <c r="K15" s="191"/>
      <c r="L15" s="191"/>
      <c r="M15" s="18" t="s">
        <v>30</v>
      </c>
      <c r="N15" s="23"/>
      <c r="O15" s="212" t="str">
        <f>IF('Rekapitulace stavby'!$AN$14="","",'Rekapitulace stavby'!$AN$14)</f>
        <v>Vyplň údaj</v>
      </c>
      <c r="P15" s="191"/>
      <c r="Q15" s="23"/>
      <c r="R15" s="24"/>
    </row>
    <row r="16" spans="1:256" s="6" customFormat="1" ht="7.5" customHeight="1" x14ac:dyDescent="0.3"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4"/>
    </row>
    <row r="17" spans="2:18" s="6" customFormat="1" ht="15" customHeight="1" x14ac:dyDescent="0.3">
      <c r="B17" s="22"/>
      <c r="C17" s="23"/>
      <c r="D17" s="18" t="s">
        <v>33</v>
      </c>
      <c r="E17" s="23"/>
      <c r="F17" s="23"/>
      <c r="G17" s="23"/>
      <c r="H17" s="23"/>
      <c r="I17" s="23"/>
      <c r="J17" s="23"/>
      <c r="K17" s="23"/>
      <c r="L17" s="23"/>
      <c r="M17" s="18" t="s">
        <v>28</v>
      </c>
      <c r="N17" s="23"/>
      <c r="O17" s="175" t="str">
        <f>IF('Rekapitulace stavby'!$AN$16="","",'Rekapitulace stavby'!$AN$16)</f>
        <v/>
      </c>
      <c r="P17" s="191"/>
      <c r="Q17" s="23"/>
      <c r="R17" s="24"/>
    </row>
    <row r="18" spans="2:18" s="6" customFormat="1" ht="18.75" customHeight="1" x14ac:dyDescent="0.3">
      <c r="B18" s="22"/>
      <c r="C18" s="23"/>
      <c r="D18" s="23"/>
      <c r="E18" s="16" t="str">
        <f>IF('Rekapitulace stavby'!$E$17="","",'Rekapitulace stavby'!$E$17)</f>
        <v xml:space="preserve"> </v>
      </c>
      <c r="F18" s="23"/>
      <c r="G18" s="23"/>
      <c r="H18" s="23"/>
      <c r="I18" s="23"/>
      <c r="J18" s="23"/>
      <c r="K18" s="23"/>
      <c r="L18" s="23"/>
      <c r="M18" s="18" t="s">
        <v>30</v>
      </c>
      <c r="N18" s="23"/>
      <c r="O18" s="175" t="str">
        <f>IF('Rekapitulace stavby'!$AN$17="","",'Rekapitulace stavby'!$AN$17)</f>
        <v/>
      </c>
      <c r="P18" s="191"/>
      <c r="Q18" s="23"/>
      <c r="R18" s="24"/>
    </row>
    <row r="19" spans="2:18" s="6" customFormat="1" ht="7.5" customHeight="1" x14ac:dyDescent="0.3"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</row>
    <row r="20" spans="2:18" s="6" customFormat="1" ht="15" customHeight="1" x14ac:dyDescent="0.3">
      <c r="B20" s="22"/>
      <c r="C20" s="23"/>
      <c r="D20" s="18" t="s">
        <v>35</v>
      </c>
      <c r="E20" s="23"/>
      <c r="F20" s="23"/>
      <c r="G20" s="23"/>
      <c r="H20" s="23"/>
      <c r="I20" s="23"/>
      <c r="J20" s="23"/>
      <c r="K20" s="23"/>
      <c r="L20" s="23"/>
      <c r="M20" s="18" t="s">
        <v>28</v>
      </c>
      <c r="N20" s="23"/>
      <c r="O20" s="175" t="str">
        <f>IF('Rekapitulace stavby'!$AN$19="","",'Rekapitulace stavby'!$AN$19)</f>
        <v/>
      </c>
      <c r="P20" s="191"/>
      <c r="Q20" s="23"/>
      <c r="R20" s="24"/>
    </row>
    <row r="21" spans="2:18" s="6" customFormat="1" ht="18.75" customHeight="1" x14ac:dyDescent="0.3">
      <c r="B21" s="22"/>
      <c r="C21" s="23"/>
      <c r="D21" s="23"/>
      <c r="E21" s="16" t="str">
        <f>IF('Rekapitulace stavby'!$E$20="","",'Rekapitulace stavby'!$E$20)</f>
        <v xml:space="preserve"> </v>
      </c>
      <c r="F21" s="23"/>
      <c r="G21" s="23"/>
      <c r="H21" s="23"/>
      <c r="I21" s="23"/>
      <c r="J21" s="23"/>
      <c r="K21" s="23"/>
      <c r="L21" s="23"/>
      <c r="M21" s="18" t="s">
        <v>30</v>
      </c>
      <c r="N21" s="23"/>
      <c r="O21" s="175" t="str">
        <f>IF('Rekapitulace stavby'!$AN$20="","",'Rekapitulace stavby'!$AN$20)</f>
        <v/>
      </c>
      <c r="P21" s="191"/>
      <c r="Q21" s="23"/>
      <c r="R21" s="24"/>
    </row>
    <row r="22" spans="2:18" s="6" customFormat="1" ht="7.5" customHeight="1" x14ac:dyDescent="0.3">
      <c r="B22" s="22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4"/>
    </row>
    <row r="23" spans="2:18" s="6" customFormat="1" ht="7.5" customHeight="1" x14ac:dyDescent="0.3">
      <c r="B23" s="22"/>
      <c r="C23" s="23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23"/>
      <c r="R23" s="24"/>
    </row>
    <row r="24" spans="2:18" s="6" customFormat="1" ht="15" customHeight="1" x14ac:dyDescent="0.3">
      <c r="B24" s="22"/>
      <c r="C24" s="23"/>
      <c r="D24" s="100" t="s">
        <v>112</v>
      </c>
      <c r="E24" s="23"/>
      <c r="F24" s="23"/>
      <c r="G24" s="23"/>
      <c r="H24" s="23"/>
      <c r="I24" s="23"/>
      <c r="J24" s="23"/>
      <c r="K24" s="23"/>
      <c r="L24" s="23"/>
      <c r="M24" s="179">
        <f>$N$88</f>
        <v>0</v>
      </c>
      <c r="N24" s="191"/>
      <c r="O24" s="191"/>
      <c r="P24" s="191"/>
      <c r="Q24" s="23"/>
      <c r="R24" s="24"/>
    </row>
    <row r="25" spans="2:18" s="6" customFormat="1" ht="15" customHeight="1" x14ac:dyDescent="0.3">
      <c r="B25" s="22"/>
      <c r="C25" s="23"/>
      <c r="D25" s="21" t="s">
        <v>101</v>
      </c>
      <c r="E25" s="23"/>
      <c r="F25" s="23"/>
      <c r="G25" s="23"/>
      <c r="H25" s="23"/>
      <c r="I25" s="23"/>
      <c r="J25" s="23"/>
      <c r="K25" s="23"/>
      <c r="L25" s="23"/>
      <c r="M25" s="179">
        <f>$N$94</f>
        <v>0</v>
      </c>
      <c r="N25" s="191"/>
      <c r="O25" s="191"/>
      <c r="P25" s="191"/>
      <c r="Q25" s="23"/>
      <c r="R25" s="24"/>
    </row>
    <row r="26" spans="2:18" s="6" customFormat="1" ht="7.5" customHeight="1" x14ac:dyDescent="0.3"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4"/>
    </row>
    <row r="27" spans="2:18" s="6" customFormat="1" ht="26.25" customHeight="1" x14ac:dyDescent="0.3">
      <c r="B27" s="22"/>
      <c r="C27" s="23"/>
      <c r="D27" s="101" t="s">
        <v>38</v>
      </c>
      <c r="E27" s="23"/>
      <c r="F27" s="23"/>
      <c r="G27" s="23"/>
      <c r="H27" s="23"/>
      <c r="I27" s="23"/>
      <c r="J27" s="23"/>
      <c r="K27" s="23"/>
      <c r="L27" s="23"/>
      <c r="M27" s="216">
        <f>ROUND($M$24+$M$25,2)</f>
        <v>0</v>
      </c>
      <c r="N27" s="191"/>
      <c r="O27" s="191"/>
      <c r="P27" s="191"/>
      <c r="Q27" s="23"/>
      <c r="R27" s="24"/>
    </row>
    <row r="28" spans="2:18" s="6" customFormat="1" ht="7.5" customHeight="1" x14ac:dyDescent="0.3">
      <c r="B28" s="22"/>
      <c r="C28" s="23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23"/>
      <c r="R28" s="24"/>
    </row>
    <row r="29" spans="2:18" s="6" customFormat="1" ht="15" customHeight="1" x14ac:dyDescent="0.3">
      <c r="B29" s="22"/>
      <c r="C29" s="23"/>
      <c r="D29" s="28" t="s">
        <v>39</v>
      </c>
      <c r="E29" s="28" t="s">
        <v>40</v>
      </c>
      <c r="F29" s="29">
        <v>0.21</v>
      </c>
      <c r="G29" s="102" t="s">
        <v>41</v>
      </c>
      <c r="H29" s="215">
        <f>ROUND((((SUM($BE$94:$BE$101)+SUM($BE$119:$BE$146))+SUM($BE$147:$BE$148))),2)</f>
        <v>0</v>
      </c>
      <c r="I29" s="191"/>
      <c r="J29" s="191"/>
      <c r="K29" s="23"/>
      <c r="L29" s="23"/>
      <c r="M29" s="215">
        <f>ROUND((((SUM($BE$94:$BE$101)+SUM($BE$119:$BE$146))*$F$29)+SUM($BE$147:$BE$148)*$F$29),2)</f>
        <v>0</v>
      </c>
      <c r="N29" s="191"/>
      <c r="O29" s="191"/>
      <c r="P29" s="191"/>
      <c r="Q29" s="23"/>
      <c r="R29" s="24"/>
    </row>
    <row r="30" spans="2:18" s="6" customFormat="1" ht="15" customHeight="1" x14ac:dyDescent="0.3">
      <c r="B30" s="22"/>
      <c r="C30" s="23"/>
      <c r="D30" s="23"/>
      <c r="E30" s="28" t="s">
        <v>42</v>
      </c>
      <c r="F30" s="29">
        <v>0.15</v>
      </c>
      <c r="G30" s="102" t="s">
        <v>41</v>
      </c>
      <c r="H30" s="215">
        <f>ROUND((((SUM($BF$94:$BF$101)+SUM($BF$119:$BF$146))+SUM($BF$147:$BF$148))),2)</f>
        <v>0</v>
      </c>
      <c r="I30" s="191"/>
      <c r="J30" s="191"/>
      <c r="K30" s="23"/>
      <c r="L30" s="23"/>
      <c r="M30" s="215">
        <f>ROUND((((SUM($BF$94:$BF$101)+SUM($BF$119:$BF$146))*$F$30)+SUM($BF$147:$BF$148)*$F$30),2)</f>
        <v>0</v>
      </c>
      <c r="N30" s="191"/>
      <c r="O30" s="191"/>
      <c r="P30" s="191"/>
      <c r="Q30" s="23"/>
      <c r="R30" s="24"/>
    </row>
    <row r="31" spans="2:18" s="6" customFormat="1" ht="15" hidden="1" customHeight="1" x14ac:dyDescent="0.3">
      <c r="B31" s="22"/>
      <c r="C31" s="23"/>
      <c r="D31" s="23"/>
      <c r="E31" s="28" t="s">
        <v>43</v>
      </c>
      <c r="F31" s="29">
        <v>0.21</v>
      </c>
      <c r="G31" s="102" t="s">
        <v>41</v>
      </c>
      <c r="H31" s="215">
        <f>ROUND((((SUM($BG$94:$BG$101)+SUM($BG$119:$BG$146))+SUM($BG$147:$BG$148))),2)</f>
        <v>0</v>
      </c>
      <c r="I31" s="191"/>
      <c r="J31" s="191"/>
      <c r="K31" s="23"/>
      <c r="L31" s="23"/>
      <c r="M31" s="215">
        <v>0</v>
      </c>
      <c r="N31" s="191"/>
      <c r="O31" s="191"/>
      <c r="P31" s="191"/>
      <c r="Q31" s="23"/>
      <c r="R31" s="24"/>
    </row>
    <row r="32" spans="2:18" s="6" customFormat="1" ht="15" hidden="1" customHeight="1" x14ac:dyDescent="0.3">
      <c r="B32" s="22"/>
      <c r="C32" s="23"/>
      <c r="D32" s="23"/>
      <c r="E32" s="28" t="s">
        <v>44</v>
      </c>
      <c r="F32" s="29">
        <v>0.15</v>
      </c>
      <c r="G32" s="102" t="s">
        <v>41</v>
      </c>
      <c r="H32" s="215">
        <f>ROUND((((SUM($BH$94:$BH$101)+SUM($BH$119:$BH$146))+SUM($BH$147:$BH$148))),2)</f>
        <v>0</v>
      </c>
      <c r="I32" s="191"/>
      <c r="J32" s="191"/>
      <c r="K32" s="23"/>
      <c r="L32" s="23"/>
      <c r="M32" s="215">
        <v>0</v>
      </c>
      <c r="N32" s="191"/>
      <c r="O32" s="191"/>
      <c r="P32" s="191"/>
      <c r="Q32" s="23"/>
      <c r="R32" s="24"/>
    </row>
    <row r="33" spans="2:18" s="6" customFormat="1" ht="15" hidden="1" customHeight="1" x14ac:dyDescent="0.3">
      <c r="B33" s="22"/>
      <c r="C33" s="23"/>
      <c r="D33" s="23"/>
      <c r="E33" s="28" t="s">
        <v>45</v>
      </c>
      <c r="F33" s="29">
        <v>0</v>
      </c>
      <c r="G33" s="102" t="s">
        <v>41</v>
      </c>
      <c r="H33" s="215">
        <f>ROUND((((SUM($BI$94:$BI$101)+SUM($BI$119:$BI$146))+SUM($BI$147:$BI$148))),2)</f>
        <v>0</v>
      </c>
      <c r="I33" s="191"/>
      <c r="J33" s="191"/>
      <c r="K33" s="23"/>
      <c r="L33" s="23"/>
      <c r="M33" s="215">
        <v>0</v>
      </c>
      <c r="N33" s="191"/>
      <c r="O33" s="191"/>
      <c r="P33" s="191"/>
      <c r="Q33" s="23"/>
      <c r="R33" s="24"/>
    </row>
    <row r="34" spans="2:18" s="6" customFormat="1" ht="7.5" customHeight="1" x14ac:dyDescent="0.3">
      <c r="B34" s="2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4"/>
    </row>
    <row r="35" spans="2:18" s="6" customFormat="1" ht="26.25" customHeight="1" x14ac:dyDescent="0.3">
      <c r="B35" s="22"/>
      <c r="C35" s="32"/>
      <c r="D35" s="33" t="s">
        <v>46</v>
      </c>
      <c r="E35" s="34"/>
      <c r="F35" s="34"/>
      <c r="G35" s="103" t="s">
        <v>47</v>
      </c>
      <c r="H35" s="35" t="s">
        <v>48</v>
      </c>
      <c r="I35" s="34"/>
      <c r="J35" s="34"/>
      <c r="K35" s="34"/>
      <c r="L35" s="194">
        <f>ROUND(SUM($M$27:$M$33),2)</f>
        <v>0</v>
      </c>
      <c r="M35" s="193"/>
      <c r="N35" s="193"/>
      <c r="O35" s="193"/>
      <c r="P35" s="195"/>
      <c r="Q35" s="32"/>
      <c r="R35" s="24"/>
    </row>
    <row r="36" spans="2:18" s="6" customFormat="1" ht="15" customHeight="1" x14ac:dyDescent="0.3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4"/>
    </row>
    <row r="37" spans="2:18" s="6" customFormat="1" ht="15" customHeight="1" x14ac:dyDescent="0.3">
      <c r="B37" s="22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4"/>
    </row>
    <row r="38" spans="2:18" s="2" customFormat="1" ht="14.25" customHeight="1" x14ac:dyDescent="0.3"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</row>
    <row r="39" spans="2:18" s="2" customFormat="1" ht="14.25" customHeight="1" x14ac:dyDescent="0.3"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</row>
    <row r="40" spans="2:18" s="2" customFormat="1" ht="14.25" customHeight="1" x14ac:dyDescent="0.3"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</row>
    <row r="41" spans="2:18" s="2" customFormat="1" ht="14.25" customHeight="1" x14ac:dyDescent="0.3"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</row>
    <row r="42" spans="2:18" s="2" customFormat="1" ht="14.25" customHeight="1" x14ac:dyDescent="0.3"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</row>
    <row r="43" spans="2:18" s="2" customFormat="1" ht="14.25" customHeight="1" x14ac:dyDescent="0.3"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</row>
    <row r="44" spans="2:18" s="2" customFormat="1" ht="14.25" customHeight="1" x14ac:dyDescent="0.3"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</row>
    <row r="45" spans="2:18" s="2" customFormat="1" ht="14.25" customHeight="1" x14ac:dyDescent="0.3"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</row>
    <row r="46" spans="2:18" s="2" customFormat="1" ht="14.25" customHeight="1" x14ac:dyDescent="0.3"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</row>
    <row r="47" spans="2:18" s="2" customFormat="1" ht="14.25" customHeight="1" x14ac:dyDescent="0.3"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</row>
    <row r="48" spans="2:18" s="2" customFormat="1" ht="14.25" customHeight="1" x14ac:dyDescent="0.3"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</row>
    <row r="49" spans="2:18" s="2" customFormat="1" ht="14.25" customHeight="1" x14ac:dyDescent="0.3"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</row>
    <row r="50" spans="2:18" s="6" customFormat="1" ht="15.75" customHeight="1" x14ac:dyDescent="0.3">
      <c r="B50" s="22"/>
      <c r="C50" s="23"/>
      <c r="D50" s="36" t="s">
        <v>49</v>
      </c>
      <c r="E50" s="37"/>
      <c r="F50" s="37"/>
      <c r="G50" s="37"/>
      <c r="H50" s="38"/>
      <c r="I50" s="23"/>
      <c r="J50" s="36" t="s">
        <v>50</v>
      </c>
      <c r="K50" s="37"/>
      <c r="L50" s="37"/>
      <c r="M50" s="37"/>
      <c r="N50" s="37"/>
      <c r="O50" s="37"/>
      <c r="P50" s="38"/>
      <c r="Q50" s="23"/>
      <c r="R50" s="24"/>
    </row>
    <row r="51" spans="2:18" s="2" customFormat="1" ht="14.25" customHeight="1" x14ac:dyDescent="0.3">
      <c r="B51" s="10"/>
      <c r="C51" s="11"/>
      <c r="D51" s="39"/>
      <c r="E51" s="11"/>
      <c r="F51" s="11"/>
      <c r="G51" s="11"/>
      <c r="H51" s="40"/>
      <c r="I51" s="11"/>
      <c r="J51" s="39"/>
      <c r="K51" s="11"/>
      <c r="L51" s="11"/>
      <c r="M51" s="11"/>
      <c r="N51" s="11"/>
      <c r="O51" s="11"/>
      <c r="P51" s="40"/>
      <c r="Q51" s="11"/>
      <c r="R51" s="12"/>
    </row>
    <row r="52" spans="2:18" s="2" customFormat="1" ht="14.25" customHeight="1" x14ac:dyDescent="0.3">
      <c r="B52" s="10"/>
      <c r="C52" s="11"/>
      <c r="D52" s="39"/>
      <c r="E52" s="11"/>
      <c r="F52" s="11"/>
      <c r="G52" s="11"/>
      <c r="H52" s="40"/>
      <c r="I52" s="11"/>
      <c r="J52" s="39"/>
      <c r="K52" s="11"/>
      <c r="L52" s="11"/>
      <c r="M52" s="11"/>
      <c r="N52" s="11"/>
      <c r="O52" s="11"/>
      <c r="P52" s="40"/>
      <c r="Q52" s="11"/>
      <c r="R52" s="12"/>
    </row>
    <row r="53" spans="2:18" s="2" customFormat="1" ht="14.25" customHeight="1" x14ac:dyDescent="0.3">
      <c r="B53" s="10"/>
      <c r="C53" s="11"/>
      <c r="D53" s="39"/>
      <c r="E53" s="11"/>
      <c r="F53" s="11"/>
      <c r="G53" s="11"/>
      <c r="H53" s="40"/>
      <c r="I53" s="11"/>
      <c r="J53" s="39"/>
      <c r="K53" s="11"/>
      <c r="L53" s="11"/>
      <c r="M53" s="11"/>
      <c r="N53" s="11"/>
      <c r="O53" s="11"/>
      <c r="P53" s="40"/>
      <c r="Q53" s="11"/>
      <c r="R53" s="12"/>
    </row>
    <row r="54" spans="2:18" s="2" customFormat="1" ht="14.25" customHeight="1" x14ac:dyDescent="0.3">
      <c r="B54" s="10"/>
      <c r="C54" s="11"/>
      <c r="D54" s="39"/>
      <c r="E54" s="11"/>
      <c r="F54" s="11"/>
      <c r="G54" s="11"/>
      <c r="H54" s="40"/>
      <c r="I54" s="11"/>
      <c r="J54" s="39"/>
      <c r="K54" s="11"/>
      <c r="L54" s="11"/>
      <c r="M54" s="11"/>
      <c r="N54" s="11"/>
      <c r="O54" s="11"/>
      <c r="P54" s="40"/>
      <c r="Q54" s="11"/>
      <c r="R54" s="12"/>
    </row>
    <row r="55" spans="2:18" s="2" customFormat="1" ht="14.25" customHeight="1" x14ac:dyDescent="0.3">
      <c r="B55" s="10"/>
      <c r="C55" s="11"/>
      <c r="D55" s="39"/>
      <c r="E55" s="11"/>
      <c r="F55" s="11"/>
      <c r="G55" s="11"/>
      <c r="H55" s="40"/>
      <c r="I55" s="11"/>
      <c r="J55" s="39"/>
      <c r="K55" s="11"/>
      <c r="L55" s="11"/>
      <c r="M55" s="11"/>
      <c r="N55" s="11"/>
      <c r="O55" s="11"/>
      <c r="P55" s="40"/>
      <c r="Q55" s="11"/>
      <c r="R55" s="12"/>
    </row>
    <row r="56" spans="2:18" s="2" customFormat="1" ht="14.25" customHeight="1" x14ac:dyDescent="0.3">
      <c r="B56" s="10"/>
      <c r="C56" s="11"/>
      <c r="D56" s="39"/>
      <c r="E56" s="11"/>
      <c r="F56" s="11"/>
      <c r="G56" s="11"/>
      <c r="H56" s="40"/>
      <c r="I56" s="11"/>
      <c r="J56" s="39"/>
      <c r="K56" s="11"/>
      <c r="L56" s="11"/>
      <c r="M56" s="11"/>
      <c r="N56" s="11"/>
      <c r="O56" s="11"/>
      <c r="P56" s="40"/>
      <c r="Q56" s="11"/>
      <c r="R56" s="12"/>
    </row>
    <row r="57" spans="2:18" s="2" customFormat="1" ht="14.25" customHeight="1" x14ac:dyDescent="0.3">
      <c r="B57" s="10"/>
      <c r="C57" s="11"/>
      <c r="D57" s="39"/>
      <c r="E57" s="11"/>
      <c r="F57" s="11"/>
      <c r="G57" s="11"/>
      <c r="H57" s="40"/>
      <c r="I57" s="11"/>
      <c r="J57" s="39"/>
      <c r="K57" s="11"/>
      <c r="L57" s="11"/>
      <c r="M57" s="11"/>
      <c r="N57" s="11"/>
      <c r="O57" s="11"/>
      <c r="P57" s="40"/>
      <c r="Q57" s="11"/>
      <c r="R57" s="12"/>
    </row>
    <row r="58" spans="2:18" s="2" customFormat="1" ht="14.25" customHeight="1" x14ac:dyDescent="0.3">
      <c r="B58" s="10"/>
      <c r="C58" s="11"/>
      <c r="D58" s="39"/>
      <c r="E58" s="11"/>
      <c r="F58" s="11"/>
      <c r="G58" s="11"/>
      <c r="H58" s="40"/>
      <c r="I58" s="11"/>
      <c r="J58" s="39"/>
      <c r="K58" s="11"/>
      <c r="L58" s="11"/>
      <c r="M58" s="11"/>
      <c r="N58" s="11"/>
      <c r="O58" s="11"/>
      <c r="P58" s="40"/>
      <c r="Q58" s="11"/>
      <c r="R58" s="12"/>
    </row>
    <row r="59" spans="2:18" s="6" customFormat="1" ht="15.75" customHeight="1" x14ac:dyDescent="0.3">
      <c r="B59" s="22"/>
      <c r="C59" s="23"/>
      <c r="D59" s="41" t="s">
        <v>51</v>
      </c>
      <c r="E59" s="42"/>
      <c r="F59" s="42"/>
      <c r="G59" s="43" t="s">
        <v>52</v>
      </c>
      <c r="H59" s="44"/>
      <c r="I59" s="23"/>
      <c r="J59" s="41" t="s">
        <v>51</v>
      </c>
      <c r="K59" s="42"/>
      <c r="L59" s="42"/>
      <c r="M59" s="42"/>
      <c r="N59" s="43" t="s">
        <v>52</v>
      </c>
      <c r="O59" s="42"/>
      <c r="P59" s="44"/>
      <c r="Q59" s="23"/>
      <c r="R59" s="24"/>
    </row>
    <row r="60" spans="2:18" s="2" customFormat="1" ht="14.25" customHeight="1" x14ac:dyDescent="0.3">
      <c r="B60" s="10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</row>
    <row r="61" spans="2:18" s="6" customFormat="1" ht="15.75" customHeight="1" x14ac:dyDescent="0.3">
      <c r="B61" s="22"/>
      <c r="C61" s="23"/>
      <c r="D61" s="36" t="s">
        <v>53</v>
      </c>
      <c r="E61" s="37"/>
      <c r="F61" s="37"/>
      <c r="G61" s="37"/>
      <c r="H61" s="38"/>
      <c r="I61" s="23"/>
      <c r="J61" s="36" t="s">
        <v>54</v>
      </c>
      <c r="K61" s="37"/>
      <c r="L61" s="37"/>
      <c r="M61" s="37"/>
      <c r="N61" s="37"/>
      <c r="O61" s="37"/>
      <c r="P61" s="38"/>
      <c r="Q61" s="23"/>
      <c r="R61" s="24"/>
    </row>
    <row r="62" spans="2:18" s="2" customFormat="1" ht="14.25" customHeight="1" x14ac:dyDescent="0.3">
      <c r="B62" s="10"/>
      <c r="C62" s="11"/>
      <c r="D62" s="39"/>
      <c r="E62" s="11"/>
      <c r="F62" s="11"/>
      <c r="G62" s="11"/>
      <c r="H62" s="40"/>
      <c r="I62" s="11"/>
      <c r="J62" s="39"/>
      <c r="K62" s="11"/>
      <c r="L62" s="11"/>
      <c r="M62" s="11"/>
      <c r="N62" s="11"/>
      <c r="O62" s="11"/>
      <c r="P62" s="40"/>
      <c r="Q62" s="11"/>
      <c r="R62" s="12"/>
    </row>
    <row r="63" spans="2:18" s="2" customFormat="1" ht="14.25" customHeight="1" x14ac:dyDescent="0.3">
      <c r="B63" s="10"/>
      <c r="C63" s="11"/>
      <c r="D63" s="39"/>
      <c r="E63" s="11"/>
      <c r="F63" s="11"/>
      <c r="G63" s="11"/>
      <c r="H63" s="40"/>
      <c r="I63" s="11"/>
      <c r="J63" s="39"/>
      <c r="K63" s="11"/>
      <c r="L63" s="11"/>
      <c r="M63" s="11"/>
      <c r="N63" s="11"/>
      <c r="O63" s="11"/>
      <c r="P63" s="40"/>
      <c r="Q63" s="11"/>
      <c r="R63" s="12"/>
    </row>
    <row r="64" spans="2:18" s="2" customFormat="1" ht="14.25" customHeight="1" x14ac:dyDescent="0.3">
      <c r="B64" s="10"/>
      <c r="C64" s="11"/>
      <c r="D64" s="39"/>
      <c r="E64" s="11"/>
      <c r="F64" s="11"/>
      <c r="G64" s="11"/>
      <c r="H64" s="40"/>
      <c r="I64" s="11"/>
      <c r="J64" s="39"/>
      <c r="K64" s="11"/>
      <c r="L64" s="11"/>
      <c r="M64" s="11"/>
      <c r="N64" s="11"/>
      <c r="O64" s="11"/>
      <c r="P64" s="40"/>
      <c r="Q64" s="11"/>
      <c r="R64" s="12"/>
    </row>
    <row r="65" spans="2:21" s="2" customFormat="1" ht="14.25" customHeight="1" x14ac:dyDescent="0.3">
      <c r="B65" s="10"/>
      <c r="C65" s="11"/>
      <c r="D65" s="39"/>
      <c r="E65" s="11"/>
      <c r="F65" s="11"/>
      <c r="G65" s="11"/>
      <c r="H65" s="40"/>
      <c r="I65" s="11"/>
      <c r="J65" s="39"/>
      <c r="K65" s="11"/>
      <c r="L65" s="11"/>
      <c r="M65" s="11"/>
      <c r="N65" s="11"/>
      <c r="O65" s="11"/>
      <c r="P65" s="40"/>
      <c r="Q65" s="11"/>
      <c r="R65" s="12"/>
    </row>
    <row r="66" spans="2:21" s="2" customFormat="1" ht="14.25" customHeight="1" x14ac:dyDescent="0.3">
      <c r="B66" s="10"/>
      <c r="C66" s="11"/>
      <c r="D66" s="39"/>
      <c r="E66" s="11"/>
      <c r="F66" s="11"/>
      <c r="G66" s="11"/>
      <c r="H66" s="40"/>
      <c r="I66" s="11"/>
      <c r="J66" s="39"/>
      <c r="K66" s="11"/>
      <c r="L66" s="11"/>
      <c r="M66" s="11"/>
      <c r="N66" s="11"/>
      <c r="O66" s="11"/>
      <c r="P66" s="40"/>
      <c r="Q66" s="11"/>
      <c r="R66" s="12"/>
    </row>
    <row r="67" spans="2:21" s="2" customFormat="1" ht="14.25" customHeight="1" x14ac:dyDescent="0.3">
      <c r="B67" s="10"/>
      <c r="C67" s="11"/>
      <c r="D67" s="39"/>
      <c r="E67" s="11"/>
      <c r="F67" s="11"/>
      <c r="G67" s="11"/>
      <c r="H67" s="40"/>
      <c r="I67" s="11"/>
      <c r="J67" s="39"/>
      <c r="K67" s="11"/>
      <c r="L67" s="11"/>
      <c r="M67" s="11"/>
      <c r="N67" s="11"/>
      <c r="O67" s="11"/>
      <c r="P67" s="40"/>
      <c r="Q67" s="11"/>
      <c r="R67" s="12"/>
    </row>
    <row r="68" spans="2:21" s="2" customFormat="1" ht="14.25" customHeight="1" x14ac:dyDescent="0.3">
      <c r="B68" s="10"/>
      <c r="C68" s="11"/>
      <c r="D68" s="39"/>
      <c r="E68" s="11"/>
      <c r="F68" s="11"/>
      <c r="G68" s="11"/>
      <c r="H68" s="40"/>
      <c r="I68" s="11"/>
      <c r="J68" s="39"/>
      <c r="K68" s="11"/>
      <c r="L68" s="11"/>
      <c r="M68" s="11"/>
      <c r="N68" s="11"/>
      <c r="O68" s="11"/>
      <c r="P68" s="40"/>
      <c r="Q68" s="11"/>
      <c r="R68" s="12"/>
    </row>
    <row r="69" spans="2:21" s="2" customFormat="1" ht="14.25" customHeight="1" x14ac:dyDescent="0.3">
      <c r="B69" s="10"/>
      <c r="C69" s="11"/>
      <c r="D69" s="39"/>
      <c r="E69" s="11"/>
      <c r="F69" s="11"/>
      <c r="G69" s="11"/>
      <c r="H69" s="40"/>
      <c r="I69" s="11"/>
      <c r="J69" s="39"/>
      <c r="K69" s="11"/>
      <c r="L69" s="11"/>
      <c r="M69" s="11"/>
      <c r="N69" s="11"/>
      <c r="O69" s="11"/>
      <c r="P69" s="40"/>
      <c r="Q69" s="11"/>
      <c r="R69" s="12"/>
    </row>
    <row r="70" spans="2:21" s="6" customFormat="1" ht="15.75" customHeight="1" x14ac:dyDescent="0.3">
      <c r="B70" s="22"/>
      <c r="C70" s="23"/>
      <c r="D70" s="41" t="s">
        <v>51</v>
      </c>
      <c r="E70" s="42"/>
      <c r="F70" s="42"/>
      <c r="G70" s="43" t="s">
        <v>52</v>
      </c>
      <c r="H70" s="44"/>
      <c r="I70" s="23"/>
      <c r="J70" s="41" t="s">
        <v>51</v>
      </c>
      <c r="K70" s="42"/>
      <c r="L70" s="42"/>
      <c r="M70" s="42"/>
      <c r="N70" s="43" t="s">
        <v>52</v>
      </c>
      <c r="O70" s="42"/>
      <c r="P70" s="44"/>
      <c r="Q70" s="23"/>
      <c r="R70" s="24"/>
    </row>
    <row r="71" spans="2:21" s="6" customFormat="1" ht="15" customHeight="1" x14ac:dyDescent="0.3"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7"/>
    </row>
    <row r="72" spans="2:21" ht="14.25" customHeight="1" x14ac:dyDescent="0.3">
      <c r="N72" s="1"/>
    </row>
    <row r="73" spans="2:21" ht="14.25" customHeight="1" x14ac:dyDescent="0.3">
      <c r="N73" s="1"/>
    </row>
    <row r="74" spans="2:21" ht="14.25" customHeight="1" x14ac:dyDescent="0.3">
      <c r="N74" s="1"/>
    </row>
    <row r="75" spans="2:21" s="6" customFormat="1" ht="7.5" customHeight="1" x14ac:dyDescent="0.3">
      <c r="B75" s="104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6"/>
    </row>
    <row r="76" spans="2:21" s="6" customFormat="1" ht="37.5" customHeight="1" x14ac:dyDescent="0.3">
      <c r="B76" s="22"/>
      <c r="C76" s="186" t="s">
        <v>113</v>
      </c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1"/>
      <c r="O76" s="191"/>
      <c r="P76" s="191"/>
      <c r="Q76" s="191"/>
      <c r="R76" s="24"/>
      <c r="T76" s="23"/>
      <c r="U76" s="23"/>
    </row>
    <row r="77" spans="2:21" s="6" customFormat="1" ht="7.5" customHeight="1" x14ac:dyDescent="0.3">
      <c r="B77" s="22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4"/>
      <c r="T77" s="23"/>
      <c r="U77" s="23"/>
    </row>
    <row r="78" spans="2:21" s="6" customFormat="1" ht="30.75" customHeight="1" x14ac:dyDescent="0.3">
      <c r="B78" s="22"/>
      <c r="C78" s="18" t="s">
        <v>16</v>
      </c>
      <c r="D78" s="23"/>
      <c r="E78" s="23"/>
      <c r="F78" s="213" t="str">
        <f>$F$6</f>
        <v>Přístupové komunikace do průmyslové zóny</v>
      </c>
      <c r="G78" s="191"/>
      <c r="H78" s="191"/>
      <c r="I78" s="191"/>
      <c r="J78" s="191"/>
      <c r="K78" s="191"/>
      <c r="L78" s="191"/>
      <c r="M78" s="191"/>
      <c r="N78" s="191"/>
      <c r="O78" s="191"/>
      <c r="P78" s="191"/>
      <c r="Q78" s="23"/>
      <c r="R78" s="24"/>
      <c r="T78" s="23"/>
      <c r="U78" s="23"/>
    </row>
    <row r="79" spans="2:21" s="6" customFormat="1" ht="37.5" customHeight="1" x14ac:dyDescent="0.3">
      <c r="B79" s="22"/>
      <c r="C79" s="56" t="s">
        <v>110</v>
      </c>
      <c r="D79" s="23"/>
      <c r="E79" s="23"/>
      <c r="F79" s="196" t="str">
        <f>$F$7</f>
        <v>SO 400.02 - Chráničky elektro</v>
      </c>
      <c r="G79" s="191"/>
      <c r="H79" s="191"/>
      <c r="I79" s="191"/>
      <c r="J79" s="191"/>
      <c r="K79" s="191"/>
      <c r="L79" s="191"/>
      <c r="M79" s="191"/>
      <c r="N79" s="191"/>
      <c r="O79" s="191"/>
      <c r="P79" s="191"/>
      <c r="Q79" s="23"/>
      <c r="R79" s="24"/>
      <c r="T79" s="23"/>
      <c r="U79" s="23"/>
    </row>
    <row r="80" spans="2:21" s="6" customFormat="1" ht="7.5" customHeight="1" x14ac:dyDescent="0.3">
      <c r="B80" s="22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4"/>
      <c r="T80" s="23"/>
      <c r="U80" s="23"/>
    </row>
    <row r="81" spans="2:62" s="6" customFormat="1" ht="18.75" customHeight="1" x14ac:dyDescent="0.3">
      <c r="B81" s="22"/>
      <c r="C81" s="18" t="s">
        <v>22</v>
      </c>
      <c r="D81" s="23"/>
      <c r="E81" s="23"/>
      <c r="F81" s="16" t="str">
        <f>$F$9</f>
        <v>Město Ralsko</v>
      </c>
      <c r="G81" s="23"/>
      <c r="H81" s="23"/>
      <c r="I81" s="23"/>
      <c r="J81" s="23"/>
      <c r="K81" s="18" t="s">
        <v>24</v>
      </c>
      <c r="L81" s="23"/>
      <c r="M81" s="217">
        <f>IF($O$9="","",$O$9)</f>
        <v>42530</v>
      </c>
      <c r="N81" s="191"/>
      <c r="O81" s="191"/>
      <c r="P81" s="191"/>
      <c r="Q81" s="23"/>
      <c r="R81" s="24"/>
      <c r="T81" s="23"/>
      <c r="U81" s="23"/>
    </row>
    <row r="82" spans="2:62" s="6" customFormat="1" ht="7.5" customHeight="1" x14ac:dyDescent="0.3">
      <c r="B82" s="22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4"/>
      <c r="T82" s="23"/>
      <c r="U82" s="23"/>
    </row>
    <row r="83" spans="2:62" s="6" customFormat="1" ht="15.75" customHeight="1" x14ac:dyDescent="0.3">
      <c r="B83" s="22"/>
      <c r="C83" s="18" t="s">
        <v>27</v>
      </c>
      <c r="D83" s="23"/>
      <c r="E83" s="23"/>
      <c r="F83" s="16" t="str">
        <f>$E$12</f>
        <v xml:space="preserve"> </v>
      </c>
      <c r="G83" s="23"/>
      <c r="H83" s="23"/>
      <c r="I83" s="23"/>
      <c r="J83" s="23"/>
      <c r="K83" s="18" t="s">
        <v>33</v>
      </c>
      <c r="L83" s="23"/>
      <c r="M83" s="175" t="str">
        <f>$E$18</f>
        <v xml:space="preserve"> </v>
      </c>
      <c r="N83" s="191"/>
      <c r="O83" s="191"/>
      <c r="P83" s="191"/>
      <c r="Q83" s="191"/>
      <c r="R83" s="24"/>
      <c r="T83" s="23"/>
      <c r="U83" s="23"/>
    </row>
    <row r="84" spans="2:62" s="6" customFormat="1" ht="15" customHeight="1" x14ac:dyDescent="0.3">
      <c r="B84" s="22"/>
      <c r="C84" s="18" t="s">
        <v>31</v>
      </c>
      <c r="D84" s="23"/>
      <c r="E84" s="23"/>
      <c r="F84" s="16" t="str">
        <f>IF($E$15="","",$E$15)</f>
        <v>Vyplň údaj</v>
      </c>
      <c r="G84" s="23"/>
      <c r="H84" s="23"/>
      <c r="I84" s="23"/>
      <c r="J84" s="23"/>
      <c r="K84" s="18" t="s">
        <v>35</v>
      </c>
      <c r="L84" s="23"/>
      <c r="M84" s="175" t="str">
        <f>$E$21</f>
        <v xml:space="preserve"> </v>
      </c>
      <c r="N84" s="191"/>
      <c r="O84" s="191"/>
      <c r="P84" s="191"/>
      <c r="Q84" s="191"/>
      <c r="R84" s="24"/>
      <c r="T84" s="23"/>
      <c r="U84" s="23"/>
    </row>
    <row r="85" spans="2:62" s="6" customFormat="1" ht="11.25" customHeight="1" x14ac:dyDescent="0.3">
      <c r="B85" s="22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4"/>
      <c r="T85" s="23"/>
      <c r="U85" s="23"/>
    </row>
    <row r="86" spans="2:62" s="6" customFormat="1" ht="30" customHeight="1" x14ac:dyDescent="0.3">
      <c r="B86" s="22"/>
      <c r="C86" s="218" t="s">
        <v>114</v>
      </c>
      <c r="D86" s="207"/>
      <c r="E86" s="207"/>
      <c r="F86" s="207"/>
      <c r="G86" s="207"/>
      <c r="H86" s="32"/>
      <c r="I86" s="32"/>
      <c r="J86" s="32"/>
      <c r="K86" s="32"/>
      <c r="L86" s="32"/>
      <c r="M86" s="32"/>
      <c r="N86" s="218" t="s">
        <v>115</v>
      </c>
      <c r="O86" s="191"/>
      <c r="P86" s="191"/>
      <c r="Q86" s="191"/>
      <c r="R86" s="24"/>
      <c r="T86" s="23"/>
      <c r="U86" s="23"/>
    </row>
    <row r="87" spans="2:62" s="6" customFormat="1" ht="11.25" customHeight="1" x14ac:dyDescent="0.3">
      <c r="B87" s="22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4"/>
      <c r="T87" s="23"/>
      <c r="U87" s="23"/>
    </row>
    <row r="88" spans="2:62" s="6" customFormat="1" ht="30" customHeight="1" x14ac:dyDescent="0.3">
      <c r="B88" s="22"/>
      <c r="C88" s="70" t="s">
        <v>116</v>
      </c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10">
        <f>ROUND($N$119,2)</f>
        <v>0</v>
      </c>
      <c r="O88" s="191"/>
      <c r="P88" s="191"/>
      <c r="Q88" s="191"/>
      <c r="R88" s="24"/>
      <c r="T88" s="23"/>
      <c r="U88" s="23"/>
      <c r="AU88" s="6" t="s">
        <v>117</v>
      </c>
    </row>
    <row r="89" spans="2:62" s="75" customFormat="1" ht="25.5" customHeight="1" x14ac:dyDescent="0.3">
      <c r="B89" s="107"/>
      <c r="C89" s="108"/>
      <c r="D89" s="108" t="s">
        <v>637</v>
      </c>
      <c r="E89" s="108"/>
      <c r="F89" s="108"/>
      <c r="G89" s="108"/>
      <c r="H89" s="108"/>
      <c r="I89" s="108"/>
      <c r="J89" s="108"/>
      <c r="K89" s="108"/>
      <c r="L89" s="108"/>
      <c r="M89" s="108"/>
      <c r="N89" s="219">
        <f>ROUND($N$120,2)</f>
        <v>0</v>
      </c>
      <c r="O89" s="220"/>
      <c r="P89" s="220"/>
      <c r="Q89" s="220"/>
      <c r="R89" s="109"/>
      <c r="T89" s="108"/>
      <c r="U89" s="108"/>
    </row>
    <row r="90" spans="2:62" s="110" customFormat="1" ht="21" customHeight="1" x14ac:dyDescent="0.3">
      <c r="B90" s="111"/>
      <c r="C90" s="88"/>
      <c r="D90" s="88" t="s">
        <v>642</v>
      </c>
      <c r="E90" s="88"/>
      <c r="F90" s="88"/>
      <c r="G90" s="88"/>
      <c r="H90" s="88"/>
      <c r="I90" s="88"/>
      <c r="J90" s="88"/>
      <c r="K90" s="88"/>
      <c r="L90" s="88"/>
      <c r="M90" s="88"/>
      <c r="N90" s="205">
        <f>ROUND($N$121,2)</f>
        <v>0</v>
      </c>
      <c r="O90" s="221"/>
      <c r="P90" s="221"/>
      <c r="Q90" s="221"/>
      <c r="R90" s="112"/>
      <c r="T90" s="88"/>
      <c r="U90" s="88"/>
    </row>
    <row r="91" spans="2:62" s="110" customFormat="1" ht="21" customHeight="1" x14ac:dyDescent="0.3">
      <c r="B91" s="111"/>
      <c r="C91" s="88"/>
      <c r="D91" s="88" t="s">
        <v>643</v>
      </c>
      <c r="E91" s="88"/>
      <c r="F91" s="88"/>
      <c r="G91" s="88"/>
      <c r="H91" s="88"/>
      <c r="I91" s="88"/>
      <c r="J91" s="88"/>
      <c r="K91" s="88"/>
      <c r="L91" s="88"/>
      <c r="M91" s="88"/>
      <c r="N91" s="205">
        <f>ROUND($N$127,2)</f>
        <v>0</v>
      </c>
      <c r="O91" s="221"/>
      <c r="P91" s="221"/>
      <c r="Q91" s="221"/>
      <c r="R91" s="112"/>
      <c r="T91" s="88"/>
      <c r="U91" s="88"/>
    </row>
    <row r="92" spans="2:62" s="110" customFormat="1" ht="21" customHeight="1" x14ac:dyDescent="0.3">
      <c r="B92" s="111"/>
      <c r="C92" s="88"/>
      <c r="D92" s="88" t="s">
        <v>644</v>
      </c>
      <c r="E92" s="88"/>
      <c r="F92" s="88"/>
      <c r="G92" s="88"/>
      <c r="H92" s="88"/>
      <c r="I92" s="88"/>
      <c r="J92" s="88"/>
      <c r="K92" s="88"/>
      <c r="L92" s="88"/>
      <c r="M92" s="88"/>
      <c r="N92" s="205">
        <f>ROUND($N$140,2)</f>
        <v>0</v>
      </c>
      <c r="O92" s="221"/>
      <c r="P92" s="221"/>
      <c r="Q92" s="221"/>
      <c r="R92" s="112"/>
      <c r="T92" s="88"/>
      <c r="U92" s="88"/>
    </row>
    <row r="93" spans="2:62" s="6" customFormat="1" ht="22.5" customHeight="1" x14ac:dyDescent="0.3">
      <c r="B93" s="22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4"/>
      <c r="T93" s="23"/>
      <c r="U93" s="23"/>
    </row>
    <row r="94" spans="2:62" s="6" customFormat="1" ht="30" customHeight="1" x14ac:dyDescent="0.3">
      <c r="B94" s="22"/>
      <c r="C94" s="70" t="s">
        <v>120</v>
      </c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10">
        <f>ROUND($N$95+$N$96+$N$97+$N$98+$N$99+$N$100,2)</f>
        <v>0</v>
      </c>
      <c r="O94" s="191"/>
      <c r="P94" s="191"/>
      <c r="Q94" s="191"/>
      <c r="R94" s="24"/>
      <c r="T94" s="113"/>
      <c r="U94" s="114" t="s">
        <v>39</v>
      </c>
    </row>
    <row r="95" spans="2:62" s="6" customFormat="1" ht="18.75" customHeight="1" x14ac:dyDescent="0.3">
      <c r="B95" s="22"/>
      <c r="C95" s="23"/>
      <c r="D95" s="209" t="s">
        <v>121</v>
      </c>
      <c r="E95" s="191"/>
      <c r="F95" s="191"/>
      <c r="G95" s="191"/>
      <c r="H95" s="191"/>
      <c r="I95" s="23"/>
      <c r="J95" s="23"/>
      <c r="K95" s="23"/>
      <c r="L95" s="23"/>
      <c r="M95" s="23"/>
      <c r="N95" s="204">
        <f>ROUND($N$88*$T$95,2)</f>
        <v>0</v>
      </c>
      <c r="O95" s="191"/>
      <c r="P95" s="191"/>
      <c r="Q95" s="191"/>
      <c r="R95" s="24"/>
      <c r="T95" s="115"/>
      <c r="U95" s="116" t="s">
        <v>40</v>
      </c>
      <c r="AY95" s="6" t="s">
        <v>122</v>
      </c>
      <c r="BE95" s="92">
        <f>IF($U$95="základní",$N$95,0)</f>
        <v>0</v>
      </c>
      <c r="BF95" s="92">
        <f>IF($U$95="snížená",$N$95,0)</f>
        <v>0</v>
      </c>
      <c r="BG95" s="92">
        <f>IF($U$95="zákl. přenesená",$N$95,0)</f>
        <v>0</v>
      </c>
      <c r="BH95" s="92">
        <f>IF($U$95="sníž. přenesená",$N$95,0)</f>
        <v>0</v>
      </c>
      <c r="BI95" s="92">
        <f>IF($U$95="nulová",$N$95,0)</f>
        <v>0</v>
      </c>
      <c r="BJ95" s="6" t="s">
        <v>21</v>
      </c>
    </row>
    <row r="96" spans="2:62" s="6" customFormat="1" ht="18.75" customHeight="1" x14ac:dyDescent="0.3">
      <c r="B96" s="22"/>
      <c r="C96" s="23"/>
      <c r="D96" s="209" t="s">
        <v>645</v>
      </c>
      <c r="E96" s="191"/>
      <c r="F96" s="191"/>
      <c r="G96" s="191"/>
      <c r="H96" s="191"/>
      <c r="I96" s="23"/>
      <c r="J96" s="23"/>
      <c r="K96" s="23"/>
      <c r="L96" s="23"/>
      <c r="M96" s="23"/>
      <c r="N96" s="204">
        <f>ROUND($N$88*$T$96,2)</f>
        <v>0</v>
      </c>
      <c r="O96" s="191"/>
      <c r="P96" s="191"/>
      <c r="Q96" s="191"/>
      <c r="R96" s="24"/>
      <c r="T96" s="115"/>
      <c r="U96" s="116" t="s">
        <v>40</v>
      </c>
      <c r="AY96" s="6" t="s">
        <v>122</v>
      </c>
      <c r="BE96" s="92">
        <f>IF($U$96="základní",$N$96,0)</f>
        <v>0</v>
      </c>
      <c r="BF96" s="92">
        <f>IF($U$96="snížená",$N$96,0)</f>
        <v>0</v>
      </c>
      <c r="BG96" s="92">
        <f>IF($U$96="zákl. přenesená",$N$96,0)</f>
        <v>0</v>
      </c>
      <c r="BH96" s="92">
        <f>IF($U$96="sníž. přenesená",$N$96,0)</f>
        <v>0</v>
      </c>
      <c r="BI96" s="92">
        <f>IF($U$96="nulová",$N$96,0)</f>
        <v>0</v>
      </c>
      <c r="BJ96" s="6" t="s">
        <v>21</v>
      </c>
    </row>
    <row r="97" spans="2:62" s="6" customFormat="1" ht="18.75" customHeight="1" x14ac:dyDescent="0.3">
      <c r="B97" s="22"/>
      <c r="C97" s="23"/>
      <c r="D97" s="209" t="s">
        <v>124</v>
      </c>
      <c r="E97" s="191"/>
      <c r="F97" s="191"/>
      <c r="G97" s="191"/>
      <c r="H97" s="191"/>
      <c r="I97" s="23"/>
      <c r="J97" s="23"/>
      <c r="K97" s="23"/>
      <c r="L97" s="23"/>
      <c r="M97" s="23"/>
      <c r="N97" s="204">
        <f>ROUND($N$88*$T$97,2)</f>
        <v>0</v>
      </c>
      <c r="O97" s="191"/>
      <c r="P97" s="191"/>
      <c r="Q97" s="191"/>
      <c r="R97" s="24"/>
      <c r="T97" s="115"/>
      <c r="U97" s="116" t="s">
        <v>40</v>
      </c>
      <c r="AY97" s="6" t="s">
        <v>122</v>
      </c>
      <c r="BE97" s="92">
        <f>IF($U$97="základní",$N$97,0)</f>
        <v>0</v>
      </c>
      <c r="BF97" s="92">
        <f>IF($U$97="snížená",$N$97,0)</f>
        <v>0</v>
      </c>
      <c r="BG97" s="92">
        <f>IF($U$97="zákl. přenesená",$N$97,0)</f>
        <v>0</v>
      </c>
      <c r="BH97" s="92">
        <f>IF($U$97="sníž. přenesená",$N$97,0)</f>
        <v>0</v>
      </c>
      <c r="BI97" s="92">
        <f>IF($U$97="nulová",$N$97,0)</f>
        <v>0</v>
      </c>
      <c r="BJ97" s="6" t="s">
        <v>21</v>
      </c>
    </row>
    <row r="98" spans="2:62" s="6" customFormat="1" ht="18.75" customHeight="1" x14ac:dyDescent="0.3">
      <c r="B98" s="22"/>
      <c r="C98" s="23"/>
      <c r="D98" s="209" t="s">
        <v>125</v>
      </c>
      <c r="E98" s="191"/>
      <c r="F98" s="191"/>
      <c r="G98" s="191"/>
      <c r="H98" s="191"/>
      <c r="I98" s="23"/>
      <c r="J98" s="23"/>
      <c r="K98" s="23"/>
      <c r="L98" s="23"/>
      <c r="M98" s="23"/>
      <c r="N98" s="204">
        <f>ROUND($N$88*$T$98,2)</f>
        <v>0</v>
      </c>
      <c r="O98" s="191"/>
      <c r="P98" s="191"/>
      <c r="Q98" s="191"/>
      <c r="R98" s="24"/>
      <c r="T98" s="115"/>
      <c r="U98" s="116" t="s">
        <v>40</v>
      </c>
      <c r="AY98" s="6" t="s">
        <v>122</v>
      </c>
      <c r="BE98" s="92">
        <f>IF($U$98="základní",$N$98,0)</f>
        <v>0</v>
      </c>
      <c r="BF98" s="92">
        <f>IF($U$98="snížená",$N$98,0)</f>
        <v>0</v>
      </c>
      <c r="BG98" s="92">
        <f>IF($U$98="zákl. přenesená",$N$98,0)</f>
        <v>0</v>
      </c>
      <c r="BH98" s="92">
        <f>IF($U$98="sníž. přenesená",$N$98,0)</f>
        <v>0</v>
      </c>
      <c r="BI98" s="92">
        <f>IF($U$98="nulová",$N$98,0)</f>
        <v>0</v>
      </c>
      <c r="BJ98" s="6" t="s">
        <v>21</v>
      </c>
    </row>
    <row r="99" spans="2:62" s="6" customFormat="1" ht="18.75" customHeight="1" x14ac:dyDescent="0.3">
      <c r="B99" s="22"/>
      <c r="C99" s="23"/>
      <c r="D99" s="209" t="s">
        <v>126</v>
      </c>
      <c r="E99" s="191"/>
      <c r="F99" s="191"/>
      <c r="G99" s="191"/>
      <c r="H99" s="191"/>
      <c r="I99" s="23"/>
      <c r="J99" s="23"/>
      <c r="K99" s="23"/>
      <c r="L99" s="23"/>
      <c r="M99" s="23"/>
      <c r="N99" s="204">
        <f>ROUND($N$88*$T$99,2)</f>
        <v>0</v>
      </c>
      <c r="O99" s="191"/>
      <c r="P99" s="191"/>
      <c r="Q99" s="191"/>
      <c r="R99" s="24"/>
      <c r="T99" s="115"/>
      <c r="U99" s="116" t="s">
        <v>40</v>
      </c>
      <c r="AY99" s="6" t="s">
        <v>122</v>
      </c>
      <c r="BE99" s="92">
        <f>IF($U$99="základní",$N$99,0)</f>
        <v>0</v>
      </c>
      <c r="BF99" s="92">
        <f>IF($U$99="snížená",$N$99,0)</f>
        <v>0</v>
      </c>
      <c r="BG99" s="92">
        <f>IF($U$99="zákl. přenesená",$N$99,0)</f>
        <v>0</v>
      </c>
      <c r="BH99" s="92">
        <f>IF($U$99="sníž. přenesená",$N$99,0)</f>
        <v>0</v>
      </c>
      <c r="BI99" s="92">
        <f>IF($U$99="nulová",$N$99,0)</f>
        <v>0</v>
      </c>
      <c r="BJ99" s="6" t="s">
        <v>21</v>
      </c>
    </row>
    <row r="100" spans="2:62" s="6" customFormat="1" ht="18.75" customHeight="1" x14ac:dyDescent="0.3">
      <c r="B100" s="22"/>
      <c r="C100" s="23"/>
      <c r="D100" s="88" t="s">
        <v>127</v>
      </c>
      <c r="E100" s="23"/>
      <c r="F100" s="23"/>
      <c r="G100" s="23"/>
      <c r="H100" s="23"/>
      <c r="I100" s="23"/>
      <c r="J100" s="23"/>
      <c r="K100" s="23"/>
      <c r="L100" s="23"/>
      <c r="M100" s="23"/>
      <c r="N100" s="204">
        <f>ROUND($N$88*$T$100,2)</f>
        <v>0</v>
      </c>
      <c r="O100" s="191"/>
      <c r="P100" s="191"/>
      <c r="Q100" s="191"/>
      <c r="R100" s="24"/>
      <c r="T100" s="117"/>
      <c r="U100" s="118" t="s">
        <v>40</v>
      </c>
      <c r="AY100" s="6" t="s">
        <v>128</v>
      </c>
      <c r="BE100" s="92">
        <f>IF($U$100="základní",$N$100,0)</f>
        <v>0</v>
      </c>
      <c r="BF100" s="92">
        <f>IF($U$100="snížená",$N$100,0)</f>
        <v>0</v>
      </c>
      <c r="BG100" s="92">
        <f>IF($U$100="zákl. přenesená",$N$100,0)</f>
        <v>0</v>
      </c>
      <c r="BH100" s="92">
        <f>IF($U$100="sníž. přenesená",$N$100,0)</f>
        <v>0</v>
      </c>
      <c r="BI100" s="92">
        <f>IF($U$100="nulová",$N$100,0)</f>
        <v>0</v>
      </c>
      <c r="BJ100" s="6" t="s">
        <v>21</v>
      </c>
    </row>
    <row r="101" spans="2:62" s="6" customFormat="1" ht="14.25" customHeight="1" x14ac:dyDescent="0.3">
      <c r="B101" s="22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4"/>
      <c r="T101" s="23"/>
      <c r="U101" s="23"/>
    </row>
    <row r="102" spans="2:62" s="6" customFormat="1" ht="30" customHeight="1" x14ac:dyDescent="0.3">
      <c r="B102" s="22"/>
      <c r="C102" s="99" t="s">
        <v>106</v>
      </c>
      <c r="D102" s="32"/>
      <c r="E102" s="32"/>
      <c r="F102" s="32"/>
      <c r="G102" s="32"/>
      <c r="H102" s="32"/>
      <c r="I102" s="32"/>
      <c r="J102" s="32"/>
      <c r="K102" s="32"/>
      <c r="L102" s="206">
        <f>ROUND(SUM($N$88+$N$94),2)</f>
        <v>0</v>
      </c>
      <c r="M102" s="207"/>
      <c r="N102" s="207"/>
      <c r="O102" s="207"/>
      <c r="P102" s="207"/>
      <c r="Q102" s="207"/>
      <c r="R102" s="24"/>
      <c r="T102" s="23"/>
      <c r="U102" s="23"/>
    </row>
    <row r="103" spans="2:62" s="6" customFormat="1" ht="7.5" customHeight="1" x14ac:dyDescent="0.3">
      <c r="B103" s="45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7"/>
      <c r="T103" s="23"/>
      <c r="U103" s="23"/>
    </row>
    <row r="104" spans="2:62" ht="14.25" customHeight="1" x14ac:dyDescent="0.3">
      <c r="N104" s="1"/>
    </row>
    <row r="105" spans="2:62" ht="14.25" customHeight="1" x14ac:dyDescent="0.3">
      <c r="N105" s="1"/>
    </row>
    <row r="106" spans="2:62" ht="14.25" customHeight="1" x14ac:dyDescent="0.3">
      <c r="N106" s="1"/>
    </row>
    <row r="107" spans="2:62" s="6" customFormat="1" ht="7.5" customHeight="1" x14ac:dyDescent="0.3">
      <c r="B107" s="48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50"/>
    </row>
    <row r="108" spans="2:62" s="6" customFormat="1" ht="37.5" customHeight="1" x14ac:dyDescent="0.3">
      <c r="B108" s="22"/>
      <c r="C108" s="186" t="s">
        <v>129</v>
      </c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24"/>
    </row>
    <row r="109" spans="2:62" s="6" customFormat="1" ht="7.5" customHeight="1" x14ac:dyDescent="0.3">
      <c r="B109" s="22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4"/>
    </row>
    <row r="110" spans="2:62" s="6" customFormat="1" ht="30.75" customHeight="1" x14ac:dyDescent="0.3">
      <c r="B110" s="22"/>
      <c r="C110" s="18" t="s">
        <v>16</v>
      </c>
      <c r="D110" s="23"/>
      <c r="E110" s="23"/>
      <c r="F110" s="213" t="str">
        <f>$F$6</f>
        <v>Přístupové komunikace do průmyslové zóny</v>
      </c>
      <c r="G110" s="191"/>
      <c r="H110" s="191"/>
      <c r="I110" s="191"/>
      <c r="J110" s="191"/>
      <c r="K110" s="191"/>
      <c r="L110" s="191"/>
      <c r="M110" s="191"/>
      <c r="N110" s="191"/>
      <c r="O110" s="191"/>
      <c r="P110" s="191"/>
      <c r="Q110" s="23"/>
      <c r="R110" s="24"/>
    </row>
    <row r="111" spans="2:62" s="6" customFormat="1" ht="37.5" customHeight="1" x14ac:dyDescent="0.3">
      <c r="B111" s="22"/>
      <c r="C111" s="56" t="s">
        <v>110</v>
      </c>
      <c r="D111" s="23"/>
      <c r="E111" s="23"/>
      <c r="F111" s="196" t="str">
        <f>$F$7</f>
        <v>SO 400.02 - Chráničky elektro</v>
      </c>
      <c r="G111" s="191"/>
      <c r="H111" s="191"/>
      <c r="I111" s="191"/>
      <c r="J111" s="191"/>
      <c r="K111" s="191"/>
      <c r="L111" s="191"/>
      <c r="M111" s="191"/>
      <c r="N111" s="191"/>
      <c r="O111" s="191"/>
      <c r="P111" s="191"/>
      <c r="Q111" s="23"/>
      <c r="R111" s="24"/>
    </row>
    <row r="112" spans="2:62" s="6" customFormat="1" ht="7.5" customHeight="1" x14ac:dyDescent="0.3">
      <c r="B112" s="22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4"/>
    </row>
    <row r="113" spans="2:64" s="6" customFormat="1" ht="18.75" customHeight="1" x14ac:dyDescent="0.3">
      <c r="B113" s="22"/>
      <c r="C113" s="18" t="s">
        <v>22</v>
      </c>
      <c r="D113" s="23"/>
      <c r="E113" s="23"/>
      <c r="F113" s="16" t="str">
        <f>$F$9</f>
        <v>Město Ralsko</v>
      </c>
      <c r="G113" s="23"/>
      <c r="H113" s="23"/>
      <c r="I113" s="23"/>
      <c r="J113" s="23"/>
      <c r="K113" s="18" t="s">
        <v>24</v>
      </c>
      <c r="L113" s="23"/>
      <c r="M113" s="217">
        <f>IF($O$9="","",$O$9)</f>
        <v>42530</v>
      </c>
      <c r="N113" s="191"/>
      <c r="O113" s="191"/>
      <c r="P113" s="191"/>
      <c r="Q113" s="23"/>
      <c r="R113" s="24"/>
    </row>
    <row r="114" spans="2:64" s="6" customFormat="1" ht="7.5" customHeight="1" x14ac:dyDescent="0.3">
      <c r="B114" s="22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4"/>
    </row>
    <row r="115" spans="2:64" s="6" customFormat="1" ht="15.75" customHeight="1" x14ac:dyDescent="0.3">
      <c r="B115" s="22"/>
      <c r="C115" s="18" t="s">
        <v>27</v>
      </c>
      <c r="D115" s="23"/>
      <c r="E115" s="23"/>
      <c r="F115" s="16" t="str">
        <f>$E$12</f>
        <v xml:space="preserve"> </v>
      </c>
      <c r="G115" s="23"/>
      <c r="H115" s="23"/>
      <c r="I115" s="23"/>
      <c r="J115" s="23"/>
      <c r="K115" s="18" t="s">
        <v>33</v>
      </c>
      <c r="L115" s="23"/>
      <c r="M115" s="175" t="str">
        <f>$E$18</f>
        <v xml:space="preserve"> </v>
      </c>
      <c r="N115" s="191"/>
      <c r="O115" s="191"/>
      <c r="P115" s="191"/>
      <c r="Q115" s="191"/>
      <c r="R115" s="24"/>
    </row>
    <row r="116" spans="2:64" s="6" customFormat="1" ht="15" customHeight="1" x14ac:dyDescent="0.3">
      <c r="B116" s="22"/>
      <c r="C116" s="18" t="s">
        <v>31</v>
      </c>
      <c r="D116" s="23"/>
      <c r="E116" s="23"/>
      <c r="F116" s="16" t="str">
        <f>IF($E$15="","",$E$15)</f>
        <v>Vyplň údaj</v>
      </c>
      <c r="G116" s="23"/>
      <c r="H116" s="23"/>
      <c r="I116" s="23"/>
      <c r="J116" s="23"/>
      <c r="K116" s="18" t="s">
        <v>35</v>
      </c>
      <c r="L116" s="23"/>
      <c r="M116" s="175" t="str">
        <f>$E$21</f>
        <v xml:space="preserve"> </v>
      </c>
      <c r="N116" s="191"/>
      <c r="O116" s="191"/>
      <c r="P116" s="191"/>
      <c r="Q116" s="191"/>
      <c r="R116" s="24"/>
    </row>
    <row r="117" spans="2:64" s="6" customFormat="1" ht="11.25" customHeight="1" x14ac:dyDescent="0.3">
      <c r="B117" s="22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4"/>
    </row>
    <row r="118" spans="2:64" s="119" customFormat="1" ht="30" customHeight="1" x14ac:dyDescent="0.3">
      <c r="B118" s="120"/>
      <c r="C118" s="121" t="s">
        <v>130</v>
      </c>
      <c r="D118" s="122" t="s">
        <v>131</v>
      </c>
      <c r="E118" s="122" t="s">
        <v>57</v>
      </c>
      <c r="F118" s="222" t="s">
        <v>132</v>
      </c>
      <c r="G118" s="223"/>
      <c r="H118" s="223"/>
      <c r="I118" s="223"/>
      <c r="J118" s="122" t="s">
        <v>133</v>
      </c>
      <c r="K118" s="122" t="s">
        <v>134</v>
      </c>
      <c r="L118" s="222" t="s">
        <v>135</v>
      </c>
      <c r="M118" s="223"/>
      <c r="N118" s="222" t="s">
        <v>136</v>
      </c>
      <c r="O118" s="223"/>
      <c r="P118" s="223"/>
      <c r="Q118" s="224"/>
      <c r="R118" s="123"/>
      <c r="T118" s="65" t="s">
        <v>137</v>
      </c>
      <c r="U118" s="66" t="s">
        <v>39</v>
      </c>
      <c r="V118" s="66" t="s">
        <v>138</v>
      </c>
      <c r="W118" s="66" t="s">
        <v>139</v>
      </c>
      <c r="X118" s="66" t="s">
        <v>140</v>
      </c>
      <c r="Y118" s="66" t="s">
        <v>141</v>
      </c>
      <c r="Z118" s="66" t="s">
        <v>142</v>
      </c>
      <c r="AA118" s="67" t="s">
        <v>143</v>
      </c>
    </row>
    <row r="119" spans="2:64" s="6" customFormat="1" ht="30" customHeight="1" x14ac:dyDescent="0.35">
      <c r="B119" s="22"/>
      <c r="C119" s="70" t="s">
        <v>112</v>
      </c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4">
        <f>$BK$119</f>
        <v>0</v>
      </c>
      <c r="O119" s="191"/>
      <c r="P119" s="191"/>
      <c r="Q119" s="191"/>
      <c r="R119" s="24"/>
      <c r="T119" s="69"/>
      <c r="U119" s="37"/>
      <c r="V119" s="37"/>
      <c r="W119" s="124">
        <f>$W$120+$W$147</f>
        <v>104.976</v>
      </c>
      <c r="X119" s="37"/>
      <c r="Y119" s="124">
        <f>$Y$120+$Y$147</f>
        <v>0</v>
      </c>
      <c r="Z119" s="37"/>
      <c r="AA119" s="125">
        <f>$AA$120+$AA$147</f>
        <v>0</v>
      </c>
      <c r="AT119" s="6" t="s">
        <v>74</v>
      </c>
      <c r="AU119" s="6" t="s">
        <v>117</v>
      </c>
      <c r="BK119" s="126">
        <f>$BK$120+$BK$147</f>
        <v>0</v>
      </c>
    </row>
    <row r="120" spans="2:64" s="127" customFormat="1" ht="37.5" customHeight="1" x14ac:dyDescent="0.35">
      <c r="B120" s="128"/>
      <c r="C120" s="129"/>
      <c r="D120" s="130" t="s">
        <v>637</v>
      </c>
      <c r="E120" s="129"/>
      <c r="F120" s="129"/>
      <c r="G120" s="129"/>
      <c r="H120" s="129"/>
      <c r="I120" s="129"/>
      <c r="J120" s="129"/>
      <c r="K120" s="129"/>
      <c r="L120" s="129"/>
      <c r="M120" s="129"/>
      <c r="N120" s="235">
        <f>$BK$120</f>
        <v>0</v>
      </c>
      <c r="O120" s="236"/>
      <c r="P120" s="236"/>
      <c r="Q120" s="236"/>
      <c r="R120" s="131"/>
      <c r="T120" s="132"/>
      <c r="U120" s="129"/>
      <c r="V120" s="129"/>
      <c r="W120" s="133">
        <f>$W$121+$W$127+$W$140</f>
        <v>104.976</v>
      </c>
      <c r="X120" s="129"/>
      <c r="Y120" s="133">
        <f>$Y$121+$Y$127+$Y$140</f>
        <v>0</v>
      </c>
      <c r="Z120" s="129"/>
      <c r="AA120" s="134">
        <f>$AA$121+$AA$127+$AA$140</f>
        <v>0</v>
      </c>
      <c r="AR120" s="135" t="s">
        <v>153</v>
      </c>
      <c r="AT120" s="135" t="s">
        <v>74</v>
      </c>
      <c r="AU120" s="135" t="s">
        <v>75</v>
      </c>
      <c r="AY120" s="135" t="s">
        <v>144</v>
      </c>
      <c r="BK120" s="136">
        <f>$BK$121+$BK$127+$BK$140</f>
        <v>0</v>
      </c>
    </row>
    <row r="121" spans="2:64" s="127" customFormat="1" ht="21" customHeight="1" x14ac:dyDescent="0.35">
      <c r="B121" s="128"/>
      <c r="C121" s="129"/>
      <c r="D121" s="137" t="s">
        <v>642</v>
      </c>
      <c r="E121" s="129"/>
      <c r="F121" s="129"/>
      <c r="G121" s="129"/>
      <c r="H121" s="129"/>
      <c r="I121" s="129"/>
      <c r="J121" s="129"/>
      <c r="K121" s="129"/>
      <c r="L121" s="129"/>
      <c r="M121" s="129"/>
      <c r="N121" s="237">
        <f>$BK$121</f>
        <v>0</v>
      </c>
      <c r="O121" s="236"/>
      <c r="P121" s="236"/>
      <c r="Q121" s="236"/>
      <c r="R121" s="131"/>
      <c r="T121" s="132"/>
      <c r="U121" s="129"/>
      <c r="V121" s="129"/>
      <c r="W121" s="133">
        <f>SUM($W$122:$W$126)</f>
        <v>0</v>
      </c>
      <c r="X121" s="129"/>
      <c r="Y121" s="133">
        <f>SUM($Y$122:$Y$126)</f>
        <v>0</v>
      </c>
      <c r="Z121" s="129"/>
      <c r="AA121" s="134">
        <f>SUM($AA$122:$AA$126)</f>
        <v>0</v>
      </c>
      <c r="AR121" s="135" t="s">
        <v>153</v>
      </c>
      <c r="AT121" s="135" t="s">
        <v>74</v>
      </c>
      <c r="AU121" s="135" t="s">
        <v>21</v>
      </c>
      <c r="AY121" s="135" t="s">
        <v>144</v>
      </c>
      <c r="BK121" s="136">
        <f>SUM($BK$122:$BK$126)</f>
        <v>0</v>
      </c>
    </row>
    <row r="122" spans="2:64" s="6" customFormat="1" ht="15.75" customHeight="1" x14ac:dyDescent="0.3">
      <c r="B122" s="22"/>
      <c r="C122" s="138" t="s">
        <v>21</v>
      </c>
      <c r="D122" s="138" t="s">
        <v>145</v>
      </c>
      <c r="E122" s="139" t="s">
        <v>697</v>
      </c>
      <c r="F122" s="225" t="s">
        <v>698</v>
      </c>
      <c r="G122" s="226"/>
      <c r="H122" s="226"/>
      <c r="I122" s="226"/>
      <c r="J122" s="140" t="s">
        <v>232</v>
      </c>
      <c r="K122" s="141">
        <v>10.125</v>
      </c>
      <c r="L122" s="227">
        <v>0</v>
      </c>
      <c r="M122" s="226"/>
      <c r="N122" s="228">
        <f>ROUND($L$122*$K$122,2)</f>
        <v>0</v>
      </c>
      <c r="O122" s="226"/>
      <c r="P122" s="226"/>
      <c r="Q122" s="226"/>
      <c r="R122" s="24"/>
      <c r="T122" s="142"/>
      <c r="U122" s="30" t="s">
        <v>40</v>
      </c>
      <c r="V122" s="143">
        <v>0</v>
      </c>
      <c r="W122" s="143">
        <f>$V$122*$K$122</f>
        <v>0</v>
      </c>
      <c r="X122" s="143">
        <v>0</v>
      </c>
      <c r="Y122" s="143">
        <f>$X$122*$K$122</f>
        <v>0</v>
      </c>
      <c r="Z122" s="143">
        <v>0</v>
      </c>
      <c r="AA122" s="144">
        <f>$Z$122*$K$122</f>
        <v>0</v>
      </c>
      <c r="AR122" s="6" t="s">
        <v>477</v>
      </c>
      <c r="AT122" s="6" t="s">
        <v>145</v>
      </c>
      <c r="AU122" s="6" t="s">
        <v>108</v>
      </c>
      <c r="AY122" s="6" t="s">
        <v>144</v>
      </c>
      <c r="BE122" s="92">
        <f>IF($U$122="základní",$N$122,0)</f>
        <v>0</v>
      </c>
      <c r="BF122" s="92">
        <f>IF($U$122="snížená",$N$122,0)</f>
        <v>0</v>
      </c>
      <c r="BG122" s="92">
        <f>IF($U$122="zákl. přenesená",$N$122,0)</f>
        <v>0</v>
      </c>
      <c r="BH122" s="92">
        <f>IF($U$122="sníž. přenesená",$N$122,0)</f>
        <v>0</v>
      </c>
      <c r="BI122" s="92">
        <f>IF($U$122="nulová",$N$122,0)</f>
        <v>0</v>
      </c>
      <c r="BJ122" s="6" t="s">
        <v>21</v>
      </c>
      <c r="BK122" s="92">
        <f>ROUND($L$122*$K$122,2)</f>
        <v>0</v>
      </c>
      <c r="BL122" s="6" t="s">
        <v>477</v>
      </c>
    </row>
    <row r="123" spans="2:64" s="6" customFormat="1" ht="15.75" customHeight="1" x14ac:dyDescent="0.3">
      <c r="B123" s="145"/>
      <c r="C123" s="146"/>
      <c r="D123" s="146"/>
      <c r="E123" s="146"/>
      <c r="F123" s="230" t="s">
        <v>773</v>
      </c>
      <c r="G123" s="231"/>
      <c r="H123" s="231"/>
      <c r="I123" s="231"/>
      <c r="J123" s="146"/>
      <c r="K123" s="147">
        <v>10.125</v>
      </c>
      <c r="L123" s="146"/>
      <c r="M123" s="146"/>
      <c r="N123" s="146"/>
      <c r="O123" s="146"/>
      <c r="P123" s="146"/>
      <c r="Q123" s="146"/>
      <c r="R123" s="148"/>
      <c r="T123" s="149"/>
      <c r="U123" s="146"/>
      <c r="V123" s="146"/>
      <c r="W123" s="146"/>
      <c r="X123" s="146"/>
      <c r="Y123" s="146"/>
      <c r="Z123" s="146"/>
      <c r="AA123" s="150"/>
      <c r="AT123" s="151" t="s">
        <v>177</v>
      </c>
      <c r="AU123" s="151" t="s">
        <v>108</v>
      </c>
      <c r="AV123" s="151" t="s">
        <v>108</v>
      </c>
      <c r="AW123" s="151" t="s">
        <v>117</v>
      </c>
      <c r="AX123" s="151" t="s">
        <v>75</v>
      </c>
      <c r="AY123" s="151" t="s">
        <v>144</v>
      </c>
    </row>
    <row r="124" spans="2:64" s="6" customFormat="1" ht="27" customHeight="1" x14ac:dyDescent="0.3">
      <c r="B124" s="22"/>
      <c r="C124" s="138" t="s">
        <v>108</v>
      </c>
      <c r="D124" s="138" t="s">
        <v>145</v>
      </c>
      <c r="E124" s="139" t="s">
        <v>701</v>
      </c>
      <c r="F124" s="225" t="s">
        <v>702</v>
      </c>
      <c r="G124" s="226"/>
      <c r="H124" s="226"/>
      <c r="I124" s="226"/>
      <c r="J124" s="140" t="s">
        <v>162</v>
      </c>
      <c r="K124" s="141">
        <v>123</v>
      </c>
      <c r="L124" s="227">
        <v>0</v>
      </c>
      <c r="M124" s="226"/>
      <c r="N124" s="228">
        <f>ROUND($L$124*$K$124,2)</f>
        <v>0</v>
      </c>
      <c r="O124" s="226"/>
      <c r="P124" s="226"/>
      <c r="Q124" s="226"/>
      <c r="R124" s="24"/>
      <c r="T124" s="142"/>
      <c r="U124" s="30" t="s">
        <v>40</v>
      </c>
      <c r="V124" s="143">
        <v>0</v>
      </c>
      <c r="W124" s="143">
        <f>$V$124*$K$124</f>
        <v>0</v>
      </c>
      <c r="X124" s="143">
        <v>0</v>
      </c>
      <c r="Y124" s="143">
        <f>$X$124*$K$124</f>
        <v>0</v>
      </c>
      <c r="Z124" s="143">
        <v>0</v>
      </c>
      <c r="AA124" s="144">
        <f>$Z$124*$K$124</f>
        <v>0</v>
      </c>
      <c r="AR124" s="6" t="s">
        <v>477</v>
      </c>
      <c r="AT124" s="6" t="s">
        <v>145</v>
      </c>
      <c r="AU124" s="6" t="s">
        <v>108</v>
      </c>
      <c r="AY124" s="6" t="s">
        <v>144</v>
      </c>
      <c r="BE124" s="92">
        <f>IF($U$124="základní",$N$124,0)</f>
        <v>0</v>
      </c>
      <c r="BF124" s="92">
        <f>IF($U$124="snížená",$N$124,0)</f>
        <v>0</v>
      </c>
      <c r="BG124" s="92">
        <f>IF($U$124="zákl. přenesená",$N$124,0)</f>
        <v>0</v>
      </c>
      <c r="BH124" s="92">
        <f>IF($U$124="sníž. přenesená",$N$124,0)</f>
        <v>0</v>
      </c>
      <c r="BI124" s="92">
        <f>IF($U$124="nulová",$N$124,0)</f>
        <v>0</v>
      </c>
      <c r="BJ124" s="6" t="s">
        <v>21</v>
      </c>
      <c r="BK124" s="92">
        <f>ROUND($L$124*$K$124,2)</f>
        <v>0</v>
      </c>
      <c r="BL124" s="6" t="s">
        <v>477</v>
      </c>
    </row>
    <row r="125" spans="2:64" s="6" customFormat="1" ht="15.75" customHeight="1" x14ac:dyDescent="0.3">
      <c r="B125" s="145"/>
      <c r="C125" s="146"/>
      <c r="D125" s="146"/>
      <c r="E125" s="146"/>
      <c r="F125" s="230" t="s">
        <v>774</v>
      </c>
      <c r="G125" s="231"/>
      <c r="H125" s="231"/>
      <c r="I125" s="231"/>
      <c r="J125" s="146"/>
      <c r="K125" s="147">
        <v>123</v>
      </c>
      <c r="L125" s="146"/>
      <c r="M125" s="146"/>
      <c r="N125" s="146"/>
      <c r="O125" s="146"/>
      <c r="P125" s="146"/>
      <c r="Q125" s="146"/>
      <c r="R125" s="148"/>
      <c r="T125" s="149"/>
      <c r="U125" s="146"/>
      <c r="V125" s="146"/>
      <c r="W125" s="146"/>
      <c r="X125" s="146"/>
      <c r="Y125" s="146"/>
      <c r="Z125" s="146"/>
      <c r="AA125" s="150"/>
      <c r="AT125" s="151" t="s">
        <v>177</v>
      </c>
      <c r="AU125" s="151" t="s">
        <v>108</v>
      </c>
      <c r="AV125" s="151" t="s">
        <v>108</v>
      </c>
      <c r="AW125" s="151" t="s">
        <v>117</v>
      </c>
      <c r="AX125" s="151" t="s">
        <v>75</v>
      </c>
      <c r="AY125" s="151" t="s">
        <v>144</v>
      </c>
    </row>
    <row r="126" spans="2:64" s="6" customFormat="1" ht="15.75" customHeight="1" x14ac:dyDescent="0.3">
      <c r="B126" s="22"/>
      <c r="C126" s="138" t="s">
        <v>153</v>
      </c>
      <c r="D126" s="138" t="s">
        <v>145</v>
      </c>
      <c r="E126" s="139" t="s">
        <v>709</v>
      </c>
      <c r="F126" s="225" t="s">
        <v>710</v>
      </c>
      <c r="G126" s="226"/>
      <c r="H126" s="226"/>
      <c r="I126" s="226"/>
      <c r="J126" s="140" t="s">
        <v>162</v>
      </c>
      <c r="K126" s="141">
        <v>54</v>
      </c>
      <c r="L126" s="227">
        <v>0</v>
      </c>
      <c r="M126" s="226"/>
      <c r="N126" s="228">
        <f>ROUND($L$126*$K$126,2)</f>
        <v>0</v>
      </c>
      <c r="O126" s="226"/>
      <c r="P126" s="226"/>
      <c r="Q126" s="226"/>
      <c r="R126" s="24"/>
      <c r="T126" s="142"/>
      <c r="U126" s="30" t="s">
        <v>40</v>
      </c>
      <c r="V126" s="143">
        <v>0</v>
      </c>
      <c r="W126" s="143">
        <f>$V$126*$K$126</f>
        <v>0</v>
      </c>
      <c r="X126" s="143">
        <v>0</v>
      </c>
      <c r="Y126" s="143">
        <f>$X$126*$K$126</f>
        <v>0</v>
      </c>
      <c r="Z126" s="143">
        <v>0</v>
      </c>
      <c r="AA126" s="144">
        <f>$Z$126*$K$126</f>
        <v>0</v>
      </c>
      <c r="AR126" s="6" t="s">
        <v>477</v>
      </c>
      <c r="AT126" s="6" t="s">
        <v>145</v>
      </c>
      <c r="AU126" s="6" t="s">
        <v>108</v>
      </c>
      <c r="AY126" s="6" t="s">
        <v>144</v>
      </c>
      <c r="BE126" s="92">
        <f>IF($U$126="základní",$N$126,0)</f>
        <v>0</v>
      </c>
      <c r="BF126" s="92">
        <f>IF($U$126="snížená",$N$126,0)</f>
        <v>0</v>
      </c>
      <c r="BG126" s="92">
        <f>IF($U$126="zákl. přenesená",$N$126,0)</f>
        <v>0</v>
      </c>
      <c r="BH126" s="92">
        <f>IF($U$126="sníž. přenesená",$N$126,0)</f>
        <v>0</v>
      </c>
      <c r="BI126" s="92">
        <f>IF($U$126="nulová",$N$126,0)</f>
        <v>0</v>
      </c>
      <c r="BJ126" s="6" t="s">
        <v>21</v>
      </c>
      <c r="BK126" s="92">
        <f>ROUND($L$126*$K$126,2)</f>
        <v>0</v>
      </c>
      <c r="BL126" s="6" t="s">
        <v>477</v>
      </c>
    </row>
    <row r="127" spans="2:64" s="127" customFormat="1" ht="30.75" customHeight="1" x14ac:dyDescent="0.35">
      <c r="B127" s="128"/>
      <c r="C127" s="129"/>
      <c r="D127" s="137" t="s">
        <v>643</v>
      </c>
      <c r="E127" s="129"/>
      <c r="F127" s="129"/>
      <c r="G127" s="129"/>
      <c r="H127" s="129"/>
      <c r="I127" s="129"/>
      <c r="J127" s="129"/>
      <c r="K127" s="129"/>
      <c r="L127" s="129"/>
      <c r="M127" s="129"/>
      <c r="N127" s="237">
        <f>$BK$127</f>
        <v>0</v>
      </c>
      <c r="O127" s="236"/>
      <c r="P127" s="236"/>
      <c r="Q127" s="236"/>
      <c r="R127" s="131"/>
      <c r="T127" s="132"/>
      <c r="U127" s="129"/>
      <c r="V127" s="129"/>
      <c r="W127" s="133">
        <f>SUM($W$128:$W$139)</f>
        <v>104.976</v>
      </c>
      <c r="X127" s="129"/>
      <c r="Y127" s="133">
        <f>SUM($Y$128:$Y$139)</f>
        <v>0</v>
      </c>
      <c r="Z127" s="129"/>
      <c r="AA127" s="134">
        <f>SUM($AA$128:$AA$139)</f>
        <v>0</v>
      </c>
      <c r="AR127" s="135" t="s">
        <v>153</v>
      </c>
      <c r="AT127" s="135" t="s">
        <v>74</v>
      </c>
      <c r="AU127" s="135" t="s">
        <v>21</v>
      </c>
      <c r="AY127" s="135" t="s">
        <v>144</v>
      </c>
      <c r="BK127" s="136">
        <f>SUM($BK$128:$BK$139)</f>
        <v>0</v>
      </c>
    </row>
    <row r="128" spans="2:64" s="6" customFormat="1" ht="27" customHeight="1" x14ac:dyDescent="0.3">
      <c r="B128" s="22"/>
      <c r="C128" s="138" t="s">
        <v>149</v>
      </c>
      <c r="D128" s="138" t="s">
        <v>145</v>
      </c>
      <c r="E128" s="139" t="s">
        <v>775</v>
      </c>
      <c r="F128" s="225" t="s">
        <v>776</v>
      </c>
      <c r="G128" s="226"/>
      <c r="H128" s="226"/>
      <c r="I128" s="226"/>
      <c r="J128" s="140" t="s">
        <v>162</v>
      </c>
      <c r="K128" s="141">
        <v>54</v>
      </c>
      <c r="L128" s="227">
        <v>0</v>
      </c>
      <c r="M128" s="226"/>
      <c r="N128" s="228">
        <f>ROUND($L$128*$K$128,2)</f>
        <v>0</v>
      </c>
      <c r="O128" s="226"/>
      <c r="P128" s="226"/>
      <c r="Q128" s="226"/>
      <c r="R128" s="24"/>
      <c r="T128" s="142"/>
      <c r="U128" s="30" t="s">
        <v>40</v>
      </c>
      <c r="V128" s="143">
        <v>1.2330000000000001</v>
      </c>
      <c r="W128" s="143">
        <f>$V$128*$K$128</f>
        <v>66.582000000000008</v>
      </c>
      <c r="X128" s="143">
        <v>0</v>
      </c>
      <c r="Y128" s="143">
        <f>$X$128*$K$128</f>
        <v>0</v>
      </c>
      <c r="Z128" s="143">
        <v>0</v>
      </c>
      <c r="AA128" s="144">
        <f>$Z$128*$K$128</f>
        <v>0</v>
      </c>
      <c r="AR128" s="6" t="s">
        <v>477</v>
      </c>
      <c r="AT128" s="6" t="s">
        <v>145</v>
      </c>
      <c r="AU128" s="6" t="s">
        <v>108</v>
      </c>
      <c r="AY128" s="6" t="s">
        <v>144</v>
      </c>
      <c r="BE128" s="92">
        <f>IF($U$128="základní",$N$128,0)</f>
        <v>0</v>
      </c>
      <c r="BF128" s="92">
        <f>IF($U$128="snížená",$N$128,0)</f>
        <v>0</v>
      </c>
      <c r="BG128" s="92">
        <f>IF($U$128="zákl. přenesená",$N$128,0)</f>
        <v>0</v>
      </c>
      <c r="BH128" s="92">
        <f>IF($U$128="sníž. přenesená",$N$128,0)</f>
        <v>0</v>
      </c>
      <c r="BI128" s="92">
        <f>IF($U$128="nulová",$N$128,0)</f>
        <v>0</v>
      </c>
      <c r="BJ128" s="6" t="s">
        <v>21</v>
      </c>
      <c r="BK128" s="92">
        <f>ROUND($L$128*$K$128,2)</f>
        <v>0</v>
      </c>
      <c r="BL128" s="6" t="s">
        <v>477</v>
      </c>
    </row>
    <row r="129" spans="2:64" s="6" customFormat="1" ht="15.75" customHeight="1" x14ac:dyDescent="0.3">
      <c r="B129" s="145"/>
      <c r="C129" s="146"/>
      <c r="D129" s="146"/>
      <c r="E129" s="146"/>
      <c r="F129" s="230" t="s">
        <v>777</v>
      </c>
      <c r="G129" s="231"/>
      <c r="H129" s="231"/>
      <c r="I129" s="231"/>
      <c r="J129" s="146"/>
      <c r="K129" s="147">
        <v>54</v>
      </c>
      <c r="L129" s="146"/>
      <c r="M129" s="146"/>
      <c r="N129" s="146"/>
      <c r="O129" s="146"/>
      <c r="P129" s="146"/>
      <c r="Q129" s="146"/>
      <c r="R129" s="148"/>
      <c r="T129" s="149"/>
      <c r="U129" s="146"/>
      <c r="V129" s="146"/>
      <c r="W129" s="146"/>
      <c r="X129" s="146"/>
      <c r="Y129" s="146"/>
      <c r="Z129" s="146"/>
      <c r="AA129" s="150"/>
      <c r="AT129" s="151" t="s">
        <v>177</v>
      </c>
      <c r="AU129" s="151" t="s">
        <v>108</v>
      </c>
      <c r="AV129" s="151" t="s">
        <v>108</v>
      </c>
      <c r="AW129" s="151" t="s">
        <v>117</v>
      </c>
      <c r="AX129" s="151" t="s">
        <v>75</v>
      </c>
      <c r="AY129" s="151" t="s">
        <v>144</v>
      </c>
    </row>
    <row r="130" spans="2:64" s="6" customFormat="1" ht="15.75" customHeight="1" x14ac:dyDescent="0.3">
      <c r="B130" s="22"/>
      <c r="C130" s="138" t="s">
        <v>159</v>
      </c>
      <c r="D130" s="138" t="s">
        <v>145</v>
      </c>
      <c r="E130" s="139" t="s">
        <v>715</v>
      </c>
      <c r="F130" s="225" t="s">
        <v>716</v>
      </c>
      <c r="G130" s="226"/>
      <c r="H130" s="226"/>
      <c r="I130" s="226"/>
      <c r="J130" s="140" t="s">
        <v>232</v>
      </c>
      <c r="K130" s="141">
        <v>10.125</v>
      </c>
      <c r="L130" s="227">
        <v>0</v>
      </c>
      <c r="M130" s="226"/>
      <c r="N130" s="228">
        <f>ROUND($L$130*$K$130,2)</f>
        <v>0</v>
      </c>
      <c r="O130" s="226"/>
      <c r="P130" s="226"/>
      <c r="Q130" s="226"/>
      <c r="R130" s="24"/>
      <c r="T130" s="142"/>
      <c r="U130" s="30" t="s">
        <v>40</v>
      </c>
      <c r="V130" s="143">
        <v>0</v>
      </c>
      <c r="W130" s="143">
        <f>$V$130*$K$130</f>
        <v>0</v>
      </c>
      <c r="X130" s="143">
        <v>0</v>
      </c>
      <c r="Y130" s="143">
        <f>$X$130*$K$130</f>
        <v>0</v>
      </c>
      <c r="Z130" s="143">
        <v>0</v>
      </c>
      <c r="AA130" s="144">
        <f>$Z$130*$K$130</f>
        <v>0</v>
      </c>
      <c r="AR130" s="6" t="s">
        <v>477</v>
      </c>
      <c r="AT130" s="6" t="s">
        <v>145</v>
      </c>
      <c r="AU130" s="6" t="s">
        <v>108</v>
      </c>
      <c r="AY130" s="6" t="s">
        <v>144</v>
      </c>
      <c r="BE130" s="92">
        <f>IF($U$130="základní",$N$130,0)</f>
        <v>0</v>
      </c>
      <c r="BF130" s="92">
        <f>IF($U$130="snížená",$N$130,0)</f>
        <v>0</v>
      </c>
      <c r="BG130" s="92">
        <f>IF($U$130="zákl. přenesená",$N$130,0)</f>
        <v>0</v>
      </c>
      <c r="BH130" s="92">
        <f>IF($U$130="sníž. přenesená",$N$130,0)</f>
        <v>0</v>
      </c>
      <c r="BI130" s="92">
        <f>IF($U$130="nulová",$N$130,0)</f>
        <v>0</v>
      </c>
      <c r="BJ130" s="6" t="s">
        <v>21</v>
      </c>
      <c r="BK130" s="92">
        <f>ROUND($L$130*$K$130,2)</f>
        <v>0</v>
      </c>
      <c r="BL130" s="6" t="s">
        <v>477</v>
      </c>
    </row>
    <row r="131" spans="2:64" s="6" customFormat="1" ht="15.75" customHeight="1" x14ac:dyDescent="0.3">
      <c r="B131" s="145"/>
      <c r="C131" s="146"/>
      <c r="D131" s="146"/>
      <c r="E131" s="146"/>
      <c r="F131" s="230" t="s">
        <v>778</v>
      </c>
      <c r="G131" s="231"/>
      <c r="H131" s="231"/>
      <c r="I131" s="231"/>
      <c r="J131" s="146"/>
      <c r="K131" s="147">
        <v>10.125</v>
      </c>
      <c r="L131" s="146"/>
      <c r="M131" s="146"/>
      <c r="N131" s="146"/>
      <c r="O131" s="146"/>
      <c r="P131" s="146"/>
      <c r="Q131" s="146"/>
      <c r="R131" s="148"/>
      <c r="T131" s="149"/>
      <c r="U131" s="146"/>
      <c r="V131" s="146"/>
      <c r="W131" s="146"/>
      <c r="X131" s="146"/>
      <c r="Y131" s="146"/>
      <c r="Z131" s="146"/>
      <c r="AA131" s="150"/>
      <c r="AT131" s="151" t="s">
        <v>177</v>
      </c>
      <c r="AU131" s="151" t="s">
        <v>108</v>
      </c>
      <c r="AV131" s="151" t="s">
        <v>108</v>
      </c>
      <c r="AW131" s="151" t="s">
        <v>117</v>
      </c>
      <c r="AX131" s="151" t="s">
        <v>75</v>
      </c>
      <c r="AY131" s="151" t="s">
        <v>144</v>
      </c>
    </row>
    <row r="132" spans="2:64" s="6" customFormat="1" ht="27" customHeight="1" x14ac:dyDescent="0.3">
      <c r="B132" s="22"/>
      <c r="C132" s="138" t="s">
        <v>163</v>
      </c>
      <c r="D132" s="138" t="s">
        <v>145</v>
      </c>
      <c r="E132" s="139" t="s">
        <v>727</v>
      </c>
      <c r="F132" s="225" t="s">
        <v>728</v>
      </c>
      <c r="G132" s="226"/>
      <c r="H132" s="226"/>
      <c r="I132" s="226"/>
      <c r="J132" s="140" t="s">
        <v>162</v>
      </c>
      <c r="K132" s="141">
        <v>54</v>
      </c>
      <c r="L132" s="227">
        <v>0</v>
      </c>
      <c r="M132" s="226"/>
      <c r="N132" s="228">
        <f>ROUND($L$132*$K$132,2)</f>
        <v>0</v>
      </c>
      <c r="O132" s="226"/>
      <c r="P132" s="226"/>
      <c r="Q132" s="226"/>
      <c r="R132" s="24"/>
      <c r="T132" s="142"/>
      <c r="U132" s="30" t="s">
        <v>40</v>
      </c>
      <c r="V132" s="143">
        <v>0</v>
      </c>
      <c r="W132" s="143">
        <f>$V$132*$K$132</f>
        <v>0</v>
      </c>
      <c r="X132" s="143">
        <v>0</v>
      </c>
      <c r="Y132" s="143">
        <f>$X$132*$K$132</f>
        <v>0</v>
      </c>
      <c r="Z132" s="143">
        <v>0</v>
      </c>
      <c r="AA132" s="144">
        <f>$Z$132*$K$132</f>
        <v>0</v>
      </c>
      <c r="AR132" s="6" t="s">
        <v>477</v>
      </c>
      <c r="AT132" s="6" t="s">
        <v>145</v>
      </c>
      <c r="AU132" s="6" t="s">
        <v>108</v>
      </c>
      <c r="AY132" s="6" t="s">
        <v>144</v>
      </c>
      <c r="BE132" s="92">
        <f>IF($U$132="základní",$N$132,0)</f>
        <v>0</v>
      </c>
      <c r="BF132" s="92">
        <f>IF($U$132="snížená",$N$132,0)</f>
        <v>0</v>
      </c>
      <c r="BG132" s="92">
        <f>IF($U$132="zákl. přenesená",$N$132,0)</f>
        <v>0</v>
      </c>
      <c r="BH132" s="92">
        <f>IF($U$132="sníž. přenesená",$N$132,0)</f>
        <v>0</v>
      </c>
      <c r="BI132" s="92">
        <f>IF($U$132="nulová",$N$132,0)</f>
        <v>0</v>
      </c>
      <c r="BJ132" s="6" t="s">
        <v>21</v>
      </c>
      <c r="BK132" s="92">
        <f>ROUND($L$132*$K$132,2)</f>
        <v>0</v>
      </c>
      <c r="BL132" s="6" t="s">
        <v>477</v>
      </c>
    </row>
    <row r="133" spans="2:64" s="6" customFormat="1" ht="15.75" customHeight="1" x14ac:dyDescent="0.3">
      <c r="B133" s="22"/>
      <c r="C133" s="138" t="s">
        <v>167</v>
      </c>
      <c r="D133" s="138" t="s">
        <v>145</v>
      </c>
      <c r="E133" s="139" t="s">
        <v>729</v>
      </c>
      <c r="F133" s="225" t="s">
        <v>730</v>
      </c>
      <c r="G133" s="226"/>
      <c r="H133" s="226"/>
      <c r="I133" s="226"/>
      <c r="J133" s="140" t="s">
        <v>232</v>
      </c>
      <c r="K133" s="141">
        <v>11.813000000000001</v>
      </c>
      <c r="L133" s="227">
        <v>0</v>
      </c>
      <c r="M133" s="226"/>
      <c r="N133" s="228">
        <f>ROUND($L$133*$K$133,2)</f>
        <v>0</v>
      </c>
      <c r="O133" s="226"/>
      <c r="P133" s="226"/>
      <c r="Q133" s="226"/>
      <c r="R133" s="24"/>
      <c r="T133" s="142"/>
      <c r="U133" s="30" t="s">
        <v>40</v>
      </c>
      <c r="V133" s="143">
        <v>0</v>
      </c>
      <c r="W133" s="143">
        <f>$V$133*$K$133</f>
        <v>0</v>
      </c>
      <c r="X133" s="143">
        <v>0</v>
      </c>
      <c r="Y133" s="143">
        <f>$X$133*$K$133</f>
        <v>0</v>
      </c>
      <c r="Z133" s="143">
        <v>0</v>
      </c>
      <c r="AA133" s="144">
        <f>$Z$133*$K$133</f>
        <v>0</v>
      </c>
      <c r="AR133" s="6" t="s">
        <v>477</v>
      </c>
      <c r="AT133" s="6" t="s">
        <v>145</v>
      </c>
      <c r="AU133" s="6" t="s">
        <v>108</v>
      </c>
      <c r="AY133" s="6" t="s">
        <v>144</v>
      </c>
      <c r="BE133" s="92">
        <f>IF($U$133="základní",$N$133,0)</f>
        <v>0</v>
      </c>
      <c r="BF133" s="92">
        <f>IF($U$133="snížená",$N$133,0)</f>
        <v>0</v>
      </c>
      <c r="BG133" s="92">
        <f>IF($U$133="zákl. přenesená",$N$133,0)</f>
        <v>0</v>
      </c>
      <c r="BH133" s="92">
        <f>IF($U$133="sníž. přenesená",$N$133,0)</f>
        <v>0</v>
      </c>
      <c r="BI133" s="92">
        <f>IF($U$133="nulová",$N$133,0)</f>
        <v>0</v>
      </c>
      <c r="BJ133" s="6" t="s">
        <v>21</v>
      </c>
      <c r="BK133" s="92">
        <f>ROUND($L$133*$K$133,2)</f>
        <v>0</v>
      </c>
      <c r="BL133" s="6" t="s">
        <v>477</v>
      </c>
    </row>
    <row r="134" spans="2:64" s="6" customFormat="1" ht="15.75" customHeight="1" x14ac:dyDescent="0.3">
      <c r="B134" s="145"/>
      <c r="C134" s="146"/>
      <c r="D134" s="146"/>
      <c r="E134" s="146"/>
      <c r="F134" s="230" t="s">
        <v>779</v>
      </c>
      <c r="G134" s="231"/>
      <c r="H134" s="231"/>
      <c r="I134" s="231"/>
      <c r="J134" s="146"/>
      <c r="K134" s="147">
        <v>11.813000000000001</v>
      </c>
      <c r="L134" s="146"/>
      <c r="M134" s="146"/>
      <c r="N134" s="146"/>
      <c r="O134" s="146"/>
      <c r="P134" s="146"/>
      <c r="Q134" s="146"/>
      <c r="R134" s="148"/>
      <c r="T134" s="149"/>
      <c r="U134" s="146"/>
      <c r="V134" s="146"/>
      <c r="W134" s="146"/>
      <c r="X134" s="146"/>
      <c r="Y134" s="146"/>
      <c r="Z134" s="146"/>
      <c r="AA134" s="150"/>
      <c r="AT134" s="151" t="s">
        <v>177</v>
      </c>
      <c r="AU134" s="151" t="s">
        <v>108</v>
      </c>
      <c r="AV134" s="151" t="s">
        <v>108</v>
      </c>
      <c r="AW134" s="151" t="s">
        <v>117</v>
      </c>
      <c r="AX134" s="151" t="s">
        <v>75</v>
      </c>
      <c r="AY134" s="151" t="s">
        <v>144</v>
      </c>
    </row>
    <row r="135" spans="2:64" s="6" customFormat="1" ht="27" customHeight="1" x14ac:dyDescent="0.3">
      <c r="B135" s="22"/>
      <c r="C135" s="138" t="s">
        <v>170</v>
      </c>
      <c r="D135" s="138" t="s">
        <v>145</v>
      </c>
      <c r="E135" s="139" t="s">
        <v>739</v>
      </c>
      <c r="F135" s="225" t="s">
        <v>740</v>
      </c>
      <c r="G135" s="226"/>
      <c r="H135" s="226"/>
      <c r="I135" s="226"/>
      <c r="J135" s="140" t="s">
        <v>162</v>
      </c>
      <c r="K135" s="141">
        <v>54</v>
      </c>
      <c r="L135" s="227">
        <v>0</v>
      </c>
      <c r="M135" s="226"/>
      <c r="N135" s="228">
        <f>ROUND($L$135*$K$135,2)</f>
        <v>0</v>
      </c>
      <c r="O135" s="226"/>
      <c r="P135" s="226"/>
      <c r="Q135" s="226"/>
      <c r="R135" s="24"/>
      <c r="T135" s="142"/>
      <c r="U135" s="30" t="s">
        <v>40</v>
      </c>
      <c r="V135" s="143">
        <v>0</v>
      </c>
      <c r="W135" s="143">
        <f>$V$135*$K$135</f>
        <v>0</v>
      </c>
      <c r="X135" s="143">
        <v>0</v>
      </c>
      <c r="Y135" s="143">
        <f>$X$135*$K$135</f>
        <v>0</v>
      </c>
      <c r="Z135" s="143">
        <v>0</v>
      </c>
      <c r="AA135" s="144">
        <f>$Z$135*$K$135</f>
        <v>0</v>
      </c>
      <c r="AR135" s="6" t="s">
        <v>477</v>
      </c>
      <c r="AT135" s="6" t="s">
        <v>145</v>
      </c>
      <c r="AU135" s="6" t="s">
        <v>108</v>
      </c>
      <c r="AY135" s="6" t="s">
        <v>144</v>
      </c>
      <c r="BE135" s="92">
        <f>IF($U$135="základní",$N$135,0)</f>
        <v>0</v>
      </c>
      <c r="BF135" s="92">
        <f>IF($U$135="snížená",$N$135,0)</f>
        <v>0</v>
      </c>
      <c r="BG135" s="92">
        <f>IF($U$135="zákl. přenesená",$N$135,0)</f>
        <v>0</v>
      </c>
      <c r="BH135" s="92">
        <f>IF($U$135="sníž. přenesená",$N$135,0)</f>
        <v>0</v>
      </c>
      <c r="BI135" s="92">
        <f>IF($U$135="nulová",$N$135,0)</f>
        <v>0</v>
      </c>
      <c r="BJ135" s="6" t="s">
        <v>21</v>
      </c>
      <c r="BK135" s="92">
        <f>ROUND($L$135*$K$135,2)</f>
        <v>0</v>
      </c>
      <c r="BL135" s="6" t="s">
        <v>477</v>
      </c>
    </row>
    <row r="136" spans="2:64" s="6" customFormat="1" ht="15.75" customHeight="1" x14ac:dyDescent="0.3">
      <c r="B136" s="22"/>
      <c r="C136" s="138" t="s">
        <v>173</v>
      </c>
      <c r="D136" s="138" t="s">
        <v>145</v>
      </c>
      <c r="E136" s="139" t="s">
        <v>745</v>
      </c>
      <c r="F136" s="225" t="s">
        <v>746</v>
      </c>
      <c r="G136" s="226"/>
      <c r="H136" s="226"/>
      <c r="I136" s="226"/>
      <c r="J136" s="140" t="s">
        <v>162</v>
      </c>
      <c r="K136" s="141">
        <v>54</v>
      </c>
      <c r="L136" s="227">
        <v>0</v>
      </c>
      <c r="M136" s="226"/>
      <c r="N136" s="228">
        <f>ROUND($L$136*$K$136,2)</f>
        <v>0</v>
      </c>
      <c r="O136" s="226"/>
      <c r="P136" s="226"/>
      <c r="Q136" s="226"/>
      <c r="R136" s="24"/>
      <c r="T136" s="142"/>
      <c r="U136" s="30" t="s">
        <v>40</v>
      </c>
      <c r="V136" s="143">
        <v>0</v>
      </c>
      <c r="W136" s="143">
        <f>$V$136*$K$136</f>
        <v>0</v>
      </c>
      <c r="X136" s="143">
        <v>0</v>
      </c>
      <c r="Y136" s="143">
        <f>$X$136*$K$136</f>
        <v>0</v>
      </c>
      <c r="Z136" s="143">
        <v>0</v>
      </c>
      <c r="AA136" s="144">
        <f>$Z$136*$K$136</f>
        <v>0</v>
      </c>
      <c r="AR136" s="6" t="s">
        <v>477</v>
      </c>
      <c r="AT136" s="6" t="s">
        <v>145</v>
      </c>
      <c r="AU136" s="6" t="s">
        <v>108</v>
      </c>
      <c r="AY136" s="6" t="s">
        <v>144</v>
      </c>
      <c r="BE136" s="92">
        <f>IF($U$136="základní",$N$136,0)</f>
        <v>0</v>
      </c>
      <c r="BF136" s="92">
        <f>IF($U$136="snížená",$N$136,0)</f>
        <v>0</v>
      </c>
      <c r="BG136" s="92">
        <f>IF($U$136="zákl. přenesená",$N$136,0)</f>
        <v>0</v>
      </c>
      <c r="BH136" s="92">
        <f>IF($U$136="sníž. přenesená",$N$136,0)</f>
        <v>0</v>
      </c>
      <c r="BI136" s="92">
        <f>IF($U$136="nulová",$N$136,0)</f>
        <v>0</v>
      </c>
      <c r="BJ136" s="6" t="s">
        <v>21</v>
      </c>
      <c r="BK136" s="92">
        <f>ROUND($L$136*$K$136,2)</f>
        <v>0</v>
      </c>
      <c r="BL136" s="6" t="s">
        <v>477</v>
      </c>
    </row>
    <row r="137" spans="2:64" s="6" customFormat="1" ht="27" customHeight="1" x14ac:dyDescent="0.3">
      <c r="B137" s="22"/>
      <c r="C137" s="138" t="s">
        <v>25</v>
      </c>
      <c r="D137" s="138" t="s">
        <v>145</v>
      </c>
      <c r="E137" s="139" t="s">
        <v>780</v>
      </c>
      <c r="F137" s="225" t="s">
        <v>781</v>
      </c>
      <c r="G137" s="226"/>
      <c r="H137" s="226"/>
      <c r="I137" s="226"/>
      <c r="J137" s="140" t="s">
        <v>162</v>
      </c>
      <c r="K137" s="141">
        <v>54</v>
      </c>
      <c r="L137" s="227">
        <v>0</v>
      </c>
      <c r="M137" s="226"/>
      <c r="N137" s="228">
        <f>ROUND($L$137*$K$137,2)</f>
        <v>0</v>
      </c>
      <c r="O137" s="226"/>
      <c r="P137" s="226"/>
      <c r="Q137" s="226"/>
      <c r="R137" s="24"/>
      <c r="T137" s="142"/>
      <c r="U137" s="30" t="s">
        <v>40</v>
      </c>
      <c r="V137" s="143">
        <v>0.71099999999999997</v>
      </c>
      <c r="W137" s="143">
        <f>$V$137*$K$137</f>
        <v>38.393999999999998</v>
      </c>
      <c r="X137" s="143">
        <v>0</v>
      </c>
      <c r="Y137" s="143">
        <f>$X$137*$K$137</f>
        <v>0</v>
      </c>
      <c r="Z137" s="143">
        <v>0</v>
      </c>
      <c r="AA137" s="144">
        <f>$Z$137*$K$137</f>
        <v>0</v>
      </c>
      <c r="AR137" s="6" t="s">
        <v>477</v>
      </c>
      <c r="AT137" s="6" t="s">
        <v>145</v>
      </c>
      <c r="AU137" s="6" t="s">
        <v>108</v>
      </c>
      <c r="AY137" s="6" t="s">
        <v>144</v>
      </c>
      <c r="BE137" s="92">
        <f>IF($U$137="základní",$N$137,0)</f>
        <v>0</v>
      </c>
      <c r="BF137" s="92">
        <f>IF($U$137="snížená",$N$137,0)</f>
        <v>0</v>
      </c>
      <c r="BG137" s="92">
        <f>IF($U$137="zákl. přenesená",$N$137,0)</f>
        <v>0</v>
      </c>
      <c r="BH137" s="92">
        <f>IF($U$137="sníž. přenesená",$N$137,0)</f>
        <v>0</v>
      </c>
      <c r="BI137" s="92">
        <f>IF($U$137="nulová",$N$137,0)</f>
        <v>0</v>
      </c>
      <c r="BJ137" s="6" t="s">
        <v>21</v>
      </c>
      <c r="BK137" s="92">
        <f>ROUND($L$137*$K$137,2)</f>
        <v>0</v>
      </c>
      <c r="BL137" s="6" t="s">
        <v>477</v>
      </c>
    </row>
    <row r="138" spans="2:64" s="6" customFormat="1" ht="15.75" customHeight="1" x14ac:dyDescent="0.3">
      <c r="B138" s="22"/>
      <c r="C138" s="138" t="s">
        <v>181</v>
      </c>
      <c r="D138" s="138" t="s">
        <v>145</v>
      </c>
      <c r="E138" s="139" t="s">
        <v>749</v>
      </c>
      <c r="F138" s="225" t="s">
        <v>750</v>
      </c>
      <c r="G138" s="226"/>
      <c r="H138" s="226"/>
      <c r="I138" s="226"/>
      <c r="J138" s="140" t="s">
        <v>166</v>
      </c>
      <c r="K138" s="141">
        <v>54</v>
      </c>
      <c r="L138" s="227">
        <v>0</v>
      </c>
      <c r="M138" s="226"/>
      <c r="N138" s="228">
        <f>ROUND($L$138*$K$138,2)</f>
        <v>0</v>
      </c>
      <c r="O138" s="226"/>
      <c r="P138" s="226"/>
      <c r="Q138" s="226"/>
      <c r="R138" s="24"/>
      <c r="T138" s="142"/>
      <c r="U138" s="30" t="s">
        <v>40</v>
      </c>
      <c r="V138" s="143">
        <v>0</v>
      </c>
      <c r="W138" s="143">
        <f>$V$138*$K$138</f>
        <v>0</v>
      </c>
      <c r="X138" s="143">
        <v>0</v>
      </c>
      <c r="Y138" s="143">
        <f>$X$138*$K$138</f>
        <v>0</v>
      </c>
      <c r="Z138" s="143">
        <v>0</v>
      </c>
      <c r="AA138" s="144">
        <f>$Z$138*$K$138</f>
        <v>0</v>
      </c>
      <c r="AR138" s="6" t="s">
        <v>477</v>
      </c>
      <c r="AT138" s="6" t="s">
        <v>145</v>
      </c>
      <c r="AU138" s="6" t="s">
        <v>108</v>
      </c>
      <c r="AY138" s="6" t="s">
        <v>144</v>
      </c>
      <c r="BE138" s="92">
        <f>IF($U$138="základní",$N$138,0)</f>
        <v>0</v>
      </c>
      <c r="BF138" s="92">
        <f>IF($U$138="snížená",$N$138,0)</f>
        <v>0</v>
      </c>
      <c r="BG138" s="92">
        <f>IF($U$138="zákl. přenesená",$N$138,0)</f>
        <v>0</v>
      </c>
      <c r="BH138" s="92">
        <f>IF($U$138="sníž. přenesená",$N$138,0)</f>
        <v>0</v>
      </c>
      <c r="BI138" s="92">
        <f>IF($U$138="nulová",$N$138,0)</f>
        <v>0</v>
      </c>
      <c r="BJ138" s="6" t="s">
        <v>21</v>
      </c>
      <c r="BK138" s="92">
        <f>ROUND($L$138*$K$138,2)</f>
        <v>0</v>
      </c>
      <c r="BL138" s="6" t="s">
        <v>477</v>
      </c>
    </row>
    <row r="139" spans="2:64" s="6" customFormat="1" ht="15.75" customHeight="1" x14ac:dyDescent="0.3">
      <c r="B139" s="145"/>
      <c r="C139" s="146"/>
      <c r="D139" s="146"/>
      <c r="E139" s="146"/>
      <c r="F139" s="230" t="s">
        <v>782</v>
      </c>
      <c r="G139" s="231"/>
      <c r="H139" s="231"/>
      <c r="I139" s="231"/>
      <c r="J139" s="146"/>
      <c r="K139" s="147">
        <v>54</v>
      </c>
      <c r="L139" s="146"/>
      <c r="M139" s="146"/>
      <c r="N139" s="146"/>
      <c r="O139" s="146"/>
      <c r="P139" s="146"/>
      <c r="Q139" s="146"/>
      <c r="R139" s="148"/>
      <c r="T139" s="149"/>
      <c r="U139" s="146"/>
      <c r="V139" s="146"/>
      <c r="W139" s="146"/>
      <c r="X139" s="146"/>
      <c r="Y139" s="146"/>
      <c r="Z139" s="146"/>
      <c r="AA139" s="150"/>
      <c r="AT139" s="151" t="s">
        <v>177</v>
      </c>
      <c r="AU139" s="151" t="s">
        <v>108</v>
      </c>
      <c r="AV139" s="151" t="s">
        <v>108</v>
      </c>
      <c r="AW139" s="151" t="s">
        <v>117</v>
      </c>
      <c r="AX139" s="151" t="s">
        <v>75</v>
      </c>
      <c r="AY139" s="151" t="s">
        <v>144</v>
      </c>
    </row>
    <row r="140" spans="2:64" s="127" customFormat="1" ht="30.75" customHeight="1" x14ac:dyDescent="0.35">
      <c r="B140" s="128"/>
      <c r="C140" s="129"/>
      <c r="D140" s="137" t="s">
        <v>644</v>
      </c>
      <c r="E140" s="129"/>
      <c r="F140" s="129"/>
      <c r="G140" s="129"/>
      <c r="H140" s="129"/>
      <c r="I140" s="129"/>
      <c r="J140" s="129"/>
      <c r="K140" s="129"/>
      <c r="L140" s="129"/>
      <c r="M140" s="129"/>
      <c r="N140" s="237">
        <f>$BK$140</f>
        <v>0</v>
      </c>
      <c r="O140" s="236"/>
      <c r="P140" s="236"/>
      <c r="Q140" s="236"/>
      <c r="R140" s="131"/>
      <c r="T140" s="132"/>
      <c r="U140" s="129"/>
      <c r="V140" s="129"/>
      <c r="W140" s="133">
        <f>SUM($W$141:$W$146)</f>
        <v>0</v>
      </c>
      <c r="X140" s="129"/>
      <c r="Y140" s="133">
        <f>SUM($Y$141:$Y$146)</f>
        <v>0</v>
      </c>
      <c r="Z140" s="129"/>
      <c r="AA140" s="134">
        <f>SUM($AA$141:$AA$146)</f>
        <v>0</v>
      </c>
      <c r="AR140" s="135" t="s">
        <v>153</v>
      </c>
      <c r="AT140" s="135" t="s">
        <v>74</v>
      </c>
      <c r="AU140" s="135" t="s">
        <v>21</v>
      </c>
      <c r="AY140" s="135" t="s">
        <v>144</v>
      </c>
      <c r="BK140" s="136">
        <f>SUM($BK$141:$BK$146)</f>
        <v>0</v>
      </c>
    </row>
    <row r="141" spans="2:64" s="6" customFormat="1" ht="15.75" customHeight="1" x14ac:dyDescent="0.3">
      <c r="B141" s="22"/>
      <c r="C141" s="138" t="s">
        <v>184</v>
      </c>
      <c r="D141" s="138" t="s">
        <v>145</v>
      </c>
      <c r="E141" s="139" t="s">
        <v>751</v>
      </c>
      <c r="F141" s="225" t="s">
        <v>752</v>
      </c>
      <c r="G141" s="226"/>
      <c r="H141" s="226"/>
      <c r="I141" s="226"/>
      <c r="J141" s="140" t="s">
        <v>753</v>
      </c>
      <c r="K141" s="163">
        <v>0</v>
      </c>
      <c r="L141" s="227">
        <v>0</v>
      </c>
      <c r="M141" s="226"/>
      <c r="N141" s="228">
        <f>ROUND($L$141*$K$141,2)</f>
        <v>0</v>
      </c>
      <c r="O141" s="226"/>
      <c r="P141" s="226"/>
      <c r="Q141" s="226"/>
      <c r="R141" s="24"/>
      <c r="T141" s="142"/>
      <c r="U141" s="30" t="s">
        <v>40</v>
      </c>
      <c r="V141" s="143">
        <v>0</v>
      </c>
      <c r="W141" s="143">
        <f>$V$141*$K$141</f>
        <v>0</v>
      </c>
      <c r="X141" s="143">
        <v>0</v>
      </c>
      <c r="Y141" s="143">
        <f>$X$141*$K$141</f>
        <v>0</v>
      </c>
      <c r="Z141" s="143">
        <v>0</v>
      </c>
      <c r="AA141" s="144">
        <f>$Z$141*$K$141</f>
        <v>0</v>
      </c>
      <c r="AR141" s="6" t="s">
        <v>477</v>
      </c>
      <c r="AT141" s="6" t="s">
        <v>145</v>
      </c>
      <c r="AU141" s="6" t="s">
        <v>108</v>
      </c>
      <c r="AY141" s="6" t="s">
        <v>144</v>
      </c>
      <c r="BE141" s="92">
        <f>IF($U$141="základní",$N$141,0)</f>
        <v>0</v>
      </c>
      <c r="BF141" s="92">
        <f>IF($U$141="snížená",$N$141,0)</f>
        <v>0</v>
      </c>
      <c r="BG141" s="92">
        <f>IF($U$141="zákl. přenesená",$N$141,0)</f>
        <v>0</v>
      </c>
      <c r="BH141" s="92">
        <f>IF($U$141="sníž. přenesená",$N$141,0)</f>
        <v>0</v>
      </c>
      <c r="BI141" s="92">
        <f>IF($U$141="nulová",$N$141,0)</f>
        <v>0</v>
      </c>
      <c r="BJ141" s="6" t="s">
        <v>21</v>
      </c>
      <c r="BK141" s="92">
        <f>ROUND($L$141*$K$141,2)</f>
        <v>0</v>
      </c>
      <c r="BL141" s="6" t="s">
        <v>477</v>
      </c>
    </row>
    <row r="142" spans="2:64" s="6" customFormat="1" ht="15.75" customHeight="1" x14ac:dyDescent="0.3">
      <c r="B142" s="22"/>
      <c r="C142" s="138" t="s">
        <v>188</v>
      </c>
      <c r="D142" s="138" t="s">
        <v>145</v>
      </c>
      <c r="E142" s="139" t="s">
        <v>755</v>
      </c>
      <c r="F142" s="225" t="s">
        <v>756</v>
      </c>
      <c r="G142" s="226"/>
      <c r="H142" s="226"/>
      <c r="I142" s="226"/>
      <c r="J142" s="140" t="s">
        <v>753</v>
      </c>
      <c r="K142" s="163">
        <v>0</v>
      </c>
      <c r="L142" s="227">
        <v>0</v>
      </c>
      <c r="M142" s="226"/>
      <c r="N142" s="228">
        <f>ROUND($L$142*$K$142,2)</f>
        <v>0</v>
      </c>
      <c r="O142" s="226"/>
      <c r="P142" s="226"/>
      <c r="Q142" s="226"/>
      <c r="R142" s="24"/>
      <c r="T142" s="142"/>
      <c r="U142" s="30" t="s">
        <v>40</v>
      </c>
      <c r="V142" s="143">
        <v>0</v>
      </c>
      <c r="W142" s="143">
        <f>$V$142*$K$142</f>
        <v>0</v>
      </c>
      <c r="X142" s="143">
        <v>0</v>
      </c>
      <c r="Y142" s="143">
        <f>$X$142*$K$142</f>
        <v>0</v>
      </c>
      <c r="Z142" s="143">
        <v>0</v>
      </c>
      <c r="AA142" s="144">
        <f>$Z$142*$K$142</f>
        <v>0</v>
      </c>
      <c r="AR142" s="6" t="s">
        <v>477</v>
      </c>
      <c r="AT142" s="6" t="s">
        <v>145</v>
      </c>
      <c r="AU142" s="6" t="s">
        <v>108</v>
      </c>
      <c r="AY142" s="6" t="s">
        <v>144</v>
      </c>
      <c r="BE142" s="92">
        <f>IF($U$142="základní",$N$142,0)</f>
        <v>0</v>
      </c>
      <c r="BF142" s="92">
        <f>IF($U$142="snížená",$N$142,0)</f>
        <v>0</v>
      </c>
      <c r="BG142" s="92">
        <f>IF($U$142="zákl. přenesená",$N$142,0)</f>
        <v>0</v>
      </c>
      <c r="BH142" s="92">
        <f>IF($U$142="sníž. přenesená",$N$142,0)</f>
        <v>0</v>
      </c>
      <c r="BI142" s="92">
        <f>IF($U$142="nulová",$N$142,0)</f>
        <v>0</v>
      </c>
      <c r="BJ142" s="6" t="s">
        <v>21</v>
      </c>
      <c r="BK142" s="92">
        <f>ROUND($L$142*$K$142,2)</f>
        <v>0</v>
      </c>
      <c r="BL142" s="6" t="s">
        <v>477</v>
      </c>
    </row>
    <row r="143" spans="2:64" s="6" customFormat="1" ht="15.75" customHeight="1" x14ac:dyDescent="0.3">
      <c r="B143" s="22"/>
      <c r="C143" s="138" t="s">
        <v>199</v>
      </c>
      <c r="D143" s="138" t="s">
        <v>145</v>
      </c>
      <c r="E143" s="139" t="s">
        <v>758</v>
      </c>
      <c r="F143" s="225" t="s">
        <v>759</v>
      </c>
      <c r="G143" s="226"/>
      <c r="H143" s="226"/>
      <c r="I143" s="226"/>
      <c r="J143" s="140" t="s">
        <v>753</v>
      </c>
      <c r="K143" s="163">
        <v>0</v>
      </c>
      <c r="L143" s="227">
        <v>0</v>
      </c>
      <c r="M143" s="226"/>
      <c r="N143" s="228">
        <f>ROUND($L$143*$K$143,2)</f>
        <v>0</v>
      </c>
      <c r="O143" s="226"/>
      <c r="P143" s="226"/>
      <c r="Q143" s="226"/>
      <c r="R143" s="24"/>
      <c r="T143" s="142"/>
      <c r="U143" s="30" t="s">
        <v>40</v>
      </c>
      <c r="V143" s="143">
        <v>0</v>
      </c>
      <c r="W143" s="143">
        <f>$V$143*$K$143</f>
        <v>0</v>
      </c>
      <c r="X143" s="143">
        <v>0</v>
      </c>
      <c r="Y143" s="143">
        <f>$X$143*$K$143</f>
        <v>0</v>
      </c>
      <c r="Z143" s="143">
        <v>0</v>
      </c>
      <c r="AA143" s="144">
        <f>$Z$143*$K$143</f>
        <v>0</v>
      </c>
      <c r="AR143" s="6" t="s">
        <v>477</v>
      </c>
      <c r="AT143" s="6" t="s">
        <v>145</v>
      </c>
      <c r="AU143" s="6" t="s">
        <v>108</v>
      </c>
      <c r="AY143" s="6" t="s">
        <v>144</v>
      </c>
      <c r="BE143" s="92">
        <f>IF($U$143="základní",$N$143,0)</f>
        <v>0</v>
      </c>
      <c r="BF143" s="92">
        <f>IF($U$143="snížená",$N$143,0)</f>
        <v>0</v>
      </c>
      <c r="BG143" s="92">
        <f>IF($U$143="zákl. přenesená",$N$143,0)</f>
        <v>0</v>
      </c>
      <c r="BH143" s="92">
        <f>IF($U$143="sníž. přenesená",$N$143,0)</f>
        <v>0</v>
      </c>
      <c r="BI143" s="92">
        <f>IF($U$143="nulová",$N$143,0)</f>
        <v>0</v>
      </c>
      <c r="BJ143" s="6" t="s">
        <v>21</v>
      </c>
      <c r="BK143" s="92">
        <f>ROUND($L$143*$K$143,2)</f>
        <v>0</v>
      </c>
      <c r="BL143" s="6" t="s">
        <v>477</v>
      </c>
    </row>
    <row r="144" spans="2:64" s="6" customFormat="1" ht="15.75" customHeight="1" x14ac:dyDescent="0.3">
      <c r="B144" s="22"/>
      <c r="C144" s="138" t="s">
        <v>8</v>
      </c>
      <c r="D144" s="138" t="s">
        <v>145</v>
      </c>
      <c r="E144" s="139" t="s">
        <v>761</v>
      </c>
      <c r="F144" s="225" t="s">
        <v>762</v>
      </c>
      <c r="G144" s="226"/>
      <c r="H144" s="226"/>
      <c r="I144" s="226"/>
      <c r="J144" s="140" t="s">
        <v>753</v>
      </c>
      <c r="K144" s="163">
        <v>0</v>
      </c>
      <c r="L144" s="227">
        <v>0</v>
      </c>
      <c r="M144" s="226"/>
      <c r="N144" s="228">
        <f>ROUND($L$144*$K$144,2)</f>
        <v>0</v>
      </c>
      <c r="O144" s="226"/>
      <c r="P144" s="226"/>
      <c r="Q144" s="226"/>
      <c r="R144" s="24"/>
      <c r="T144" s="142"/>
      <c r="U144" s="30" t="s">
        <v>40</v>
      </c>
      <c r="V144" s="143">
        <v>0</v>
      </c>
      <c r="W144" s="143">
        <f>$V$144*$K$144</f>
        <v>0</v>
      </c>
      <c r="X144" s="143">
        <v>0</v>
      </c>
      <c r="Y144" s="143">
        <f>$X$144*$K$144</f>
        <v>0</v>
      </c>
      <c r="Z144" s="143">
        <v>0</v>
      </c>
      <c r="AA144" s="144">
        <f>$Z$144*$K$144</f>
        <v>0</v>
      </c>
      <c r="AR144" s="6" t="s">
        <v>477</v>
      </c>
      <c r="AT144" s="6" t="s">
        <v>145</v>
      </c>
      <c r="AU144" s="6" t="s">
        <v>108</v>
      </c>
      <c r="AY144" s="6" t="s">
        <v>144</v>
      </c>
      <c r="BE144" s="92">
        <f>IF($U$144="základní",$N$144,0)</f>
        <v>0</v>
      </c>
      <c r="BF144" s="92">
        <f>IF($U$144="snížená",$N$144,0)</f>
        <v>0</v>
      </c>
      <c r="BG144" s="92">
        <f>IF($U$144="zákl. přenesená",$N$144,0)</f>
        <v>0</v>
      </c>
      <c r="BH144" s="92">
        <f>IF($U$144="sníž. přenesená",$N$144,0)</f>
        <v>0</v>
      </c>
      <c r="BI144" s="92">
        <f>IF($U$144="nulová",$N$144,0)</f>
        <v>0</v>
      </c>
      <c r="BJ144" s="6" t="s">
        <v>21</v>
      </c>
      <c r="BK144" s="92">
        <f>ROUND($L$144*$K$144,2)</f>
        <v>0</v>
      </c>
      <c r="BL144" s="6" t="s">
        <v>477</v>
      </c>
    </row>
    <row r="145" spans="2:64" s="6" customFormat="1" ht="15.75" customHeight="1" x14ac:dyDescent="0.3">
      <c r="B145" s="22"/>
      <c r="C145" s="138" t="s">
        <v>209</v>
      </c>
      <c r="D145" s="138" t="s">
        <v>145</v>
      </c>
      <c r="E145" s="139" t="s">
        <v>764</v>
      </c>
      <c r="F145" s="225" t="s">
        <v>765</v>
      </c>
      <c r="G145" s="226"/>
      <c r="H145" s="226"/>
      <c r="I145" s="226"/>
      <c r="J145" s="140" t="s">
        <v>753</v>
      </c>
      <c r="K145" s="163">
        <v>0</v>
      </c>
      <c r="L145" s="227">
        <v>0</v>
      </c>
      <c r="M145" s="226"/>
      <c r="N145" s="228">
        <f>ROUND($L$145*$K$145,2)</f>
        <v>0</v>
      </c>
      <c r="O145" s="226"/>
      <c r="P145" s="226"/>
      <c r="Q145" s="226"/>
      <c r="R145" s="24"/>
      <c r="T145" s="142"/>
      <c r="U145" s="30" t="s">
        <v>40</v>
      </c>
      <c r="V145" s="143">
        <v>0</v>
      </c>
      <c r="W145" s="143">
        <f>$V$145*$K$145</f>
        <v>0</v>
      </c>
      <c r="X145" s="143">
        <v>0</v>
      </c>
      <c r="Y145" s="143">
        <f>$X$145*$K$145</f>
        <v>0</v>
      </c>
      <c r="Z145" s="143">
        <v>0</v>
      </c>
      <c r="AA145" s="144">
        <f>$Z$145*$K$145</f>
        <v>0</v>
      </c>
      <c r="AR145" s="6" t="s">
        <v>477</v>
      </c>
      <c r="AT145" s="6" t="s">
        <v>145</v>
      </c>
      <c r="AU145" s="6" t="s">
        <v>108</v>
      </c>
      <c r="AY145" s="6" t="s">
        <v>144</v>
      </c>
      <c r="BE145" s="92">
        <f>IF($U$145="základní",$N$145,0)</f>
        <v>0</v>
      </c>
      <c r="BF145" s="92">
        <f>IF($U$145="snížená",$N$145,0)</f>
        <v>0</v>
      </c>
      <c r="BG145" s="92">
        <f>IF($U$145="zákl. přenesená",$N$145,0)</f>
        <v>0</v>
      </c>
      <c r="BH145" s="92">
        <f>IF($U$145="sníž. přenesená",$N$145,0)</f>
        <v>0</v>
      </c>
      <c r="BI145" s="92">
        <f>IF($U$145="nulová",$N$145,0)</f>
        <v>0</v>
      </c>
      <c r="BJ145" s="6" t="s">
        <v>21</v>
      </c>
      <c r="BK145" s="92">
        <f>ROUND($L$145*$K$145,2)</f>
        <v>0</v>
      </c>
      <c r="BL145" s="6" t="s">
        <v>477</v>
      </c>
    </row>
    <row r="146" spans="2:64" s="6" customFormat="1" ht="15.75" customHeight="1" x14ac:dyDescent="0.3">
      <c r="B146" s="22"/>
      <c r="C146" s="138" t="s">
        <v>213</v>
      </c>
      <c r="D146" s="138" t="s">
        <v>145</v>
      </c>
      <c r="E146" s="139" t="s">
        <v>767</v>
      </c>
      <c r="F146" s="225" t="s">
        <v>768</v>
      </c>
      <c r="G146" s="226"/>
      <c r="H146" s="226"/>
      <c r="I146" s="226"/>
      <c r="J146" s="140" t="s">
        <v>753</v>
      </c>
      <c r="K146" s="163">
        <v>0</v>
      </c>
      <c r="L146" s="227">
        <v>0</v>
      </c>
      <c r="M146" s="226"/>
      <c r="N146" s="228">
        <f>ROUND($L$146*$K$146,2)</f>
        <v>0</v>
      </c>
      <c r="O146" s="226"/>
      <c r="P146" s="226"/>
      <c r="Q146" s="226"/>
      <c r="R146" s="24"/>
      <c r="T146" s="142"/>
      <c r="U146" s="30" t="s">
        <v>40</v>
      </c>
      <c r="V146" s="143">
        <v>0</v>
      </c>
      <c r="W146" s="143">
        <f>$V$146*$K$146</f>
        <v>0</v>
      </c>
      <c r="X146" s="143">
        <v>0</v>
      </c>
      <c r="Y146" s="143">
        <f>$X$146*$K$146</f>
        <v>0</v>
      </c>
      <c r="Z146" s="143">
        <v>0</v>
      </c>
      <c r="AA146" s="144">
        <f>$Z$146*$K$146</f>
        <v>0</v>
      </c>
      <c r="AR146" s="6" t="s">
        <v>477</v>
      </c>
      <c r="AT146" s="6" t="s">
        <v>145</v>
      </c>
      <c r="AU146" s="6" t="s">
        <v>108</v>
      </c>
      <c r="AY146" s="6" t="s">
        <v>144</v>
      </c>
      <c r="BE146" s="92">
        <f>IF($U$146="základní",$N$146,0)</f>
        <v>0</v>
      </c>
      <c r="BF146" s="92">
        <f>IF($U$146="snížená",$N$146,0)</f>
        <v>0</v>
      </c>
      <c r="BG146" s="92">
        <f>IF($U$146="zákl. přenesená",$N$146,0)</f>
        <v>0</v>
      </c>
      <c r="BH146" s="92">
        <f>IF($U$146="sníž. přenesená",$N$146,0)</f>
        <v>0</v>
      </c>
      <c r="BI146" s="92">
        <f>IF($U$146="nulová",$N$146,0)</f>
        <v>0</v>
      </c>
      <c r="BJ146" s="6" t="s">
        <v>21</v>
      </c>
      <c r="BK146" s="92">
        <f>ROUND($L$146*$K$146,2)</f>
        <v>0</v>
      </c>
      <c r="BL146" s="6" t="s">
        <v>477</v>
      </c>
    </row>
    <row r="147" spans="2:64" s="6" customFormat="1" ht="51" customHeight="1" x14ac:dyDescent="0.35">
      <c r="B147" s="22"/>
      <c r="C147" s="23"/>
      <c r="D147" s="130" t="s">
        <v>217</v>
      </c>
      <c r="E147" s="23"/>
      <c r="F147" s="23"/>
      <c r="G147" s="23"/>
      <c r="H147" s="23"/>
      <c r="I147" s="23"/>
      <c r="J147" s="23"/>
      <c r="K147" s="23"/>
      <c r="L147" s="23"/>
      <c r="M147" s="23"/>
      <c r="N147" s="235">
        <f>$BK$147</f>
        <v>0</v>
      </c>
      <c r="O147" s="191"/>
      <c r="P147" s="191"/>
      <c r="Q147" s="191"/>
      <c r="R147" s="24"/>
      <c r="T147" s="158"/>
      <c r="U147" s="42"/>
      <c r="V147" s="42"/>
      <c r="W147" s="42"/>
      <c r="X147" s="42"/>
      <c r="Y147" s="42"/>
      <c r="Z147" s="42"/>
      <c r="AA147" s="44"/>
      <c r="AT147" s="6" t="s">
        <v>74</v>
      </c>
      <c r="AU147" s="6" t="s">
        <v>75</v>
      </c>
      <c r="AY147" s="6" t="s">
        <v>218</v>
      </c>
      <c r="BK147" s="92">
        <v>0</v>
      </c>
    </row>
    <row r="148" spans="2:64" s="6" customFormat="1" ht="7.5" customHeight="1" x14ac:dyDescent="0.3">
      <c r="B148" s="45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7"/>
    </row>
    <row r="149" spans="2:64" ht="14.25" customHeight="1" x14ac:dyDescent="0.3">
      <c r="N149" s="1"/>
    </row>
    <row r="150" spans="2:64" ht="14.25" customHeight="1" x14ac:dyDescent="0.3">
      <c r="N150" s="1"/>
    </row>
    <row r="151" spans="2:64" ht="14.25" customHeight="1" x14ac:dyDescent="0.3">
      <c r="N151" s="1"/>
    </row>
    <row r="152" spans="2:64" ht="14.25" customHeight="1" x14ac:dyDescent="0.3">
      <c r="N152" s="1"/>
    </row>
    <row r="153" spans="2:64" ht="14.25" customHeight="1" x14ac:dyDescent="0.3">
      <c r="N153" s="1"/>
    </row>
    <row r="154" spans="2:64" ht="14.25" customHeight="1" x14ac:dyDescent="0.3">
      <c r="N154" s="1"/>
    </row>
    <row r="155" spans="2:64" ht="14.25" customHeight="1" x14ac:dyDescent="0.3">
      <c r="N155" s="1"/>
    </row>
    <row r="156" spans="2:64" ht="14.25" customHeight="1" x14ac:dyDescent="0.3">
      <c r="N156" s="1"/>
    </row>
    <row r="157" spans="2:64" ht="14.25" customHeight="1" x14ac:dyDescent="0.3">
      <c r="N157" s="1"/>
    </row>
    <row r="158" spans="2:64" ht="14.25" customHeight="1" x14ac:dyDescent="0.3">
      <c r="N158" s="1"/>
    </row>
    <row r="159" spans="2:64" ht="14.25" customHeight="1" x14ac:dyDescent="0.3">
      <c r="N159" s="1"/>
    </row>
    <row r="160" spans="2:64" ht="14.25" customHeight="1" x14ac:dyDescent="0.3">
      <c r="N160" s="1"/>
    </row>
    <row r="161" spans="14:14" ht="14.25" customHeight="1" x14ac:dyDescent="0.3">
      <c r="N161" s="1"/>
    </row>
    <row r="162" spans="14:14" ht="14.25" customHeight="1" x14ac:dyDescent="0.3">
      <c r="N162" s="1"/>
    </row>
    <row r="163" spans="14:14" ht="14.25" customHeight="1" x14ac:dyDescent="0.3">
      <c r="N163" s="1"/>
    </row>
    <row r="164" spans="14:14" ht="14.25" customHeight="1" x14ac:dyDescent="0.3">
      <c r="N164" s="1"/>
    </row>
    <row r="165" spans="14:14" ht="14.25" customHeight="1" x14ac:dyDescent="0.3">
      <c r="N165" s="1"/>
    </row>
    <row r="166" spans="14:14" ht="14.25" customHeight="1" x14ac:dyDescent="0.3">
      <c r="N166" s="1"/>
    </row>
    <row r="167" spans="14:14" ht="14.25" customHeight="1" x14ac:dyDescent="0.3">
      <c r="N167" s="1"/>
    </row>
    <row r="168" spans="14:14" ht="14.25" customHeight="1" x14ac:dyDescent="0.3">
      <c r="N168" s="1"/>
    </row>
    <row r="169" spans="14:14" ht="14.25" customHeight="1" x14ac:dyDescent="0.3">
      <c r="N169" s="1"/>
    </row>
    <row r="170" spans="14:14" ht="14.25" customHeight="1" x14ac:dyDescent="0.3">
      <c r="N170" s="1"/>
    </row>
    <row r="171" spans="14:14" ht="14.25" customHeight="1" x14ac:dyDescent="0.3">
      <c r="N171" s="1"/>
    </row>
    <row r="172" spans="14:14" ht="14.25" customHeight="1" x14ac:dyDescent="0.3">
      <c r="N172" s="1"/>
    </row>
    <row r="173" spans="14:14" ht="14.25" customHeight="1" x14ac:dyDescent="0.3">
      <c r="N173" s="1"/>
    </row>
    <row r="174" spans="14:14" ht="14.25" customHeight="1" x14ac:dyDescent="0.3">
      <c r="N174" s="1"/>
    </row>
    <row r="175" spans="14:14" ht="14.25" customHeight="1" x14ac:dyDescent="0.3">
      <c r="N175" s="1"/>
    </row>
    <row r="176" spans="14:14" ht="14.25" customHeight="1" x14ac:dyDescent="0.3">
      <c r="N176" s="1"/>
    </row>
    <row r="177" spans="14:14" ht="14.25" customHeight="1" x14ac:dyDescent="0.3">
      <c r="N177" s="1"/>
    </row>
    <row r="178" spans="14:14" ht="14.25" customHeight="1" x14ac:dyDescent="0.3">
      <c r="N178" s="1"/>
    </row>
    <row r="179" spans="14:14" ht="14.25" customHeight="1" x14ac:dyDescent="0.3">
      <c r="N179" s="1"/>
    </row>
    <row r="180" spans="14:14" ht="14.25" customHeight="1" x14ac:dyDescent="0.3">
      <c r="N180" s="1"/>
    </row>
    <row r="181" spans="14:14" ht="14.25" customHeight="1" x14ac:dyDescent="0.3">
      <c r="N181" s="1"/>
    </row>
    <row r="182" spans="14:14" ht="14.25" customHeight="1" x14ac:dyDescent="0.3">
      <c r="N182" s="1"/>
    </row>
    <row r="183" spans="14:14" ht="14.25" customHeight="1" x14ac:dyDescent="0.3">
      <c r="N183" s="1"/>
    </row>
    <row r="184" spans="14:14" ht="14.25" customHeight="1" x14ac:dyDescent="0.3">
      <c r="N184" s="1"/>
    </row>
    <row r="185" spans="14:14" ht="14.25" customHeight="1" x14ac:dyDescent="0.3">
      <c r="N185" s="1"/>
    </row>
    <row r="186" spans="14:14" ht="14.25" customHeight="1" x14ac:dyDescent="0.3">
      <c r="N186" s="1"/>
    </row>
    <row r="187" spans="14:14" ht="14.25" customHeight="1" x14ac:dyDescent="0.3">
      <c r="N187" s="1"/>
    </row>
    <row r="188" spans="14:14" ht="14.25" customHeight="1" x14ac:dyDescent="0.3">
      <c r="N188" s="1"/>
    </row>
    <row r="189" spans="14:14" ht="14.25" customHeight="1" x14ac:dyDescent="0.3">
      <c r="N189" s="1"/>
    </row>
    <row r="190" spans="14:14" ht="14.25" customHeight="1" x14ac:dyDescent="0.3">
      <c r="N190" s="1"/>
    </row>
    <row r="191" spans="14:14" ht="14.25" customHeight="1" x14ac:dyDescent="0.3">
      <c r="N191" s="1"/>
    </row>
    <row r="192" spans="14:14" ht="14.25" customHeight="1" x14ac:dyDescent="0.3">
      <c r="N192" s="1"/>
    </row>
    <row r="193" spans="14:14" ht="14.25" customHeight="1" x14ac:dyDescent="0.3">
      <c r="N193" s="1"/>
    </row>
    <row r="194" spans="14:14" ht="14.25" customHeight="1" x14ac:dyDescent="0.3">
      <c r="N194" s="1"/>
    </row>
    <row r="195" spans="14:14" ht="14.25" customHeight="1" x14ac:dyDescent="0.3">
      <c r="N195" s="1"/>
    </row>
    <row r="196" spans="14:14" ht="14.25" customHeight="1" x14ac:dyDescent="0.3">
      <c r="N196" s="1"/>
    </row>
    <row r="197" spans="14:14" ht="14.25" customHeight="1" x14ac:dyDescent="0.3">
      <c r="N197" s="1"/>
    </row>
    <row r="198" spans="14:14" ht="14.25" customHeight="1" x14ac:dyDescent="0.3">
      <c r="N198" s="1"/>
    </row>
    <row r="199" spans="14:14" ht="14.25" customHeight="1" x14ac:dyDescent="0.3">
      <c r="N199" s="1"/>
    </row>
    <row r="200" spans="14:14" ht="14.25" customHeight="1" x14ac:dyDescent="0.3">
      <c r="N200" s="1"/>
    </row>
    <row r="201" spans="14:14" ht="14.25" customHeight="1" x14ac:dyDescent="0.3">
      <c r="N201" s="1"/>
    </row>
    <row r="202" spans="14:14" ht="14.25" customHeight="1" x14ac:dyDescent="0.3">
      <c r="N202" s="1"/>
    </row>
    <row r="203" spans="14:14" ht="14.25" customHeight="1" x14ac:dyDescent="0.3">
      <c r="N203" s="1"/>
    </row>
    <row r="204" spans="14:14" ht="14.25" customHeight="1" x14ac:dyDescent="0.3">
      <c r="N204" s="1"/>
    </row>
    <row r="205" spans="14:14" ht="14.25" customHeight="1" x14ac:dyDescent="0.3">
      <c r="N205" s="1"/>
    </row>
    <row r="206" spans="14:14" ht="14.25" customHeight="1" x14ac:dyDescent="0.3">
      <c r="N206" s="1"/>
    </row>
    <row r="207" spans="14:14" ht="14.25" customHeight="1" x14ac:dyDescent="0.3">
      <c r="N207" s="1"/>
    </row>
    <row r="208" spans="14:14" ht="14.25" customHeight="1" x14ac:dyDescent="0.3">
      <c r="N208" s="1"/>
    </row>
    <row r="209" spans="14:14" ht="14.25" customHeight="1" x14ac:dyDescent="0.3">
      <c r="N209" s="1"/>
    </row>
    <row r="210" spans="14:14" ht="14.25" customHeight="1" x14ac:dyDescent="0.3">
      <c r="N210" s="1"/>
    </row>
    <row r="211" spans="14:14" ht="14.25" customHeight="1" x14ac:dyDescent="0.3">
      <c r="N211" s="1"/>
    </row>
    <row r="212" spans="14:14" ht="14.25" customHeight="1" x14ac:dyDescent="0.3">
      <c r="N212" s="1"/>
    </row>
    <row r="213" spans="14:14" ht="14.25" customHeight="1" x14ac:dyDescent="0.3">
      <c r="N213" s="1"/>
    </row>
    <row r="214" spans="14:14" ht="14.25" customHeight="1" x14ac:dyDescent="0.3">
      <c r="N214" s="1"/>
    </row>
    <row r="215" spans="14:14" ht="14.25" customHeight="1" x14ac:dyDescent="0.3">
      <c r="N215" s="1"/>
    </row>
    <row r="216" spans="14:14" ht="14.25" customHeight="1" x14ac:dyDescent="0.3">
      <c r="N216" s="1"/>
    </row>
    <row r="217" spans="14:14" ht="14.25" customHeight="1" x14ac:dyDescent="0.3">
      <c r="N217" s="1"/>
    </row>
    <row r="218" spans="14:14" ht="14.25" customHeight="1" x14ac:dyDescent="0.3">
      <c r="N218" s="1"/>
    </row>
    <row r="219" spans="14:14" ht="14.25" customHeight="1" x14ac:dyDescent="0.3">
      <c r="N219" s="1"/>
    </row>
    <row r="220" spans="14:14" ht="14.25" customHeight="1" x14ac:dyDescent="0.3">
      <c r="N220" s="1"/>
    </row>
    <row r="221" spans="14:14" ht="14.25" customHeight="1" x14ac:dyDescent="0.3">
      <c r="N221" s="1"/>
    </row>
    <row r="222" spans="14:14" ht="14.25" customHeight="1" x14ac:dyDescent="0.3">
      <c r="N222" s="1"/>
    </row>
    <row r="223" spans="14:14" ht="14.25" customHeight="1" x14ac:dyDescent="0.3">
      <c r="N223" s="1"/>
    </row>
    <row r="224" spans="14:14" ht="14.25" customHeight="1" x14ac:dyDescent="0.3">
      <c r="N224" s="1"/>
    </row>
    <row r="225" spans="14:14" ht="14.25" customHeight="1" x14ac:dyDescent="0.3">
      <c r="N225" s="1"/>
    </row>
    <row r="226" spans="14:14" ht="14.25" customHeight="1" x14ac:dyDescent="0.3">
      <c r="N226" s="1"/>
    </row>
    <row r="227" spans="14:14" ht="14.25" customHeight="1" x14ac:dyDescent="0.3">
      <c r="N227" s="1"/>
    </row>
    <row r="228" spans="14:14" ht="14.25" customHeight="1" x14ac:dyDescent="0.3">
      <c r="N228" s="1"/>
    </row>
    <row r="229" spans="14:14" ht="14.25" customHeight="1" x14ac:dyDescent="0.3">
      <c r="N229" s="1"/>
    </row>
    <row r="230" spans="14:14" ht="14.25" customHeight="1" x14ac:dyDescent="0.3">
      <c r="N230" s="1"/>
    </row>
    <row r="231" spans="14:14" ht="14.25" customHeight="1" x14ac:dyDescent="0.3">
      <c r="N231" s="1"/>
    </row>
    <row r="232" spans="14:14" ht="14.25" customHeight="1" x14ac:dyDescent="0.3">
      <c r="N232" s="1"/>
    </row>
    <row r="233" spans="14:14" ht="14.25" customHeight="1" x14ac:dyDescent="0.3">
      <c r="N233" s="1"/>
    </row>
    <row r="234" spans="14:14" ht="14.25" customHeight="1" x14ac:dyDescent="0.3">
      <c r="N234" s="1"/>
    </row>
    <row r="235" spans="14:14" ht="14.25" customHeight="1" x14ac:dyDescent="0.3">
      <c r="N235" s="1"/>
    </row>
    <row r="236" spans="14:14" ht="14.25" customHeight="1" x14ac:dyDescent="0.3">
      <c r="N236" s="1"/>
    </row>
    <row r="237" spans="14:14" ht="14.25" customHeight="1" x14ac:dyDescent="0.3">
      <c r="N237" s="1"/>
    </row>
    <row r="238" spans="14:14" ht="14.25" customHeight="1" x14ac:dyDescent="0.3">
      <c r="N238" s="1"/>
    </row>
    <row r="239" spans="14:14" ht="14.25" customHeight="1" x14ac:dyDescent="0.3">
      <c r="N239" s="1"/>
    </row>
    <row r="240" spans="14:14" ht="14.25" customHeight="1" x14ac:dyDescent="0.3">
      <c r="N240" s="1"/>
    </row>
    <row r="241" spans="14:14" ht="14.25" customHeight="1" x14ac:dyDescent="0.3">
      <c r="N241" s="1"/>
    </row>
    <row r="242" spans="14:14" ht="14.25" customHeight="1" x14ac:dyDescent="0.3">
      <c r="N242" s="1"/>
    </row>
    <row r="243" spans="14:14" ht="14.25" customHeight="1" x14ac:dyDescent="0.3">
      <c r="N243" s="1"/>
    </row>
    <row r="244" spans="14:14" ht="14.25" customHeight="1" x14ac:dyDescent="0.3">
      <c r="N244" s="1"/>
    </row>
    <row r="245" spans="14:14" ht="14.25" customHeight="1" x14ac:dyDescent="0.3">
      <c r="N245" s="1"/>
    </row>
    <row r="246" spans="14:14" ht="14.25" customHeight="1" x14ac:dyDescent="0.3">
      <c r="N246" s="1"/>
    </row>
    <row r="247" spans="14:14" ht="14.25" customHeight="1" x14ac:dyDescent="0.3">
      <c r="N247" s="1"/>
    </row>
    <row r="248" spans="14:14" ht="14.25" customHeight="1" x14ac:dyDescent="0.3">
      <c r="N248" s="1"/>
    </row>
    <row r="249" spans="14:14" ht="14.25" customHeight="1" x14ac:dyDescent="0.3">
      <c r="N249" s="1"/>
    </row>
    <row r="250" spans="14:14" ht="14.25" customHeight="1" x14ac:dyDescent="0.3">
      <c r="N250" s="1"/>
    </row>
    <row r="251" spans="14:14" ht="14.25" customHeight="1" x14ac:dyDescent="0.3">
      <c r="N251" s="1"/>
    </row>
    <row r="252" spans="14:14" ht="14.25" customHeight="1" x14ac:dyDescent="0.3">
      <c r="N252" s="1"/>
    </row>
    <row r="253" spans="14:14" ht="14.25" customHeight="1" x14ac:dyDescent="0.3">
      <c r="N253" s="1"/>
    </row>
    <row r="254" spans="14:14" ht="14.25" customHeight="1" x14ac:dyDescent="0.3">
      <c r="N254" s="1"/>
    </row>
    <row r="255" spans="14:14" ht="14.25" customHeight="1" x14ac:dyDescent="0.3">
      <c r="N255" s="1"/>
    </row>
    <row r="256" spans="14:14" ht="14.25" customHeight="1" x14ac:dyDescent="0.3">
      <c r="N256" s="1"/>
    </row>
    <row r="257" spans="14:14" ht="14.25" customHeight="1" x14ac:dyDescent="0.3">
      <c r="N257" s="1"/>
    </row>
    <row r="258" spans="14:14" ht="14.25" customHeight="1" x14ac:dyDescent="0.3">
      <c r="N258" s="1"/>
    </row>
    <row r="259" spans="14:14" ht="14.25" customHeight="1" x14ac:dyDescent="0.3">
      <c r="N259" s="1"/>
    </row>
    <row r="260" spans="14:14" ht="14.25" customHeight="1" x14ac:dyDescent="0.3">
      <c r="N260" s="1"/>
    </row>
    <row r="261" spans="14:14" ht="14.25" customHeight="1" x14ac:dyDescent="0.3">
      <c r="N261" s="1"/>
    </row>
    <row r="262" spans="14:14" ht="14.25" customHeight="1" x14ac:dyDescent="0.3">
      <c r="N262" s="1"/>
    </row>
    <row r="263" spans="14:14" ht="14.25" customHeight="1" x14ac:dyDescent="0.3">
      <c r="N263" s="1"/>
    </row>
    <row r="264" spans="14:14" ht="14.25" customHeight="1" x14ac:dyDescent="0.3">
      <c r="N264" s="1"/>
    </row>
    <row r="265" spans="14:14" ht="14.25" customHeight="1" x14ac:dyDescent="0.3">
      <c r="N265" s="1"/>
    </row>
    <row r="266" spans="14:14" ht="14.25" customHeight="1" x14ac:dyDescent="0.3">
      <c r="N266" s="1"/>
    </row>
    <row r="267" spans="14:14" ht="14.25" customHeight="1" x14ac:dyDescent="0.3">
      <c r="N267" s="1"/>
    </row>
    <row r="268" spans="14:14" ht="14.25" customHeight="1" x14ac:dyDescent="0.3">
      <c r="N268" s="1"/>
    </row>
    <row r="269" spans="14:14" ht="14.25" customHeight="1" x14ac:dyDescent="0.3">
      <c r="N269" s="1"/>
    </row>
    <row r="270" spans="14:14" ht="14.25" customHeight="1" x14ac:dyDescent="0.3">
      <c r="N270" s="1"/>
    </row>
    <row r="271" spans="14:14" ht="14.25" customHeight="1" x14ac:dyDescent="0.3">
      <c r="N271" s="1"/>
    </row>
    <row r="272" spans="14:14" ht="14.25" customHeight="1" x14ac:dyDescent="0.3">
      <c r="N272" s="1"/>
    </row>
    <row r="273" spans="14:14" ht="14.25" customHeight="1" x14ac:dyDescent="0.3">
      <c r="N273" s="1"/>
    </row>
    <row r="274" spans="14:14" ht="14.25" customHeight="1" x14ac:dyDescent="0.3">
      <c r="N274" s="1"/>
    </row>
    <row r="275" spans="14:14" ht="14.25" customHeight="1" x14ac:dyDescent="0.3">
      <c r="N275" s="1"/>
    </row>
    <row r="276" spans="14:14" ht="14.25" customHeight="1" x14ac:dyDescent="0.3">
      <c r="N276" s="1"/>
    </row>
    <row r="277" spans="14:14" ht="14.25" customHeight="1" x14ac:dyDescent="0.3">
      <c r="N277" s="1"/>
    </row>
    <row r="278" spans="14:14" ht="14.25" customHeight="1" x14ac:dyDescent="0.3">
      <c r="N278" s="1"/>
    </row>
    <row r="279" spans="14:14" ht="14.25" customHeight="1" x14ac:dyDescent="0.3">
      <c r="N279" s="1"/>
    </row>
    <row r="280" spans="14:14" ht="14.25" customHeight="1" x14ac:dyDescent="0.3">
      <c r="N280" s="1"/>
    </row>
    <row r="281" spans="14:14" ht="14.25" customHeight="1" x14ac:dyDescent="0.3">
      <c r="N281" s="1"/>
    </row>
    <row r="282" spans="14:14" ht="14.25" customHeight="1" x14ac:dyDescent="0.3">
      <c r="N282" s="1"/>
    </row>
    <row r="283" spans="14:14" ht="14.25" customHeight="1" x14ac:dyDescent="0.3">
      <c r="N283" s="1"/>
    </row>
    <row r="284" spans="14:14" ht="14.25" customHeight="1" x14ac:dyDescent="0.3">
      <c r="N284" s="1"/>
    </row>
    <row r="285" spans="14:14" ht="14.25" customHeight="1" x14ac:dyDescent="0.3">
      <c r="N285" s="1"/>
    </row>
    <row r="286" spans="14:14" ht="14.25" customHeight="1" x14ac:dyDescent="0.3">
      <c r="N286" s="1"/>
    </row>
    <row r="287" spans="14:14" ht="14.25" customHeight="1" x14ac:dyDescent="0.3">
      <c r="N287" s="1"/>
    </row>
    <row r="288" spans="14:14" ht="14.25" customHeight="1" x14ac:dyDescent="0.3">
      <c r="N288" s="1"/>
    </row>
    <row r="289" spans="14:14" ht="14.25" customHeight="1" x14ac:dyDescent="0.3">
      <c r="N289" s="1"/>
    </row>
    <row r="290" spans="14:14" ht="14.25" customHeight="1" x14ac:dyDescent="0.3">
      <c r="N290" s="1"/>
    </row>
    <row r="291" spans="14:14" ht="14.25" customHeight="1" x14ac:dyDescent="0.3">
      <c r="N291" s="1"/>
    </row>
    <row r="292" spans="14:14" ht="14.25" customHeight="1" x14ac:dyDescent="0.3">
      <c r="N292" s="1"/>
    </row>
    <row r="293" spans="14:14" ht="14.25" customHeight="1" x14ac:dyDescent="0.3">
      <c r="N293" s="1"/>
    </row>
    <row r="294" spans="14:14" ht="14.25" customHeight="1" x14ac:dyDescent="0.3">
      <c r="N294" s="1"/>
    </row>
    <row r="295" spans="14:14" ht="14.25" customHeight="1" x14ac:dyDescent="0.3">
      <c r="N295" s="1"/>
    </row>
    <row r="296" spans="14:14" ht="14.25" customHeight="1" x14ac:dyDescent="0.3">
      <c r="N296" s="1"/>
    </row>
    <row r="297" spans="14:14" ht="14.25" customHeight="1" x14ac:dyDescent="0.3">
      <c r="N297" s="1"/>
    </row>
    <row r="298" spans="14:14" ht="14.25" customHeight="1" x14ac:dyDescent="0.3">
      <c r="N298" s="1"/>
    </row>
    <row r="299" spans="14:14" ht="14.25" customHeight="1" x14ac:dyDescent="0.3">
      <c r="N299" s="1"/>
    </row>
    <row r="300" spans="14:14" ht="14.25" customHeight="1" x14ac:dyDescent="0.3">
      <c r="N300" s="1"/>
    </row>
    <row r="301" spans="14:14" ht="14.25" customHeight="1" x14ac:dyDescent="0.3">
      <c r="N301" s="1"/>
    </row>
    <row r="302" spans="14:14" ht="14.25" customHeight="1" x14ac:dyDescent="0.3">
      <c r="N302" s="1"/>
    </row>
    <row r="303" spans="14:14" ht="14.25" customHeight="1" x14ac:dyDescent="0.3">
      <c r="N303" s="1"/>
    </row>
    <row r="304" spans="14:14" ht="14.25" customHeight="1" x14ac:dyDescent="0.3">
      <c r="N304" s="1"/>
    </row>
    <row r="305" spans="14:14" ht="14.25" customHeight="1" x14ac:dyDescent="0.3">
      <c r="N305" s="1"/>
    </row>
    <row r="306" spans="14:14" ht="14.25" customHeight="1" x14ac:dyDescent="0.3">
      <c r="N306" s="1"/>
    </row>
    <row r="307" spans="14:14" ht="14.25" customHeight="1" x14ac:dyDescent="0.3">
      <c r="N307" s="1"/>
    </row>
    <row r="308" spans="14:14" ht="14.25" customHeight="1" x14ac:dyDescent="0.3">
      <c r="N308" s="1"/>
    </row>
    <row r="309" spans="14:14" ht="14.25" customHeight="1" x14ac:dyDescent="0.3">
      <c r="N309" s="1"/>
    </row>
    <row r="310" spans="14:14" ht="14.25" customHeight="1" x14ac:dyDescent="0.3">
      <c r="N310" s="1"/>
    </row>
    <row r="311" spans="14:14" ht="14.25" customHeight="1" x14ac:dyDescent="0.3">
      <c r="N311" s="1"/>
    </row>
    <row r="312" spans="14:14" s="2" customFormat="1" ht="14.25" customHeight="1" x14ac:dyDescent="0.3">
      <c r="N312" s="1"/>
    </row>
    <row r="313" spans="14:14" ht="14.25" customHeight="1" x14ac:dyDescent="0.3">
      <c r="N313" s="1"/>
    </row>
    <row r="314" spans="14:14" ht="14.25" customHeight="1" x14ac:dyDescent="0.3">
      <c r="N314" s="1"/>
    </row>
    <row r="315" spans="14:14" ht="14.25" customHeight="1" x14ac:dyDescent="0.3">
      <c r="N315" s="1"/>
    </row>
    <row r="316" spans="14:14" ht="14.25" customHeight="1" x14ac:dyDescent="0.3">
      <c r="N316" s="1"/>
    </row>
    <row r="317" spans="14:14" ht="14.25" customHeight="1" x14ac:dyDescent="0.3">
      <c r="N317" s="1"/>
    </row>
    <row r="318" spans="14:14" ht="14.25" customHeight="1" x14ac:dyDescent="0.3">
      <c r="N318" s="1"/>
    </row>
    <row r="319" spans="14:14" ht="14.25" customHeight="1" x14ac:dyDescent="0.3">
      <c r="N319" s="1"/>
    </row>
    <row r="320" spans="14:14" ht="14.25" customHeight="1" x14ac:dyDescent="0.3">
      <c r="N320" s="1"/>
    </row>
    <row r="321" spans="14:14" ht="14.25" customHeight="1" x14ac:dyDescent="0.3">
      <c r="N321" s="1"/>
    </row>
    <row r="322" spans="14:14" ht="14.25" customHeight="1" x14ac:dyDescent="0.3">
      <c r="N322" s="1"/>
    </row>
    <row r="323" spans="14:14" ht="14.25" customHeight="1" x14ac:dyDescent="0.3">
      <c r="N323" s="1"/>
    </row>
    <row r="324" spans="14:14" ht="14.25" customHeight="1" x14ac:dyDescent="0.3">
      <c r="N324" s="1"/>
    </row>
    <row r="325" spans="14:14" ht="14.25" customHeight="1" x14ac:dyDescent="0.3">
      <c r="N325" s="1"/>
    </row>
    <row r="326" spans="14:14" ht="14.25" customHeight="1" x14ac:dyDescent="0.3">
      <c r="N326" s="1"/>
    </row>
    <row r="327" spans="14:14" ht="14.25" customHeight="1" x14ac:dyDescent="0.3">
      <c r="N327" s="1"/>
    </row>
    <row r="328" spans="14:14" ht="14.25" customHeight="1" x14ac:dyDescent="0.3">
      <c r="N328" s="1"/>
    </row>
    <row r="329" spans="14:14" ht="14.25" customHeight="1" x14ac:dyDescent="0.3">
      <c r="N329" s="1"/>
    </row>
    <row r="330" spans="14:14" ht="14.25" customHeight="1" x14ac:dyDescent="0.3">
      <c r="N330" s="1"/>
    </row>
    <row r="331" spans="14:14" ht="14.25" customHeight="1" x14ac:dyDescent="0.3">
      <c r="N331" s="1"/>
    </row>
    <row r="332" spans="14:14" ht="14.25" customHeight="1" x14ac:dyDescent="0.3">
      <c r="N332" s="1"/>
    </row>
    <row r="333" spans="14:14" ht="14.25" customHeight="1" x14ac:dyDescent="0.3">
      <c r="N333" s="1"/>
    </row>
    <row r="334" spans="14:14" ht="14.25" customHeight="1" x14ac:dyDescent="0.3">
      <c r="N334" s="1"/>
    </row>
    <row r="335" spans="14:14" ht="14.25" customHeight="1" x14ac:dyDescent="0.3">
      <c r="N335" s="1"/>
    </row>
    <row r="336" spans="14:14" ht="14.25" customHeight="1" x14ac:dyDescent="0.3">
      <c r="N336" s="1"/>
    </row>
    <row r="337" spans="14:14" ht="14.25" customHeight="1" x14ac:dyDescent="0.3">
      <c r="N337" s="1"/>
    </row>
    <row r="338" spans="14:14" ht="14.25" customHeight="1" x14ac:dyDescent="0.3">
      <c r="N338" s="1"/>
    </row>
    <row r="339" spans="14:14" ht="14.25" customHeight="1" x14ac:dyDescent="0.3">
      <c r="N339" s="1"/>
    </row>
    <row r="340" spans="14:14" ht="14.25" customHeight="1" x14ac:dyDescent="0.3">
      <c r="N340" s="1"/>
    </row>
    <row r="341" spans="14:14" ht="14.25" customHeight="1" x14ac:dyDescent="0.3">
      <c r="N341" s="1"/>
    </row>
    <row r="342" spans="14:14" ht="14.25" customHeight="1" x14ac:dyDescent="0.3">
      <c r="N342" s="1"/>
    </row>
    <row r="343" spans="14:14" ht="14.25" customHeight="1" x14ac:dyDescent="0.3">
      <c r="N343" s="1"/>
    </row>
    <row r="344" spans="14:14" ht="14.25" customHeight="1" x14ac:dyDescent="0.3">
      <c r="N344" s="1"/>
    </row>
    <row r="345" spans="14:14" ht="14.25" customHeight="1" x14ac:dyDescent="0.3">
      <c r="N345" s="1"/>
    </row>
    <row r="346" spans="14:14" ht="14.25" customHeight="1" x14ac:dyDescent="0.3">
      <c r="N346" s="1"/>
    </row>
    <row r="347" spans="14:14" ht="14.25" customHeight="1" x14ac:dyDescent="0.3">
      <c r="N347" s="1"/>
    </row>
    <row r="348" spans="14:14" ht="14.25" customHeight="1" x14ac:dyDescent="0.3">
      <c r="N348" s="1"/>
    </row>
    <row r="349" spans="14:14" ht="14.25" customHeight="1" x14ac:dyDescent="0.3">
      <c r="N349" s="1"/>
    </row>
    <row r="350" spans="14:14" ht="14.25" customHeight="1" x14ac:dyDescent="0.3">
      <c r="N350" s="1"/>
    </row>
    <row r="351" spans="14:14" ht="14.25" customHeight="1" x14ac:dyDescent="0.3">
      <c r="N351" s="1"/>
    </row>
    <row r="352" spans="14:14" ht="14.25" customHeight="1" x14ac:dyDescent="0.3">
      <c r="N352" s="1"/>
    </row>
    <row r="353" spans="14:14" ht="14.25" customHeight="1" x14ac:dyDescent="0.3">
      <c r="N353" s="1"/>
    </row>
    <row r="354" spans="14:14" ht="14.25" customHeight="1" x14ac:dyDescent="0.3">
      <c r="N354" s="1"/>
    </row>
    <row r="355" spans="14:14" ht="14.25" customHeight="1" x14ac:dyDescent="0.3">
      <c r="N355" s="1"/>
    </row>
    <row r="356" spans="14:14" ht="14.25" customHeight="1" x14ac:dyDescent="0.3">
      <c r="N356" s="1"/>
    </row>
    <row r="357" spans="14:14" ht="14.25" customHeight="1" x14ac:dyDescent="0.3">
      <c r="N357" s="1"/>
    </row>
    <row r="358" spans="14:14" ht="14.25" customHeight="1" x14ac:dyDescent="0.3">
      <c r="N358" s="1"/>
    </row>
    <row r="359" spans="14:14" ht="14.25" customHeight="1" x14ac:dyDescent="0.3">
      <c r="N359" s="1"/>
    </row>
    <row r="360" spans="14:14" ht="14.25" customHeight="1" x14ac:dyDescent="0.3">
      <c r="N360" s="1"/>
    </row>
    <row r="361" spans="14:14" ht="14.25" customHeight="1" x14ac:dyDescent="0.3">
      <c r="N361" s="1"/>
    </row>
    <row r="362" spans="14:14" ht="14.25" customHeight="1" x14ac:dyDescent="0.3">
      <c r="N362" s="1"/>
    </row>
    <row r="363" spans="14:14" ht="14.25" customHeight="1" x14ac:dyDescent="0.3">
      <c r="N363" s="1"/>
    </row>
    <row r="364" spans="14:14" ht="14.25" customHeight="1" x14ac:dyDescent="0.3">
      <c r="N364" s="1"/>
    </row>
    <row r="365" spans="14:14" ht="14.25" customHeight="1" x14ac:dyDescent="0.3">
      <c r="N365" s="1"/>
    </row>
    <row r="366" spans="14:14" ht="14.25" customHeight="1" x14ac:dyDescent="0.3">
      <c r="N366" s="1"/>
    </row>
    <row r="367" spans="14:14" ht="14.25" customHeight="1" x14ac:dyDescent="0.3">
      <c r="N367" s="1"/>
    </row>
    <row r="368" spans="14:14" ht="14.25" customHeight="1" x14ac:dyDescent="0.3">
      <c r="N368" s="1"/>
    </row>
    <row r="369" spans="14:14" ht="14.25" customHeight="1" x14ac:dyDescent="0.3">
      <c r="N369" s="1"/>
    </row>
    <row r="370" spans="14:14" ht="14.25" customHeight="1" x14ac:dyDescent="0.3">
      <c r="N370" s="1"/>
    </row>
    <row r="371" spans="14:14" ht="14.25" customHeight="1" x14ac:dyDescent="0.3">
      <c r="N371" s="1"/>
    </row>
    <row r="372" spans="14:14" ht="14.25" customHeight="1" x14ac:dyDescent="0.3">
      <c r="N372" s="1"/>
    </row>
    <row r="373" spans="14:14" ht="14.25" customHeight="1" x14ac:dyDescent="0.3">
      <c r="N373" s="1"/>
    </row>
    <row r="374" spans="14:14" ht="14.25" customHeight="1" x14ac:dyDescent="0.3">
      <c r="N374" s="1"/>
    </row>
    <row r="375" spans="14:14" ht="14.25" customHeight="1" x14ac:dyDescent="0.3">
      <c r="N375" s="1"/>
    </row>
    <row r="376" spans="14:14" ht="14.25" customHeight="1" x14ac:dyDescent="0.3">
      <c r="N376" s="1"/>
    </row>
    <row r="377" spans="14:14" ht="14.25" customHeight="1" x14ac:dyDescent="0.3">
      <c r="N377" s="1"/>
    </row>
    <row r="378" spans="14:14" ht="14.25" customHeight="1" x14ac:dyDescent="0.3">
      <c r="N378" s="1"/>
    </row>
    <row r="379" spans="14:14" ht="14.25" customHeight="1" x14ac:dyDescent="0.3">
      <c r="N379" s="1"/>
    </row>
    <row r="380" spans="14:14" ht="14.25" customHeight="1" x14ac:dyDescent="0.3">
      <c r="N380" s="1"/>
    </row>
    <row r="381" spans="14:14" ht="14.25" customHeight="1" x14ac:dyDescent="0.3">
      <c r="N381" s="1"/>
    </row>
    <row r="382" spans="14:14" ht="14.25" customHeight="1" x14ac:dyDescent="0.3">
      <c r="N382" s="1"/>
    </row>
    <row r="383" spans="14:14" ht="14.25" customHeight="1" x14ac:dyDescent="0.3">
      <c r="N383" s="1"/>
    </row>
    <row r="384" spans="14:14" ht="14.25" customHeight="1" x14ac:dyDescent="0.3">
      <c r="N384" s="1"/>
    </row>
    <row r="385" spans="14:14" ht="14.25" customHeight="1" x14ac:dyDescent="0.3">
      <c r="N385" s="1"/>
    </row>
    <row r="386" spans="14:14" ht="14.25" customHeight="1" x14ac:dyDescent="0.3">
      <c r="N386" s="1"/>
    </row>
    <row r="387" spans="14:14" ht="14.25" customHeight="1" x14ac:dyDescent="0.3">
      <c r="N387" s="1"/>
    </row>
    <row r="388" spans="14:14" ht="14.25" customHeight="1" x14ac:dyDescent="0.3">
      <c r="N388" s="1"/>
    </row>
    <row r="389" spans="14:14" ht="14.25" customHeight="1" x14ac:dyDescent="0.3">
      <c r="N389" s="1"/>
    </row>
    <row r="390" spans="14:14" ht="14.25" customHeight="1" x14ac:dyDescent="0.3">
      <c r="N390" s="1"/>
    </row>
    <row r="391" spans="14:14" ht="14.25" customHeight="1" x14ac:dyDescent="0.3">
      <c r="N391" s="1"/>
    </row>
    <row r="392" spans="14:14" ht="14.25" customHeight="1" x14ac:dyDescent="0.3">
      <c r="N392" s="1"/>
    </row>
    <row r="393" spans="14:14" ht="14.25" customHeight="1" x14ac:dyDescent="0.3">
      <c r="N393" s="1"/>
    </row>
    <row r="394" spans="14:14" ht="14.25" customHeight="1" x14ac:dyDescent="0.3">
      <c r="N394" s="1"/>
    </row>
    <row r="395" spans="14:14" ht="14.25" customHeight="1" x14ac:dyDescent="0.3">
      <c r="N395" s="1"/>
    </row>
    <row r="396" spans="14:14" ht="14.25" customHeight="1" x14ac:dyDescent="0.3">
      <c r="N396" s="1"/>
    </row>
    <row r="397" spans="14:14" ht="14.25" customHeight="1" x14ac:dyDescent="0.3">
      <c r="N397" s="1"/>
    </row>
    <row r="398" spans="14:14" ht="14.25" customHeight="1" x14ac:dyDescent="0.3">
      <c r="N398" s="1"/>
    </row>
    <row r="399" spans="14:14" ht="14.25" customHeight="1" x14ac:dyDescent="0.3">
      <c r="N399" s="1"/>
    </row>
    <row r="400" spans="14:14" ht="14.25" customHeight="1" x14ac:dyDescent="0.3">
      <c r="N400" s="1"/>
    </row>
    <row r="401" spans="14:14" ht="14.25" customHeight="1" x14ac:dyDescent="0.3">
      <c r="N401" s="1"/>
    </row>
    <row r="402" spans="14:14" ht="14.25" customHeight="1" x14ac:dyDescent="0.3">
      <c r="N402" s="1"/>
    </row>
    <row r="403" spans="14:14" ht="14.25" customHeight="1" x14ac:dyDescent="0.3">
      <c r="N403" s="1"/>
    </row>
    <row r="404" spans="14:14" ht="14.25" customHeight="1" x14ac:dyDescent="0.3">
      <c r="N404" s="1"/>
    </row>
    <row r="405" spans="14:14" ht="14.25" customHeight="1" x14ac:dyDescent="0.3">
      <c r="N405" s="1"/>
    </row>
    <row r="406" spans="14:14" ht="14.25" customHeight="1" x14ac:dyDescent="0.3">
      <c r="N406" s="1"/>
    </row>
    <row r="407" spans="14:14" ht="14.25" customHeight="1" x14ac:dyDescent="0.3">
      <c r="N407" s="1"/>
    </row>
    <row r="408" spans="14:14" ht="14.25" customHeight="1" x14ac:dyDescent="0.3">
      <c r="N408" s="1"/>
    </row>
    <row r="409" spans="14:14" ht="14.25" customHeight="1" x14ac:dyDescent="0.3">
      <c r="N409" s="1"/>
    </row>
    <row r="410" spans="14:14" ht="14.25" customHeight="1" x14ac:dyDescent="0.3">
      <c r="N410" s="1"/>
    </row>
    <row r="411" spans="14:14" ht="14.25" customHeight="1" x14ac:dyDescent="0.3">
      <c r="N411" s="1"/>
    </row>
    <row r="412" spans="14:14" ht="14.25" customHeight="1" x14ac:dyDescent="0.3">
      <c r="N412" s="1"/>
    </row>
    <row r="413" spans="14:14" ht="14.25" customHeight="1" x14ac:dyDescent="0.3">
      <c r="N413" s="1"/>
    </row>
    <row r="414" spans="14:14" ht="14.25" customHeight="1" x14ac:dyDescent="0.3">
      <c r="N414" s="1"/>
    </row>
    <row r="415" spans="14:14" ht="14.25" customHeight="1" x14ac:dyDescent="0.3">
      <c r="N415" s="1"/>
    </row>
    <row r="416" spans="14:14" ht="14.25" customHeight="1" x14ac:dyDescent="0.3">
      <c r="N416" s="1"/>
    </row>
    <row r="417" spans="14:14" ht="14.25" customHeight="1" x14ac:dyDescent="0.3">
      <c r="N417" s="1"/>
    </row>
    <row r="418" spans="14:14" ht="14.25" customHeight="1" x14ac:dyDescent="0.3">
      <c r="N418" s="1"/>
    </row>
    <row r="419" spans="14:14" ht="14.25" customHeight="1" x14ac:dyDescent="0.3">
      <c r="N419" s="1"/>
    </row>
    <row r="420" spans="14:14" ht="14.25" customHeight="1" x14ac:dyDescent="0.3">
      <c r="N420" s="1"/>
    </row>
    <row r="421" spans="14:14" ht="14.25" customHeight="1" x14ac:dyDescent="0.3">
      <c r="N421" s="1"/>
    </row>
    <row r="422" spans="14:14" ht="14.25" customHeight="1" x14ac:dyDescent="0.3">
      <c r="N422" s="1"/>
    </row>
    <row r="423" spans="14:14" ht="14.25" customHeight="1" x14ac:dyDescent="0.3">
      <c r="N423" s="1"/>
    </row>
    <row r="424" spans="14:14" ht="14.25" customHeight="1" x14ac:dyDescent="0.3">
      <c r="N424" s="1"/>
    </row>
    <row r="425" spans="14:14" ht="14.25" customHeight="1" x14ac:dyDescent="0.3">
      <c r="N425" s="1"/>
    </row>
    <row r="426" spans="14:14" ht="14.25" customHeight="1" x14ac:dyDescent="0.3">
      <c r="N426" s="1"/>
    </row>
    <row r="427" spans="14:14" ht="14.25" customHeight="1" x14ac:dyDescent="0.3">
      <c r="N427" s="1"/>
    </row>
    <row r="428" spans="14:14" ht="14.25" customHeight="1" x14ac:dyDescent="0.3">
      <c r="N428" s="1"/>
    </row>
    <row r="429" spans="14:14" ht="14.25" customHeight="1" x14ac:dyDescent="0.3">
      <c r="N429" s="1"/>
    </row>
    <row r="430" spans="14:14" ht="14.25" customHeight="1" x14ac:dyDescent="0.3">
      <c r="N430" s="1"/>
    </row>
    <row r="431" spans="14:14" ht="14.25" customHeight="1" x14ac:dyDescent="0.3">
      <c r="N431" s="1"/>
    </row>
    <row r="432" spans="14:14" ht="14.25" customHeight="1" x14ac:dyDescent="0.3">
      <c r="N432" s="1"/>
    </row>
    <row r="433" spans="14:14" ht="14.25" customHeight="1" x14ac:dyDescent="0.3">
      <c r="N433" s="1"/>
    </row>
    <row r="434" spans="14:14" ht="14.25" customHeight="1" x14ac:dyDescent="0.3">
      <c r="N434" s="1"/>
    </row>
    <row r="435" spans="14:14" ht="14.25" customHeight="1" x14ac:dyDescent="0.3">
      <c r="N435" s="1"/>
    </row>
    <row r="436" spans="14:14" ht="14.25" customHeight="1" x14ac:dyDescent="0.3">
      <c r="N436" s="1"/>
    </row>
    <row r="437" spans="14:14" ht="14.25" customHeight="1" x14ac:dyDescent="0.3">
      <c r="N437" s="1"/>
    </row>
    <row r="438" spans="14:14" ht="14.25" customHeight="1" x14ac:dyDescent="0.3">
      <c r="N438" s="1"/>
    </row>
    <row r="439" spans="14:14" ht="14.25" customHeight="1" x14ac:dyDescent="0.3">
      <c r="N439" s="1"/>
    </row>
    <row r="440" spans="14:14" ht="14.25" customHeight="1" x14ac:dyDescent="0.3">
      <c r="N440" s="1"/>
    </row>
    <row r="441" spans="14:14" ht="14.25" customHeight="1" x14ac:dyDescent="0.3">
      <c r="N441" s="1"/>
    </row>
    <row r="442" spans="14:14" ht="14.25" customHeight="1" x14ac:dyDescent="0.3">
      <c r="N442" s="1"/>
    </row>
    <row r="443" spans="14:14" ht="14.25" customHeight="1" x14ac:dyDescent="0.3">
      <c r="N443" s="1"/>
    </row>
    <row r="444" spans="14:14" ht="14.25" customHeight="1" x14ac:dyDescent="0.3">
      <c r="N444" s="1"/>
    </row>
    <row r="445" spans="14:14" ht="14.25" customHeight="1" x14ac:dyDescent="0.3">
      <c r="N445" s="1"/>
    </row>
    <row r="446" spans="14:14" ht="14.25" customHeight="1" x14ac:dyDescent="0.3">
      <c r="N446" s="1"/>
    </row>
    <row r="447" spans="14:14" ht="14.25" customHeight="1" x14ac:dyDescent="0.3">
      <c r="N447" s="1"/>
    </row>
    <row r="448" spans="14:14" ht="14.25" customHeight="1" x14ac:dyDescent="0.3">
      <c r="N448" s="1"/>
    </row>
    <row r="449" spans="14:14" ht="14.25" customHeight="1" x14ac:dyDescent="0.3">
      <c r="N449" s="1"/>
    </row>
    <row r="450" spans="14:14" ht="14.25" customHeight="1" x14ac:dyDescent="0.3">
      <c r="N450" s="1"/>
    </row>
    <row r="451" spans="14:14" ht="14.25" customHeight="1" x14ac:dyDescent="0.3">
      <c r="N451" s="1"/>
    </row>
    <row r="452" spans="14:14" ht="14.25" customHeight="1" x14ac:dyDescent="0.3">
      <c r="N452" s="1"/>
    </row>
    <row r="453" spans="14:14" ht="14.25" customHeight="1" x14ac:dyDescent="0.3">
      <c r="N453" s="1"/>
    </row>
    <row r="454" spans="14:14" ht="14.25" customHeight="1" x14ac:dyDescent="0.3">
      <c r="N454" s="1"/>
    </row>
    <row r="455" spans="14:14" ht="14.25" customHeight="1" x14ac:dyDescent="0.3">
      <c r="N455" s="1"/>
    </row>
    <row r="456" spans="14:14" ht="14.25" customHeight="1" x14ac:dyDescent="0.3">
      <c r="N456" s="1"/>
    </row>
    <row r="457" spans="14:14" ht="14.25" customHeight="1" x14ac:dyDescent="0.3">
      <c r="N457" s="1"/>
    </row>
    <row r="458" spans="14:14" ht="14.25" customHeight="1" x14ac:dyDescent="0.3">
      <c r="N458" s="1"/>
    </row>
    <row r="459" spans="14:14" ht="14.25" customHeight="1" x14ac:dyDescent="0.3">
      <c r="N459" s="1"/>
    </row>
    <row r="460" spans="14:14" ht="14.25" customHeight="1" x14ac:dyDescent="0.3">
      <c r="N460" s="1"/>
    </row>
    <row r="461" spans="14:14" ht="14.25" customHeight="1" x14ac:dyDescent="0.3">
      <c r="N461" s="1"/>
    </row>
    <row r="462" spans="14:14" ht="14.25" customHeight="1" x14ac:dyDescent="0.3">
      <c r="N462" s="1"/>
    </row>
    <row r="463" spans="14:14" ht="14.25" customHeight="1" x14ac:dyDescent="0.3">
      <c r="N463" s="1"/>
    </row>
    <row r="464" spans="14:14" ht="14.25" customHeight="1" x14ac:dyDescent="0.3">
      <c r="N464" s="1"/>
    </row>
    <row r="465" spans="14:14" ht="14.25" customHeight="1" x14ac:dyDescent="0.3">
      <c r="N465" s="1"/>
    </row>
    <row r="466" spans="14:14" ht="14.25" customHeight="1" x14ac:dyDescent="0.3">
      <c r="N466" s="1"/>
    </row>
    <row r="467" spans="14:14" ht="14.25" customHeight="1" x14ac:dyDescent="0.3">
      <c r="N467" s="1"/>
    </row>
    <row r="468" spans="14:14" ht="14.25" customHeight="1" x14ac:dyDescent="0.3">
      <c r="N468" s="1"/>
    </row>
    <row r="469" spans="14:14" ht="14.25" customHeight="1" x14ac:dyDescent="0.3">
      <c r="N469" s="1"/>
    </row>
    <row r="470" spans="14:14" ht="14.25" customHeight="1" x14ac:dyDescent="0.3">
      <c r="N470" s="1"/>
    </row>
    <row r="471" spans="14:14" ht="14.25" customHeight="1" x14ac:dyDescent="0.3">
      <c r="N471" s="1"/>
    </row>
    <row r="472" spans="14:14" ht="14.25" customHeight="1" x14ac:dyDescent="0.3">
      <c r="N472" s="1"/>
    </row>
    <row r="473" spans="14:14" ht="14.25" customHeight="1" x14ac:dyDescent="0.3">
      <c r="N473" s="1"/>
    </row>
    <row r="474" spans="14:14" ht="14.25" customHeight="1" x14ac:dyDescent="0.3">
      <c r="N474" s="1"/>
    </row>
    <row r="475" spans="14:14" ht="14.25" customHeight="1" x14ac:dyDescent="0.3">
      <c r="N475" s="1"/>
    </row>
    <row r="476" spans="14:14" ht="14.25" customHeight="1" x14ac:dyDescent="0.3">
      <c r="N476" s="1"/>
    </row>
    <row r="477" spans="14:14" ht="14.25" customHeight="1" x14ac:dyDescent="0.3">
      <c r="N477" s="1"/>
    </row>
    <row r="478" spans="14:14" ht="14.25" customHeight="1" x14ac:dyDescent="0.3">
      <c r="N478" s="1"/>
    </row>
    <row r="479" spans="14:14" ht="14.25" customHeight="1" x14ac:dyDescent="0.3">
      <c r="N479" s="1"/>
    </row>
    <row r="480" spans="14:14" ht="14.25" customHeight="1" x14ac:dyDescent="0.3">
      <c r="N480" s="1"/>
    </row>
    <row r="481" spans="14:14" ht="14.25" customHeight="1" x14ac:dyDescent="0.3">
      <c r="N481" s="1"/>
    </row>
    <row r="482" spans="14:14" ht="14.25" customHeight="1" x14ac:dyDescent="0.3">
      <c r="N482" s="1"/>
    </row>
    <row r="483" spans="14:14" ht="14.25" customHeight="1" x14ac:dyDescent="0.3">
      <c r="N483" s="1"/>
    </row>
    <row r="484" spans="14:14" ht="14.25" customHeight="1" x14ac:dyDescent="0.3">
      <c r="N484" s="1"/>
    </row>
    <row r="485" spans="14:14" ht="14.25" customHeight="1" x14ac:dyDescent="0.3">
      <c r="N485" s="1"/>
    </row>
    <row r="486" spans="14:14" ht="14.25" customHeight="1" x14ac:dyDescent="0.3">
      <c r="N486" s="1"/>
    </row>
    <row r="487" spans="14:14" ht="14.25" customHeight="1" x14ac:dyDescent="0.3">
      <c r="N487" s="1"/>
    </row>
    <row r="488" spans="14:14" ht="14.25" customHeight="1" x14ac:dyDescent="0.3">
      <c r="N488" s="1"/>
    </row>
    <row r="489" spans="14:14" ht="14.25" customHeight="1" x14ac:dyDescent="0.3">
      <c r="N489" s="1"/>
    </row>
    <row r="490" spans="14:14" ht="14.25" customHeight="1" x14ac:dyDescent="0.3">
      <c r="N490" s="1"/>
    </row>
    <row r="491" spans="14:14" ht="14.25" customHeight="1" x14ac:dyDescent="0.3">
      <c r="N491" s="1"/>
    </row>
    <row r="492" spans="14:14" ht="14.25" customHeight="1" x14ac:dyDescent="0.3">
      <c r="N492" s="1"/>
    </row>
    <row r="493" spans="14:14" ht="14.25" customHeight="1" x14ac:dyDescent="0.3">
      <c r="N493" s="1"/>
    </row>
    <row r="494" spans="14:14" ht="14.25" customHeight="1" x14ac:dyDescent="0.3">
      <c r="N494" s="1"/>
    </row>
    <row r="495" spans="14:14" ht="14.25" customHeight="1" x14ac:dyDescent="0.3">
      <c r="N495" s="1"/>
    </row>
    <row r="496" spans="14:14" ht="14.25" customHeight="1" x14ac:dyDescent="0.3">
      <c r="N496" s="1"/>
    </row>
    <row r="497" spans="14:14" ht="14.25" customHeight="1" x14ac:dyDescent="0.3">
      <c r="N497" s="1"/>
    </row>
    <row r="498" spans="14:14" ht="14.25" customHeight="1" x14ac:dyDescent="0.3">
      <c r="N498" s="1"/>
    </row>
    <row r="499" spans="14:14" ht="14.25" customHeight="1" x14ac:dyDescent="0.3">
      <c r="N499" s="1"/>
    </row>
    <row r="500" spans="14:14" ht="14.25" customHeight="1" x14ac:dyDescent="0.3">
      <c r="N500" s="1"/>
    </row>
    <row r="65535" spans="14:14" ht="14.25" customHeight="1" x14ac:dyDescent="0.3">
      <c r="N65535" s="2">
        <f>$N$147</f>
        <v>0</v>
      </c>
    </row>
  </sheetData>
  <sheetProtection password="CC35" sheet="1" objects="1" scenarios="1" formatColumns="0" formatRows="0" sort="0" autoFilter="0"/>
  <mergeCells count="128">
    <mergeCell ref="N147:Q147"/>
    <mergeCell ref="H1:K1"/>
    <mergeCell ref="S2:AC2"/>
    <mergeCell ref="F146:I146"/>
    <mergeCell ref="L146:M146"/>
    <mergeCell ref="N146:Q146"/>
    <mergeCell ref="N119:Q119"/>
    <mergeCell ref="N120:Q120"/>
    <mergeCell ref="N121:Q121"/>
    <mergeCell ref="N127:Q127"/>
    <mergeCell ref="N140:Q140"/>
    <mergeCell ref="F144:I144"/>
    <mergeCell ref="L144:M144"/>
    <mergeCell ref="N144:Q144"/>
    <mergeCell ref="F145:I145"/>
    <mergeCell ref="L145:M145"/>
    <mergeCell ref="N145:Q145"/>
    <mergeCell ref="F142:I142"/>
    <mergeCell ref="L142:M142"/>
    <mergeCell ref="N142:Q142"/>
    <mergeCell ref="F143:I143"/>
    <mergeCell ref="L143:M143"/>
    <mergeCell ref="N143:Q143"/>
    <mergeCell ref="F138:I138"/>
    <mergeCell ref="L138:M138"/>
    <mergeCell ref="N138:Q138"/>
    <mergeCell ref="F139:I139"/>
    <mergeCell ref="F141:I141"/>
    <mergeCell ref="L141:M141"/>
    <mergeCell ref="N141:Q141"/>
    <mergeCell ref="F136:I136"/>
    <mergeCell ref="L136:M136"/>
    <mergeCell ref="N136:Q136"/>
    <mergeCell ref="F137:I137"/>
    <mergeCell ref="L137:M137"/>
    <mergeCell ref="N137:Q137"/>
    <mergeCell ref="F133:I133"/>
    <mergeCell ref="L133:M133"/>
    <mergeCell ref="N133:Q133"/>
    <mergeCell ref="F134:I134"/>
    <mergeCell ref="F135:I135"/>
    <mergeCell ref="L135:M135"/>
    <mergeCell ref="N135:Q135"/>
    <mergeCell ref="F129:I129"/>
    <mergeCell ref="F130:I130"/>
    <mergeCell ref="L130:M130"/>
    <mergeCell ref="N130:Q130"/>
    <mergeCell ref="F131:I131"/>
    <mergeCell ref="F132:I132"/>
    <mergeCell ref="L132:M132"/>
    <mergeCell ref="N132:Q132"/>
    <mergeCell ref="F125:I125"/>
    <mergeCell ref="F126:I126"/>
    <mergeCell ref="L126:M126"/>
    <mergeCell ref="N126:Q126"/>
    <mergeCell ref="F128:I128"/>
    <mergeCell ref="L128:M128"/>
    <mergeCell ref="N128:Q128"/>
    <mergeCell ref="F122:I122"/>
    <mergeCell ref="L122:M122"/>
    <mergeCell ref="N122:Q122"/>
    <mergeCell ref="F123:I123"/>
    <mergeCell ref="F124:I124"/>
    <mergeCell ref="L124:M124"/>
    <mergeCell ref="N124:Q124"/>
    <mergeCell ref="F111:P111"/>
    <mergeCell ref="M113:P113"/>
    <mergeCell ref="M115:Q115"/>
    <mergeCell ref="M116:Q116"/>
    <mergeCell ref="F118:I118"/>
    <mergeCell ref="L118:M118"/>
    <mergeCell ref="N118:Q118"/>
    <mergeCell ref="D99:H99"/>
    <mergeCell ref="N99:Q99"/>
    <mergeCell ref="N100:Q100"/>
    <mergeCell ref="L102:Q102"/>
    <mergeCell ref="C108:Q108"/>
    <mergeCell ref="F110:P110"/>
    <mergeCell ref="D96:H96"/>
    <mergeCell ref="N96:Q96"/>
    <mergeCell ref="D97:H97"/>
    <mergeCell ref="N97:Q97"/>
    <mergeCell ref="D98:H98"/>
    <mergeCell ref="N98:Q98"/>
    <mergeCell ref="N89:Q89"/>
    <mergeCell ref="N90:Q90"/>
    <mergeCell ref="N91:Q91"/>
    <mergeCell ref="N92:Q92"/>
    <mergeCell ref="N94:Q94"/>
    <mergeCell ref="D95:H95"/>
    <mergeCell ref="N95:Q95"/>
    <mergeCell ref="M81:P81"/>
    <mergeCell ref="M83:Q83"/>
    <mergeCell ref="M84:Q84"/>
    <mergeCell ref="C86:G86"/>
    <mergeCell ref="N86:Q86"/>
    <mergeCell ref="N88:Q88"/>
    <mergeCell ref="H33:J33"/>
    <mergeCell ref="M33:P33"/>
    <mergeCell ref="L35:P35"/>
    <mergeCell ref="C76:Q76"/>
    <mergeCell ref="F78:P78"/>
    <mergeCell ref="F79:P79"/>
    <mergeCell ref="H30:J30"/>
    <mergeCell ref="M30:P30"/>
    <mergeCell ref="H31:J31"/>
    <mergeCell ref="M31:P31"/>
    <mergeCell ref="H32:J32"/>
    <mergeCell ref="M32:P32"/>
    <mergeCell ref="O20:P20"/>
    <mergeCell ref="O21:P21"/>
    <mergeCell ref="M24:P24"/>
    <mergeCell ref="M25:P25"/>
    <mergeCell ref="M27:P27"/>
    <mergeCell ref="H29:J29"/>
    <mergeCell ref="M29:P29"/>
    <mergeCell ref="O12:P12"/>
    <mergeCell ref="O14:P14"/>
    <mergeCell ref="E15:L15"/>
    <mergeCell ref="O15:P15"/>
    <mergeCell ref="O17:P17"/>
    <mergeCell ref="O18:P18"/>
    <mergeCell ref="C2:Q2"/>
    <mergeCell ref="C4:Q4"/>
    <mergeCell ref="F6:P6"/>
    <mergeCell ref="F7:P7"/>
    <mergeCell ref="O9:P9"/>
    <mergeCell ref="O11:P11"/>
  </mergeCells>
  <hyperlinks>
    <hyperlink ref="F1:G1" location="C2" tooltip="Krycí list rozpočtu" display="1) Krycí list rozpočtu"/>
    <hyperlink ref="H1:K1" location="C86" tooltip="Rekapitulace rozpočtu" display="2) Rekapitulace rozpočtu"/>
    <hyperlink ref="L1" location="C118" tooltip="Rozpočet" display="3) Rozpočet"/>
    <hyperlink ref="S1:T1" location="'Rekapitulace stavby'!C2" tooltip="Rekapitulace stavby" display="Rekapitulace stavby"/>
  </hyperlinks>
  <pageMargins left="0.59027779102325439" right="0.59027779102325439" top="0.59027779102325439" bottom="0.59027779102325439" header="0" footer="0"/>
  <pageSetup paperSize="9" scale="82" fitToHeight="100" orientation="portrait" blackAndWhite="1" r:id="rId1"/>
  <headerFooter alignWithMargins="0"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14</vt:i4>
      </vt:variant>
    </vt:vector>
  </HeadingPairs>
  <TitlesOfParts>
    <vt:vector size="21" baseType="lpstr">
      <vt:lpstr>Rekapitulace stavby</vt:lpstr>
      <vt:lpstr>SO 000.01 - Příprava stav...</vt:lpstr>
      <vt:lpstr>SO 100.01 - Komunikace a ...</vt:lpstr>
      <vt:lpstr>SO 300.01 - Dešťová kanal...</vt:lpstr>
      <vt:lpstr>SO 300.02 - Vodovodní pří...</vt:lpstr>
      <vt:lpstr>SO 400.01 - Veřejné osvět...</vt:lpstr>
      <vt:lpstr>SO 400.02 - Chráničky ele...</vt:lpstr>
      <vt:lpstr>'Rekapitulace stavby'!Názvy_tisku</vt:lpstr>
      <vt:lpstr>'SO 000.01 - Příprava stav...'!Názvy_tisku</vt:lpstr>
      <vt:lpstr>'SO 100.01 - Komunikace a ...'!Názvy_tisku</vt:lpstr>
      <vt:lpstr>'SO 300.01 - Dešťová kanal...'!Názvy_tisku</vt:lpstr>
      <vt:lpstr>'SO 300.02 - Vodovodní pří...'!Názvy_tisku</vt:lpstr>
      <vt:lpstr>'SO 400.01 - Veřejné osvět...'!Názvy_tisku</vt:lpstr>
      <vt:lpstr>'SO 400.02 - Chráničky ele...'!Názvy_tisku</vt:lpstr>
      <vt:lpstr>'Rekapitulace stavby'!Oblast_tisku</vt:lpstr>
      <vt:lpstr>'SO 000.01 - Příprava stav...'!Oblast_tisku</vt:lpstr>
      <vt:lpstr>'SO 100.01 - Komunikace a ...'!Oblast_tisku</vt:lpstr>
      <vt:lpstr>'SO 300.01 - Dešťová kanal...'!Oblast_tisku</vt:lpstr>
      <vt:lpstr>'SO 300.02 - Vodovodní pří...'!Oblast_tisku</vt:lpstr>
      <vt:lpstr>'SO 400.01 - Veřejné osvět...'!Oblast_tisku</vt:lpstr>
      <vt:lpstr>'SO 400.02 - Chráničky ele...'!Oblast_tisku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Vilém</dc:creator>
  <cp:lastModifiedBy>Vilém</cp:lastModifiedBy>
  <dcterms:created xsi:type="dcterms:W3CDTF">2016-06-10T09:05:00Z</dcterms:created>
  <dcterms:modified xsi:type="dcterms:W3CDTF">2016-06-10T09:15:03Z</dcterms:modified>
</cp:coreProperties>
</file>