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6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01\mu_home$\jakoubek\Documents\"/>
    </mc:Choice>
  </mc:AlternateContent>
  <xr:revisionPtr revIDLastSave="0" documentId="13_ncr:40019_{F5D8FEE2-412E-461C-8EFE-7C9A4F7AC2C0}" xr6:coauthVersionLast="36" xr6:coauthVersionMax="36" xr10:uidLastSave="{00000000-0000-0000-0000-000000000000}"/>
  <bookViews>
    <workbookView xWindow="360" yWindow="270" windowWidth="18735" windowHeight="12210" activeTab="1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Pol'!$A$1:$U$92</definedName>
    <definedName name="_xlnm.Print_Area" localSheetId="1">Stavba!$A$1:$J$65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krouhleni">Stavba!$G$27</definedName>
    <definedName name="Zhotovitel">Stavba!$D$11:$G$11</definedName>
  </definedNames>
  <calcPr calcId="191029" fullCalcOnLoad="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4" i="1" l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G39" i="1"/>
  <c r="F39" i="1"/>
  <c r="G82" i="12"/>
  <c r="AC82" i="12"/>
  <c r="AD82" i="12"/>
  <c r="G8" i="12"/>
  <c r="O8" i="12"/>
  <c r="G9" i="12"/>
  <c r="M9" i="12" s="1"/>
  <c r="M8" i="12" s="1"/>
  <c r="I9" i="12"/>
  <c r="I8" i="12" s="1"/>
  <c r="K9" i="12"/>
  <c r="K8" i="12" s="1"/>
  <c r="O9" i="12"/>
  <c r="Q9" i="12"/>
  <c r="Q8" i="12" s="1"/>
  <c r="U9" i="12"/>
  <c r="U8" i="12" s="1"/>
  <c r="G10" i="12"/>
  <c r="I10" i="12"/>
  <c r="K10" i="12"/>
  <c r="M10" i="12"/>
  <c r="O10" i="12"/>
  <c r="Q10" i="12"/>
  <c r="U10" i="12"/>
  <c r="G11" i="12"/>
  <c r="I11" i="12"/>
  <c r="K11" i="12"/>
  <c r="M11" i="12"/>
  <c r="O11" i="12"/>
  <c r="Q11" i="12"/>
  <c r="U11" i="12"/>
  <c r="G12" i="12"/>
  <c r="O12" i="12"/>
  <c r="G13" i="12"/>
  <c r="M13" i="12" s="1"/>
  <c r="M12" i="12" s="1"/>
  <c r="I13" i="12"/>
  <c r="I12" i="12" s="1"/>
  <c r="K13" i="12"/>
  <c r="K12" i="12" s="1"/>
  <c r="O13" i="12"/>
  <c r="Q13" i="12"/>
  <c r="Q12" i="12" s="1"/>
  <c r="U13" i="12"/>
  <c r="U12" i="12" s="1"/>
  <c r="G14" i="12"/>
  <c r="I14" i="12"/>
  <c r="K14" i="12"/>
  <c r="M14" i="12"/>
  <c r="O14" i="12"/>
  <c r="Q14" i="12"/>
  <c r="U14" i="12"/>
  <c r="G15" i="12"/>
  <c r="K15" i="12"/>
  <c r="O15" i="12"/>
  <c r="U15" i="12"/>
  <c r="G16" i="12"/>
  <c r="M16" i="12" s="1"/>
  <c r="M15" i="12" s="1"/>
  <c r="I16" i="12"/>
  <c r="I15" i="12" s="1"/>
  <c r="K16" i="12"/>
  <c r="O16" i="12"/>
  <c r="Q16" i="12"/>
  <c r="Q15" i="12" s="1"/>
  <c r="U16" i="12"/>
  <c r="G17" i="12"/>
  <c r="K17" i="12"/>
  <c r="O17" i="12"/>
  <c r="U17" i="12"/>
  <c r="G18" i="12"/>
  <c r="I18" i="12"/>
  <c r="I17" i="12" s="1"/>
  <c r="K18" i="12"/>
  <c r="M18" i="12"/>
  <c r="M17" i="12" s="1"/>
  <c r="O18" i="12"/>
  <c r="Q18" i="12"/>
  <c r="Q17" i="12" s="1"/>
  <c r="U18" i="12"/>
  <c r="G19" i="12"/>
  <c r="O19" i="12"/>
  <c r="G20" i="12"/>
  <c r="I20" i="12"/>
  <c r="I19" i="12" s="1"/>
  <c r="K20" i="12"/>
  <c r="M20" i="12"/>
  <c r="O20" i="12"/>
  <c r="Q20" i="12"/>
  <c r="Q19" i="12" s="1"/>
  <c r="U20" i="12"/>
  <c r="G21" i="12"/>
  <c r="M21" i="12" s="1"/>
  <c r="I21" i="12"/>
  <c r="K21" i="12"/>
  <c r="K19" i="12" s="1"/>
  <c r="O21" i="12"/>
  <c r="Q21" i="12"/>
  <c r="U21" i="12"/>
  <c r="U19" i="12" s="1"/>
  <c r="G23" i="12"/>
  <c r="M23" i="12" s="1"/>
  <c r="M22" i="12" s="1"/>
  <c r="I23" i="12"/>
  <c r="K23" i="12"/>
  <c r="K22" i="12" s="1"/>
  <c r="O23" i="12"/>
  <c r="O22" i="12" s="1"/>
  <c r="Q23" i="12"/>
  <c r="U23" i="12"/>
  <c r="U22" i="12" s="1"/>
  <c r="G24" i="12"/>
  <c r="I24" i="12"/>
  <c r="I22" i="12" s="1"/>
  <c r="K24" i="12"/>
  <c r="M24" i="12"/>
  <c r="O24" i="12"/>
  <c r="Q24" i="12"/>
  <c r="Q22" i="12" s="1"/>
  <c r="U24" i="12"/>
  <c r="G25" i="12"/>
  <c r="M25" i="12" s="1"/>
  <c r="I25" i="12"/>
  <c r="K25" i="12"/>
  <c r="O25" i="12"/>
  <c r="Q25" i="12"/>
  <c r="U25" i="12"/>
  <c r="G26" i="12"/>
  <c r="I26" i="12"/>
  <c r="K26" i="12"/>
  <c r="M26" i="12"/>
  <c r="O26" i="12"/>
  <c r="Q26" i="12"/>
  <c r="U26" i="12"/>
  <c r="G27" i="12"/>
  <c r="K27" i="12"/>
  <c r="O27" i="12"/>
  <c r="U27" i="12"/>
  <c r="G28" i="12"/>
  <c r="I28" i="12"/>
  <c r="I27" i="12" s="1"/>
  <c r="K28" i="12"/>
  <c r="M28" i="12"/>
  <c r="M27" i="12" s="1"/>
  <c r="O28" i="12"/>
  <c r="Q28" i="12"/>
  <c r="Q27" i="12" s="1"/>
  <c r="U28" i="12"/>
  <c r="G29" i="12"/>
  <c r="O29" i="12"/>
  <c r="G30" i="12"/>
  <c r="I30" i="12"/>
  <c r="I29" i="12" s="1"/>
  <c r="K30" i="12"/>
  <c r="M30" i="12"/>
  <c r="O30" i="12"/>
  <c r="Q30" i="12"/>
  <c r="Q29" i="12" s="1"/>
  <c r="U30" i="12"/>
  <c r="G31" i="12"/>
  <c r="M31" i="12" s="1"/>
  <c r="I31" i="12"/>
  <c r="K31" i="12"/>
  <c r="K29" i="12" s="1"/>
  <c r="O31" i="12"/>
  <c r="Q31" i="12"/>
  <c r="U31" i="12"/>
  <c r="U29" i="12" s="1"/>
  <c r="G33" i="12"/>
  <c r="G32" i="12" s="1"/>
  <c r="I33" i="12"/>
  <c r="K33" i="12"/>
  <c r="K32" i="12" s="1"/>
  <c r="O33" i="12"/>
  <c r="O32" i="12" s="1"/>
  <c r="Q33" i="12"/>
  <c r="U33" i="12"/>
  <c r="U32" i="12" s="1"/>
  <c r="G34" i="12"/>
  <c r="I34" i="12"/>
  <c r="I32" i="12" s="1"/>
  <c r="K34" i="12"/>
  <c r="M34" i="12"/>
  <c r="O34" i="12"/>
  <c r="Q34" i="12"/>
  <c r="Q32" i="12" s="1"/>
  <c r="U34" i="12"/>
  <c r="G35" i="12"/>
  <c r="M35" i="12" s="1"/>
  <c r="I35" i="12"/>
  <c r="K35" i="12"/>
  <c r="O35" i="12"/>
  <c r="Q35" i="12"/>
  <c r="U35" i="12"/>
  <c r="G36" i="12"/>
  <c r="I36" i="12"/>
  <c r="K36" i="12"/>
  <c r="M36" i="12"/>
  <c r="O36" i="12"/>
  <c r="Q36" i="12"/>
  <c r="U36" i="12"/>
  <c r="G37" i="12"/>
  <c r="M37" i="12" s="1"/>
  <c r="I37" i="12"/>
  <c r="K37" i="12"/>
  <c r="O37" i="12"/>
  <c r="Q37" i="12"/>
  <c r="U37" i="12"/>
  <c r="G38" i="12"/>
  <c r="I38" i="12"/>
  <c r="K38" i="12"/>
  <c r="M38" i="12"/>
  <c r="O38" i="12"/>
  <c r="Q38" i="12"/>
  <c r="U38" i="12"/>
  <c r="G39" i="12"/>
  <c r="M39" i="12" s="1"/>
  <c r="I39" i="12"/>
  <c r="K39" i="12"/>
  <c r="O39" i="12"/>
  <c r="Q39" i="12"/>
  <c r="U39" i="12"/>
  <c r="G40" i="12"/>
  <c r="I40" i="12"/>
  <c r="K40" i="12"/>
  <c r="M40" i="12"/>
  <c r="O40" i="12"/>
  <c r="Q40" i="12"/>
  <c r="U40" i="12"/>
  <c r="G41" i="12"/>
  <c r="M41" i="12" s="1"/>
  <c r="I41" i="12"/>
  <c r="K41" i="12"/>
  <c r="O41" i="12"/>
  <c r="Q41" i="12"/>
  <c r="U41" i="12"/>
  <c r="G42" i="12"/>
  <c r="I42" i="12"/>
  <c r="K42" i="12"/>
  <c r="M42" i="12"/>
  <c r="O42" i="12"/>
  <c r="Q42" i="12"/>
  <c r="U42" i="12"/>
  <c r="G43" i="12"/>
  <c r="M43" i="12" s="1"/>
  <c r="I43" i="12"/>
  <c r="K43" i="12"/>
  <c r="O43" i="12"/>
  <c r="Q43" i="12"/>
  <c r="U43" i="12"/>
  <c r="G44" i="12"/>
  <c r="I44" i="12"/>
  <c r="K44" i="12"/>
  <c r="M44" i="12"/>
  <c r="O44" i="12"/>
  <c r="Q44" i="12"/>
  <c r="U44" i="12"/>
  <c r="G45" i="12"/>
  <c r="K45" i="12"/>
  <c r="O45" i="12"/>
  <c r="U45" i="12"/>
  <c r="G46" i="12"/>
  <c r="I46" i="12"/>
  <c r="I45" i="12" s="1"/>
  <c r="K46" i="12"/>
  <c r="M46" i="12"/>
  <c r="M45" i="12" s="1"/>
  <c r="O46" i="12"/>
  <c r="Q46" i="12"/>
  <c r="Q45" i="12" s="1"/>
  <c r="U46" i="12"/>
  <c r="K47" i="12"/>
  <c r="U47" i="12"/>
  <c r="G48" i="12"/>
  <c r="I48" i="12"/>
  <c r="I47" i="12" s="1"/>
  <c r="K48" i="12"/>
  <c r="M48" i="12"/>
  <c r="O48" i="12"/>
  <c r="Q48" i="12"/>
  <c r="Q47" i="12" s="1"/>
  <c r="U48" i="12"/>
  <c r="G49" i="12"/>
  <c r="G47" i="12" s="1"/>
  <c r="I49" i="12"/>
  <c r="K49" i="12"/>
  <c r="O49" i="12"/>
  <c r="O47" i="12" s="1"/>
  <c r="Q49" i="12"/>
  <c r="U49" i="12"/>
  <c r="G50" i="12"/>
  <c r="I50" i="12"/>
  <c r="K50" i="12"/>
  <c r="M50" i="12"/>
  <c r="O50" i="12"/>
  <c r="Q50" i="12"/>
  <c r="U50" i="12"/>
  <c r="G51" i="12"/>
  <c r="K51" i="12"/>
  <c r="O51" i="12"/>
  <c r="U51" i="12"/>
  <c r="G52" i="12"/>
  <c r="I52" i="12"/>
  <c r="I51" i="12" s="1"/>
  <c r="K52" i="12"/>
  <c r="M52" i="12"/>
  <c r="M51" i="12" s="1"/>
  <c r="O52" i="12"/>
  <c r="Q52" i="12"/>
  <c r="Q51" i="12" s="1"/>
  <c r="U52" i="12"/>
  <c r="G54" i="12"/>
  <c r="I54" i="12"/>
  <c r="I53" i="12" s="1"/>
  <c r="K54" i="12"/>
  <c r="M54" i="12"/>
  <c r="O54" i="12"/>
  <c r="Q54" i="12"/>
  <c r="Q53" i="12" s="1"/>
  <c r="U54" i="12"/>
  <c r="G55" i="12"/>
  <c r="M55" i="12" s="1"/>
  <c r="I55" i="12"/>
  <c r="K55" i="12"/>
  <c r="K53" i="12" s="1"/>
  <c r="O55" i="12"/>
  <c r="Q55" i="12"/>
  <c r="U55" i="12"/>
  <c r="U53" i="12" s="1"/>
  <c r="G56" i="12"/>
  <c r="I56" i="12"/>
  <c r="K56" i="12"/>
  <c r="M56" i="12"/>
  <c r="O56" i="12"/>
  <c r="Q56" i="12"/>
  <c r="U56" i="12"/>
  <c r="G57" i="12"/>
  <c r="M57" i="12" s="1"/>
  <c r="I57" i="12"/>
  <c r="K57" i="12"/>
  <c r="O57" i="12"/>
  <c r="O53" i="12" s="1"/>
  <c r="Q57" i="12"/>
  <c r="U57" i="12"/>
  <c r="G58" i="12"/>
  <c r="I58" i="12"/>
  <c r="K58" i="12"/>
  <c r="M58" i="12"/>
  <c r="O58" i="12"/>
  <c r="Q58" i="12"/>
  <c r="U58" i="12"/>
  <c r="G59" i="12"/>
  <c r="M59" i="12" s="1"/>
  <c r="I59" i="12"/>
  <c r="K59" i="12"/>
  <c r="O59" i="12"/>
  <c r="Q59" i="12"/>
  <c r="U59" i="12"/>
  <c r="G60" i="12"/>
  <c r="I60" i="12"/>
  <c r="K60" i="12"/>
  <c r="M60" i="12"/>
  <c r="O60" i="12"/>
  <c r="Q60" i="12"/>
  <c r="U60" i="12"/>
  <c r="G61" i="12"/>
  <c r="M61" i="12" s="1"/>
  <c r="I61" i="12"/>
  <c r="K61" i="12"/>
  <c r="O61" i="12"/>
  <c r="Q61" i="12"/>
  <c r="U61" i="12"/>
  <c r="I62" i="12"/>
  <c r="Q62" i="12"/>
  <c r="G63" i="12"/>
  <c r="M63" i="12" s="1"/>
  <c r="M62" i="12" s="1"/>
  <c r="I63" i="12"/>
  <c r="K63" i="12"/>
  <c r="K62" i="12" s="1"/>
  <c r="O63" i="12"/>
  <c r="O62" i="12" s="1"/>
  <c r="Q63" i="12"/>
  <c r="U63" i="12"/>
  <c r="U62" i="12" s="1"/>
  <c r="G64" i="12"/>
  <c r="I64" i="12"/>
  <c r="K64" i="12"/>
  <c r="M64" i="12"/>
  <c r="O64" i="12"/>
  <c r="Q64" i="12"/>
  <c r="U64" i="12"/>
  <c r="G65" i="12"/>
  <c r="K65" i="12"/>
  <c r="O65" i="12"/>
  <c r="U65" i="12"/>
  <c r="G66" i="12"/>
  <c r="I66" i="12"/>
  <c r="I65" i="12" s="1"/>
  <c r="K66" i="12"/>
  <c r="M66" i="12"/>
  <c r="M65" i="12" s="1"/>
  <c r="O66" i="12"/>
  <c r="Q66" i="12"/>
  <c r="Q65" i="12" s="1"/>
  <c r="U66" i="12"/>
  <c r="G67" i="12"/>
  <c r="K67" i="12"/>
  <c r="O67" i="12"/>
  <c r="U67" i="12"/>
  <c r="G68" i="12"/>
  <c r="I68" i="12"/>
  <c r="I67" i="12" s="1"/>
  <c r="K68" i="12"/>
  <c r="M68" i="12"/>
  <c r="M67" i="12" s="1"/>
  <c r="O68" i="12"/>
  <c r="Q68" i="12"/>
  <c r="Q67" i="12" s="1"/>
  <c r="U68" i="12"/>
  <c r="G69" i="12"/>
  <c r="G70" i="12"/>
  <c r="I70" i="12"/>
  <c r="I69" i="12" s="1"/>
  <c r="K70" i="12"/>
  <c r="M70" i="12"/>
  <c r="O70" i="12"/>
  <c r="Q70" i="12"/>
  <c r="Q69" i="12" s="1"/>
  <c r="U70" i="12"/>
  <c r="G71" i="12"/>
  <c r="M71" i="12" s="1"/>
  <c r="I71" i="12"/>
  <c r="K71" i="12"/>
  <c r="K69" i="12" s="1"/>
  <c r="O71" i="12"/>
  <c r="Q71" i="12"/>
  <c r="U71" i="12"/>
  <c r="U69" i="12" s="1"/>
  <c r="G72" i="12"/>
  <c r="I72" i="12"/>
  <c r="K72" i="12"/>
  <c r="M72" i="12"/>
  <c r="O72" i="12"/>
  <c r="Q72" i="12"/>
  <c r="U72" i="12"/>
  <c r="G73" i="12"/>
  <c r="M73" i="12" s="1"/>
  <c r="I73" i="12"/>
  <c r="K73" i="12"/>
  <c r="O73" i="12"/>
  <c r="O69" i="12" s="1"/>
  <c r="Q73" i="12"/>
  <c r="U73" i="12"/>
  <c r="G74" i="12"/>
  <c r="I74" i="12"/>
  <c r="K74" i="12"/>
  <c r="M74" i="12"/>
  <c r="O74" i="12"/>
  <c r="Q74" i="12"/>
  <c r="U74" i="12"/>
  <c r="G75" i="12"/>
  <c r="M75" i="12" s="1"/>
  <c r="I75" i="12"/>
  <c r="K75" i="12"/>
  <c r="O75" i="12"/>
  <c r="Q75" i="12"/>
  <c r="U75" i="12"/>
  <c r="G76" i="12"/>
  <c r="I76" i="12"/>
  <c r="K76" i="12"/>
  <c r="M76" i="12"/>
  <c r="O76" i="12"/>
  <c r="Q76" i="12"/>
  <c r="U76" i="12"/>
  <c r="G77" i="12"/>
  <c r="O77" i="12"/>
  <c r="G78" i="12"/>
  <c r="I78" i="12"/>
  <c r="I77" i="12" s="1"/>
  <c r="K78" i="12"/>
  <c r="M78" i="12"/>
  <c r="M77" i="12" s="1"/>
  <c r="O78" i="12"/>
  <c r="Q78" i="12"/>
  <c r="Q77" i="12" s="1"/>
  <c r="U78" i="12"/>
  <c r="G79" i="12"/>
  <c r="M79" i="12" s="1"/>
  <c r="I79" i="12"/>
  <c r="K79" i="12"/>
  <c r="K77" i="12" s="1"/>
  <c r="O79" i="12"/>
  <c r="Q79" i="12"/>
  <c r="U79" i="12"/>
  <c r="U77" i="12" s="1"/>
  <c r="G80" i="12"/>
  <c r="I80" i="12"/>
  <c r="K80" i="12"/>
  <c r="M80" i="12"/>
  <c r="O80" i="12"/>
  <c r="Q80" i="12"/>
  <c r="U80" i="12"/>
  <c r="I20" i="1"/>
  <c r="I19" i="1"/>
  <c r="I18" i="1"/>
  <c r="I16" i="1"/>
  <c r="G27" i="1"/>
  <c r="G25" i="1"/>
  <c r="F40" i="1"/>
  <c r="G28" i="1" s="1"/>
  <c r="G40" i="1"/>
  <c r="H40" i="1"/>
  <c r="I40" i="1"/>
  <c r="J39" i="1" s="1"/>
  <c r="J40" i="1"/>
  <c r="I39" i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I17" i="1" l="1"/>
  <c r="I21" i="1" s="1"/>
  <c r="I65" i="1"/>
  <c r="G23" i="1"/>
  <c r="G29" i="1" s="1"/>
  <c r="M69" i="12"/>
  <c r="M47" i="12"/>
  <c r="M29" i="12"/>
  <c r="M19" i="12"/>
  <c r="M53" i="12"/>
  <c r="G53" i="12"/>
  <c r="G62" i="12"/>
  <c r="M49" i="12"/>
  <c r="M33" i="12"/>
  <c r="M32" i="12" s="1"/>
  <c r="G22" i="12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<sst xmlns="http://schemas.openxmlformats.org/spreadsheetml/2006/main" count="461" uniqueCount="241">
  <si>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</si>
  <si>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</si>
  <si>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</si>
  <si>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</si>
  <si>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</si>
  <si>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</si>
  <si>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</si>
  <si>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</si>
  <si>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</si>
  <si>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</si>
  <si>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</si>
  <si>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</si>
  <si>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</si>
  <si>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</si>
  <si>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</si>
  <si>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</si>
  <si>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</si>
  <si>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</si>
  <si>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</si>
  <si>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</si>
  <si>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</si>
  <si>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</si>
  <si>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</si>
  <si>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</si>
  <si>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</si>
  <si>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</si>
  <si>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</si>
  <si>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</si>
  <si>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</si>
  <si>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</si>
  <si>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</si>
  <si>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</si>
  <si>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</si>
  <si>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</si>
  <si>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</si>
  <si>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</si>
  <si>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</si>
  <si>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</si>
  <si>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</si>
  <si>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</si>
  <si>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</si>
  <si>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</si>
  <si>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</si>
  <si>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Objekt:</t>
  </si>
  <si>
    <t>Rozpočet:</t>
  </si>
  <si>
    <t>Město Mimoň</t>
  </si>
  <si>
    <t>Mírová 120</t>
  </si>
  <si>
    <t>Mimoň - Mimoň III</t>
  </si>
  <si>
    <t>47124</t>
  </si>
  <si>
    <t>00260746</t>
  </si>
  <si>
    <t>CZ00260746</t>
  </si>
  <si>
    <t>Rozpočet</t>
  </si>
  <si>
    <t>Celkem za stavbu</t>
  </si>
  <si>
    <t>CZK</t>
  </si>
  <si>
    <t>Rekapitulace dílů</t>
  </si>
  <si>
    <t>Typ dílu</t>
  </si>
  <si>
    <t>3</t>
  </si>
  <si>
    <t>Svislé a kompletní konstrukce</t>
  </si>
  <si>
    <t>61</t>
  </si>
  <si>
    <t>Upravy povrchů vnitřní</t>
  </si>
  <si>
    <t>63</t>
  </si>
  <si>
    <t>Podlahy a podlahové konstrukce</t>
  </si>
  <si>
    <t>95</t>
  </si>
  <si>
    <t>Dokončovací kce na pozem.stav.</t>
  </si>
  <si>
    <t>96</t>
  </si>
  <si>
    <t>Bourání konstrukcí</t>
  </si>
  <si>
    <t>97</t>
  </si>
  <si>
    <t>Prorážení otvorů</t>
  </si>
  <si>
    <t>99</t>
  </si>
  <si>
    <t>Staveništní přesun hmot</t>
  </si>
  <si>
    <t>722</t>
  </si>
  <si>
    <t>Vnitřní vodovod</t>
  </si>
  <si>
    <t>725</t>
  </si>
  <si>
    <t>Zařizovací předměty</t>
  </si>
  <si>
    <t>733</t>
  </si>
  <si>
    <t>Rozvod potrubí</t>
  </si>
  <si>
    <t>735</t>
  </si>
  <si>
    <t>Otopná tělesa</t>
  </si>
  <si>
    <t>762</t>
  </si>
  <si>
    <t>Konstrukce tesařské</t>
  </si>
  <si>
    <t>766</t>
  </si>
  <si>
    <t>Konstrukce truhlářské</t>
  </si>
  <si>
    <t>771</t>
  </si>
  <si>
    <t>Podlahy z dlaždic a obklady</t>
  </si>
  <si>
    <t>776</t>
  </si>
  <si>
    <t>Podlahy povlakové</t>
  </si>
  <si>
    <t>781</t>
  </si>
  <si>
    <t>Obklady keramické</t>
  </si>
  <si>
    <t>783</t>
  </si>
  <si>
    <t>Nátěry</t>
  </si>
  <si>
    <t>784</t>
  </si>
  <si>
    <t>Malby</t>
  </si>
  <si>
    <t>VN</t>
  </si>
  <si>
    <t>ON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</si>
  <si>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</si>
  <si>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</si>
  <si>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</si>
  <si>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</si>
  <si>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</si>
  <si>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</si>
  <si>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</si>
  <si>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</si>
  <si>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</si>
  <si>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</si>
  <si>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</si>
  <si>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</si>
  <si>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</si>
  <si>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</si>
  <si>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</si>
  <si>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</si>
  <si>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</si>
  <si>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</si>
  <si>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</si>
  <si>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</si>
  <si>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</si>
  <si>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</si>
  <si>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</si>
  <si>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</si>
  <si>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</si>
  <si>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</si>
  <si>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</si>
  <si>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310235251R00</t>
  </si>
  <si>
    <t>Zazdívka otvorů pl.0,0225 m2 cihlami, tl.zdi 45 cm</t>
  </si>
  <si>
    <t>kus</t>
  </si>
  <si>
    <t>POL1_0</t>
  </si>
  <si>
    <t>310236251R00</t>
  </si>
  <si>
    <t>Zazdívka otvorů pl.0, 09 m2 cihlami, tl. zdi 45 cm</t>
  </si>
  <si>
    <t>346244351RT2</t>
  </si>
  <si>
    <t>Obezdívka koupelnových van tl. 6,5 cm, s použitím suché maltové směsi</t>
  </si>
  <si>
    <t>m2</t>
  </si>
  <si>
    <t>612403386R00</t>
  </si>
  <si>
    <t>Hrubá výplň rýh ve stěnách do 10x10cm maltou z SMS</t>
  </si>
  <si>
    <t>m</t>
  </si>
  <si>
    <t>612471413R00</t>
  </si>
  <si>
    <t>Úprava vnitřních stěn aktivovaným štukem s přísad.</t>
  </si>
  <si>
    <t>632411105R00</t>
  </si>
  <si>
    <t>Samonivelační stěrka  tl.5 mm</t>
  </si>
  <si>
    <t>952901110R00</t>
  </si>
  <si>
    <t>Čištění mytím včetně oken a dveří</t>
  </si>
  <si>
    <t>965081713RT1</t>
  </si>
  <si>
    <t>Bourání dlažeb keramických tl.10 mm, nad 1 m2, ručně, dlaždice keramické</t>
  </si>
  <si>
    <t>962031113R00</t>
  </si>
  <si>
    <t>Bourání příček z cihel pálených plných tl. 65 mm</t>
  </si>
  <si>
    <t>976061111R00</t>
  </si>
  <si>
    <t>Vybourání lepeného zrcadla</t>
  </si>
  <si>
    <t>ks</t>
  </si>
  <si>
    <t>978059521R00</t>
  </si>
  <si>
    <t>Odsekání vnitřních obkladů stěn do 2 m2</t>
  </si>
  <si>
    <t>978057831R00</t>
  </si>
  <si>
    <t>Odsekání obkladu soklů do 10cm</t>
  </si>
  <si>
    <t>979081111R00</t>
  </si>
  <si>
    <t>Odvoz suti a vybour. hmot, likvidace</t>
  </si>
  <si>
    <t>soubor</t>
  </si>
  <si>
    <t>998011002R00</t>
  </si>
  <si>
    <t>Přesun hmot , doprava, režie</t>
  </si>
  <si>
    <t>722130801R00</t>
  </si>
  <si>
    <t>Demontáž potrubí ocelových závitových DN 25</t>
  </si>
  <si>
    <t>722131114R00</t>
  </si>
  <si>
    <t>Potrubí ocel. vně pozink. Geberit Mapress D 22x1,5</t>
  </si>
  <si>
    <t>725210821R00</t>
  </si>
  <si>
    <t>Demontáž umyvadel bez výtokových armatur</t>
  </si>
  <si>
    <t>725220841R00</t>
  </si>
  <si>
    <t>Demontáž ocelové vany 160cm</t>
  </si>
  <si>
    <t>725820801R00</t>
  </si>
  <si>
    <t>Demontáž baterie nástěnné do G 3/4</t>
  </si>
  <si>
    <t>725110811R00</t>
  </si>
  <si>
    <t>Demontáž klozetů splachovacích včetně nádržky</t>
  </si>
  <si>
    <t>725860812R00</t>
  </si>
  <si>
    <t>Demontáž uzávěrek zápachových dvojitých</t>
  </si>
  <si>
    <t>725860211RT1</t>
  </si>
  <si>
    <t>Sifon umyvadlový HL133, 5/4 " přípoj pračka, zpětná klapka, čistící otvor, D 32, 40 mm</t>
  </si>
  <si>
    <t>725219401R00</t>
  </si>
  <si>
    <t>Montáž umyvadel na šrouby do zdiva, stávající</t>
  </si>
  <si>
    <t>725224137R00</t>
  </si>
  <si>
    <t>Vana plast. se zápachovou uzávěrkou, dl. 1600 mm</t>
  </si>
  <si>
    <t>725839203R00</t>
  </si>
  <si>
    <t>Montáž baterie vanové nástěnné G 1/2, vč.bat.sprch</t>
  </si>
  <si>
    <t>725829201RT1</t>
  </si>
  <si>
    <t>Montáž baterie umyv.a dřezové nástěnné chromové, včetně dodávky pákové baterie</t>
  </si>
  <si>
    <t>725814121R00</t>
  </si>
  <si>
    <t>Ventil kombi.rohový DN 15 x (DN 20 + DN 10)</t>
  </si>
  <si>
    <t>725013138RU1</t>
  </si>
  <si>
    <t>Klozet kombi OLYMP,nádrž s armat.odpad,sedátko, bez dodávky sedátka</t>
  </si>
  <si>
    <t>733190106R00</t>
  </si>
  <si>
    <t>Tlaková zkouška potrubí  DN 32</t>
  </si>
  <si>
    <t>735111810R00</t>
  </si>
  <si>
    <t>Demontáž těles otopných litinových článkových</t>
  </si>
  <si>
    <t>735119140R00</t>
  </si>
  <si>
    <t>Montáž těles otopných litinových článkových</t>
  </si>
  <si>
    <t>735117110R00</t>
  </si>
  <si>
    <t>Odpojení a připojení těles po nátěru</t>
  </si>
  <si>
    <t>762525911R00</t>
  </si>
  <si>
    <t>Výměna podlahových lišt</t>
  </si>
  <si>
    <t>766825821R00</t>
  </si>
  <si>
    <t>Demontáž vestavěných skříní 2křídlových</t>
  </si>
  <si>
    <t>766411822R00</t>
  </si>
  <si>
    <t>Demontáž regálů a polic do 90cm</t>
  </si>
  <si>
    <t>766421821R00</t>
  </si>
  <si>
    <t>Demontáž garnyží do 2,5m</t>
  </si>
  <si>
    <t>766662811R00</t>
  </si>
  <si>
    <t>Demontáž prahů dveří 1křídlových</t>
  </si>
  <si>
    <t>766695213R00</t>
  </si>
  <si>
    <t>Montáž prahů dveří jednokřídlových vč.prahu</t>
  </si>
  <si>
    <t>766670021R00</t>
  </si>
  <si>
    <t>Montáž kliky a štítku plast, včetně mat.</t>
  </si>
  <si>
    <t>766661412R00</t>
  </si>
  <si>
    <t>Montáž dveří DPO 30.do 80 cm, s kuk.,včetně dveří</t>
  </si>
  <si>
    <t>766812113R00</t>
  </si>
  <si>
    <t>Montáž kuchyňských linek dřevěných linek š.do 1,8m</t>
  </si>
  <si>
    <t>771411012R00</t>
  </si>
  <si>
    <t>Obklad soklíků pórov.rovných do MC,15x7,5,H 7,5 cm</t>
  </si>
  <si>
    <t>771575109RT4</t>
  </si>
  <si>
    <t>Montáž podlah keram.,hladké, tmel, 30x30 cm, vč ma, AG 650 FLEX S1 (lepidlo), AJ 620 (spár.hmota)</t>
  </si>
  <si>
    <t>776521230R00</t>
  </si>
  <si>
    <t>Lepení podlah PVC,soklík, vč. mat.</t>
  </si>
  <si>
    <t>781415015RT2</t>
  </si>
  <si>
    <t>Montáž obkladů stěn, porovin.,tmel, 20x20,vč.mat., Monoflex (lepidlo), ASO-Flexfuge (spár. hmota)</t>
  </si>
  <si>
    <t>783903812R00</t>
  </si>
  <si>
    <t>Odmaštění saponáty</t>
  </si>
  <si>
    <t>783324240R00</t>
  </si>
  <si>
    <t>Nátěr syntetický litin. radiátorů 2x email</t>
  </si>
  <si>
    <t>783424340R00</t>
  </si>
  <si>
    <t>Nátěr syntet. potrubí do DN 50 mm  2x email</t>
  </si>
  <si>
    <t>783624300R00</t>
  </si>
  <si>
    <t>Nátěr synt. truhl. výrobků 2x + 1x email + 2x tmel</t>
  </si>
  <si>
    <t>783602821R00</t>
  </si>
  <si>
    <t>Odstranění nátěrů truhlářských, oken opálením</t>
  </si>
  <si>
    <t>783222100R00</t>
  </si>
  <si>
    <t>Nátěr syntetický kovových zárubní dvojnásobný</t>
  </si>
  <si>
    <t>783625300R00</t>
  </si>
  <si>
    <t>Nátěr synt. dveř. křídel 2x + 2x email.+1x tmel</t>
  </si>
  <si>
    <t>784191201R00</t>
  </si>
  <si>
    <t>Penetrace podkladu hloubková Primalex 1x</t>
  </si>
  <si>
    <t>784402801R00</t>
  </si>
  <si>
    <t>Odstranění malby oškrábáním v místnosti H do 3,8 m</t>
  </si>
  <si>
    <t>784195122R00</t>
  </si>
  <si>
    <t>Malba Primalex Standard, barva, bez penetrace, 2 x</t>
  </si>
  <si>
    <t/>
  </si>
  <si>
    <t>SUM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</si>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</sst>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FFFFCC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4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3" fillId="2" borderId="0" xfId="0" applyFont="1" applyFill="1" applyAlignment="1">
      <alignment horizontal="left" wrapText="1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1" fontId="0" fillId="0" borderId="6" xfId="0" applyNumberFormat="1" applyFont="1" applyBorder="1" applyAlignment="1">
      <alignment horizontal="right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Border="1" applyAlignment="1">
      <alignment horizontal="left" vertical="center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3" fontId="0" fillId="0" borderId="26" xfId="0" applyNumberFormat="1" applyBorder="1"/>
    <xf numFmtId="3" fontId="0" fillId="5" borderId="30" xfId="0" applyNumberFormat="1" applyFill="1" applyBorder="1" applyAlignment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3" xfId="0" applyNumberFormat="1" applyBorder="1" applyAlignment="1"/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0" borderId="29" xfId="0" applyNumberFormat="1" applyBorder="1" applyAlignment="1"/>
    <xf numFmtId="3" fontId="0" fillId="5" borderId="33" xfId="0" applyNumberFormat="1" applyFill="1" applyBorder="1"/>
    <xf numFmtId="3" fontId="0" fillId="5" borderId="12" xfId="0" applyNumberFormat="1" applyFill="1" applyBorder="1"/>
    <xf numFmtId="0" fontId="2" fillId="0" borderId="0" xfId="0" applyFont="1" applyAlignment="1">
      <alignment horizontal="center" shrinkToFit="1"/>
    </xf>
    <xf numFmtId="3" fontId="10" fillId="3" borderId="31" xfId="0" applyNumberFormat="1" applyFont="1" applyFill="1" applyBorder="1" applyAlignment="1">
      <alignment horizontal="center" vertical="center" wrapText="1" shrinkToFit="1"/>
    </xf>
    <xf numFmtId="3" fontId="7" fillId="3" borderId="32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12" xfId="0" applyNumberFormat="1" applyFont="1" applyBorder="1" applyAlignment="1">
      <alignment horizontal="right" wrapText="1" shrinkToFit="1"/>
    </xf>
    <xf numFmtId="3" fontId="3" fillId="0" borderId="12" xfId="0" applyNumberFormat="1" applyFont="1" applyBorder="1" applyAlignment="1">
      <alignment horizontal="right" shrinkToFit="1"/>
    </xf>
    <xf numFmtId="3" fontId="0" fillId="0" borderId="12" xfId="0" applyNumberFormat="1" applyBorder="1" applyAlignment="1">
      <alignment shrinkToFit="1"/>
    </xf>
    <xf numFmtId="3" fontId="0" fillId="0" borderId="29" xfId="0" applyNumberFormat="1" applyBorder="1" applyAlignment="1">
      <alignment shrinkToFit="1"/>
    </xf>
    <xf numFmtId="3" fontId="15" fillId="5" borderId="6" xfId="0" applyNumberFormat="1" applyFont="1" applyFill="1" applyBorder="1" applyAlignment="1">
      <alignment wrapText="1" shrinkToFit="1"/>
    </xf>
    <xf numFmtId="3" fontId="15" fillId="5" borderId="6" xfId="0" applyNumberFormat="1" applyFont="1" applyFill="1" applyBorder="1" applyAlignment="1">
      <alignment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 wrapText="1"/>
    </xf>
    <xf numFmtId="49" fontId="7" fillId="0" borderId="26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 wrapText="1"/>
    </xf>
    <xf numFmtId="0" fontId="16" fillId="3" borderId="32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7" fillId="5" borderId="10" xfId="0" applyFont="1" applyFill="1" applyBorder="1"/>
    <xf numFmtId="0" fontId="7" fillId="5" borderId="6" xfId="0" applyFont="1" applyFill="1" applyBorder="1"/>
    <xf numFmtId="0" fontId="16" fillId="3" borderId="31" xfId="0" applyFont="1" applyFill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vertical="center" wrapText="1"/>
    </xf>
    <xf numFmtId="49" fontId="7" fillId="0" borderId="32" xfId="0" applyNumberFormat="1" applyFont="1" applyBorder="1" applyAlignment="1">
      <alignment vertical="center"/>
    </xf>
    <xf numFmtId="49" fontId="7" fillId="0" borderId="32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" fontId="7" fillId="0" borderId="31" xfId="0" applyNumberFormat="1" applyFont="1" applyBorder="1" applyAlignment="1">
      <alignment horizontal="center" vertical="center"/>
    </xf>
    <xf numFmtId="4" fontId="7" fillId="0" borderId="31" xfId="0" applyNumberFormat="1" applyFont="1" applyBorder="1" applyAlignment="1">
      <alignment vertical="center"/>
    </xf>
    <xf numFmtId="4" fontId="7" fillId="0" borderId="31" xfId="0" applyNumberFormat="1" applyFont="1" applyBorder="1" applyAlignment="1">
      <alignment vertical="center"/>
    </xf>
    <xf numFmtId="4" fontId="7" fillId="0" borderId="34" xfId="0" applyNumberFormat="1" applyFont="1" applyBorder="1" applyAlignment="1">
      <alignment horizontal="center" vertical="center"/>
    </xf>
    <xf numFmtId="4" fontId="7" fillId="0" borderId="34" xfId="0" applyNumberFormat="1" applyFont="1" applyBorder="1" applyAlignment="1">
      <alignment vertical="center"/>
    </xf>
    <xf numFmtId="4" fontId="7" fillId="0" borderId="34" xfId="0" applyNumberFormat="1" applyFont="1" applyBorder="1" applyAlignment="1">
      <alignment vertical="center"/>
    </xf>
    <xf numFmtId="4" fontId="7" fillId="0" borderId="38" xfId="0" applyNumberFormat="1" applyFont="1" applyBorder="1" applyAlignment="1">
      <alignment horizontal="center" vertical="center"/>
    </xf>
    <xf numFmtId="4" fontId="7" fillId="0" borderId="38" xfId="0" applyNumberFormat="1" applyFont="1" applyBorder="1" applyAlignment="1">
      <alignment vertical="center"/>
    </xf>
    <xf numFmtId="4" fontId="7" fillId="0" borderId="38" xfId="0" applyNumberFormat="1" applyFont="1" applyBorder="1" applyAlignment="1">
      <alignment vertical="center"/>
    </xf>
    <xf numFmtId="4" fontId="7" fillId="5" borderId="38" xfId="0" applyNumberFormat="1" applyFont="1" applyFill="1" applyBorder="1" applyAlignment="1">
      <alignment horizontal="center"/>
    </xf>
    <xf numFmtId="4" fontId="7" fillId="5" borderId="38" xfId="0" applyNumberFormat="1" applyFont="1" applyFill="1" applyBorder="1" applyAlignment="1"/>
    <xf numFmtId="4" fontId="7" fillId="5" borderId="38" xfId="0" applyNumberFormat="1" applyFont="1" applyFill="1" applyBorder="1" applyAlignment="1"/>
    <xf numFmtId="4" fontId="0" fillId="0" borderId="0" xfId="0" applyNumberForma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0" fontId="6" fillId="0" borderId="0" xfId="0" applyFont="1" applyAlignment="1">
      <alignment horizontal="center"/>
    </xf>
    <xf numFmtId="49" fontId="0" fillId="0" borderId="39" xfId="0" applyNumberFormat="1" applyBorder="1" applyAlignment="1">
      <alignment vertical="center"/>
    </xf>
    <xf numFmtId="49" fontId="0" fillId="0" borderId="39" xfId="0" applyNumberFormat="1" applyBorder="1" applyAlignment="1">
      <alignment vertical="center"/>
    </xf>
    <xf numFmtId="0" fontId="0" fillId="0" borderId="39" xfId="0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3" xfId="0" applyFon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3" borderId="45" xfId="0" applyFill="1" applyBorder="1"/>
    <xf numFmtId="49" fontId="0" fillId="3" borderId="42" xfId="0" applyNumberFormat="1" applyFill="1" applyBorder="1" applyAlignment="1"/>
    <xf numFmtId="49" fontId="0" fillId="3" borderId="42" xfId="0" applyNumberFormat="1" applyFill="1" applyBorder="1"/>
    <xf numFmtId="0" fontId="0" fillId="3" borderId="42" xfId="0" applyFill="1" applyBorder="1"/>
    <xf numFmtId="0" fontId="0" fillId="3" borderId="41" xfId="0" applyFill="1" applyBorder="1"/>
    <xf numFmtId="0" fontId="0" fillId="3" borderId="32" xfId="0" applyFill="1" applyBorder="1"/>
    <xf numFmtId="0" fontId="17" fillId="0" borderId="0" xfId="0" applyFont="1"/>
    <xf numFmtId="0" fontId="17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0" fontId="0" fillId="3" borderId="31" xfId="0" applyFill="1" applyBorder="1"/>
    <xf numFmtId="49" fontId="0" fillId="3" borderId="31" xfId="0" applyNumberFormat="1" applyFill="1" applyBorder="1"/>
    <xf numFmtId="0" fontId="0" fillId="3" borderId="48" xfId="0" applyFill="1" applyBorder="1" applyAlignment="1">
      <alignment vertical="top"/>
    </xf>
    <xf numFmtId="0" fontId="0" fillId="3" borderId="49" xfId="0" applyFill="1" applyBorder="1" applyAlignment="1">
      <alignment wrapText="1"/>
    </xf>
    <xf numFmtId="0" fontId="17" fillId="0" borderId="26" xfId="0" applyNumberFormat="1" applyFont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17" fillId="0" borderId="35" xfId="0" applyFont="1" applyBorder="1" applyAlignment="1">
      <alignment vertical="top" shrinkToFit="1"/>
    </xf>
    <xf numFmtId="0" fontId="17" fillId="0" borderId="34" xfId="0" applyFont="1" applyBorder="1" applyAlignment="1">
      <alignment vertical="top" shrinkToFit="1"/>
    </xf>
    <xf numFmtId="0" fontId="17" fillId="0" borderId="26" xfId="0" applyFont="1" applyBorder="1" applyAlignment="1">
      <alignment vertical="top" shrinkToFit="1"/>
    </xf>
    <xf numFmtId="0" fontId="0" fillId="3" borderId="37" xfId="0" applyFill="1" applyBorder="1" applyAlignment="1">
      <alignment vertical="top" shrinkToFit="1"/>
    </xf>
    <xf numFmtId="0" fontId="0" fillId="3" borderId="38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172" fontId="17" fillId="0" borderId="34" xfId="0" applyNumberFormat="1" applyFont="1" applyBorder="1" applyAlignment="1">
      <alignment vertical="top" shrinkToFit="1"/>
    </xf>
    <xf numFmtId="172" fontId="0" fillId="3" borderId="38" xfId="0" applyNumberFormat="1" applyFill="1" applyBorder="1" applyAlignment="1">
      <alignment vertical="top" shrinkToFit="1"/>
    </xf>
    <xf numFmtId="4" fontId="17" fillId="4" borderId="34" xfId="0" applyNumberFormat="1" applyFont="1" applyFill="1" applyBorder="1" applyAlignment="1" applyProtection="1">
      <alignment vertical="top" shrinkToFit="1"/>
      <protection locked="0"/>
    </xf>
    <xf numFmtId="4" fontId="17" fillId="0" borderId="34" xfId="0" applyNumberFormat="1" applyFont="1" applyBorder="1" applyAlignment="1">
      <alignment vertical="top" shrinkToFit="1"/>
    </xf>
    <xf numFmtId="4" fontId="0" fillId="3" borderId="38" xfId="0" applyNumberFormat="1" applyFill="1" applyBorder="1" applyAlignment="1">
      <alignment vertical="top" shrinkToFit="1"/>
    </xf>
    <xf numFmtId="0" fontId="0" fillId="3" borderId="50" xfId="0" applyFill="1" applyBorder="1"/>
    <xf numFmtId="0" fontId="0" fillId="3" borderId="51" xfId="0" applyFill="1" applyBorder="1" applyAlignment="1">
      <alignment wrapText="1"/>
    </xf>
    <xf numFmtId="0" fontId="0" fillId="3" borderId="52" xfId="0" applyFill="1" applyBorder="1" applyAlignment="1">
      <alignment vertical="top"/>
    </xf>
    <xf numFmtId="49" fontId="0" fillId="3" borderId="52" xfId="0" applyNumberFormat="1" applyFill="1" applyBorder="1" applyAlignment="1">
      <alignment vertical="top"/>
    </xf>
    <xf numFmtId="49" fontId="0" fillId="3" borderId="48" xfId="0" applyNumberFormat="1" applyFill="1" applyBorder="1" applyAlignment="1">
      <alignment vertical="top"/>
    </xf>
    <xf numFmtId="0" fontId="0" fillId="3" borderId="53" xfId="0" applyFill="1" applyBorder="1" applyAlignment="1">
      <alignment vertical="top"/>
    </xf>
    <xf numFmtId="172" fontId="0" fillId="3" borderId="48" xfId="0" applyNumberFormat="1" applyFill="1" applyBorder="1" applyAlignment="1">
      <alignment vertical="top"/>
    </xf>
    <xf numFmtId="4" fontId="0" fillId="3" borderId="48" xfId="0" applyNumberFormat="1" applyFill="1" applyBorder="1" applyAlignment="1">
      <alignment vertical="top"/>
    </xf>
    <xf numFmtId="0" fontId="17" fillId="0" borderId="10" xfId="0" applyFont="1" applyBorder="1" applyAlignment="1">
      <alignment vertical="top"/>
    </xf>
    <xf numFmtId="0" fontId="17" fillId="0" borderId="10" xfId="0" applyNumberFormat="1" applyFont="1" applyBorder="1" applyAlignment="1">
      <alignment vertical="top"/>
    </xf>
    <xf numFmtId="0" fontId="17" fillId="0" borderId="37" xfId="0" applyFont="1" applyBorder="1" applyAlignment="1">
      <alignment vertical="top" shrinkToFit="1"/>
    </xf>
    <xf numFmtId="172" fontId="17" fillId="0" borderId="38" xfId="0" applyNumberFormat="1" applyFont="1" applyBorder="1" applyAlignment="1">
      <alignment vertical="top" shrinkToFit="1"/>
    </xf>
    <xf numFmtId="4" fontId="17" fillId="4" borderId="38" xfId="0" applyNumberFormat="1" applyFont="1" applyFill="1" applyBorder="1" applyAlignment="1" applyProtection="1">
      <alignment vertical="top" shrinkToFit="1"/>
      <protection locked="0"/>
    </xf>
    <xf numFmtId="4" fontId="17" fillId="0" borderId="38" xfId="0" applyNumberFormat="1" applyFont="1" applyBorder="1" applyAlignment="1">
      <alignment vertical="top" shrinkToFit="1"/>
    </xf>
    <xf numFmtId="0" fontId="17" fillId="0" borderId="38" xfId="0" applyFont="1" applyBorder="1" applyAlignment="1">
      <alignment vertical="top" shrinkToFit="1"/>
    </xf>
    <xf numFmtId="0" fontId="17" fillId="0" borderId="10" xfId="0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32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35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4" fontId="8" fillId="3" borderId="22" xfId="0" applyNumberFormat="1" applyFont="1" applyFill="1" applyBorder="1" applyAlignment="1">
      <alignment vertical="top"/>
    </xf>
    <xf numFmtId="0" fontId="17" fillId="0" borderId="34" xfId="0" applyNumberFormat="1" applyFont="1" applyBorder="1" applyAlignment="1">
      <alignment horizontal="left" vertical="top" wrapText="1"/>
    </xf>
    <xf numFmtId="0" fontId="0" fillId="3" borderId="38" xfId="0" applyNumberFormat="1" applyFill="1" applyBorder="1" applyAlignment="1">
      <alignment horizontal="left" vertical="top" wrapText="1"/>
    </xf>
    <xf numFmtId="0" fontId="17" fillId="0" borderId="3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vitel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37" t="s">
        <v>38</v>
      </c>
    </row>
    <row r="2" spans="1:7" ht="57.75" customHeight="1" x14ac:dyDescent="0.2">
      <c r="A2" s="80" t="s">
        <v>39</v>
      </c>
      <c r="B2" s="80"/>
      <c r="C2" s="80"/>
      <c r="D2" s="80"/>
      <c r="E2" s="80"/>
      <c r="F2" s="80"/>
      <c r="G2" s="80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8"/>
  <sheetViews>
    <sheetView showGridLines="0" tabSelected="1" topLeftCell="B7" zoomScaleNormal="100" zoomScaleSheetLayoutView="75" workbookViewId="0">
      <selection activeCell="A29" sqref="A29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2.7109375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3" t="s">
        <v>36</v>
      </c>
      <c r="B1" s="85" t="s">
        <v>42</v>
      </c>
      <c r="C1" s="86"/>
      <c r="D1" s="86"/>
      <c r="E1" s="86"/>
      <c r="F1" s="86"/>
      <c r="G1" s="86"/>
      <c r="H1" s="86"/>
      <c r="I1" s="86"/>
      <c r="J1" s="87"/>
    </row>
    <row r="2" spans="1:15" ht="23.25" customHeight="1" x14ac:dyDescent="0.2">
      <c r="A2" s="4"/>
      <c r="B2" s="106" t="s">
        <v>40</v>
      </c>
      <c r="C2" s="107"/>
      <c r="D2" s="108"/>
      <c r="E2" s="109"/>
      <c r="F2" s="109"/>
      <c r="G2" s="109"/>
      <c r="H2" s="109"/>
      <c r="I2" s="109"/>
      <c r="J2" s="110"/>
      <c r="O2" s="2"/>
    </row>
    <row r="3" spans="1:15" ht="23.25" hidden="1" customHeight="1" x14ac:dyDescent="0.2">
      <c r="A3" s="4"/>
      <c r="B3" s="111" t="s">
        <v>43</v>
      </c>
      <c r="C3" s="112"/>
      <c r="D3" s="113"/>
      <c r="E3" s="114"/>
      <c r="F3" s="114"/>
      <c r="G3" s="114"/>
      <c r="H3" s="114"/>
      <c r="I3" s="114"/>
      <c r="J3" s="115"/>
    </row>
    <row r="4" spans="1:15" ht="23.25" hidden="1" customHeight="1" x14ac:dyDescent="0.2">
      <c r="A4" s="4"/>
      <c r="B4" s="116" t="s">
        <v>44</v>
      </c>
      <c r="C4" s="117"/>
      <c r="D4" s="118"/>
      <c r="E4" s="118"/>
      <c r="F4" s="119"/>
      <c r="G4" s="120"/>
      <c r="H4" s="119"/>
      <c r="I4" s="120"/>
      <c r="J4" s="121"/>
    </row>
    <row r="5" spans="1:15" ht="24" customHeight="1" x14ac:dyDescent="0.2">
      <c r="A5" s="4"/>
      <c r="B5" s="47" t="s">
        <v>21</v>
      </c>
      <c r="C5" s="5"/>
      <c r="D5" s="122" t="s">
        <v>45</v>
      </c>
      <c r="E5" s="26"/>
      <c r="F5" s="26"/>
      <c r="G5" s="26"/>
      <c r="H5" s="28" t="s">
        <v>33</v>
      </c>
      <c r="I5" s="122" t="s">
        <v>49</v>
      </c>
      <c r="J5" s="11"/>
    </row>
    <row r="6" spans="1:15" ht="15.75" customHeight="1" x14ac:dyDescent="0.2">
      <c r="A6" s="4"/>
      <c r="B6" s="41"/>
      <c r="C6" s="26"/>
      <c r="D6" s="122" t="s">
        <v>46</v>
      </c>
      <c r="E6" s="26"/>
      <c r="F6" s="26"/>
      <c r="G6" s="26"/>
      <c r="H6" s="28" t="s">
        <v>34</v>
      </c>
      <c r="I6" s="122" t="s">
        <v>50</v>
      </c>
      <c r="J6" s="11"/>
    </row>
    <row r="7" spans="1:15" ht="15.75" customHeight="1" x14ac:dyDescent="0.2">
      <c r="A7" s="4"/>
      <c r="B7" s="42"/>
      <c r="C7" s="123" t="s">
        <v>48</v>
      </c>
      <c r="D7" s="105" t="s">
        <v>47</v>
      </c>
      <c r="E7" s="34"/>
      <c r="F7" s="34"/>
      <c r="G7" s="34"/>
      <c r="H7" s="36"/>
      <c r="I7" s="34"/>
      <c r="J7" s="51"/>
    </row>
    <row r="8" spans="1:15" ht="24" hidden="1" customHeight="1" x14ac:dyDescent="0.2">
      <c r="A8" s="4"/>
      <c r="B8" s="47" t="s">
        <v>19</v>
      </c>
      <c r="C8" s="5"/>
      <c r="D8" s="35"/>
      <c r="E8" s="5"/>
      <c r="F8" s="5"/>
      <c r="G8" s="45"/>
      <c r="H8" s="28" t="s">
        <v>33</v>
      </c>
      <c r="I8" s="33"/>
      <c r="J8" s="11"/>
    </row>
    <row r="9" spans="1:15" ht="15.75" hidden="1" customHeight="1" x14ac:dyDescent="0.2">
      <c r="A9" s="4"/>
      <c r="B9" s="4"/>
      <c r="C9" s="5"/>
      <c r="D9" s="35"/>
      <c r="E9" s="5"/>
      <c r="F9" s="5"/>
      <c r="G9" s="45"/>
      <c r="H9" s="28" t="s">
        <v>34</v>
      </c>
      <c r="I9" s="33"/>
      <c r="J9" s="11"/>
    </row>
    <row r="10" spans="1:15" ht="15.75" hidden="1" customHeight="1" x14ac:dyDescent="0.2">
      <c r="A10" s="4"/>
      <c r="B10" s="52"/>
      <c r="C10" s="27"/>
      <c r="D10" s="46"/>
      <c r="E10" s="55"/>
      <c r="F10" s="55"/>
      <c r="G10" s="53"/>
      <c r="H10" s="53"/>
      <c r="I10" s="54"/>
      <c r="J10" s="51"/>
    </row>
    <row r="11" spans="1:15" ht="24" customHeight="1" x14ac:dyDescent="0.2">
      <c r="A11" s="4"/>
      <c r="B11" s="47" t="s">
        <v>18</v>
      </c>
      <c r="C11" s="5"/>
      <c r="D11" s="124"/>
      <c r="E11" s="124"/>
      <c r="F11" s="124"/>
      <c r="G11" s="124"/>
      <c r="H11" s="28" t="s">
        <v>33</v>
      </c>
      <c r="I11" s="128"/>
      <c r="J11" s="11"/>
    </row>
    <row r="12" spans="1:15" ht="15.75" customHeight="1" x14ac:dyDescent="0.2">
      <c r="A12" s="4"/>
      <c r="B12" s="41"/>
      <c r="C12" s="26"/>
      <c r="D12" s="125"/>
      <c r="E12" s="125"/>
      <c r="F12" s="125"/>
      <c r="G12" s="125"/>
      <c r="H12" s="28" t="s">
        <v>34</v>
      </c>
      <c r="I12" s="128"/>
      <c r="J12" s="11"/>
    </row>
    <row r="13" spans="1:15" ht="15.75" customHeight="1" x14ac:dyDescent="0.2">
      <c r="A13" s="4"/>
      <c r="B13" s="42"/>
      <c r="C13" s="127"/>
      <c r="D13" s="126"/>
      <c r="E13" s="126"/>
      <c r="F13" s="126"/>
      <c r="G13" s="126"/>
      <c r="H13" s="29"/>
      <c r="I13" s="34"/>
      <c r="J13" s="51"/>
    </row>
    <row r="14" spans="1:15" ht="24" hidden="1" customHeight="1" x14ac:dyDescent="0.2">
      <c r="A14" s="4"/>
      <c r="B14" s="66" t="s">
        <v>20</v>
      </c>
      <c r="C14" s="67"/>
      <c r="D14" s="68"/>
      <c r="E14" s="69"/>
      <c r="F14" s="69"/>
      <c r="G14" s="69"/>
      <c r="H14" s="70"/>
      <c r="I14" s="69"/>
      <c r="J14" s="71"/>
    </row>
    <row r="15" spans="1:15" ht="32.25" customHeight="1" x14ac:dyDescent="0.2">
      <c r="A15" s="4"/>
      <c r="B15" s="52" t="s">
        <v>31</v>
      </c>
      <c r="C15" s="72"/>
      <c r="D15" s="53"/>
      <c r="E15" s="100"/>
      <c r="F15" s="100"/>
      <c r="G15" s="81"/>
      <c r="H15" s="81"/>
      <c r="I15" s="81" t="s">
        <v>28</v>
      </c>
      <c r="J15" s="82"/>
    </row>
    <row r="16" spans="1:15" ht="23.25" customHeight="1" x14ac:dyDescent="0.2">
      <c r="A16" s="195" t="s">
        <v>23</v>
      </c>
      <c r="B16" s="196" t="s">
        <v>23</v>
      </c>
      <c r="C16" s="58"/>
      <c r="D16" s="59"/>
      <c r="E16" s="83"/>
      <c r="F16" s="84"/>
      <c r="G16" s="83"/>
      <c r="H16" s="84"/>
      <c r="I16" s="83">
        <f>SUMIF(F47:F64,A16,I47:I64)+SUMIF(F47:F64,"PSU",I47:I64)</f>
        <v>0</v>
      </c>
      <c r="J16" s="93"/>
    </row>
    <row r="17" spans="1:10" ht="23.25" customHeight="1" x14ac:dyDescent="0.2">
      <c r="A17" s="195" t="s">
        <v>24</v>
      </c>
      <c r="B17" s="196" t="s">
        <v>24</v>
      </c>
      <c r="C17" s="58"/>
      <c r="D17" s="59"/>
      <c r="E17" s="83"/>
      <c r="F17" s="84"/>
      <c r="G17" s="83"/>
      <c r="H17" s="84"/>
      <c r="I17" s="83">
        <f>SUMIF(F47:F64,A17,I47:I64)</f>
        <v>0</v>
      </c>
      <c r="J17" s="93"/>
    </row>
    <row r="18" spans="1:10" ht="23.25" customHeight="1" x14ac:dyDescent="0.2">
      <c r="A18" s="195" t="s">
        <v>25</v>
      </c>
      <c r="B18" s="196" t="s">
        <v>25</v>
      </c>
      <c r="C18" s="58"/>
      <c r="D18" s="59"/>
      <c r="E18" s="83"/>
      <c r="F18" s="84"/>
      <c r="G18" s="83"/>
      <c r="H18" s="84"/>
      <c r="I18" s="83">
        <f>SUMIF(F47:F64,A18,I47:I64)</f>
        <v>0</v>
      </c>
      <c r="J18" s="93"/>
    </row>
    <row r="19" spans="1:10" ht="23.25" customHeight="1" x14ac:dyDescent="0.2">
      <c r="A19" s="195" t="s">
        <v>92</v>
      </c>
      <c r="B19" s="196" t="s">
        <v>26</v>
      </c>
      <c r="C19" s="58"/>
      <c r="D19" s="59"/>
      <c r="E19" s="83"/>
      <c r="F19" s="84"/>
      <c r="G19" s="83"/>
      <c r="H19" s="84"/>
      <c r="I19" s="83">
        <f>SUMIF(F47:F64,A19,I47:I64)</f>
        <v>0</v>
      </c>
      <c r="J19" s="93"/>
    </row>
    <row r="20" spans="1:10" ht="23.25" customHeight="1" x14ac:dyDescent="0.2">
      <c r="A20" s="195" t="s">
        <v>93</v>
      </c>
      <c r="B20" s="196" t="s">
        <v>27</v>
      </c>
      <c r="C20" s="58"/>
      <c r="D20" s="59"/>
      <c r="E20" s="83"/>
      <c r="F20" s="84"/>
      <c r="G20" s="83"/>
      <c r="H20" s="84"/>
      <c r="I20" s="83">
        <f>SUMIF(F47:F64,A20,I47:I64)</f>
        <v>0</v>
      </c>
      <c r="J20" s="93"/>
    </row>
    <row r="21" spans="1:10" ht="23.25" customHeight="1" x14ac:dyDescent="0.2">
      <c r="A21" s="4"/>
      <c r="B21" s="74" t="s">
        <v>28</v>
      </c>
      <c r="C21" s="75"/>
      <c r="D21" s="76"/>
      <c r="E21" s="94"/>
      <c r="F21" s="95"/>
      <c r="G21" s="94"/>
      <c r="H21" s="95"/>
      <c r="I21" s="94">
        <f>SUM(I16:J20)</f>
        <v>0</v>
      </c>
      <c r="J21" s="99"/>
    </row>
    <row r="22" spans="1:10" ht="33" customHeight="1" x14ac:dyDescent="0.2">
      <c r="A22" s="4"/>
      <c r="B22" s="65" t="s">
        <v>32</v>
      </c>
      <c r="C22" s="58"/>
      <c r="D22" s="59"/>
      <c r="E22" s="64"/>
      <c r="F22" s="61"/>
      <c r="G22" s="50"/>
      <c r="H22" s="50"/>
      <c r="I22" s="50"/>
      <c r="J22" s="62"/>
    </row>
    <row r="23" spans="1:10" ht="23.25" customHeight="1" x14ac:dyDescent="0.2">
      <c r="A23" s="4"/>
      <c r="B23" s="57" t="s">
        <v>11</v>
      </c>
      <c r="C23" s="58"/>
      <c r="D23" s="59"/>
      <c r="E23" s="60">
        <v>15</v>
      </c>
      <c r="F23" s="61" t="s">
        <v>0</v>
      </c>
      <c r="G23" s="91">
        <f>ZakladDPHSniVypocet</f>
        <v>0</v>
      </c>
      <c r="H23" s="92"/>
      <c r="I23" s="92"/>
      <c r="J23" s="62" t="str">
        <f t="shared" ref="J23:J28" si="0">Mena</f>
        <v>CZK</v>
      </c>
    </row>
    <row r="24" spans="1:10" ht="23.25" hidden="1" customHeight="1" x14ac:dyDescent="0.2">
      <c r="A24" s="4"/>
      <c r="B24" s="57" t="s">
        <v>12</v>
      </c>
      <c r="C24" s="58"/>
      <c r="D24" s="59"/>
      <c r="E24" s="60">
        <f>SazbaDPH1</f>
        <v>15</v>
      </c>
      <c r="F24" s="61" t="s">
        <v>0</v>
      </c>
      <c r="G24" s="97">
        <f>I23*E23/100</f>
        <v>0</v>
      </c>
      <c r="H24" s="98"/>
      <c r="I24" s="98"/>
      <c r="J24" s="62" t="str">
        <f t="shared" si="0"/>
        <v>CZK</v>
      </c>
    </row>
    <row r="25" spans="1:10" ht="23.25" customHeight="1" thickBot="1" x14ac:dyDescent="0.25">
      <c r="A25" s="4"/>
      <c r="B25" s="57" t="s">
        <v>13</v>
      </c>
      <c r="C25" s="58"/>
      <c r="D25" s="59"/>
      <c r="E25" s="60">
        <v>21</v>
      </c>
      <c r="F25" s="61" t="s">
        <v>0</v>
      </c>
      <c r="G25" s="91">
        <f>ZakladDPHZaklVypocet</f>
        <v>0</v>
      </c>
      <c r="H25" s="92"/>
      <c r="I25" s="92"/>
      <c r="J25" s="62" t="str">
        <f t="shared" si="0"/>
        <v>CZK</v>
      </c>
    </row>
    <row r="26" spans="1:10" ht="23.25" hidden="1" customHeight="1" x14ac:dyDescent="0.2">
      <c r="A26" s="4"/>
      <c r="B26" s="49" t="s">
        <v>14</v>
      </c>
      <c r="C26" s="22"/>
      <c r="D26" s="18"/>
      <c r="E26" s="43">
        <f>SazbaDPH2</f>
        <v>21</v>
      </c>
      <c r="F26" s="44" t="s">
        <v>0</v>
      </c>
      <c r="G26" s="88">
        <f>I25*E25/100</f>
        <v>0</v>
      </c>
      <c r="H26" s="89"/>
      <c r="I26" s="89"/>
      <c r="J26" s="56" t="str">
        <f t="shared" si="0"/>
        <v>CZK</v>
      </c>
    </row>
    <row r="27" spans="1:10" ht="23.25" hidden="1" customHeight="1" thickBot="1" x14ac:dyDescent="0.25">
      <c r="A27" s="4"/>
      <c r="B27" s="48" t="s">
        <v>4</v>
      </c>
      <c r="C27" s="20"/>
      <c r="D27" s="23"/>
      <c r="E27" s="20"/>
      <c r="F27" s="21"/>
      <c r="G27" s="90">
        <f>0</f>
        <v>0</v>
      </c>
      <c r="H27" s="90"/>
      <c r="I27" s="90"/>
      <c r="J27" s="63" t="str">
        <f t="shared" si="0"/>
        <v>CZK</v>
      </c>
    </row>
    <row r="28" spans="1:10" ht="27.75" customHeight="1" thickBot="1" x14ac:dyDescent="0.25">
      <c r="A28" s="4"/>
      <c r="B28" s="154" t="s">
        <v>22</v>
      </c>
      <c r="C28" s="155"/>
      <c r="D28" s="155"/>
      <c r="E28" s="156"/>
      <c r="F28" s="157"/>
      <c r="G28" s="158">
        <f>ZakladDPHSniVypocet+ZakladDPHZaklVypocet</f>
        <v>0</v>
      </c>
      <c r="H28" s="158"/>
      <c r="I28" s="158"/>
      <c r="J28" s="159" t="str">
        <f t="shared" si="0"/>
        <v>CZK</v>
      </c>
    </row>
    <row r="29" spans="1:10" ht="27.75" hidden="1" customHeight="1" thickBot="1" x14ac:dyDescent="0.25">
      <c r="A29" s="4"/>
      <c r="B29" s="154" t="s">
        <v>35</v>
      </c>
      <c r="C29" s="160"/>
      <c r="D29" s="160"/>
      <c r="E29" s="160"/>
      <c r="F29" s="160"/>
      <c r="G29" s="161">
        <f>ZakladDPHSni+DPHSni+ZakladDPHZakl+DPHZakl+Zaokrouhleni</f>
        <v>0</v>
      </c>
      <c r="H29" s="161"/>
      <c r="I29" s="161"/>
      <c r="J29" s="162" t="s">
        <v>53</v>
      </c>
    </row>
    <row r="30" spans="1:10" ht="12.75" customHeight="1" x14ac:dyDescent="0.2">
      <c r="A30" s="4"/>
      <c r="B30" s="4"/>
      <c r="C30" s="5"/>
      <c r="D30" s="5"/>
      <c r="E30" s="5"/>
      <c r="F30" s="5"/>
      <c r="G30" s="45"/>
      <c r="H30" s="5"/>
      <c r="I30" s="45"/>
      <c r="J30" s="12"/>
    </row>
    <row r="31" spans="1:10" ht="30" customHeight="1" x14ac:dyDescent="0.2">
      <c r="A31" s="4"/>
      <c r="B31" s="4"/>
      <c r="C31" s="5"/>
      <c r="D31" s="5"/>
      <c r="E31" s="5"/>
      <c r="F31" s="5"/>
      <c r="G31" s="45"/>
      <c r="H31" s="5"/>
      <c r="I31" s="45"/>
      <c r="J31" s="12"/>
    </row>
    <row r="32" spans="1:10" ht="18.75" customHeight="1" x14ac:dyDescent="0.2">
      <c r="A32" s="4"/>
      <c r="B32" s="24"/>
      <c r="C32" s="19" t="s">
        <v>10</v>
      </c>
      <c r="D32" s="39"/>
      <c r="E32" s="39"/>
      <c r="F32" s="19" t="s">
        <v>9</v>
      </c>
      <c r="G32" s="39"/>
      <c r="H32" s="40">
        <f ca="1">TODAY()</f>
        <v>44118</v>
      </c>
      <c r="I32" s="39"/>
      <c r="J32" s="12"/>
    </row>
    <row r="33" spans="1:10" ht="47.25" customHeight="1" x14ac:dyDescent="0.2">
      <c r="A33" s="4"/>
      <c r="B33" s="4"/>
      <c r="C33" s="5"/>
      <c r="D33" s="5"/>
      <c r="E33" s="5"/>
      <c r="F33" s="5"/>
      <c r="G33" s="45"/>
      <c r="H33" s="5"/>
      <c r="I33" s="45"/>
      <c r="J33" s="12"/>
    </row>
    <row r="34" spans="1:10" s="37" customFormat="1" ht="18.75" customHeight="1" x14ac:dyDescent="0.2">
      <c r="A34" s="30"/>
      <c r="B34" s="30"/>
      <c r="C34" s="31"/>
      <c r="D34" s="25"/>
      <c r="E34" s="25"/>
      <c r="F34" s="31"/>
      <c r="G34" s="32"/>
      <c r="H34" s="25"/>
      <c r="I34" s="32"/>
      <c r="J34" s="38"/>
    </row>
    <row r="35" spans="1:10" ht="12.75" customHeight="1" x14ac:dyDescent="0.2">
      <c r="A35" s="4"/>
      <c r="B35" s="4"/>
      <c r="C35" s="5"/>
      <c r="D35" s="96" t="s">
        <v>2</v>
      </c>
      <c r="E35" s="96"/>
      <c r="F35" s="5"/>
      <c r="G35" s="45"/>
      <c r="H35" s="13" t="s">
        <v>3</v>
      </c>
      <c r="I35" s="45"/>
      <c r="J35" s="12"/>
    </row>
    <row r="36" spans="1:10" ht="13.5" customHeight="1" thickBot="1" x14ac:dyDescent="0.25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 x14ac:dyDescent="0.25">
      <c r="B37" s="77" t="s">
        <v>15</v>
      </c>
      <c r="C37" s="3"/>
      <c r="D37" s="3"/>
      <c r="E37" s="3"/>
      <c r="F37" s="143"/>
      <c r="G37" s="143"/>
      <c r="H37" s="143"/>
      <c r="I37" s="143"/>
      <c r="J37" s="3"/>
    </row>
    <row r="38" spans="1:10" ht="25.5" hidden="1" customHeight="1" x14ac:dyDescent="0.2">
      <c r="A38" s="131" t="s">
        <v>37</v>
      </c>
      <c r="B38" s="133" t="s">
        <v>16</v>
      </c>
      <c r="C38" s="134" t="s">
        <v>5</v>
      </c>
      <c r="D38" s="135"/>
      <c r="E38" s="135"/>
      <c r="F38" s="144" t="str">
        <f>B23</f>
        <v>Základ pro sníženou DPH</v>
      </c>
      <c r="G38" s="144" t="str">
        <f>B25</f>
        <v>Základ pro základní DPH</v>
      </c>
      <c r="H38" s="145" t="s">
        <v>17</v>
      </c>
      <c r="I38" s="146" t="s">
        <v>1</v>
      </c>
      <c r="J38" s="136" t="s">
        <v>0</v>
      </c>
    </row>
    <row r="39" spans="1:10" ht="25.5" hidden="1" customHeight="1" x14ac:dyDescent="0.2">
      <c r="A39" s="131">
        <v>0</v>
      </c>
      <c r="B39" s="137" t="s">
        <v>51</v>
      </c>
      <c r="C39" s="138"/>
      <c r="D39" s="139"/>
      <c r="E39" s="139"/>
      <c r="F39" s="147">
        <f>'Rozpočet Pol'!AC82</f>
        <v>0</v>
      </c>
      <c r="G39" s="148">
        <f>'Rozpočet Pol'!AD82</f>
        <v>0</v>
      </c>
      <c r="H39" s="149"/>
      <c r="I39" s="150">
        <f>F39+G39+H39</f>
        <v>0</v>
      </c>
      <c r="J39" s="140" t="str">
        <f>IF(CenaCelkemVypocet=0,"",I39/CenaCelkemVypocet*100)</f>
        <v/>
      </c>
    </row>
    <row r="40" spans="1:10" ht="25.5" hidden="1" customHeight="1" x14ac:dyDescent="0.2">
      <c r="A40" s="131"/>
      <c r="B40" s="141" t="s">
        <v>52</v>
      </c>
      <c r="C40" s="142"/>
      <c r="D40" s="142"/>
      <c r="E40" s="142"/>
      <c r="F40" s="151">
        <f>SUMIF(A39:A39,"=1",F39:F39)</f>
        <v>0</v>
      </c>
      <c r="G40" s="152">
        <f>SUMIF(A39:A39,"=1",G39:G39)</f>
        <v>0</v>
      </c>
      <c r="H40" s="152">
        <f>SUMIF(A39:A39,"=1",H39:H39)</f>
        <v>0</v>
      </c>
      <c r="I40" s="153">
        <f>SUMIF(A39:A39,"=1",I39:I39)</f>
        <v>0</v>
      </c>
      <c r="J40" s="132">
        <f>SUMIF(A39:A39,"=1",J39:J39)</f>
        <v>0</v>
      </c>
    </row>
    <row r="44" spans="1:10" ht="15.75" x14ac:dyDescent="0.25">
      <c r="B44" s="163" t="s">
        <v>54</v>
      </c>
    </row>
    <row r="46" spans="1:10" ht="25.5" customHeight="1" x14ac:dyDescent="0.2">
      <c r="A46" s="164"/>
      <c r="B46" s="170" t="s">
        <v>16</v>
      </c>
      <c r="C46" s="170" t="s">
        <v>5</v>
      </c>
      <c r="D46" s="171"/>
      <c r="E46" s="171"/>
      <c r="F46" s="174" t="s">
        <v>55</v>
      </c>
      <c r="G46" s="174"/>
      <c r="H46" s="174"/>
      <c r="I46" s="175" t="s">
        <v>28</v>
      </c>
      <c r="J46" s="175"/>
    </row>
    <row r="47" spans="1:10" ht="25.5" customHeight="1" x14ac:dyDescent="0.2">
      <c r="A47" s="165"/>
      <c r="B47" s="176" t="s">
        <v>56</v>
      </c>
      <c r="C47" s="177" t="s">
        <v>57</v>
      </c>
      <c r="D47" s="178"/>
      <c r="E47" s="178"/>
      <c r="F47" s="182" t="s">
        <v>23</v>
      </c>
      <c r="G47" s="183"/>
      <c r="H47" s="183"/>
      <c r="I47" s="184">
        <f>'Rozpočet Pol'!G8</f>
        <v>0</v>
      </c>
      <c r="J47" s="184"/>
    </row>
    <row r="48" spans="1:10" ht="25.5" customHeight="1" x14ac:dyDescent="0.2">
      <c r="A48" s="165"/>
      <c r="B48" s="168" t="s">
        <v>58</v>
      </c>
      <c r="C48" s="167" t="s">
        <v>59</v>
      </c>
      <c r="D48" s="169"/>
      <c r="E48" s="169"/>
      <c r="F48" s="185" t="s">
        <v>23</v>
      </c>
      <c r="G48" s="186"/>
      <c r="H48" s="186"/>
      <c r="I48" s="187">
        <f>'Rozpočet Pol'!G12</f>
        <v>0</v>
      </c>
      <c r="J48" s="187"/>
    </row>
    <row r="49" spans="1:10" ht="25.5" customHeight="1" x14ac:dyDescent="0.2">
      <c r="A49" s="165"/>
      <c r="B49" s="168" t="s">
        <v>60</v>
      </c>
      <c r="C49" s="167" t="s">
        <v>61</v>
      </c>
      <c r="D49" s="169"/>
      <c r="E49" s="169"/>
      <c r="F49" s="185" t="s">
        <v>23</v>
      </c>
      <c r="G49" s="186"/>
      <c r="H49" s="186"/>
      <c r="I49" s="187">
        <f>'Rozpočet Pol'!G15</f>
        <v>0</v>
      </c>
      <c r="J49" s="187"/>
    </row>
    <row r="50" spans="1:10" ht="25.5" customHeight="1" x14ac:dyDescent="0.2">
      <c r="A50" s="165"/>
      <c r="B50" s="168" t="s">
        <v>62</v>
      </c>
      <c r="C50" s="167" t="s">
        <v>63</v>
      </c>
      <c r="D50" s="169"/>
      <c r="E50" s="169"/>
      <c r="F50" s="185" t="s">
        <v>23</v>
      </c>
      <c r="G50" s="186"/>
      <c r="H50" s="186"/>
      <c r="I50" s="187">
        <f>'Rozpočet Pol'!G17</f>
        <v>0</v>
      </c>
      <c r="J50" s="187"/>
    </row>
    <row r="51" spans="1:10" ht="25.5" customHeight="1" x14ac:dyDescent="0.2">
      <c r="A51" s="165"/>
      <c r="B51" s="168" t="s">
        <v>64</v>
      </c>
      <c r="C51" s="167" t="s">
        <v>65</v>
      </c>
      <c r="D51" s="169"/>
      <c r="E51" s="169"/>
      <c r="F51" s="185" t="s">
        <v>23</v>
      </c>
      <c r="G51" s="186"/>
      <c r="H51" s="186"/>
      <c r="I51" s="187">
        <f>'Rozpočet Pol'!G19</f>
        <v>0</v>
      </c>
      <c r="J51" s="187"/>
    </row>
    <row r="52" spans="1:10" ht="25.5" customHeight="1" x14ac:dyDescent="0.2">
      <c r="A52" s="165"/>
      <c r="B52" s="168" t="s">
        <v>66</v>
      </c>
      <c r="C52" s="167" t="s">
        <v>67</v>
      </c>
      <c r="D52" s="169"/>
      <c r="E52" s="169"/>
      <c r="F52" s="185" t="s">
        <v>23</v>
      </c>
      <c r="G52" s="186"/>
      <c r="H52" s="186"/>
      <c r="I52" s="187">
        <f>'Rozpočet Pol'!G22</f>
        <v>0</v>
      </c>
      <c r="J52" s="187"/>
    </row>
    <row r="53" spans="1:10" ht="25.5" customHeight="1" x14ac:dyDescent="0.2">
      <c r="A53" s="165"/>
      <c r="B53" s="168" t="s">
        <v>68</v>
      </c>
      <c r="C53" s="167" t="s">
        <v>69</v>
      </c>
      <c r="D53" s="169"/>
      <c r="E53" s="169"/>
      <c r="F53" s="185" t="s">
        <v>23</v>
      </c>
      <c r="G53" s="186"/>
      <c r="H53" s="186"/>
      <c r="I53" s="187">
        <f>'Rozpočet Pol'!G27</f>
        <v>0</v>
      </c>
      <c r="J53" s="187"/>
    </row>
    <row r="54" spans="1:10" ht="25.5" customHeight="1" x14ac:dyDescent="0.2">
      <c r="A54" s="165"/>
      <c r="B54" s="168" t="s">
        <v>70</v>
      </c>
      <c r="C54" s="167" t="s">
        <v>71</v>
      </c>
      <c r="D54" s="169"/>
      <c r="E54" s="169"/>
      <c r="F54" s="185" t="s">
        <v>24</v>
      </c>
      <c r="G54" s="186"/>
      <c r="H54" s="186"/>
      <c r="I54" s="187">
        <f>'Rozpočet Pol'!G29</f>
        <v>0</v>
      </c>
      <c r="J54" s="187"/>
    </row>
    <row r="55" spans="1:10" ht="25.5" customHeight="1" x14ac:dyDescent="0.2">
      <c r="A55" s="165"/>
      <c r="B55" s="168" t="s">
        <v>72</v>
      </c>
      <c r="C55" s="167" t="s">
        <v>73</v>
      </c>
      <c r="D55" s="169"/>
      <c r="E55" s="169"/>
      <c r="F55" s="185" t="s">
        <v>24</v>
      </c>
      <c r="G55" s="186"/>
      <c r="H55" s="186"/>
      <c r="I55" s="187">
        <f>'Rozpočet Pol'!G32</f>
        <v>0</v>
      </c>
      <c r="J55" s="187"/>
    </row>
    <row r="56" spans="1:10" ht="25.5" customHeight="1" x14ac:dyDescent="0.2">
      <c r="A56" s="165"/>
      <c r="B56" s="168" t="s">
        <v>74</v>
      </c>
      <c r="C56" s="167" t="s">
        <v>75</v>
      </c>
      <c r="D56" s="169"/>
      <c r="E56" s="169"/>
      <c r="F56" s="185" t="s">
        <v>24</v>
      </c>
      <c r="G56" s="186"/>
      <c r="H56" s="186"/>
      <c r="I56" s="187">
        <f>'Rozpočet Pol'!G45</f>
        <v>0</v>
      </c>
      <c r="J56" s="187"/>
    </row>
    <row r="57" spans="1:10" ht="25.5" customHeight="1" x14ac:dyDescent="0.2">
      <c r="A57" s="165"/>
      <c r="B57" s="168" t="s">
        <v>76</v>
      </c>
      <c r="C57" s="167" t="s">
        <v>77</v>
      </c>
      <c r="D57" s="169"/>
      <c r="E57" s="169"/>
      <c r="F57" s="185" t="s">
        <v>24</v>
      </c>
      <c r="G57" s="186"/>
      <c r="H57" s="186"/>
      <c r="I57" s="187">
        <f>'Rozpočet Pol'!G47</f>
        <v>0</v>
      </c>
      <c r="J57" s="187"/>
    </row>
    <row r="58" spans="1:10" ht="25.5" customHeight="1" x14ac:dyDescent="0.2">
      <c r="A58" s="165"/>
      <c r="B58" s="168" t="s">
        <v>78</v>
      </c>
      <c r="C58" s="167" t="s">
        <v>79</v>
      </c>
      <c r="D58" s="169"/>
      <c r="E58" s="169"/>
      <c r="F58" s="185" t="s">
        <v>24</v>
      </c>
      <c r="G58" s="186"/>
      <c r="H58" s="186"/>
      <c r="I58" s="187">
        <f>'Rozpočet Pol'!G51</f>
        <v>0</v>
      </c>
      <c r="J58" s="187"/>
    </row>
    <row r="59" spans="1:10" ht="25.5" customHeight="1" x14ac:dyDescent="0.2">
      <c r="A59" s="165"/>
      <c r="B59" s="168" t="s">
        <v>80</v>
      </c>
      <c r="C59" s="167" t="s">
        <v>81</v>
      </c>
      <c r="D59" s="169"/>
      <c r="E59" s="169"/>
      <c r="F59" s="185" t="s">
        <v>24</v>
      </c>
      <c r="G59" s="186"/>
      <c r="H59" s="186"/>
      <c r="I59" s="187">
        <f>'Rozpočet Pol'!G53</f>
        <v>0</v>
      </c>
      <c r="J59" s="187"/>
    </row>
    <row r="60" spans="1:10" ht="25.5" customHeight="1" x14ac:dyDescent="0.2">
      <c r="A60" s="165"/>
      <c r="B60" s="168" t="s">
        <v>82</v>
      </c>
      <c r="C60" s="167" t="s">
        <v>83</v>
      </c>
      <c r="D60" s="169"/>
      <c r="E60" s="169"/>
      <c r="F60" s="185" t="s">
        <v>24</v>
      </c>
      <c r="G60" s="186"/>
      <c r="H60" s="186"/>
      <c r="I60" s="187">
        <f>'Rozpočet Pol'!G62</f>
        <v>0</v>
      </c>
      <c r="J60" s="187"/>
    </row>
    <row r="61" spans="1:10" ht="25.5" customHeight="1" x14ac:dyDescent="0.2">
      <c r="A61" s="165"/>
      <c r="B61" s="168" t="s">
        <v>84</v>
      </c>
      <c r="C61" s="167" t="s">
        <v>85</v>
      </c>
      <c r="D61" s="169"/>
      <c r="E61" s="169"/>
      <c r="F61" s="185" t="s">
        <v>24</v>
      </c>
      <c r="G61" s="186"/>
      <c r="H61" s="186"/>
      <c r="I61" s="187">
        <f>'Rozpočet Pol'!G65</f>
        <v>0</v>
      </c>
      <c r="J61" s="187"/>
    </row>
    <row r="62" spans="1:10" ht="25.5" customHeight="1" x14ac:dyDescent="0.2">
      <c r="A62" s="165"/>
      <c r="B62" s="168" t="s">
        <v>86</v>
      </c>
      <c r="C62" s="167" t="s">
        <v>87</v>
      </c>
      <c r="D62" s="169"/>
      <c r="E62" s="169"/>
      <c r="F62" s="185" t="s">
        <v>24</v>
      </c>
      <c r="G62" s="186"/>
      <c r="H62" s="186"/>
      <c r="I62" s="187">
        <f>'Rozpočet Pol'!G67</f>
        <v>0</v>
      </c>
      <c r="J62" s="187"/>
    </row>
    <row r="63" spans="1:10" ht="25.5" customHeight="1" x14ac:dyDescent="0.2">
      <c r="A63" s="165"/>
      <c r="B63" s="168" t="s">
        <v>88</v>
      </c>
      <c r="C63" s="167" t="s">
        <v>89</v>
      </c>
      <c r="D63" s="169"/>
      <c r="E63" s="169"/>
      <c r="F63" s="185" t="s">
        <v>24</v>
      </c>
      <c r="G63" s="186"/>
      <c r="H63" s="186"/>
      <c r="I63" s="187">
        <f>'Rozpočet Pol'!G69</f>
        <v>0</v>
      </c>
      <c r="J63" s="187"/>
    </row>
    <row r="64" spans="1:10" ht="25.5" customHeight="1" x14ac:dyDescent="0.2">
      <c r="A64" s="165"/>
      <c r="B64" s="179" t="s">
        <v>90</v>
      </c>
      <c r="C64" s="180" t="s">
        <v>91</v>
      </c>
      <c r="D64" s="181"/>
      <c r="E64" s="181"/>
      <c r="F64" s="188" t="s">
        <v>24</v>
      </c>
      <c r="G64" s="189"/>
      <c r="H64" s="189"/>
      <c r="I64" s="190">
        <f>'Rozpočet Pol'!G77</f>
        <v>0</v>
      </c>
      <c r="J64" s="190"/>
    </row>
    <row r="65" spans="1:10" ht="25.5" customHeight="1" x14ac:dyDescent="0.2">
      <c r="A65" s="166"/>
      <c r="B65" s="172" t="s">
        <v>1</v>
      </c>
      <c r="C65" s="172"/>
      <c r="D65" s="173"/>
      <c r="E65" s="173"/>
      <c r="F65" s="191"/>
      <c r="G65" s="192"/>
      <c r="H65" s="192"/>
      <c r="I65" s="193">
        <f>SUM(I47:I64)</f>
        <v>0</v>
      </c>
      <c r="J65" s="193"/>
    </row>
    <row r="66" spans="1:10" x14ac:dyDescent="0.2">
      <c r="F66" s="194"/>
      <c r="G66" s="130"/>
      <c r="H66" s="194"/>
      <c r="I66" s="130"/>
      <c r="J66" s="130"/>
    </row>
    <row r="67" spans="1:10" x14ac:dyDescent="0.2">
      <c r="F67" s="194"/>
      <c r="G67" s="130"/>
      <c r="H67" s="194"/>
      <c r="I67" s="130"/>
      <c r="J67" s="130"/>
    </row>
    <row r="68" spans="1:10" x14ac:dyDescent="0.2">
      <c r="F68" s="194"/>
      <c r="G68" s="130"/>
      <c r="H68" s="194"/>
      <c r="I68" s="130"/>
      <c r="J68" s="130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75">
    <mergeCell ref="I64:J64"/>
    <mergeCell ref="C64:E64"/>
    <mergeCell ref="I65:J65"/>
    <mergeCell ref="I61:J61"/>
    <mergeCell ref="C61:E61"/>
    <mergeCell ref="I62:J62"/>
    <mergeCell ref="C62:E62"/>
    <mergeCell ref="I63:J63"/>
    <mergeCell ref="C63:E63"/>
    <mergeCell ref="I58:J58"/>
    <mergeCell ref="C58:E58"/>
    <mergeCell ref="I59:J59"/>
    <mergeCell ref="C59:E59"/>
    <mergeCell ref="I60:J60"/>
    <mergeCell ref="C60:E60"/>
    <mergeCell ref="I55:J55"/>
    <mergeCell ref="C55:E55"/>
    <mergeCell ref="I56:J56"/>
    <mergeCell ref="C56:E56"/>
    <mergeCell ref="I57:J57"/>
    <mergeCell ref="C57:E57"/>
    <mergeCell ref="I52:J52"/>
    <mergeCell ref="C52:E52"/>
    <mergeCell ref="I53:J53"/>
    <mergeCell ref="C53:E53"/>
    <mergeCell ref="I54:J54"/>
    <mergeCell ref="C54:E54"/>
    <mergeCell ref="I49:J49"/>
    <mergeCell ref="C49:E49"/>
    <mergeCell ref="I50:J50"/>
    <mergeCell ref="C50:E50"/>
    <mergeCell ref="I51:J51"/>
    <mergeCell ref="C51:E51"/>
    <mergeCell ref="C39:E39"/>
    <mergeCell ref="B40:E40"/>
    <mergeCell ref="I46:J46"/>
    <mergeCell ref="I47:J47"/>
    <mergeCell ref="C47:E47"/>
    <mergeCell ref="I48:J48"/>
    <mergeCell ref="C48:E48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  <mergeCell ref="D11:G11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G15:H15"/>
    <mergeCell ref="I15:J15"/>
    <mergeCell ref="E16:F16"/>
    <mergeCell ref="D12:G12"/>
    <mergeCell ref="D13:G13"/>
    <mergeCell ref="D3:J3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A5" sqref="A5:IV5"/>
    </sheetView>
  </sheetViews>
  <sheetFormatPr defaultRowHeight="12.75" x14ac:dyDescent="0.2"/>
  <cols>
    <col min="1" max="1" width="4.28515625" style="6" customWidth="1"/>
    <col min="2" max="2" width="14.42578125" style="6" customWidth="1"/>
    <col min="3" max="3" width="38.28515625" style="10" customWidth="1"/>
    <col min="4" max="4" width="4.5703125" style="6" customWidth="1"/>
    <col min="5" max="5" width="10.5703125" style="6" customWidth="1"/>
    <col min="6" max="6" width="9.85546875" style="6" customWidth="1"/>
    <col min="7" max="7" width="12.7109375" style="6" customWidth="1"/>
    <col min="8" max="16384" width="9.140625" style="6"/>
  </cols>
  <sheetData>
    <row r="1" spans="1:7" ht="15.75" x14ac:dyDescent="0.2">
      <c r="A1" s="101" t="s">
        <v>6</v>
      </c>
      <c r="B1" s="101"/>
      <c r="C1" s="102"/>
      <c r="D1" s="101"/>
      <c r="E1" s="101"/>
      <c r="F1" s="101"/>
      <c r="G1" s="101"/>
    </row>
    <row r="2" spans="1:7" ht="24.95" customHeight="1" x14ac:dyDescent="0.2">
      <c r="A2" s="79" t="s">
        <v>41</v>
      </c>
      <c r="B2" s="78"/>
      <c r="C2" s="103"/>
      <c r="D2" s="103"/>
      <c r="E2" s="103"/>
      <c r="F2" s="103"/>
      <c r="G2" s="104"/>
    </row>
    <row r="3" spans="1:7" ht="24.95" hidden="1" customHeight="1" x14ac:dyDescent="0.2">
      <c r="A3" s="79" t="s">
        <v>7</v>
      </c>
      <c r="B3" s="78"/>
      <c r="C3" s="103"/>
      <c r="D3" s="103"/>
      <c r="E3" s="103"/>
      <c r="F3" s="103"/>
      <c r="G3" s="104"/>
    </row>
    <row r="4" spans="1:7" ht="24.95" hidden="1" customHeight="1" x14ac:dyDescent="0.2">
      <c r="A4" s="79" t="s">
        <v>8</v>
      </c>
      <c r="B4" s="78"/>
      <c r="C4" s="103"/>
      <c r="D4" s="103"/>
      <c r="E4" s="103"/>
      <c r="F4" s="103"/>
      <c r="G4" s="104"/>
    </row>
    <row r="5" spans="1:7" hidden="1" x14ac:dyDescent="0.2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92"/>
  <sheetViews>
    <sheetView topLeftCell="A42"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29" customWidth="1"/>
    <col min="3" max="3" width="38.28515625" style="129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21" width="0" hidden="1" customWidth="1"/>
    <col min="29" max="39" width="0" hidden="1" customWidth="1"/>
  </cols>
  <sheetData>
    <row r="1" spans="1:60" ht="15.75" customHeight="1" x14ac:dyDescent="0.25">
      <c r="A1" s="197" t="s">
        <v>6</v>
      </c>
      <c r="B1" s="197"/>
      <c r="C1" s="197"/>
      <c r="D1" s="197"/>
      <c r="E1" s="197"/>
      <c r="F1" s="197"/>
      <c r="G1" s="197"/>
      <c r="AE1" t="s">
        <v>95</v>
      </c>
    </row>
    <row r="2" spans="1:60" ht="24.95" customHeight="1" x14ac:dyDescent="0.2">
      <c r="A2" s="204" t="s">
        <v>94</v>
      </c>
      <c r="B2" s="198"/>
      <c r="C2" s="199"/>
      <c r="D2" s="200"/>
      <c r="E2" s="200"/>
      <c r="F2" s="200"/>
      <c r="G2" s="206"/>
      <c r="AE2" t="s">
        <v>96</v>
      </c>
    </row>
    <row r="3" spans="1:60" ht="24.95" hidden="1" customHeight="1" x14ac:dyDescent="0.2">
      <c r="A3" s="205" t="s">
        <v>7</v>
      </c>
      <c r="B3" s="203"/>
      <c r="C3" s="201"/>
      <c r="D3" s="202"/>
      <c r="E3" s="202"/>
      <c r="F3" s="202"/>
      <c r="G3" s="207"/>
      <c r="AE3" t="s">
        <v>97</v>
      </c>
    </row>
    <row r="4" spans="1:60" ht="24.95" hidden="1" customHeight="1" x14ac:dyDescent="0.2">
      <c r="A4" s="205" t="s">
        <v>8</v>
      </c>
      <c r="B4" s="203"/>
      <c r="C4" s="201"/>
      <c r="D4" s="202"/>
      <c r="E4" s="202"/>
      <c r="F4" s="202"/>
      <c r="G4" s="207"/>
      <c r="AE4" t="s">
        <v>98</v>
      </c>
    </row>
    <row r="5" spans="1:60" hidden="1" x14ac:dyDescent="0.2">
      <c r="A5" s="208" t="s">
        <v>99</v>
      </c>
      <c r="B5" s="209"/>
      <c r="C5" s="210"/>
      <c r="D5" s="211"/>
      <c r="E5" s="211"/>
      <c r="F5" s="211"/>
      <c r="G5" s="212"/>
      <c r="AE5" t="s">
        <v>100</v>
      </c>
    </row>
    <row r="7" spans="1:60" ht="38.25" x14ac:dyDescent="0.2">
      <c r="A7" s="217" t="s">
        <v>101</v>
      </c>
      <c r="B7" s="218" t="s">
        <v>102</v>
      </c>
      <c r="C7" s="218" t="s">
        <v>103</v>
      </c>
      <c r="D7" s="217" t="s">
        <v>104</v>
      </c>
      <c r="E7" s="217" t="s">
        <v>105</v>
      </c>
      <c r="F7" s="213" t="s">
        <v>106</v>
      </c>
      <c r="G7" s="234" t="s">
        <v>28</v>
      </c>
      <c r="H7" s="235" t="s">
        <v>29</v>
      </c>
      <c r="I7" s="235" t="s">
        <v>107</v>
      </c>
      <c r="J7" s="235" t="s">
        <v>30</v>
      </c>
      <c r="K7" s="235" t="s">
        <v>108</v>
      </c>
      <c r="L7" s="235" t="s">
        <v>109</v>
      </c>
      <c r="M7" s="235" t="s">
        <v>110</v>
      </c>
      <c r="N7" s="235" t="s">
        <v>111</v>
      </c>
      <c r="O7" s="235" t="s">
        <v>112</v>
      </c>
      <c r="P7" s="235" t="s">
        <v>113</v>
      </c>
      <c r="Q7" s="235" t="s">
        <v>114</v>
      </c>
      <c r="R7" s="235" t="s">
        <v>115</v>
      </c>
      <c r="S7" s="235" t="s">
        <v>116</v>
      </c>
      <c r="T7" s="235" t="s">
        <v>117</v>
      </c>
      <c r="U7" s="220" t="s">
        <v>118</v>
      </c>
    </row>
    <row r="8" spans="1:60" x14ac:dyDescent="0.2">
      <c r="A8" s="236" t="s">
        <v>119</v>
      </c>
      <c r="B8" s="237" t="s">
        <v>56</v>
      </c>
      <c r="C8" s="238" t="s">
        <v>57</v>
      </c>
      <c r="D8" s="239"/>
      <c r="E8" s="240"/>
      <c r="F8" s="241"/>
      <c r="G8" s="241">
        <f>SUMIF(AE9:AE11,"&lt;&gt;NOR",G9:G11)</f>
        <v>0</v>
      </c>
      <c r="H8" s="241"/>
      <c r="I8" s="241">
        <f>SUM(I9:I11)</f>
        <v>0</v>
      </c>
      <c r="J8" s="241"/>
      <c r="K8" s="241">
        <f>SUM(K9:K11)</f>
        <v>0</v>
      </c>
      <c r="L8" s="241"/>
      <c r="M8" s="241">
        <f>SUM(M9:M11)</f>
        <v>0</v>
      </c>
      <c r="N8" s="219"/>
      <c r="O8" s="219">
        <f>SUM(O9:O11)</f>
        <v>0.36895</v>
      </c>
      <c r="P8" s="219"/>
      <c r="Q8" s="219">
        <f>SUM(Q9:Q11)</f>
        <v>0</v>
      </c>
      <c r="R8" s="219"/>
      <c r="S8" s="219"/>
      <c r="T8" s="236"/>
      <c r="U8" s="219">
        <f>SUM(U9:U11)</f>
        <v>2.83</v>
      </c>
      <c r="AE8" t="s">
        <v>120</v>
      </c>
    </row>
    <row r="9" spans="1:60" outlineLevel="1" x14ac:dyDescent="0.2">
      <c r="A9" s="215">
        <v>1</v>
      </c>
      <c r="B9" s="221" t="s">
        <v>121</v>
      </c>
      <c r="C9" s="264" t="s">
        <v>122</v>
      </c>
      <c r="D9" s="223" t="s">
        <v>123</v>
      </c>
      <c r="E9" s="229">
        <v>7</v>
      </c>
      <c r="F9" s="231"/>
      <c r="G9" s="232">
        <f>ROUND(E9*F9,2)</f>
        <v>0</v>
      </c>
      <c r="H9" s="231"/>
      <c r="I9" s="232">
        <f>ROUND(E9*H9,2)</f>
        <v>0</v>
      </c>
      <c r="J9" s="231"/>
      <c r="K9" s="232">
        <f>ROUND(E9*J9,2)</f>
        <v>0</v>
      </c>
      <c r="L9" s="232">
        <v>0</v>
      </c>
      <c r="M9" s="232">
        <f>G9*(1+L9/100)</f>
        <v>0</v>
      </c>
      <c r="N9" s="224">
        <v>2.2370000000000001E-2</v>
      </c>
      <c r="O9" s="224">
        <f>ROUND(E9*N9,5)</f>
        <v>0.15659000000000001</v>
      </c>
      <c r="P9" s="224">
        <v>0</v>
      </c>
      <c r="Q9" s="224">
        <f>ROUND(E9*P9,5)</f>
        <v>0</v>
      </c>
      <c r="R9" s="224"/>
      <c r="S9" s="224"/>
      <c r="T9" s="225">
        <v>0.23599999999999999</v>
      </c>
      <c r="U9" s="224">
        <f>ROUND(E9*T9,2)</f>
        <v>1.65</v>
      </c>
      <c r="V9" s="214"/>
      <c r="W9" s="214"/>
      <c r="X9" s="214"/>
      <c r="Y9" s="214"/>
      <c r="Z9" s="214"/>
      <c r="AA9" s="214"/>
      <c r="AB9" s="214"/>
      <c r="AC9" s="214"/>
      <c r="AD9" s="214"/>
      <c r="AE9" s="214" t="s">
        <v>124</v>
      </c>
      <c r="AF9" s="214"/>
      <c r="AG9" s="214"/>
      <c r="AH9" s="214"/>
      <c r="AI9" s="214"/>
      <c r="AJ9" s="214"/>
      <c r="AK9" s="214"/>
      <c r="AL9" s="214"/>
      <c r="AM9" s="214"/>
      <c r="AN9" s="214"/>
      <c r="AO9" s="214"/>
      <c r="AP9" s="214"/>
      <c r="AQ9" s="214"/>
      <c r="AR9" s="214"/>
      <c r="AS9" s="214"/>
      <c r="AT9" s="214"/>
      <c r="AU9" s="214"/>
      <c r="AV9" s="214"/>
      <c r="AW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</row>
    <row r="10" spans="1:60" outlineLevel="1" x14ac:dyDescent="0.2">
      <c r="A10" s="215">
        <v>2</v>
      </c>
      <c r="B10" s="221" t="s">
        <v>125</v>
      </c>
      <c r="C10" s="264" t="s">
        <v>126</v>
      </c>
      <c r="D10" s="223" t="s">
        <v>123</v>
      </c>
      <c r="E10" s="229">
        <v>1</v>
      </c>
      <c r="F10" s="231"/>
      <c r="G10" s="232">
        <f>ROUND(E10*F10,2)</f>
        <v>0</v>
      </c>
      <c r="H10" s="231"/>
      <c r="I10" s="232">
        <f>ROUND(E10*H10,2)</f>
        <v>0</v>
      </c>
      <c r="J10" s="231"/>
      <c r="K10" s="232">
        <f>ROUND(E10*J10,2)</f>
        <v>0</v>
      </c>
      <c r="L10" s="232">
        <v>0</v>
      </c>
      <c r="M10" s="232">
        <f>G10*(1+L10/100)</f>
        <v>0</v>
      </c>
      <c r="N10" s="224">
        <v>8.3210000000000006E-2</v>
      </c>
      <c r="O10" s="224">
        <f>ROUND(E10*N10,5)</f>
        <v>8.3210000000000006E-2</v>
      </c>
      <c r="P10" s="224">
        <v>0</v>
      </c>
      <c r="Q10" s="224">
        <f>ROUND(E10*P10,5)</f>
        <v>0</v>
      </c>
      <c r="R10" s="224"/>
      <c r="S10" s="224"/>
      <c r="T10" s="225">
        <v>0.34100000000000003</v>
      </c>
      <c r="U10" s="224">
        <f>ROUND(E10*T10,2)</f>
        <v>0.34</v>
      </c>
      <c r="V10" s="214"/>
      <c r="W10" s="214"/>
      <c r="X10" s="214"/>
      <c r="Y10" s="214"/>
      <c r="Z10" s="214"/>
      <c r="AA10" s="214"/>
      <c r="AB10" s="214"/>
      <c r="AC10" s="214"/>
      <c r="AD10" s="214"/>
      <c r="AE10" s="214" t="s">
        <v>124</v>
      </c>
      <c r="AF10" s="214"/>
      <c r="AG10" s="214"/>
      <c r="AH10" s="214"/>
      <c r="AI10" s="214"/>
      <c r="AJ10" s="214"/>
      <c r="AK10" s="214"/>
      <c r="AL10" s="214"/>
      <c r="AM10" s="214"/>
      <c r="AN10" s="214"/>
      <c r="AO10" s="214"/>
      <c r="AP10" s="214"/>
      <c r="AQ10" s="214"/>
      <c r="AR10" s="214"/>
      <c r="AS10" s="214"/>
      <c r="AT10" s="214"/>
      <c r="AU10" s="214"/>
      <c r="AV10" s="214"/>
      <c r="AW10" s="214"/>
      <c r="AX10" s="214"/>
      <c r="AY10" s="214"/>
      <c r="AZ10" s="214"/>
      <c r="BA10" s="214"/>
      <c r="BB10" s="214"/>
      <c r="BC10" s="214"/>
      <c r="BD10" s="214"/>
      <c r="BE10" s="214"/>
      <c r="BF10" s="214"/>
      <c r="BG10" s="214"/>
      <c r="BH10" s="214"/>
    </row>
    <row r="11" spans="1:60" ht="22.5" outlineLevel="1" x14ac:dyDescent="0.2">
      <c r="A11" s="215">
        <v>3</v>
      </c>
      <c r="B11" s="221" t="s">
        <v>127</v>
      </c>
      <c r="C11" s="264" t="s">
        <v>128</v>
      </c>
      <c r="D11" s="223" t="s">
        <v>129</v>
      </c>
      <c r="E11" s="229">
        <v>0.9</v>
      </c>
      <c r="F11" s="231"/>
      <c r="G11" s="232">
        <f>ROUND(E11*F11,2)</f>
        <v>0</v>
      </c>
      <c r="H11" s="231"/>
      <c r="I11" s="232">
        <f>ROUND(E11*H11,2)</f>
        <v>0</v>
      </c>
      <c r="J11" s="231"/>
      <c r="K11" s="232">
        <f>ROUND(E11*J11,2)</f>
        <v>0</v>
      </c>
      <c r="L11" s="232">
        <v>0</v>
      </c>
      <c r="M11" s="232">
        <f>G11*(1+L11/100)</f>
        <v>0</v>
      </c>
      <c r="N11" s="224">
        <v>0.14349999999999999</v>
      </c>
      <c r="O11" s="224">
        <f>ROUND(E11*N11,5)</f>
        <v>0.12914999999999999</v>
      </c>
      <c r="P11" s="224">
        <v>0</v>
      </c>
      <c r="Q11" s="224">
        <f>ROUND(E11*P11,5)</f>
        <v>0</v>
      </c>
      <c r="R11" s="224"/>
      <c r="S11" s="224"/>
      <c r="T11" s="225">
        <v>0.93459999999999999</v>
      </c>
      <c r="U11" s="224">
        <f>ROUND(E11*T11,2)</f>
        <v>0.84</v>
      </c>
      <c r="V11" s="214"/>
      <c r="W11" s="214"/>
      <c r="X11" s="214"/>
      <c r="Y11" s="214"/>
      <c r="Z11" s="214"/>
      <c r="AA11" s="214"/>
      <c r="AB11" s="214"/>
      <c r="AC11" s="214"/>
      <c r="AD11" s="214"/>
      <c r="AE11" s="214" t="s">
        <v>124</v>
      </c>
      <c r="AF11" s="214"/>
      <c r="AG11" s="214"/>
      <c r="AH11" s="214"/>
      <c r="AI11" s="214"/>
      <c r="AJ11" s="214"/>
      <c r="AK11" s="214"/>
      <c r="AL11" s="214"/>
      <c r="AM11" s="214"/>
      <c r="AN11" s="214"/>
      <c r="AO11" s="214"/>
      <c r="AP11" s="214"/>
      <c r="AQ11" s="214"/>
      <c r="AR11" s="214"/>
      <c r="AS11" s="214"/>
      <c r="AT11" s="214"/>
      <c r="AU11" s="214"/>
      <c r="AV11" s="214"/>
      <c r="AW11" s="214"/>
      <c r="AX11" s="214"/>
      <c r="AY11" s="214"/>
      <c r="AZ11" s="214"/>
      <c r="BA11" s="214"/>
      <c r="BB11" s="214"/>
      <c r="BC11" s="214"/>
      <c r="BD11" s="214"/>
      <c r="BE11" s="214"/>
      <c r="BF11" s="214"/>
      <c r="BG11" s="214"/>
      <c r="BH11" s="214"/>
    </row>
    <row r="12" spans="1:60" x14ac:dyDescent="0.2">
      <c r="A12" s="216" t="s">
        <v>119</v>
      </c>
      <c r="B12" s="222" t="s">
        <v>58</v>
      </c>
      <c r="C12" s="265" t="s">
        <v>59</v>
      </c>
      <c r="D12" s="226"/>
      <c r="E12" s="230"/>
      <c r="F12" s="233"/>
      <c r="G12" s="233">
        <f>SUMIF(AE13:AE14,"&lt;&gt;NOR",G13:G14)</f>
        <v>0</v>
      </c>
      <c r="H12" s="233"/>
      <c r="I12" s="233">
        <f>SUM(I13:I14)</f>
        <v>0</v>
      </c>
      <c r="J12" s="233"/>
      <c r="K12" s="233">
        <f>SUM(K13:K14)</f>
        <v>0</v>
      </c>
      <c r="L12" s="233"/>
      <c r="M12" s="233">
        <f>SUM(M13:M14)</f>
        <v>0</v>
      </c>
      <c r="N12" s="227"/>
      <c r="O12" s="227">
        <f>SUM(O13:O14)</f>
        <v>2.2072500000000002</v>
      </c>
      <c r="P12" s="227"/>
      <c r="Q12" s="227">
        <f>SUM(Q13:Q14)</f>
        <v>0</v>
      </c>
      <c r="R12" s="227"/>
      <c r="S12" s="227"/>
      <c r="T12" s="228"/>
      <c r="U12" s="227">
        <f>SUM(U13:U14)</f>
        <v>85.28</v>
      </c>
      <c r="AE12" t="s">
        <v>120</v>
      </c>
    </row>
    <row r="13" spans="1:60" ht="22.5" outlineLevel="1" x14ac:dyDescent="0.2">
      <c r="A13" s="215">
        <v>4</v>
      </c>
      <c r="B13" s="221" t="s">
        <v>130</v>
      </c>
      <c r="C13" s="264" t="s">
        <v>131</v>
      </c>
      <c r="D13" s="223" t="s">
        <v>132</v>
      </c>
      <c r="E13" s="229">
        <v>37</v>
      </c>
      <c r="F13" s="231"/>
      <c r="G13" s="232">
        <f>ROUND(E13*F13,2)</f>
        <v>0</v>
      </c>
      <c r="H13" s="231"/>
      <c r="I13" s="232">
        <f>ROUND(E13*H13,2)</f>
        <v>0</v>
      </c>
      <c r="J13" s="231"/>
      <c r="K13" s="232">
        <f>ROUND(E13*J13,2)</f>
        <v>0</v>
      </c>
      <c r="L13" s="232">
        <v>0</v>
      </c>
      <c r="M13" s="232">
        <f>G13*(1+L13/100)</f>
        <v>0</v>
      </c>
      <c r="N13" s="224">
        <v>1.7330000000000002E-2</v>
      </c>
      <c r="O13" s="224">
        <f>ROUND(E13*N13,5)</f>
        <v>0.64120999999999995</v>
      </c>
      <c r="P13" s="224">
        <v>0</v>
      </c>
      <c r="Q13" s="224">
        <f>ROUND(E13*P13,5)</f>
        <v>0</v>
      </c>
      <c r="R13" s="224"/>
      <c r="S13" s="224"/>
      <c r="T13" s="225">
        <v>0.253</v>
      </c>
      <c r="U13" s="224">
        <f>ROUND(E13*T13,2)</f>
        <v>9.36</v>
      </c>
      <c r="V13" s="214"/>
      <c r="W13" s="214"/>
      <c r="X13" s="214"/>
      <c r="Y13" s="214"/>
      <c r="Z13" s="214"/>
      <c r="AA13" s="214"/>
      <c r="AB13" s="214"/>
      <c r="AC13" s="214"/>
      <c r="AD13" s="214"/>
      <c r="AE13" s="214" t="s">
        <v>124</v>
      </c>
      <c r="AF13" s="214"/>
      <c r="AG13" s="214"/>
      <c r="AH13" s="214"/>
      <c r="AI13" s="214"/>
      <c r="AJ13" s="214"/>
      <c r="AK13" s="214"/>
      <c r="AL13" s="214"/>
      <c r="AM13" s="214"/>
      <c r="AN13" s="214"/>
      <c r="AO13" s="214"/>
      <c r="AP13" s="214"/>
      <c r="AQ13" s="214"/>
      <c r="AR13" s="214"/>
      <c r="AS13" s="214"/>
      <c r="AT13" s="214"/>
      <c r="AU13" s="214"/>
      <c r="AV13" s="214"/>
      <c r="AW13" s="214"/>
      <c r="AX13" s="214"/>
      <c r="AY13" s="214"/>
      <c r="AZ13" s="214"/>
      <c r="BA13" s="214"/>
      <c r="BB13" s="214"/>
      <c r="BC13" s="214"/>
      <c r="BD13" s="214"/>
      <c r="BE13" s="214"/>
      <c r="BF13" s="214"/>
      <c r="BG13" s="214"/>
      <c r="BH13" s="214"/>
    </row>
    <row r="14" spans="1:60" outlineLevel="1" x14ac:dyDescent="0.2">
      <c r="A14" s="215">
        <v>5</v>
      </c>
      <c r="B14" s="221" t="s">
        <v>133</v>
      </c>
      <c r="C14" s="264" t="s">
        <v>134</v>
      </c>
      <c r="D14" s="223" t="s">
        <v>129</v>
      </c>
      <c r="E14" s="229">
        <v>238</v>
      </c>
      <c r="F14" s="231"/>
      <c r="G14" s="232">
        <f>ROUND(E14*F14,2)</f>
        <v>0</v>
      </c>
      <c r="H14" s="231"/>
      <c r="I14" s="232">
        <f>ROUND(E14*H14,2)</f>
        <v>0</v>
      </c>
      <c r="J14" s="231"/>
      <c r="K14" s="232">
        <f>ROUND(E14*J14,2)</f>
        <v>0</v>
      </c>
      <c r="L14" s="232">
        <v>0</v>
      </c>
      <c r="M14" s="232">
        <f>G14*(1+L14/100)</f>
        <v>0</v>
      </c>
      <c r="N14" s="224">
        <v>6.5799999999999999E-3</v>
      </c>
      <c r="O14" s="224">
        <f>ROUND(E14*N14,5)</f>
        <v>1.5660400000000001</v>
      </c>
      <c r="P14" s="224">
        <v>0</v>
      </c>
      <c r="Q14" s="224">
        <f>ROUND(E14*P14,5)</f>
        <v>0</v>
      </c>
      <c r="R14" s="224"/>
      <c r="S14" s="224"/>
      <c r="T14" s="225">
        <v>0.31900000000000001</v>
      </c>
      <c r="U14" s="224">
        <f>ROUND(E14*T14,2)</f>
        <v>75.92</v>
      </c>
      <c r="V14" s="214"/>
      <c r="W14" s="214"/>
      <c r="X14" s="214"/>
      <c r="Y14" s="214"/>
      <c r="Z14" s="214"/>
      <c r="AA14" s="214"/>
      <c r="AB14" s="214"/>
      <c r="AC14" s="214"/>
      <c r="AD14" s="214"/>
      <c r="AE14" s="214" t="s">
        <v>124</v>
      </c>
      <c r="AF14" s="214"/>
      <c r="AG14" s="214"/>
      <c r="AH14" s="214"/>
      <c r="AI14" s="214"/>
      <c r="AJ14" s="214"/>
      <c r="AK14" s="214"/>
      <c r="AL14" s="214"/>
      <c r="AM14" s="214"/>
      <c r="AN14" s="214"/>
      <c r="AO14" s="214"/>
      <c r="AP14" s="214"/>
      <c r="AQ14" s="214"/>
      <c r="AR14" s="214"/>
      <c r="AS14" s="214"/>
      <c r="AT14" s="214"/>
      <c r="AU14" s="214"/>
      <c r="AV14" s="214"/>
      <c r="AW14" s="214"/>
      <c r="AX14" s="214"/>
      <c r="AY14" s="214"/>
      <c r="AZ14" s="214"/>
      <c r="BA14" s="214"/>
      <c r="BB14" s="214"/>
      <c r="BC14" s="214"/>
      <c r="BD14" s="214"/>
      <c r="BE14" s="214"/>
      <c r="BF14" s="214"/>
      <c r="BG14" s="214"/>
      <c r="BH14" s="214"/>
    </row>
    <row r="15" spans="1:60" x14ac:dyDescent="0.2">
      <c r="A15" s="216" t="s">
        <v>119</v>
      </c>
      <c r="B15" s="222" t="s">
        <v>60</v>
      </c>
      <c r="C15" s="265" t="s">
        <v>61</v>
      </c>
      <c r="D15" s="226"/>
      <c r="E15" s="230"/>
      <c r="F15" s="233"/>
      <c r="G15" s="233">
        <f>SUMIF(AE16:AE16,"&lt;&gt;NOR",G16:G16)</f>
        <v>0</v>
      </c>
      <c r="H15" s="233"/>
      <c r="I15" s="233">
        <f>SUM(I16:I16)</f>
        <v>0</v>
      </c>
      <c r="J15" s="233"/>
      <c r="K15" s="233">
        <f>SUM(K16:K16)</f>
        <v>0</v>
      </c>
      <c r="L15" s="233"/>
      <c r="M15" s="233">
        <f>SUM(M16:M16)</f>
        <v>0</v>
      </c>
      <c r="N15" s="227"/>
      <c r="O15" s="227">
        <f>SUM(O16:O16)</f>
        <v>0.54857999999999996</v>
      </c>
      <c r="P15" s="227"/>
      <c r="Q15" s="227">
        <f>SUM(Q16:Q16)</f>
        <v>0</v>
      </c>
      <c r="R15" s="227"/>
      <c r="S15" s="227"/>
      <c r="T15" s="228"/>
      <c r="U15" s="227">
        <f>SUM(U16:U16)</f>
        <v>15.87</v>
      </c>
      <c r="AE15" t="s">
        <v>120</v>
      </c>
    </row>
    <row r="16" spans="1:60" outlineLevel="1" x14ac:dyDescent="0.2">
      <c r="A16" s="215">
        <v>6</v>
      </c>
      <c r="B16" s="221" t="s">
        <v>135</v>
      </c>
      <c r="C16" s="264" t="s">
        <v>136</v>
      </c>
      <c r="D16" s="223" t="s">
        <v>129</v>
      </c>
      <c r="E16" s="229">
        <v>61.5</v>
      </c>
      <c r="F16" s="231"/>
      <c r="G16" s="232">
        <f>ROUND(E16*F16,2)</f>
        <v>0</v>
      </c>
      <c r="H16" s="231"/>
      <c r="I16" s="232">
        <f>ROUND(E16*H16,2)</f>
        <v>0</v>
      </c>
      <c r="J16" s="231"/>
      <c r="K16" s="232">
        <f>ROUND(E16*J16,2)</f>
        <v>0</v>
      </c>
      <c r="L16" s="232">
        <v>0</v>
      </c>
      <c r="M16" s="232">
        <f>G16*(1+L16/100)</f>
        <v>0</v>
      </c>
      <c r="N16" s="224">
        <v>8.9200000000000008E-3</v>
      </c>
      <c r="O16" s="224">
        <f>ROUND(E16*N16,5)</f>
        <v>0.54857999999999996</v>
      </c>
      <c r="P16" s="224">
        <v>0</v>
      </c>
      <c r="Q16" s="224">
        <f>ROUND(E16*P16,5)</f>
        <v>0</v>
      </c>
      <c r="R16" s="224"/>
      <c r="S16" s="224"/>
      <c r="T16" s="225">
        <v>0.25800000000000001</v>
      </c>
      <c r="U16" s="224">
        <f>ROUND(E16*T16,2)</f>
        <v>15.87</v>
      </c>
      <c r="V16" s="214"/>
      <c r="W16" s="214"/>
      <c r="X16" s="214"/>
      <c r="Y16" s="214"/>
      <c r="Z16" s="214"/>
      <c r="AA16" s="214"/>
      <c r="AB16" s="214"/>
      <c r="AC16" s="214"/>
      <c r="AD16" s="214"/>
      <c r="AE16" s="214" t="s">
        <v>124</v>
      </c>
      <c r="AF16" s="214"/>
      <c r="AG16" s="214"/>
      <c r="AH16" s="214"/>
      <c r="AI16" s="214"/>
      <c r="AJ16" s="214"/>
      <c r="AK16" s="214"/>
      <c r="AL16" s="214"/>
      <c r="AM16" s="214"/>
      <c r="AN16" s="214"/>
      <c r="AO16" s="214"/>
      <c r="AP16" s="214"/>
      <c r="AQ16" s="214"/>
      <c r="AR16" s="214"/>
      <c r="AS16" s="214"/>
      <c r="AT16" s="214"/>
      <c r="AU16" s="214"/>
      <c r="AV16" s="214"/>
      <c r="AW16" s="214"/>
      <c r="AX16" s="214"/>
      <c r="AY16" s="214"/>
      <c r="AZ16" s="214"/>
      <c r="BA16" s="214"/>
      <c r="BB16" s="214"/>
      <c r="BC16" s="214"/>
      <c r="BD16" s="214"/>
      <c r="BE16" s="214"/>
      <c r="BF16" s="214"/>
      <c r="BG16" s="214"/>
      <c r="BH16" s="214"/>
    </row>
    <row r="17" spans="1:60" x14ac:dyDescent="0.2">
      <c r="A17" s="216" t="s">
        <v>119</v>
      </c>
      <c r="B17" s="222" t="s">
        <v>62</v>
      </c>
      <c r="C17" s="265" t="s">
        <v>63</v>
      </c>
      <c r="D17" s="226"/>
      <c r="E17" s="230"/>
      <c r="F17" s="233"/>
      <c r="G17" s="233">
        <f>SUMIF(AE18:AE18,"&lt;&gt;NOR",G18:G18)</f>
        <v>0</v>
      </c>
      <c r="H17" s="233"/>
      <c r="I17" s="233">
        <f>SUM(I18:I18)</f>
        <v>0</v>
      </c>
      <c r="J17" s="233"/>
      <c r="K17" s="233">
        <f>SUM(K18:K18)</f>
        <v>0</v>
      </c>
      <c r="L17" s="233"/>
      <c r="M17" s="233">
        <f>SUM(M18:M18)</f>
        <v>0</v>
      </c>
      <c r="N17" s="227"/>
      <c r="O17" s="227">
        <f>SUM(O18:O18)</f>
        <v>4.4999999999999999E-4</v>
      </c>
      <c r="P17" s="227"/>
      <c r="Q17" s="227">
        <f>SUM(Q18:Q18)</f>
        <v>0</v>
      </c>
      <c r="R17" s="227"/>
      <c r="S17" s="227"/>
      <c r="T17" s="228"/>
      <c r="U17" s="227">
        <f>SUM(U18:U18)</f>
        <v>5.85</v>
      </c>
      <c r="AE17" t="s">
        <v>120</v>
      </c>
    </row>
    <row r="18" spans="1:60" outlineLevel="1" x14ac:dyDescent="0.2">
      <c r="A18" s="215">
        <v>7</v>
      </c>
      <c r="B18" s="221" t="s">
        <v>137</v>
      </c>
      <c r="C18" s="264" t="s">
        <v>138</v>
      </c>
      <c r="D18" s="223" t="s">
        <v>129</v>
      </c>
      <c r="E18" s="229">
        <v>45</v>
      </c>
      <c r="F18" s="231"/>
      <c r="G18" s="232">
        <f>ROUND(E18*F18,2)</f>
        <v>0</v>
      </c>
      <c r="H18" s="231"/>
      <c r="I18" s="232">
        <f>ROUND(E18*H18,2)</f>
        <v>0</v>
      </c>
      <c r="J18" s="231"/>
      <c r="K18" s="232">
        <f>ROUND(E18*J18,2)</f>
        <v>0</v>
      </c>
      <c r="L18" s="232">
        <v>0</v>
      </c>
      <c r="M18" s="232">
        <f>G18*(1+L18/100)</f>
        <v>0</v>
      </c>
      <c r="N18" s="224">
        <v>1.0000000000000001E-5</v>
      </c>
      <c r="O18" s="224">
        <f>ROUND(E18*N18,5)</f>
        <v>4.4999999999999999E-4</v>
      </c>
      <c r="P18" s="224">
        <v>0</v>
      </c>
      <c r="Q18" s="224">
        <f>ROUND(E18*P18,5)</f>
        <v>0</v>
      </c>
      <c r="R18" s="224"/>
      <c r="S18" s="224"/>
      <c r="T18" s="225">
        <v>0.13</v>
      </c>
      <c r="U18" s="224">
        <f>ROUND(E18*T18,2)</f>
        <v>5.85</v>
      </c>
      <c r="V18" s="214"/>
      <c r="W18" s="214"/>
      <c r="X18" s="214"/>
      <c r="Y18" s="214"/>
      <c r="Z18" s="214"/>
      <c r="AA18" s="214"/>
      <c r="AB18" s="214"/>
      <c r="AC18" s="214"/>
      <c r="AD18" s="214"/>
      <c r="AE18" s="214" t="s">
        <v>124</v>
      </c>
      <c r="AF18" s="214"/>
      <c r="AG18" s="214"/>
      <c r="AH18" s="214"/>
      <c r="AI18" s="214"/>
      <c r="AJ18" s="214"/>
      <c r="AK18" s="214"/>
      <c r="AL18" s="214"/>
      <c r="AM18" s="214"/>
      <c r="AN18" s="214"/>
      <c r="AO18" s="214"/>
      <c r="AP18" s="214"/>
      <c r="AQ18" s="214"/>
      <c r="AR18" s="214"/>
      <c r="AS18" s="214"/>
      <c r="AT18" s="214"/>
      <c r="AU18" s="214"/>
      <c r="AV18" s="214"/>
      <c r="AW18" s="214"/>
      <c r="AX18" s="214"/>
      <c r="AY18" s="214"/>
      <c r="AZ18" s="214"/>
      <c r="BA18" s="214"/>
      <c r="BB18" s="214"/>
      <c r="BC18" s="214"/>
      <c r="BD18" s="214"/>
      <c r="BE18" s="214"/>
      <c r="BF18" s="214"/>
      <c r="BG18" s="214"/>
      <c r="BH18" s="214"/>
    </row>
    <row r="19" spans="1:60" x14ac:dyDescent="0.2">
      <c r="A19" s="216" t="s">
        <v>119</v>
      </c>
      <c r="B19" s="222" t="s">
        <v>64</v>
      </c>
      <c r="C19" s="265" t="s">
        <v>65</v>
      </c>
      <c r="D19" s="226"/>
      <c r="E19" s="230"/>
      <c r="F19" s="233"/>
      <c r="G19" s="233">
        <f>SUMIF(AE20:AE21,"&lt;&gt;NOR",G20:G21)</f>
        <v>0</v>
      </c>
      <c r="H19" s="233"/>
      <c r="I19" s="233">
        <f>SUM(I20:I21)</f>
        <v>0</v>
      </c>
      <c r="J19" s="233"/>
      <c r="K19" s="233">
        <f>SUM(K20:K21)</f>
        <v>0</v>
      </c>
      <c r="L19" s="233"/>
      <c r="M19" s="233">
        <f>SUM(M20:M21)</f>
        <v>0</v>
      </c>
      <c r="N19" s="227"/>
      <c r="O19" s="227">
        <f>SUM(O20:O21)</f>
        <v>1.5100000000000001E-3</v>
      </c>
      <c r="P19" s="227"/>
      <c r="Q19" s="227">
        <f>SUM(Q20:Q21)</f>
        <v>0.65599999999999992</v>
      </c>
      <c r="R19" s="227"/>
      <c r="S19" s="227"/>
      <c r="T19" s="228"/>
      <c r="U19" s="227">
        <f>SUM(U20:U21)</f>
        <v>3.29</v>
      </c>
      <c r="AE19" t="s">
        <v>120</v>
      </c>
    </row>
    <row r="20" spans="1:60" ht="22.5" outlineLevel="1" x14ac:dyDescent="0.2">
      <c r="A20" s="215">
        <v>8</v>
      </c>
      <c r="B20" s="221" t="s">
        <v>139</v>
      </c>
      <c r="C20" s="264" t="s">
        <v>140</v>
      </c>
      <c r="D20" s="223" t="s">
        <v>129</v>
      </c>
      <c r="E20" s="229">
        <v>12.1</v>
      </c>
      <c r="F20" s="231"/>
      <c r="G20" s="232">
        <f>ROUND(E20*F20,2)</f>
        <v>0</v>
      </c>
      <c r="H20" s="231"/>
      <c r="I20" s="232">
        <f>ROUND(E20*H20,2)</f>
        <v>0</v>
      </c>
      <c r="J20" s="231"/>
      <c r="K20" s="232">
        <f>ROUND(E20*J20,2)</f>
        <v>0</v>
      </c>
      <c r="L20" s="232">
        <v>0</v>
      </c>
      <c r="M20" s="232">
        <f>G20*(1+L20/100)</f>
        <v>0</v>
      </c>
      <c r="N20" s="224">
        <v>0</v>
      </c>
      <c r="O20" s="224">
        <f>ROUND(E20*N20,5)</f>
        <v>0</v>
      </c>
      <c r="P20" s="224">
        <v>0.02</v>
      </c>
      <c r="Q20" s="224">
        <f>ROUND(E20*P20,5)</f>
        <v>0.24199999999999999</v>
      </c>
      <c r="R20" s="224"/>
      <c r="S20" s="224"/>
      <c r="T20" s="225">
        <v>0.23</v>
      </c>
      <c r="U20" s="224">
        <f>ROUND(E20*T20,2)</f>
        <v>2.78</v>
      </c>
      <c r="V20" s="214"/>
      <c r="W20" s="214"/>
      <c r="X20" s="214"/>
      <c r="Y20" s="214"/>
      <c r="Z20" s="214"/>
      <c r="AA20" s="214"/>
      <c r="AB20" s="214"/>
      <c r="AC20" s="214"/>
      <c r="AD20" s="214"/>
      <c r="AE20" s="214" t="s">
        <v>124</v>
      </c>
      <c r="AF20" s="214"/>
      <c r="AG20" s="214"/>
      <c r="AH20" s="214"/>
      <c r="AI20" s="214"/>
      <c r="AJ20" s="214"/>
      <c r="AK20" s="214"/>
      <c r="AL20" s="214"/>
      <c r="AM20" s="214"/>
      <c r="AN20" s="214"/>
      <c r="AO20" s="214"/>
      <c r="AP20" s="214"/>
      <c r="AQ20" s="214"/>
      <c r="AR20" s="214"/>
      <c r="AS20" s="214"/>
      <c r="AT20" s="214"/>
      <c r="AU20" s="214"/>
      <c r="AV20" s="214"/>
      <c r="AW20" s="214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/>
    </row>
    <row r="21" spans="1:60" outlineLevel="1" x14ac:dyDescent="0.2">
      <c r="A21" s="215">
        <v>9</v>
      </c>
      <c r="B21" s="221" t="s">
        <v>141</v>
      </c>
      <c r="C21" s="264" t="s">
        <v>142</v>
      </c>
      <c r="D21" s="223" t="s">
        <v>129</v>
      </c>
      <c r="E21" s="229">
        <v>2.25</v>
      </c>
      <c r="F21" s="231"/>
      <c r="G21" s="232">
        <f>ROUND(E21*F21,2)</f>
        <v>0</v>
      </c>
      <c r="H21" s="231"/>
      <c r="I21" s="232">
        <f>ROUND(E21*H21,2)</f>
        <v>0</v>
      </c>
      <c r="J21" s="231"/>
      <c r="K21" s="232">
        <f>ROUND(E21*J21,2)</f>
        <v>0</v>
      </c>
      <c r="L21" s="232">
        <v>0</v>
      </c>
      <c r="M21" s="232">
        <f>G21*(1+L21/100)</f>
        <v>0</v>
      </c>
      <c r="N21" s="224">
        <v>6.7000000000000002E-4</v>
      </c>
      <c r="O21" s="224">
        <f>ROUND(E21*N21,5)</f>
        <v>1.5100000000000001E-3</v>
      </c>
      <c r="P21" s="224">
        <v>0.184</v>
      </c>
      <c r="Q21" s="224">
        <f>ROUND(E21*P21,5)</f>
        <v>0.41399999999999998</v>
      </c>
      <c r="R21" s="224"/>
      <c r="S21" s="224"/>
      <c r="T21" s="225">
        <v>0.22700000000000001</v>
      </c>
      <c r="U21" s="224">
        <f>ROUND(E21*T21,2)</f>
        <v>0.51</v>
      </c>
      <c r="V21" s="214"/>
      <c r="W21" s="214"/>
      <c r="X21" s="214"/>
      <c r="Y21" s="214"/>
      <c r="Z21" s="214"/>
      <c r="AA21" s="214"/>
      <c r="AB21" s="214"/>
      <c r="AC21" s="214"/>
      <c r="AD21" s="214"/>
      <c r="AE21" s="214" t="s">
        <v>124</v>
      </c>
      <c r="AF21" s="214"/>
      <c r="AG21" s="214"/>
      <c r="AH21" s="214"/>
      <c r="AI21" s="214"/>
      <c r="AJ21" s="214"/>
      <c r="AK21" s="214"/>
      <c r="AL21" s="214"/>
      <c r="AM21" s="214"/>
      <c r="AN21" s="214"/>
      <c r="AO21" s="214"/>
      <c r="AP21" s="214"/>
      <c r="AQ21" s="214"/>
      <c r="AR21" s="214"/>
      <c r="AS21" s="214"/>
      <c r="AT21" s="214"/>
      <c r="AU21" s="214"/>
      <c r="AV21" s="214"/>
      <c r="AW21" s="214"/>
      <c r="AX21" s="214"/>
      <c r="AY21" s="214"/>
      <c r="AZ21" s="214"/>
      <c r="BA21" s="214"/>
      <c r="BB21" s="214"/>
      <c r="BC21" s="214"/>
      <c r="BD21" s="214"/>
      <c r="BE21" s="214"/>
      <c r="BF21" s="214"/>
      <c r="BG21" s="214"/>
      <c r="BH21" s="214"/>
    </row>
    <row r="22" spans="1:60" x14ac:dyDescent="0.2">
      <c r="A22" s="216" t="s">
        <v>119</v>
      </c>
      <c r="B22" s="222" t="s">
        <v>66</v>
      </c>
      <c r="C22" s="265" t="s">
        <v>67</v>
      </c>
      <c r="D22" s="226"/>
      <c r="E22" s="230"/>
      <c r="F22" s="233"/>
      <c r="G22" s="233">
        <f>SUMIF(AE23:AE26,"&lt;&gt;NOR",G23:G26)</f>
        <v>0</v>
      </c>
      <c r="H22" s="233"/>
      <c r="I22" s="233">
        <f>SUM(I23:I26)</f>
        <v>0</v>
      </c>
      <c r="J22" s="233"/>
      <c r="K22" s="233">
        <f>SUM(K23:K26)</f>
        <v>0</v>
      </c>
      <c r="L22" s="233"/>
      <c r="M22" s="233">
        <f>SUM(M23:M26)</f>
        <v>0</v>
      </c>
      <c r="N22" s="227"/>
      <c r="O22" s="227">
        <f>SUM(O23:O26)</f>
        <v>0</v>
      </c>
      <c r="P22" s="227"/>
      <c r="Q22" s="227">
        <f>SUM(Q23:Q26)</f>
        <v>0.50590000000000002</v>
      </c>
      <c r="R22" s="227"/>
      <c r="S22" s="227"/>
      <c r="T22" s="228"/>
      <c r="U22" s="227">
        <f>SUM(U23:U26)</f>
        <v>5.65</v>
      </c>
      <c r="AE22" t="s">
        <v>120</v>
      </c>
    </row>
    <row r="23" spans="1:60" outlineLevel="1" x14ac:dyDescent="0.2">
      <c r="A23" s="215">
        <v>10</v>
      </c>
      <c r="B23" s="221" t="s">
        <v>143</v>
      </c>
      <c r="C23" s="264" t="s">
        <v>144</v>
      </c>
      <c r="D23" s="223" t="s">
        <v>145</v>
      </c>
      <c r="E23" s="229">
        <v>1</v>
      </c>
      <c r="F23" s="231"/>
      <c r="G23" s="232">
        <f>ROUND(E23*F23,2)</f>
        <v>0</v>
      </c>
      <c r="H23" s="231"/>
      <c r="I23" s="232">
        <f>ROUND(E23*H23,2)</f>
        <v>0</v>
      </c>
      <c r="J23" s="231"/>
      <c r="K23" s="232">
        <f>ROUND(E23*J23,2)</f>
        <v>0</v>
      </c>
      <c r="L23" s="232">
        <v>0</v>
      </c>
      <c r="M23" s="232">
        <f>G23*(1+L23/100)</f>
        <v>0</v>
      </c>
      <c r="N23" s="224">
        <v>0</v>
      </c>
      <c r="O23" s="224">
        <f>ROUND(E23*N23,5)</f>
        <v>0</v>
      </c>
      <c r="P23" s="224">
        <v>1.6E-2</v>
      </c>
      <c r="Q23" s="224">
        <f>ROUND(E23*P23,5)</f>
        <v>1.6E-2</v>
      </c>
      <c r="R23" s="224"/>
      <c r="S23" s="224"/>
      <c r="T23" s="225">
        <v>0.21</v>
      </c>
      <c r="U23" s="224">
        <f>ROUND(E23*T23,2)</f>
        <v>0.21</v>
      </c>
      <c r="V23" s="214"/>
      <c r="W23" s="214"/>
      <c r="X23" s="214"/>
      <c r="Y23" s="214"/>
      <c r="Z23" s="214"/>
      <c r="AA23" s="214"/>
      <c r="AB23" s="214"/>
      <c r="AC23" s="214"/>
      <c r="AD23" s="214"/>
      <c r="AE23" s="214" t="s">
        <v>124</v>
      </c>
      <c r="AF23" s="214"/>
      <c r="AG23" s="214"/>
      <c r="AH23" s="214"/>
      <c r="AI23" s="214"/>
      <c r="AJ23" s="214"/>
      <c r="AK23" s="214"/>
      <c r="AL23" s="214"/>
      <c r="AM23" s="214"/>
      <c r="AN23" s="214"/>
      <c r="AO23" s="214"/>
      <c r="AP23" s="214"/>
      <c r="AQ23" s="214"/>
      <c r="AR23" s="214"/>
      <c r="AS23" s="214"/>
      <c r="AT23" s="214"/>
      <c r="AU23" s="214"/>
      <c r="AV23" s="214"/>
      <c r="AW23" s="214"/>
      <c r="AX23" s="214"/>
      <c r="AY23" s="214"/>
      <c r="AZ23" s="214"/>
      <c r="BA23" s="214"/>
      <c r="BB23" s="214"/>
      <c r="BC23" s="214"/>
      <c r="BD23" s="214"/>
      <c r="BE23" s="214"/>
      <c r="BF23" s="214"/>
      <c r="BG23" s="214"/>
      <c r="BH23" s="214"/>
    </row>
    <row r="24" spans="1:60" outlineLevel="1" x14ac:dyDescent="0.2">
      <c r="A24" s="215">
        <v>11</v>
      </c>
      <c r="B24" s="221" t="s">
        <v>146</v>
      </c>
      <c r="C24" s="264" t="s">
        <v>147</v>
      </c>
      <c r="D24" s="223" t="s">
        <v>129</v>
      </c>
      <c r="E24" s="229">
        <v>6.6</v>
      </c>
      <c r="F24" s="231"/>
      <c r="G24" s="232">
        <f>ROUND(E24*F24,2)</f>
        <v>0</v>
      </c>
      <c r="H24" s="231"/>
      <c r="I24" s="232">
        <f>ROUND(E24*H24,2)</f>
        <v>0</v>
      </c>
      <c r="J24" s="231"/>
      <c r="K24" s="232">
        <f>ROUND(E24*J24,2)</f>
        <v>0</v>
      </c>
      <c r="L24" s="232">
        <v>0</v>
      </c>
      <c r="M24" s="232">
        <f>G24*(1+L24/100)</f>
        <v>0</v>
      </c>
      <c r="N24" s="224">
        <v>0</v>
      </c>
      <c r="O24" s="224">
        <f>ROUND(E24*N24,5)</f>
        <v>0</v>
      </c>
      <c r="P24" s="224">
        <v>6.8000000000000005E-2</v>
      </c>
      <c r="Q24" s="224">
        <f>ROUND(E24*P24,5)</f>
        <v>0.44879999999999998</v>
      </c>
      <c r="R24" s="224"/>
      <c r="S24" s="224"/>
      <c r="T24" s="225">
        <v>0.48</v>
      </c>
      <c r="U24" s="224">
        <f>ROUND(E24*T24,2)</f>
        <v>3.17</v>
      </c>
      <c r="V24" s="214"/>
      <c r="W24" s="214"/>
      <c r="X24" s="214"/>
      <c r="Y24" s="214"/>
      <c r="Z24" s="214"/>
      <c r="AA24" s="214"/>
      <c r="AB24" s="214"/>
      <c r="AC24" s="214"/>
      <c r="AD24" s="214"/>
      <c r="AE24" s="214" t="s">
        <v>124</v>
      </c>
      <c r="AF24" s="214"/>
      <c r="AG24" s="214"/>
      <c r="AH24" s="214"/>
      <c r="AI24" s="214"/>
      <c r="AJ24" s="214"/>
      <c r="AK24" s="214"/>
      <c r="AL24" s="214"/>
      <c r="AM24" s="214"/>
      <c r="AN24" s="214"/>
      <c r="AO24" s="214"/>
      <c r="AP24" s="214"/>
      <c r="AQ24" s="214"/>
      <c r="AR24" s="214"/>
      <c r="AS24" s="214"/>
      <c r="AT24" s="214"/>
      <c r="AU24" s="214"/>
      <c r="AV24" s="214"/>
      <c r="AW24" s="214"/>
      <c r="AX24" s="214"/>
      <c r="AY24" s="214"/>
      <c r="AZ24" s="214"/>
      <c r="BA24" s="214"/>
      <c r="BB24" s="214"/>
      <c r="BC24" s="214"/>
      <c r="BD24" s="214"/>
      <c r="BE24" s="214"/>
      <c r="BF24" s="214"/>
      <c r="BG24" s="214"/>
      <c r="BH24" s="214"/>
    </row>
    <row r="25" spans="1:60" outlineLevel="1" x14ac:dyDescent="0.2">
      <c r="A25" s="215">
        <v>12</v>
      </c>
      <c r="B25" s="221" t="s">
        <v>148</v>
      </c>
      <c r="C25" s="264" t="s">
        <v>149</v>
      </c>
      <c r="D25" s="223" t="s">
        <v>132</v>
      </c>
      <c r="E25" s="229">
        <v>13.7</v>
      </c>
      <c r="F25" s="231"/>
      <c r="G25" s="232">
        <f>ROUND(E25*F25,2)</f>
        <v>0</v>
      </c>
      <c r="H25" s="231"/>
      <c r="I25" s="232">
        <f>ROUND(E25*H25,2)</f>
        <v>0</v>
      </c>
      <c r="J25" s="231"/>
      <c r="K25" s="232">
        <f>ROUND(E25*J25,2)</f>
        <v>0</v>
      </c>
      <c r="L25" s="232">
        <v>0</v>
      </c>
      <c r="M25" s="232">
        <f>G25*(1+L25/100)</f>
        <v>0</v>
      </c>
      <c r="N25" s="224">
        <v>0</v>
      </c>
      <c r="O25" s="224">
        <f>ROUND(E25*N25,5)</f>
        <v>0</v>
      </c>
      <c r="P25" s="224">
        <v>3.0000000000000001E-3</v>
      </c>
      <c r="Q25" s="224">
        <f>ROUND(E25*P25,5)</f>
        <v>4.1099999999999998E-2</v>
      </c>
      <c r="R25" s="224"/>
      <c r="S25" s="224"/>
      <c r="T25" s="225">
        <v>0.13</v>
      </c>
      <c r="U25" s="224">
        <f>ROUND(E25*T25,2)</f>
        <v>1.78</v>
      </c>
      <c r="V25" s="214"/>
      <c r="W25" s="214"/>
      <c r="X25" s="214"/>
      <c r="Y25" s="214"/>
      <c r="Z25" s="214"/>
      <c r="AA25" s="214"/>
      <c r="AB25" s="214"/>
      <c r="AC25" s="214"/>
      <c r="AD25" s="214"/>
      <c r="AE25" s="214" t="s">
        <v>124</v>
      </c>
      <c r="AF25" s="214"/>
      <c r="AG25" s="214"/>
      <c r="AH25" s="214"/>
      <c r="AI25" s="214"/>
      <c r="AJ25" s="214"/>
      <c r="AK25" s="214"/>
      <c r="AL25" s="214"/>
      <c r="AM25" s="214"/>
      <c r="AN25" s="214"/>
      <c r="AO25" s="214"/>
      <c r="AP25" s="214"/>
      <c r="AQ25" s="214"/>
      <c r="AR25" s="214"/>
      <c r="AS25" s="214"/>
      <c r="AT25" s="214"/>
      <c r="AU25" s="214"/>
      <c r="AV25" s="214"/>
      <c r="AW25" s="214"/>
      <c r="AX25" s="214"/>
      <c r="AY25" s="214"/>
      <c r="AZ25" s="214"/>
      <c r="BA25" s="214"/>
      <c r="BB25" s="214"/>
      <c r="BC25" s="214"/>
      <c r="BD25" s="214"/>
      <c r="BE25" s="214"/>
      <c r="BF25" s="214"/>
      <c r="BG25" s="214"/>
      <c r="BH25" s="214"/>
    </row>
    <row r="26" spans="1:60" outlineLevel="1" x14ac:dyDescent="0.2">
      <c r="A26" s="215">
        <v>13</v>
      </c>
      <c r="B26" s="221" t="s">
        <v>150</v>
      </c>
      <c r="C26" s="264" t="s">
        <v>151</v>
      </c>
      <c r="D26" s="223" t="s">
        <v>152</v>
      </c>
      <c r="E26" s="229">
        <v>1</v>
      </c>
      <c r="F26" s="231"/>
      <c r="G26" s="232">
        <f>ROUND(E26*F26,2)</f>
        <v>0</v>
      </c>
      <c r="H26" s="231"/>
      <c r="I26" s="232">
        <f>ROUND(E26*H26,2)</f>
        <v>0</v>
      </c>
      <c r="J26" s="231"/>
      <c r="K26" s="232">
        <f>ROUND(E26*J26,2)</f>
        <v>0</v>
      </c>
      <c r="L26" s="232">
        <v>0</v>
      </c>
      <c r="M26" s="232">
        <f>G26*(1+L26/100)</f>
        <v>0</v>
      </c>
      <c r="N26" s="224">
        <v>0</v>
      </c>
      <c r="O26" s="224">
        <f>ROUND(E26*N26,5)</f>
        <v>0</v>
      </c>
      <c r="P26" s="224">
        <v>0</v>
      </c>
      <c r="Q26" s="224">
        <f>ROUND(E26*P26,5)</f>
        <v>0</v>
      </c>
      <c r="R26" s="224"/>
      <c r="S26" s="224"/>
      <c r="T26" s="225">
        <v>0.49</v>
      </c>
      <c r="U26" s="224">
        <f>ROUND(E26*T26,2)</f>
        <v>0.49</v>
      </c>
      <c r="V26" s="214"/>
      <c r="W26" s="214"/>
      <c r="X26" s="214"/>
      <c r="Y26" s="214"/>
      <c r="Z26" s="214"/>
      <c r="AA26" s="214"/>
      <c r="AB26" s="214"/>
      <c r="AC26" s="214"/>
      <c r="AD26" s="214"/>
      <c r="AE26" s="214" t="s">
        <v>124</v>
      </c>
      <c r="AF26" s="214"/>
      <c r="AG26" s="214"/>
      <c r="AH26" s="214"/>
      <c r="AI26" s="214"/>
      <c r="AJ26" s="214"/>
      <c r="AK26" s="214"/>
      <c r="AL26" s="214"/>
      <c r="AM26" s="214"/>
      <c r="AN26" s="214"/>
      <c r="AO26" s="214"/>
      <c r="AP26" s="214"/>
      <c r="AQ26" s="214"/>
      <c r="AR26" s="214"/>
      <c r="AS26" s="214"/>
      <c r="AT26" s="214"/>
      <c r="AU26" s="214"/>
      <c r="AV26" s="214"/>
      <c r="AW26" s="214"/>
      <c r="AX26" s="214"/>
      <c r="AY26" s="214"/>
      <c r="AZ26" s="214"/>
      <c r="BA26" s="214"/>
      <c r="BB26" s="214"/>
      <c r="BC26" s="214"/>
      <c r="BD26" s="214"/>
      <c r="BE26" s="214"/>
      <c r="BF26" s="214"/>
      <c r="BG26" s="214"/>
      <c r="BH26" s="214"/>
    </row>
    <row r="27" spans="1:60" x14ac:dyDescent="0.2">
      <c r="A27" s="216" t="s">
        <v>119</v>
      </c>
      <c r="B27" s="222" t="s">
        <v>68</v>
      </c>
      <c r="C27" s="265" t="s">
        <v>69</v>
      </c>
      <c r="D27" s="226"/>
      <c r="E27" s="230"/>
      <c r="F27" s="233"/>
      <c r="G27" s="233">
        <f>SUMIF(AE28:AE28,"&lt;&gt;NOR",G28:G28)</f>
        <v>0</v>
      </c>
      <c r="H27" s="233"/>
      <c r="I27" s="233">
        <f>SUM(I28:I28)</f>
        <v>0</v>
      </c>
      <c r="J27" s="233"/>
      <c r="K27" s="233">
        <f>SUM(K28:K28)</f>
        <v>0</v>
      </c>
      <c r="L27" s="233"/>
      <c r="M27" s="233">
        <f>SUM(M28:M28)</f>
        <v>0</v>
      </c>
      <c r="N27" s="227"/>
      <c r="O27" s="227">
        <f>SUM(O28:O28)</f>
        <v>0</v>
      </c>
      <c r="P27" s="227"/>
      <c r="Q27" s="227">
        <f>SUM(Q28:Q28)</f>
        <v>0</v>
      </c>
      <c r="R27" s="227"/>
      <c r="S27" s="227"/>
      <c r="T27" s="228"/>
      <c r="U27" s="227">
        <f>SUM(U28:U28)</f>
        <v>0.31</v>
      </c>
      <c r="AE27" t="s">
        <v>120</v>
      </c>
    </row>
    <row r="28" spans="1:60" outlineLevel="1" x14ac:dyDescent="0.2">
      <c r="A28" s="215">
        <v>14</v>
      </c>
      <c r="B28" s="221" t="s">
        <v>153</v>
      </c>
      <c r="C28" s="264" t="s">
        <v>154</v>
      </c>
      <c r="D28" s="223" t="s">
        <v>152</v>
      </c>
      <c r="E28" s="229">
        <v>1</v>
      </c>
      <c r="F28" s="231"/>
      <c r="G28" s="232">
        <f>ROUND(E28*F28,2)</f>
        <v>0</v>
      </c>
      <c r="H28" s="231"/>
      <c r="I28" s="232">
        <f>ROUND(E28*H28,2)</f>
        <v>0</v>
      </c>
      <c r="J28" s="231"/>
      <c r="K28" s="232">
        <f>ROUND(E28*J28,2)</f>
        <v>0</v>
      </c>
      <c r="L28" s="232">
        <v>0</v>
      </c>
      <c r="M28" s="232">
        <f>G28*(1+L28/100)</f>
        <v>0</v>
      </c>
      <c r="N28" s="224">
        <v>0</v>
      </c>
      <c r="O28" s="224">
        <f>ROUND(E28*N28,5)</f>
        <v>0</v>
      </c>
      <c r="P28" s="224">
        <v>0</v>
      </c>
      <c r="Q28" s="224">
        <f>ROUND(E28*P28,5)</f>
        <v>0</v>
      </c>
      <c r="R28" s="224"/>
      <c r="S28" s="224"/>
      <c r="T28" s="225">
        <v>0.307</v>
      </c>
      <c r="U28" s="224">
        <f>ROUND(E28*T28,2)</f>
        <v>0.31</v>
      </c>
      <c r="V28" s="214"/>
      <c r="W28" s="214"/>
      <c r="X28" s="214"/>
      <c r="Y28" s="214"/>
      <c r="Z28" s="214"/>
      <c r="AA28" s="214"/>
      <c r="AB28" s="214"/>
      <c r="AC28" s="214"/>
      <c r="AD28" s="214"/>
      <c r="AE28" s="214" t="s">
        <v>124</v>
      </c>
      <c r="AF28" s="214"/>
      <c r="AG28" s="214"/>
      <c r="AH28" s="214"/>
      <c r="AI28" s="214"/>
      <c r="AJ28" s="214"/>
      <c r="AK28" s="214"/>
      <c r="AL28" s="214"/>
      <c r="AM28" s="214"/>
      <c r="AN28" s="214"/>
      <c r="AO28" s="214"/>
      <c r="AP28" s="214"/>
      <c r="AQ28" s="214"/>
      <c r="AR28" s="214"/>
      <c r="AS28" s="214"/>
      <c r="AT28" s="214"/>
      <c r="AU28" s="214"/>
      <c r="AV28" s="214"/>
      <c r="AW28" s="214"/>
      <c r="AX28" s="214"/>
      <c r="AY28" s="214"/>
      <c r="AZ28" s="214"/>
      <c r="BA28" s="214"/>
      <c r="BB28" s="214"/>
      <c r="BC28" s="214"/>
      <c r="BD28" s="214"/>
      <c r="BE28" s="214"/>
      <c r="BF28" s="214"/>
      <c r="BG28" s="214"/>
      <c r="BH28" s="214"/>
    </row>
    <row r="29" spans="1:60" x14ac:dyDescent="0.2">
      <c r="A29" s="216" t="s">
        <v>119</v>
      </c>
      <c r="B29" s="222" t="s">
        <v>70</v>
      </c>
      <c r="C29" s="265" t="s">
        <v>71</v>
      </c>
      <c r="D29" s="226"/>
      <c r="E29" s="230"/>
      <c r="F29" s="233"/>
      <c r="G29" s="233">
        <f>SUMIF(AE30:AE31,"&lt;&gt;NOR",G30:G31)</f>
        <v>0</v>
      </c>
      <c r="H29" s="233"/>
      <c r="I29" s="233">
        <f>SUM(I30:I31)</f>
        <v>0</v>
      </c>
      <c r="J29" s="233"/>
      <c r="K29" s="233">
        <f>SUM(K30:K31)</f>
        <v>0</v>
      </c>
      <c r="L29" s="233"/>
      <c r="M29" s="233">
        <f>SUM(M30:M31)</f>
        <v>0</v>
      </c>
      <c r="N29" s="227"/>
      <c r="O29" s="227">
        <f>SUM(O30:O31)</f>
        <v>1.07E-3</v>
      </c>
      <c r="P29" s="227"/>
      <c r="Q29" s="227">
        <f>SUM(Q30:Q31)</f>
        <v>6.3899999999999998E-3</v>
      </c>
      <c r="R29" s="227"/>
      <c r="S29" s="227"/>
      <c r="T29" s="228"/>
      <c r="U29" s="227">
        <f>SUM(U30:U31)</f>
        <v>0.79</v>
      </c>
      <c r="AE29" t="s">
        <v>120</v>
      </c>
    </row>
    <row r="30" spans="1:60" outlineLevel="1" x14ac:dyDescent="0.2">
      <c r="A30" s="215">
        <v>15</v>
      </c>
      <c r="B30" s="221" t="s">
        <v>155</v>
      </c>
      <c r="C30" s="264" t="s">
        <v>156</v>
      </c>
      <c r="D30" s="223" t="s">
        <v>132</v>
      </c>
      <c r="E30" s="229">
        <v>3</v>
      </c>
      <c r="F30" s="231"/>
      <c r="G30" s="232">
        <f>ROUND(E30*F30,2)</f>
        <v>0</v>
      </c>
      <c r="H30" s="231"/>
      <c r="I30" s="232">
        <f>ROUND(E30*H30,2)</f>
        <v>0</v>
      </c>
      <c r="J30" s="231"/>
      <c r="K30" s="232">
        <f>ROUND(E30*J30,2)</f>
        <v>0</v>
      </c>
      <c r="L30" s="232">
        <v>0</v>
      </c>
      <c r="M30" s="232">
        <f>G30*(1+L30/100)</f>
        <v>0</v>
      </c>
      <c r="N30" s="224">
        <v>0</v>
      </c>
      <c r="O30" s="224">
        <f>ROUND(E30*N30,5)</f>
        <v>0</v>
      </c>
      <c r="P30" s="224">
        <v>2.1299999999999999E-3</v>
      </c>
      <c r="Q30" s="224">
        <f>ROUND(E30*P30,5)</f>
        <v>6.3899999999999998E-3</v>
      </c>
      <c r="R30" s="224"/>
      <c r="S30" s="224"/>
      <c r="T30" s="225">
        <v>0.17299999999999999</v>
      </c>
      <c r="U30" s="224">
        <f>ROUND(E30*T30,2)</f>
        <v>0.52</v>
      </c>
      <c r="V30" s="214"/>
      <c r="W30" s="214"/>
      <c r="X30" s="214"/>
      <c r="Y30" s="214"/>
      <c r="Z30" s="214"/>
      <c r="AA30" s="214"/>
      <c r="AB30" s="214"/>
      <c r="AC30" s="214"/>
      <c r="AD30" s="214"/>
      <c r="AE30" s="214" t="s">
        <v>124</v>
      </c>
      <c r="AF30" s="214"/>
      <c r="AG30" s="214"/>
      <c r="AH30" s="214"/>
      <c r="AI30" s="214"/>
      <c r="AJ30" s="214"/>
      <c r="AK30" s="214"/>
      <c r="AL30" s="214"/>
      <c r="AM30" s="214"/>
      <c r="AN30" s="214"/>
      <c r="AO30" s="214"/>
      <c r="AP30" s="214"/>
      <c r="AQ30" s="214"/>
      <c r="AR30" s="214"/>
      <c r="AS30" s="214"/>
      <c r="AT30" s="214"/>
      <c r="AU30" s="214"/>
      <c r="AV30" s="214"/>
      <c r="AW30" s="214"/>
      <c r="AX30" s="214"/>
      <c r="AY30" s="214"/>
      <c r="AZ30" s="214"/>
      <c r="BA30" s="214"/>
      <c r="BB30" s="214"/>
      <c r="BC30" s="214"/>
      <c r="BD30" s="214"/>
      <c r="BE30" s="214"/>
      <c r="BF30" s="214"/>
      <c r="BG30" s="214"/>
      <c r="BH30" s="214"/>
    </row>
    <row r="31" spans="1:60" outlineLevel="1" x14ac:dyDescent="0.2">
      <c r="A31" s="215">
        <v>16</v>
      </c>
      <c r="B31" s="221" t="s">
        <v>157</v>
      </c>
      <c r="C31" s="264" t="s">
        <v>158</v>
      </c>
      <c r="D31" s="223" t="s">
        <v>132</v>
      </c>
      <c r="E31" s="229">
        <v>1</v>
      </c>
      <c r="F31" s="231"/>
      <c r="G31" s="232">
        <f>ROUND(E31*F31,2)</f>
        <v>0</v>
      </c>
      <c r="H31" s="231"/>
      <c r="I31" s="232">
        <f>ROUND(E31*H31,2)</f>
        <v>0</v>
      </c>
      <c r="J31" s="231"/>
      <c r="K31" s="232">
        <f>ROUND(E31*J31,2)</f>
        <v>0</v>
      </c>
      <c r="L31" s="232">
        <v>0</v>
      </c>
      <c r="M31" s="232">
        <f>G31*(1+L31/100)</f>
        <v>0</v>
      </c>
      <c r="N31" s="224">
        <v>1.07E-3</v>
      </c>
      <c r="O31" s="224">
        <f>ROUND(E31*N31,5)</f>
        <v>1.07E-3</v>
      </c>
      <c r="P31" s="224">
        <v>0</v>
      </c>
      <c r="Q31" s="224">
        <f>ROUND(E31*P31,5)</f>
        <v>0</v>
      </c>
      <c r="R31" s="224"/>
      <c r="S31" s="224"/>
      <c r="T31" s="225">
        <v>0.27400000000000002</v>
      </c>
      <c r="U31" s="224">
        <f>ROUND(E31*T31,2)</f>
        <v>0.27</v>
      </c>
      <c r="V31" s="214"/>
      <c r="W31" s="214"/>
      <c r="X31" s="214"/>
      <c r="Y31" s="214"/>
      <c r="Z31" s="214"/>
      <c r="AA31" s="214"/>
      <c r="AB31" s="214"/>
      <c r="AC31" s="214"/>
      <c r="AD31" s="214"/>
      <c r="AE31" s="214" t="s">
        <v>124</v>
      </c>
      <c r="AF31" s="214"/>
      <c r="AG31" s="214"/>
      <c r="AH31" s="214"/>
      <c r="AI31" s="214"/>
      <c r="AJ31" s="214"/>
      <c r="AK31" s="214"/>
      <c r="AL31" s="214"/>
      <c r="AM31" s="214"/>
      <c r="AN31" s="214"/>
      <c r="AO31" s="214"/>
      <c r="AP31" s="214"/>
      <c r="AQ31" s="214"/>
      <c r="AR31" s="214"/>
      <c r="AS31" s="214"/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</row>
    <row r="32" spans="1:60" x14ac:dyDescent="0.2">
      <c r="A32" s="216" t="s">
        <v>119</v>
      </c>
      <c r="B32" s="222" t="s">
        <v>72</v>
      </c>
      <c r="C32" s="265" t="s">
        <v>73</v>
      </c>
      <c r="D32" s="226"/>
      <c r="E32" s="230"/>
      <c r="F32" s="233"/>
      <c r="G32" s="233">
        <f>SUMIF(AE33:AE44,"&lt;&gt;NOR",G33:G44)</f>
        <v>0</v>
      </c>
      <c r="H32" s="233"/>
      <c r="I32" s="233">
        <f>SUM(I33:I44)</f>
        <v>0</v>
      </c>
      <c r="J32" s="233"/>
      <c r="K32" s="233">
        <f>SUM(K33:K44)</f>
        <v>0</v>
      </c>
      <c r="L32" s="233"/>
      <c r="M32" s="233">
        <f>SUM(M33:M44)</f>
        <v>0</v>
      </c>
      <c r="N32" s="227"/>
      <c r="O32" s="227">
        <f>SUM(O33:O44)</f>
        <v>7.8E-2</v>
      </c>
      <c r="P32" s="227"/>
      <c r="Q32" s="227">
        <f>SUM(Q33:Q44)</f>
        <v>7.8469999999999998E-2</v>
      </c>
      <c r="R32" s="227"/>
      <c r="S32" s="227"/>
      <c r="T32" s="228"/>
      <c r="U32" s="227">
        <f>SUM(U33:U44)</f>
        <v>9.7199999999999989</v>
      </c>
      <c r="AE32" t="s">
        <v>120</v>
      </c>
    </row>
    <row r="33" spans="1:60" outlineLevel="1" x14ac:dyDescent="0.2">
      <c r="A33" s="215">
        <v>17</v>
      </c>
      <c r="B33" s="221" t="s">
        <v>159</v>
      </c>
      <c r="C33" s="264" t="s">
        <v>160</v>
      </c>
      <c r="D33" s="223" t="s">
        <v>152</v>
      </c>
      <c r="E33" s="229">
        <v>1</v>
      </c>
      <c r="F33" s="231"/>
      <c r="G33" s="232">
        <f>ROUND(E33*F33,2)</f>
        <v>0</v>
      </c>
      <c r="H33" s="231"/>
      <c r="I33" s="232">
        <f>ROUND(E33*H33,2)</f>
        <v>0</v>
      </c>
      <c r="J33" s="231"/>
      <c r="K33" s="232">
        <f>ROUND(E33*J33,2)</f>
        <v>0</v>
      </c>
      <c r="L33" s="232">
        <v>0</v>
      </c>
      <c r="M33" s="232">
        <f>G33*(1+L33/100)</f>
        <v>0</v>
      </c>
      <c r="N33" s="224">
        <v>0</v>
      </c>
      <c r="O33" s="224">
        <f>ROUND(E33*N33,5)</f>
        <v>0</v>
      </c>
      <c r="P33" s="224">
        <v>1.9460000000000002E-2</v>
      </c>
      <c r="Q33" s="224">
        <f>ROUND(E33*P33,5)</f>
        <v>1.9460000000000002E-2</v>
      </c>
      <c r="R33" s="224"/>
      <c r="S33" s="224"/>
      <c r="T33" s="225">
        <v>0.38200000000000001</v>
      </c>
      <c r="U33" s="224">
        <f>ROUND(E33*T33,2)</f>
        <v>0.38</v>
      </c>
      <c r="V33" s="214"/>
      <c r="W33" s="214"/>
      <c r="X33" s="214"/>
      <c r="Y33" s="214"/>
      <c r="Z33" s="214"/>
      <c r="AA33" s="214"/>
      <c r="AB33" s="214"/>
      <c r="AC33" s="214"/>
      <c r="AD33" s="214"/>
      <c r="AE33" s="214" t="s">
        <v>124</v>
      </c>
      <c r="AF33" s="214"/>
      <c r="AG33" s="214"/>
      <c r="AH33" s="214"/>
      <c r="AI33" s="214"/>
      <c r="AJ33" s="214"/>
      <c r="AK33" s="214"/>
      <c r="AL33" s="214"/>
      <c r="AM33" s="214"/>
      <c r="AN33" s="214"/>
      <c r="AO33" s="214"/>
      <c r="AP33" s="214"/>
      <c r="AQ33" s="214"/>
      <c r="AR33" s="214"/>
      <c r="AS33" s="214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</row>
    <row r="34" spans="1:60" outlineLevel="1" x14ac:dyDescent="0.2">
      <c r="A34" s="215">
        <v>18</v>
      </c>
      <c r="B34" s="221" t="s">
        <v>161</v>
      </c>
      <c r="C34" s="264" t="s">
        <v>162</v>
      </c>
      <c r="D34" s="223" t="s">
        <v>152</v>
      </c>
      <c r="E34" s="229">
        <v>1</v>
      </c>
      <c r="F34" s="231"/>
      <c r="G34" s="232">
        <f>ROUND(E34*F34,2)</f>
        <v>0</v>
      </c>
      <c r="H34" s="231"/>
      <c r="I34" s="232">
        <f>ROUND(E34*H34,2)</f>
        <v>0</v>
      </c>
      <c r="J34" s="231"/>
      <c r="K34" s="232">
        <f>ROUND(E34*J34,2)</f>
        <v>0</v>
      </c>
      <c r="L34" s="232">
        <v>0</v>
      </c>
      <c r="M34" s="232">
        <f>G34*(1+L34/100)</f>
        <v>0</v>
      </c>
      <c r="N34" s="224">
        <v>0</v>
      </c>
      <c r="O34" s="224">
        <f>ROUND(E34*N34,5)</f>
        <v>0</v>
      </c>
      <c r="P34" s="224">
        <v>3.2899999999999999E-2</v>
      </c>
      <c r="Q34" s="224">
        <f>ROUND(E34*P34,5)</f>
        <v>3.2899999999999999E-2</v>
      </c>
      <c r="R34" s="224"/>
      <c r="S34" s="224"/>
      <c r="T34" s="225">
        <v>0.432</v>
      </c>
      <c r="U34" s="224">
        <f>ROUND(E34*T34,2)</f>
        <v>0.43</v>
      </c>
      <c r="V34" s="214"/>
      <c r="W34" s="214"/>
      <c r="X34" s="214"/>
      <c r="Y34" s="214"/>
      <c r="Z34" s="214"/>
      <c r="AA34" s="214"/>
      <c r="AB34" s="214"/>
      <c r="AC34" s="214"/>
      <c r="AD34" s="214"/>
      <c r="AE34" s="214" t="s">
        <v>124</v>
      </c>
      <c r="AF34" s="214"/>
      <c r="AG34" s="214"/>
      <c r="AH34" s="214"/>
      <c r="AI34" s="214"/>
      <c r="AJ34" s="214"/>
      <c r="AK34" s="214"/>
      <c r="AL34" s="214"/>
      <c r="AM34" s="214"/>
      <c r="AN34" s="214"/>
      <c r="AO34" s="214"/>
      <c r="AP34" s="214"/>
      <c r="AQ34" s="214"/>
      <c r="AR34" s="214"/>
      <c r="AS34" s="214"/>
      <c r="AT34" s="214"/>
      <c r="AU34" s="214"/>
      <c r="AV34" s="214"/>
      <c r="AW34" s="214"/>
      <c r="AX34" s="214"/>
      <c r="AY34" s="214"/>
      <c r="AZ34" s="214"/>
      <c r="BA34" s="214"/>
      <c r="BB34" s="214"/>
      <c r="BC34" s="214"/>
      <c r="BD34" s="214"/>
      <c r="BE34" s="214"/>
      <c r="BF34" s="214"/>
      <c r="BG34" s="214"/>
      <c r="BH34" s="214"/>
    </row>
    <row r="35" spans="1:60" outlineLevel="1" x14ac:dyDescent="0.2">
      <c r="A35" s="215">
        <v>19</v>
      </c>
      <c r="B35" s="221" t="s">
        <v>163</v>
      </c>
      <c r="C35" s="264" t="s">
        <v>164</v>
      </c>
      <c r="D35" s="223" t="s">
        <v>152</v>
      </c>
      <c r="E35" s="229">
        <v>2</v>
      </c>
      <c r="F35" s="231"/>
      <c r="G35" s="232">
        <f>ROUND(E35*F35,2)</f>
        <v>0</v>
      </c>
      <c r="H35" s="231"/>
      <c r="I35" s="232">
        <f>ROUND(E35*H35,2)</f>
        <v>0</v>
      </c>
      <c r="J35" s="231"/>
      <c r="K35" s="232">
        <f>ROUND(E35*J35,2)</f>
        <v>0</v>
      </c>
      <c r="L35" s="232">
        <v>0</v>
      </c>
      <c r="M35" s="232">
        <f>G35*(1+L35/100)</f>
        <v>0</v>
      </c>
      <c r="N35" s="224">
        <v>0</v>
      </c>
      <c r="O35" s="224">
        <f>ROUND(E35*N35,5)</f>
        <v>0</v>
      </c>
      <c r="P35" s="224">
        <v>1.56E-3</v>
      </c>
      <c r="Q35" s="224">
        <f>ROUND(E35*P35,5)</f>
        <v>3.1199999999999999E-3</v>
      </c>
      <c r="R35" s="224"/>
      <c r="S35" s="224"/>
      <c r="T35" s="225">
        <v>0.217</v>
      </c>
      <c r="U35" s="224">
        <f>ROUND(E35*T35,2)</f>
        <v>0.43</v>
      </c>
      <c r="V35" s="214"/>
      <c r="W35" s="214"/>
      <c r="X35" s="214"/>
      <c r="Y35" s="214"/>
      <c r="Z35" s="214"/>
      <c r="AA35" s="214"/>
      <c r="AB35" s="214"/>
      <c r="AC35" s="214"/>
      <c r="AD35" s="214"/>
      <c r="AE35" s="214" t="s">
        <v>124</v>
      </c>
      <c r="AF35" s="214"/>
      <c r="AG35" s="214"/>
      <c r="AH35" s="214"/>
      <c r="AI35" s="214"/>
      <c r="AJ35" s="214"/>
      <c r="AK35" s="214"/>
      <c r="AL35" s="214"/>
      <c r="AM35" s="214"/>
      <c r="AN35" s="214"/>
      <c r="AO35" s="214"/>
      <c r="AP35" s="214"/>
      <c r="AQ35" s="214"/>
      <c r="AR35" s="214"/>
      <c r="AS35" s="214"/>
      <c r="AT35" s="214"/>
      <c r="AU35" s="214"/>
      <c r="AV35" s="214"/>
      <c r="AW35" s="214"/>
      <c r="AX35" s="214"/>
      <c r="AY35" s="214"/>
      <c r="AZ35" s="214"/>
      <c r="BA35" s="214"/>
      <c r="BB35" s="214"/>
      <c r="BC35" s="214"/>
      <c r="BD35" s="214"/>
      <c r="BE35" s="214"/>
      <c r="BF35" s="214"/>
      <c r="BG35" s="214"/>
      <c r="BH35" s="214"/>
    </row>
    <row r="36" spans="1:60" outlineLevel="1" x14ac:dyDescent="0.2">
      <c r="A36" s="215">
        <v>20</v>
      </c>
      <c r="B36" s="221" t="s">
        <v>165</v>
      </c>
      <c r="C36" s="264" t="s">
        <v>166</v>
      </c>
      <c r="D36" s="223" t="s">
        <v>152</v>
      </c>
      <c r="E36" s="229">
        <v>1</v>
      </c>
      <c r="F36" s="231"/>
      <c r="G36" s="232">
        <f>ROUND(E36*F36,2)</f>
        <v>0</v>
      </c>
      <c r="H36" s="231"/>
      <c r="I36" s="232">
        <f>ROUND(E36*H36,2)</f>
        <v>0</v>
      </c>
      <c r="J36" s="231"/>
      <c r="K36" s="232">
        <f>ROUND(E36*J36,2)</f>
        <v>0</v>
      </c>
      <c r="L36" s="232">
        <v>0</v>
      </c>
      <c r="M36" s="232">
        <f>G36*(1+L36/100)</f>
        <v>0</v>
      </c>
      <c r="N36" s="224">
        <v>0</v>
      </c>
      <c r="O36" s="224">
        <f>ROUND(E36*N36,5)</f>
        <v>0</v>
      </c>
      <c r="P36" s="224">
        <v>1.933E-2</v>
      </c>
      <c r="Q36" s="224">
        <f>ROUND(E36*P36,5)</f>
        <v>1.933E-2</v>
      </c>
      <c r="R36" s="224"/>
      <c r="S36" s="224"/>
      <c r="T36" s="225">
        <v>0.59</v>
      </c>
      <c r="U36" s="224">
        <f>ROUND(E36*T36,2)</f>
        <v>0.59</v>
      </c>
      <c r="V36" s="214"/>
      <c r="W36" s="214"/>
      <c r="X36" s="214"/>
      <c r="Y36" s="214"/>
      <c r="Z36" s="214"/>
      <c r="AA36" s="214"/>
      <c r="AB36" s="214"/>
      <c r="AC36" s="214"/>
      <c r="AD36" s="214"/>
      <c r="AE36" s="214" t="s">
        <v>124</v>
      </c>
      <c r="AF36" s="214"/>
      <c r="AG36" s="214"/>
      <c r="AH36" s="214"/>
      <c r="AI36" s="214"/>
      <c r="AJ36" s="214"/>
      <c r="AK36" s="214"/>
      <c r="AL36" s="214"/>
      <c r="AM36" s="214"/>
      <c r="AN36" s="214"/>
      <c r="AO36" s="214"/>
      <c r="AP36" s="214"/>
      <c r="AQ36" s="214"/>
      <c r="AR36" s="214"/>
      <c r="AS36" s="214"/>
      <c r="AT36" s="214"/>
      <c r="AU36" s="214"/>
      <c r="AV36" s="214"/>
      <c r="AW36" s="214"/>
      <c r="AX36" s="214"/>
      <c r="AY36" s="214"/>
      <c r="AZ36" s="214"/>
      <c r="BA36" s="214"/>
      <c r="BB36" s="214"/>
      <c r="BC36" s="214"/>
      <c r="BD36" s="214"/>
      <c r="BE36" s="214"/>
      <c r="BF36" s="214"/>
      <c r="BG36" s="214"/>
      <c r="BH36" s="214"/>
    </row>
    <row r="37" spans="1:60" outlineLevel="1" x14ac:dyDescent="0.2">
      <c r="A37" s="215">
        <v>21</v>
      </c>
      <c r="B37" s="221" t="s">
        <v>167</v>
      </c>
      <c r="C37" s="264" t="s">
        <v>168</v>
      </c>
      <c r="D37" s="223" t="s">
        <v>123</v>
      </c>
      <c r="E37" s="229">
        <v>3</v>
      </c>
      <c r="F37" s="231"/>
      <c r="G37" s="232">
        <f>ROUND(E37*F37,2)</f>
        <v>0</v>
      </c>
      <c r="H37" s="231"/>
      <c r="I37" s="232">
        <f>ROUND(E37*H37,2)</f>
        <v>0</v>
      </c>
      <c r="J37" s="231"/>
      <c r="K37" s="232">
        <f>ROUND(E37*J37,2)</f>
        <v>0</v>
      </c>
      <c r="L37" s="232">
        <v>0</v>
      </c>
      <c r="M37" s="232">
        <f>G37*(1+L37/100)</f>
        <v>0</v>
      </c>
      <c r="N37" s="224">
        <v>0</v>
      </c>
      <c r="O37" s="224">
        <f>ROUND(E37*N37,5)</f>
        <v>0</v>
      </c>
      <c r="P37" s="224">
        <v>1.2199999999999999E-3</v>
      </c>
      <c r="Q37" s="224">
        <f>ROUND(E37*P37,5)</f>
        <v>3.6600000000000001E-3</v>
      </c>
      <c r="R37" s="224"/>
      <c r="S37" s="224"/>
      <c r="T37" s="225">
        <v>4.8000000000000001E-2</v>
      </c>
      <c r="U37" s="224">
        <f>ROUND(E37*T37,2)</f>
        <v>0.14000000000000001</v>
      </c>
      <c r="V37" s="214"/>
      <c r="W37" s="214"/>
      <c r="X37" s="214"/>
      <c r="Y37" s="214"/>
      <c r="Z37" s="214"/>
      <c r="AA37" s="214"/>
      <c r="AB37" s="214"/>
      <c r="AC37" s="214"/>
      <c r="AD37" s="214"/>
      <c r="AE37" s="214" t="s">
        <v>124</v>
      </c>
      <c r="AF37" s="214"/>
      <c r="AG37" s="214"/>
      <c r="AH37" s="214"/>
      <c r="AI37" s="214"/>
      <c r="AJ37" s="214"/>
      <c r="AK37" s="214"/>
      <c r="AL37" s="214"/>
      <c r="AM37" s="214"/>
      <c r="AN37" s="214"/>
      <c r="AO37" s="214"/>
      <c r="AP37" s="214"/>
      <c r="AQ37" s="214"/>
      <c r="AR37" s="214"/>
      <c r="AS37" s="214"/>
      <c r="AT37" s="214"/>
      <c r="AU37" s="214"/>
      <c r="AV37" s="214"/>
      <c r="AW37" s="214"/>
      <c r="AX37" s="214"/>
      <c r="AY37" s="214"/>
      <c r="AZ37" s="214"/>
      <c r="BA37" s="214"/>
      <c r="BB37" s="214"/>
      <c r="BC37" s="214"/>
      <c r="BD37" s="214"/>
      <c r="BE37" s="214"/>
      <c r="BF37" s="214"/>
      <c r="BG37" s="214"/>
      <c r="BH37" s="214"/>
    </row>
    <row r="38" spans="1:60" ht="22.5" outlineLevel="1" x14ac:dyDescent="0.2">
      <c r="A38" s="215">
        <v>22</v>
      </c>
      <c r="B38" s="221" t="s">
        <v>169</v>
      </c>
      <c r="C38" s="264" t="s">
        <v>170</v>
      </c>
      <c r="D38" s="223" t="s">
        <v>123</v>
      </c>
      <c r="E38" s="229">
        <v>2</v>
      </c>
      <c r="F38" s="231"/>
      <c r="G38" s="232">
        <f>ROUND(E38*F38,2)</f>
        <v>0</v>
      </c>
      <c r="H38" s="231"/>
      <c r="I38" s="232">
        <f>ROUND(E38*H38,2)</f>
        <v>0</v>
      </c>
      <c r="J38" s="231"/>
      <c r="K38" s="232">
        <f>ROUND(E38*J38,2)</f>
        <v>0</v>
      </c>
      <c r="L38" s="232">
        <v>0</v>
      </c>
      <c r="M38" s="232">
        <f>G38*(1+L38/100)</f>
        <v>0</v>
      </c>
      <c r="N38" s="224">
        <v>2.2000000000000001E-4</v>
      </c>
      <c r="O38" s="224">
        <f>ROUND(E38*N38,5)</f>
        <v>4.4000000000000002E-4</v>
      </c>
      <c r="P38" s="224">
        <v>0</v>
      </c>
      <c r="Q38" s="224">
        <f>ROUND(E38*P38,5)</f>
        <v>0</v>
      </c>
      <c r="R38" s="224"/>
      <c r="S38" s="224"/>
      <c r="T38" s="225">
        <v>0.246</v>
      </c>
      <c r="U38" s="224">
        <f>ROUND(E38*T38,2)</f>
        <v>0.49</v>
      </c>
      <c r="V38" s="214"/>
      <c r="W38" s="214"/>
      <c r="X38" s="214"/>
      <c r="Y38" s="214"/>
      <c r="Z38" s="214"/>
      <c r="AA38" s="214"/>
      <c r="AB38" s="214"/>
      <c r="AC38" s="214"/>
      <c r="AD38" s="214"/>
      <c r="AE38" s="214" t="s">
        <v>124</v>
      </c>
      <c r="AF38" s="214"/>
      <c r="AG38" s="214"/>
      <c r="AH38" s="214"/>
      <c r="AI38" s="214"/>
      <c r="AJ38" s="214"/>
      <c r="AK38" s="214"/>
      <c r="AL38" s="214"/>
      <c r="AM38" s="214"/>
      <c r="AN38" s="214"/>
      <c r="AO38" s="214"/>
      <c r="AP38" s="214"/>
      <c r="AQ38" s="214"/>
      <c r="AR38" s="214"/>
      <c r="AS38" s="214"/>
      <c r="AT38" s="214"/>
      <c r="AU38" s="214"/>
      <c r="AV38" s="214"/>
      <c r="AW38" s="214"/>
      <c r="AX38" s="214"/>
      <c r="AY38" s="214"/>
      <c r="AZ38" s="214"/>
      <c r="BA38" s="214"/>
      <c r="BB38" s="214"/>
      <c r="BC38" s="214"/>
      <c r="BD38" s="214"/>
      <c r="BE38" s="214"/>
      <c r="BF38" s="214"/>
      <c r="BG38" s="214"/>
      <c r="BH38" s="214"/>
    </row>
    <row r="39" spans="1:60" outlineLevel="1" x14ac:dyDescent="0.2">
      <c r="A39" s="215">
        <v>23</v>
      </c>
      <c r="B39" s="221" t="s">
        <v>171</v>
      </c>
      <c r="C39" s="264" t="s">
        <v>172</v>
      </c>
      <c r="D39" s="223" t="s">
        <v>152</v>
      </c>
      <c r="E39" s="229">
        <v>1</v>
      </c>
      <c r="F39" s="231"/>
      <c r="G39" s="232">
        <f>ROUND(E39*F39,2)</f>
        <v>0</v>
      </c>
      <c r="H39" s="231"/>
      <c r="I39" s="232">
        <f>ROUND(E39*H39,2)</f>
        <v>0</v>
      </c>
      <c r="J39" s="231"/>
      <c r="K39" s="232">
        <f>ROUND(E39*J39,2)</f>
        <v>0</v>
      </c>
      <c r="L39" s="232">
        <v>0</v>
      </c>
      <c r="M39" s="232">
        <f>G39*(1+L39/100)</f>
        <v>0</v>
      </c>
      <c r="N39" s="224">
        <v>1.41E-3</v>
      </c>
      <c r="O39" s="224">
        <f>ROUND(E39*N39,5)</f>
        <v>1.41E-3</v>
      </c>
      <c r="P39" s="224">
        <v>0</v>
      </c>
      <c r="Q39" s="224">
        <f>ROUND(E39*P39,5)</f>
        <v>0</v>
      </c>
      <c r="R39" s="224"/>
      <c r="S39" s="224"/>
      <c r="T39" s="225">
        <v>1.575</v>
      </c>
      <c r="U39" s="224">
        <f>ROUND(E39*T39,2)</f>
        <v>1.58</v>
      </c>
      <c r="V39" s="214"/>
      <c r="W39" s="214"/>
      <c r="X39" s="214"/>
      <c r="Y39" s="214"/>
      <c r="Z39" s="214"/>
      <c r="AA39" s="214"/>
      <c r="AB39" s="214"/>
      <c r="AC39" s="214"/>
      <c r="AD39" s="214"/>
      <c r="AE39" s="214" t="s">
        <v>124</v>
      </c>
      <c r="AF39" s="214"/>
      <c r="AG39" s="214"/>
      <c r="AH39" s="214"/>
      <c r="AI39" s="214"/>
      <c r="AJ39" s="214"/>
      <c r="AK39" s="214"/>
      <c r="AL39" s="214"/>
      <c r="AM39" s="214"/>
      <c r="AN39" s="214"/>
      <c r="AO39" s="214"/>
      <c r="AP39" s="214"/>
      <c r="AQ39" s="214"/>
      <c r="AR39" s="214"/>
      <c r="AS39" s="214"/>
      <c r="AT39" s="214"/>
      <c r="AU39" s="214"/>
      <c r="AV39" s="214"/>
      <c r="AW39" s="214"/>
      <c r="AX39" s="214"/>
      <c r="AY39" s="214"/>
      <c r="AZ39" s="214"/>
      <c r="BA39" s="214"/>
      <c r="BB39" s="214"/>
      <c r="BC39" s="214"/>
      <c r="BD39" s="214"/>
      <c r="BE39" s="214"/>
      <c r="BF39" s="214"/>
      <c r="BG39" s="214"/>
      <c r="BH39" s="214"/>
    </row>
    <row r="40" spans="1:60" outlineLevel="1" x14ac:dyDescent="0.2">
      <c r="A40" s="215">
        <v>24</v>
      </c>
      <c r="B40" s="221" t="s">
        <v>173</v>
      </c>
      <c r="C40" s="264" t="s">
        <v>174</v>
      </c>
      <c r="D40" s="223" t="s">
        <v>152</v>
      </c>
      <c r="E40" s="229">
        <v>1</v>
      </c>
      <c r="F40" s="231"/>
      <c r="G40" s="232">
        <f>ROUND(E40*F40,2)</f>
        <v>0</v>
      </c>
      <c r="H40" s="231"/>
      <c r="I40" s="232">
        <f>ROUND(E40*H40,2)</f>
        <v>0</v>
      </c>
      <c r="J40" s="231"/>
      <c r="K40" s="232">
        <f>ROUND(E40*J40,2)</f>
        <v>0</v>
      </c>
      <c r="L40" s="232">
        <v>0</v>
      </c>
      <c r="M40" s="232">
        <f>G40*(1+L40/100)</f>
        <v>0</v>
      </c>
      <c r="N40" s="224">
        <v>4.4519999999999997E-2</v>
      </c>
      <c r="O40" s="224">
        <f>ROUND(E40*N40,5)</f>
        <v>4.4519999999999997E-2</v>
      </c>
      <c r="P40" s="224">
        <v>0</v>
      </c>
      <c r="Q40" s="224">
        <f>ROUND(E40*P40,5)</f>
        <v>0</v>
      </c>
      <c r="R40" s="224"/>
      <c r="S40" s="224"/>
      <c r="T40" s="225">
        <v>2.4620000000000002</v>
      </c>
      <c r="U40" s="224">
        <f>ROUND(E40*T40,2)</f>
        <v>2.46</v>
      </c>
      <c r="V40" s="214"/>
      <c r="W40" s="214"/>
      <c r="X40" s="214"/>
      <c r="Y40" s="214"/>
      <c r="Z40" s="214"/>
      <c r="AA40" s="214"/>
      <c r="AB40" s="214"/>
      <c r="AC40" s="214"/>
      <c r="AD40" s="214"/>
      <c r="AE40" s="214" t="s">
        <v>124</v>
      </c>
      <c r="AF40" s="214"/>
      <c r="AG40" s="214"/>
      <c r="AH40" s="214"/>
      <c r="AI40" s="214"/>
      <c r="AJ40" s="214"/>
      <c r="AK40" s="214"/>
      <c r="AL40" s="214"/>
      <c r="AM40" s="214"/>
      <c r="AN40" s="214"/>
      <c r="AO40" s="214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4"/>
      <c r="BG40" s="214"/>
      <c r="BH40" s="214"/>
    </row>
    <row r="41" spans="1:60" outlineLevel="1" x14ac:dyDescent="0.2">
      <c r="A41" s="215">
        <v>25</v>
      </c>
      <c r="B41" s="221" t="s">
        <v>175</v>
      </c>
      <c r="C41" s="264" t="s">
        <v>176</v>
      </c>
      <c r="D41" s="223" t="s">
        <v>152</v>
      </c>
      <c r="E41" s="229">
        <v>1</v>
      </c>
      <c r="F41" s="231"/>
      <c r="G41" s="232">
        <f>ROUND(E41*F41,2)</f>
        <v>0</v>
      </c>
      <c r="H41" s="231"/>
      <c r="I41" s="232">
        <f>ROUND(E41*H41,2)</f>
        <v>0</v>
      </c>
      <c r="J41" s="231"/>
      <c r="K41" s="232">
        <f>ROUND(E41*J41,2)</f>
        <v>0</v>
      </c>
      <c r="L41" s="232">
        <v>0</v>
      </c>
      <c r="M41" s="232">
        <f>G41*(1+L41/100)</f>
        <v>0</v>
      </c>
      <c r="N41" s="224">
        <v>1.2E-4</v>
      </c>
      <c r="O41" s="224">
        <f>ROUND(E41*N41,5)</f>
        <v>1.2E-4</v>
      </c>
      <c r="P41" s="224">
        <v>0</v>
      </c>
      <c r="Q41" s="224">
        <f>ROUND(E41*P41,5)</f>
        <v>0</v>
      </c>
      <c r="R41" s="224"/>
      <c r="S41" s="224"/>
      <c r="T41" s="225">
        <v>0.51700000000000002</v>
      </c>
      <c r="U41" s="224">
        <f>ROUND(E41*T41,2)</f>
        <v>0.52</v>
      </c>
      <c r="V41" s="214"/>
      <c r="W41" s="214"/>
      <c r="X41" s="214"/>
      <c r="Y41" s="214"/>
      <c r="Z41" s="214"/>
      <c r="AA41" s="214"/>
      <c r="AB41" s="214"/>
      <c r="AC41" s="214"/>
      <c r="AD41" s="214"/>
      <c r="AE41" s="214" t="s">
        <v>124</v>
      </c>
      <c r="AF41" s="214"/>
      <c r="AG41" s="214"/>
      <c r="AH41" s="214"/>
      <c r="AI41" s="214"/>
      <c r="AJ41" s="214"/>
      <c r="AK41" s="214"/>
      <c r="AL41" s="214"/>
      <c r="AM41" s="214"/>
      <c r="AN41" s="214"/>
      <c r="AO41" s="214"/>
      <c r="AP41" s="214"/>
      <c r="AQ41" s="214"/>
      <c r="AR41" s="214"/>
      <c r="AS41" s="214"/>
      <c r="AT41" s="214"/>
      <c r="AU41" s="214"/>
      <c r="AV41" s="214"/>
      <c r="AW41" s="214"/>
      <c r="AX41" s="214"/>
      <c r="AY41" s="214"/>
      <c r="AZ41" s="214"/>
      <c r="BA41" s="214"/>
      <c r="BB41" s="214"/>
      <c r="BC41" s="214"/>
      <c r="BD41" s="214"/>
      <c r="BE41" s="214"/>
      <c r="BF41" s="214"/>
      <c r="BG41" s="214"/>
      <c r="BH41" s="214"/>
    </row>
    <row r="42" spans="1:60" ht="22.5" outlineLevel="1" x14ac:dyDescent="0.2">
      <c r="A42" s="215">
        <v>26</v>
      </c>
      <c r="B42" s="221" t="s">
        <v>177</v>
      </c>
      <c r="C42" s="264" t="s">
        <v>178</v>
      </c>
      <c r="D42" s="223" t="s">
        <v>123</v>
      </c>
      <c r="E42" s="229">
        <v>2</v>
      </c>
      <c r="F42" s="231"/>
      <c r="G42" s="232">
        <f>ROUND(E42*F42,2)</f>
        <v>0</v>
      </c>
      <c r="H42" s="231"/>
      <c r="I42" s="232">
        <f>ROUND(E42*H42,2)</f>
        <v>0</v>
      </c>
      <c r="J42" s="231"/>
      <c r="K42" s="232">
        <f>ROUND(E42*J42,2)</f>
        <v>0</v>
      </c>
      <c r="L42" s="232">
        <v>0</v>
      </c>
      <c r="M42" s="232">
        <f>G42*(1+L42/100)</f>
        <v>0</v>
      </c>
      <c r="N42" s="224">
        <v>1.72E-3</v>
      </c>
      <c r="O42" s="224">
        <f>ROUND(E42*N42,5)</f>
        <v>3.4399999999999999E-3</v>
      </c>
      <c r="P42" s="224">
        <v>0</v>
      </c>
      <c r="Q42" s="224">
        <f>ROUND(E42*P42,5)</f>
        <v>0</v>
      </c>
      <c r="R42" s="224"/>
      <c r="S42" s="224"/>
      <c r="T42" s="225">
        <v>0.47599999999999998</v>
      </c>
      <c r="U42" s="224">
        <f>ROUND(E42*T42,2)</f>
        <v>0.95</v>
      </c>
      <c r="V42" s="214"/>
      <c r="W42" s="214"/>
      <c r="X42" s="214"/>
      <c r="Y42" s="214"/>
      <c r="Z42" s="214"/>
      <c r="AA42" s="214"/>
      <c r="AB42" s="214"/>
      <c r="AC42" s="214"/>
      <c r="AD42" s="214"/>
      <c r="AE42" s="214" t="s">
        <v>124</v>
      </c>
      <c r="AF42" s="214"/>
      <c r="AG42" s="214"/>
      <c r="AH42" s="214"/>
      <c r="AI42" s="214"/>
      <c r="AJ42" s="214"/>
      <c r="AK42" s="214"/>
      <c r="AL42" s="214"/>
      <c r="AM42" s="214"/>
      <c r="AN42" s="214"/>
      <c r="AO42" s="214"/>
      <c r="AP42" s="214"/>
      <c r="AQ42" s="214"/>
      <c r="AR42" s="214"/>
      <c r="AS42" s="214"/>
      <c r="AT42" s="214"/>
      <c r="AU42" s="214"/>
      <c r="AV42" s="214"/>
      <c r="AW42" s="214"/>
      <c r="AX42" s="214"/>
      <c r="AY42" s="214"/>
      <c r="AZ42" s="214"/>
      <c r="BA42" s="214"/>
      <c r="BB42" s="214"/>
      <c r="BC42" s="214"/>
      <c r="BD42" s="214"/>
      <c r="BE42" s="214"/>
      <c r="BF42" s="214"/>
      <c r="BG42" s="214"/>
      <c r="BH42" s="214"/>
    </row>
    <row r="43" spans="1:60" outlineLevel="1" x14ac:dyDescent="0.2">
      <c r="A43" s="215">
        <v>27</v>
      </c>
      <c r="B43" s="221" t="s">
        <v>179</v>
      </c>
      <c r="C43" s="264" t="s">
        <v>180</v>
      </c>
      <c r="D43" s="223" t="s">
        <v>152</v>
      </c>
      <c r="E43" s="229">
        <v>2</v>
      </c>
      <c r="F43" s="231"/>
      <c r="G43" s="232">
        <f>ROUND(E43*F43,2)</f>
        <v>0</v>
      </c>
      <c r="H43" s="231"/>
      <c r="I43" s="232">
        <f>ROUND(E43*H43,2)</f>
        <v>0</v>
      </c>
      <c r="J43" s="231"/>
      <c r="K43" s="232">
        <f>ROUND(E43*J43,2)</f>
        <v>0</v>
      </c>
      <c r="L43" s="232">
        <v>0</v>
      </c>
      <c r="M43" s="232">
        <f>G43*(1+L43/100)</f>
        <v>0</v>
      </c>
      <c r="N43" s="224">
        <v>3.4000000000000002E-4</v>
      </c>
      <c r="O43" s="224">
        <f>ROUND(E43*N43,5)</f>
        <v>6.8000000000000005E-4</v>
      </c>
      <c r="P43" s="224">
        <v>0</v>
      </c>
      <c r="Q43" s="224">
        <f>ROUND(E43*P43,5)</f>
        <v>0</v>
      </c>
      <c r="R43" s="224"/>
      <c r="S43" s="224"/>
      <c r="T43" s="225">
        <v>0.124</v>
      </c>
      <c r="U43" s="224">
        <f>ROUND(E43*T43,2)</f>
        <v>0.25</v>
      </c>
      <c r="V43" s="214"/>
      <c r="W43" s="214"/>
      <c r="X43" s="214"/>
      <c r="Y43" s="214"/>
      <c r="Z43" s="214"/>
      <c r="AA43" s="214"/>
      <c r="AB43" s="214"/>
      <c r="AC43" s="214"/>
      <c r="AD43" s="214"/>
      <c r="AE43" s="214" t="s">
        <v>124</v>
      </c>
      <c r="AF43" s="214"/>
      <c r="AG43" s="214"/>
      <c r="AH43" s="214"/>
      <c r="AI43" s="214"/>
      <c r="AJ43" s="214"/>
      <c r="AK43" s="214"/>
      <c r="AL43" s="214"/>
      <c r="AM43" s="214"/>
      <c r="AN43" s="214"/>
      <c r="AO43" s="214"/>
      <c r="AP43" s="214"/>
      <c r="AQ43" s="214"/>
      <c r="AR43" s="214"/>
      <c r="AS43" s="214"/>
      <c r="AT43" s="214"/>
      <c r="AU43" s="214"/>
      <c r="AV43" s="214"/>
      <c r="AW43" s="214"/>
      <c r="AX43" s="214"/>
      <c r="AY43" s="214"/>
      <c r="AZ43" s="214"/>
      <c r="BA43" s="214"/>
      <c r="BB43" s="214"/>
      <c r="BC43" s="214"/>
      <c r="BD43" s="214"/>
      <c r="BE43" s="214"/>
      <c r="BF43" s="214"/>
      <c r="BG43" s="214"/>
      <c r="BH43" s="214"/>
    </row>
    <row r="44" spans="1:60" ht="22.5" outlineLevel="1" x14ac:dyDescent="0.2">
      <c r="A44" s="215">
        <v>28</v>
      </c>
      <c r="B44" s="221" t="s">
        <v>181</v>
      </c>
      <c r="C44" s="264" t="s">
        <v>182</v>
      </c>
      <c r="D44" s="223" t="s">
        <v>152</v>
      </c>
      <c r="E44" s="229">
        <v>1</v>
      </c>
      <c r="F44" s="231"/>
      <c r="G44" s="232">
        <f>ROUND(E44*F44,2)</f>
        <v>0</v>
      </c>
      <c r="H44" s="231"/>
      <c r="I44" s="232">
        <f>ROUND(E44*H44,2)</f>
        <v>0</v>
      </c>
      <c r="J44" s="231"/>
      <c r="K44" s="232">
        <f>ROUND(E44*J44,2)</f>
        <v>0</v>
      </c>
      <c r="L44" s="232">
        <v>0</v>
      </c>
      <c r="M44" s="232">
        <f>G44*(1+L44/100)</f>
        <v>0</v>
      </c>
      <c r="N44" s="224">
        <v>2.7390000000000001E-2</v>
      </c>
      <c r="O44" s="224">
        <f>ROUND(E44*N44,5)</f>
        <v>2.7390000000000001E-2</v>
      </c>
      <c r="P44" s="224">
        <v>0</v>
      </c>
      <c r="Q44" s="224">
        <f>ROUND(E44*P44,5)</f>
        <v>0</v>
      </c>
      <c r="R44" s="224"/>
      <c r="S44" s="224"/>
      <c r="T44" s="225">
        <v>1.5</v>
      </c>
      <c r="U44" s="224">
        <f>ROUND(E44*T44,2)</f>
        <v>1.5</v>
      </c>
      <c r="V44" s="214"/>
      <c r="W44" s="214"/>
      <c r="X44" s="214"/>
      <c r="Y44" s="214"/>
      <c r="Z44" s="214"/>
      <c r="AA44" s="214"/>
      <c r="AB44" s="214"/>
      <c r="AC44" s="214"/>
      <c r="AD44" s="214"/>
      <c r="AE44" s="214" t="s">
        <v>124</v>
      </c>
      <c r="AF44" s="214"/>
      <c r="AG44" s="214"/>
      <c r="AH44" s="214"/>
      <c r="AI44" s="214"/>
      <c r="AJ44" s="214"/>
      <c r="AK44" s="214"/>
      <c r="AL44" s="214"/>
      <c r="AM44" s="214"/>
      <c r="AN44" s="214"/>
      <c r="AO44" s="214"/>
      <c r="AP44" s="214"/>
      <c r="AQ44" s="214"/>
      <c r="AR44" s="214"/>
      <c r="AS44" s="214"/>
      <c r="AT44" s="214"/>
      <c r="AU44" s="214"/>
      <c r="AV44" s="214"/>
      <c r="AW44" s="214"/>
      <c r="AX44" s="214"/>
      <c r="AY44" s="214"/>
      <c r="AZ44" s="214"/>
      <c r="BA44" s="214"/>
      <c r="BB44" s="214"/>
      <c r="BC44" s="214"/>
      <c r="BD44" s="214"/>
      <c r="BE44" s="214"/>
      <c r="BF44" s="214"/>
      <c r="BG44" s="214"/>
      <c r="BH44" s="214"/>
    </row>
    <row r="45" spans="1:60" x14ac:dyDescent="0.2">
      <c r="A45" s="216" t="s">
        <v>119</v>
      </c>
      <c r="B45" s="222" t="s">
        <v>74</v>
      </c>
      <c r="C45" s="265" t="s">
        <v>75</v>
      </c>
      <c r="D45" s="226"/>
      <c r="E45" s="230"/>
      <c r="F45" s="233"/>
      <c r="G45" s="233">
        <f>SUMIF(AE46:AE46,"&lt;&gt;NOR",G46:G46)</f>
        <v>0</v>
      </c>
      <c r="H45" s="233"/>
      <c r="I45" s="233">
        <f>SUM(I46:I46)</f>
        <v>0</v>
      </c>
      <c r="J45" s="233"/>
      <c r="K45" s="233">
        <f>SUM(K46:K46)</f>
        <v>0</v>
      </c>
      <c r="L45" s="233"/>
      <c r="M45" s="233">
        <f>SUM(M46:M46)</f>
        <v>0</v>
      </c>
      <c r="N45" s="227"/>
      <c r="O45" s="227">
        <f>SUM(O46:O46)</f>
        <v>0</v>
      </c>
      <c r="P45" s="227"/>
      <c r="Q45" s="227">
        <f>SUM(Q46:Q46)</f>
        <v>0</v>
      </c>
      <c r="R45" s="227"/>
      <c r="S45" s="227"/>
      <c r="T45" s="228"/>
      <c r="U45" s="227">
        <f>SUM(U46:U46)</f>
        <v>0.57999999999999996</v>
      </c>
      <c r="AE45" t="s">
        <v>120</v>
      </c>
    </row>
    <row r="46" spans="1:60" outlineLevel="1" x14ac:dyDescent="0.2">
      <c r="A46" s="215">
        <v>29</v>
      </c>
      <c r="B46" s="221" t="s">
        <v>183</v>
      </c>
      <c r="C46" s="264" t="s">
        <v>184</v>
      </c>
      <c r="D46" s="223" t="s">
        <v>132</v>
      </c>
      <c r="E46" s="229">
        <v>32</v>
      </c>
      <c r="F46" s="231"/>
      <c r="G46" s="232">
        <f>ROUND(E46*F46,2)</f>
        <v>0</v>
      </c>
      <c r="H46" s="231"/>
      <c r="I46" s="232">
        <f>ROUND(E46*H46,2)</f>
        <v>0</v>
      </c>
      <c r="J46" s="231"/>
      <c r="K46" s="232">
        <f>ROUND(E46*J46,2)</f>
        <v>0</v>
      </c>
      <c r="L46" s="232">
        <v>0</v>
      </c>
      <c r="M46" s="232">
        <f>G46*(1+L46/100)</f>
        <v>0</v>
      </c>
      <c r="N46" s="224">
        <v>0</v>
      </c>
      <c r="O46" s="224">
        <f>ROUND(E46*N46,5)</f>
        <v>0</v>
      </c>
      <c r="P46" s="224">
        <v>0</v>
      </c>
      <c r="Q46" s="224">
        <f>ROUND(E46*P46,5)</f>
        <v>0</v>
      </c>
      <c r="R46" s="224"/>
      <c r="S46" s="224"/>
      <c r="T46" s="225">
        <v>1.7999999999999999E-2</v>
      </c>
      <c r="U46" s="224">
        <f>ROUND(E46*T46,2)</f>
        <v>0.57999999999999996</v>
      </c>
      <c r="V46" s="214"/>
      <c r="W46" s="214"/>
      <c r="X46" s="214"/>
      <c r="Y46" s="214"/>
      <c r="Z46" s="214"/>
      <c r="AA46" s="214"/>
      <c r="AB46" s="214"/>
      <c r="AC46" s="214"/>
      <c r="AD46" s="214"/>
      <c r="AE46" s="214" t="s">
        <v>124</v>
      </c>
      <c r="AF46" s="214"/>
      <c r="AG46" s="214"/>
      <c r="AH46" s="214"/>
      <c r="AI46" s="214"/>
      <c r="AJ46" s="214"/>
      <c r="AK46" s="214"/>
      <c r="AL46" s="214"/>
      <c r="AM46" s="214"/>
      <c r="AN46" s="214"/>
      <c r="AO46" s="214"/>
      <c r="AP46" s="214"/>
      <c r="AQ46" s="214"/>
      <c r="AR46" s="214"/>
      <c r="AS46" s="214"/>
      <c r="AT46" s="214"/>
      <c r="AU46" s="214"/>
      <c r="AV46" s="214"/>
      <c r="AW46" s="214"/>
      <c r="AX46" s="214"/>
      <c r="AY46" s="214"/>
      <c r="AZ46" s="214"/>
      <c r="BA46" s="214"/>
      <c r="BB46" s="214"/>
      <c r="BC46" s="214"/>
      <c r="BD46" s="214"/>
      <c r="BE46" s="214"/>
      <c r="BF46" s="214"/>
      <c r="BG46" s="214"/>
      <c r="BH46" s="214"/>
    </row>
    <row r="47" spans="1:60" x14ac:dyDescent="0.2">
      <c r="A47" s="216" t="s">
        <v>119</v>
      </c>
      <c r="B47" s="222" t="s">
        <v>76</v>
      </c>
      <c r="C47" s="265" t="s">
        <v>77</v>
      </c>
      <c r="D47" s="226"/>
      <c r="E47" s="230"/>
      <c r="F47" s="233"/>
      <c r="G47" s="233">
        <f>SUMIF(AE48:AE50,"&lt;&gt;NOR",G48:G50)</f>
        <v>0</v>
      </c>
      <c r="H47" s="233"/>
      <c r="I47" s="233">
        <f>SUM(I48:I50)</f>
        <v>0</v>
      </c>
      <c r="J47" s="233"/>
      <c r="K47" s="233">
        <f>SUM(K48:K50)</f>
        <v>0</v>
      </c>
      <c r="L47" s="233"/>
      <c r="M47" s="233">
        <f>SUM(M48:M50)</f>
        <v>0</v>
      </c>
      <c r="N47" s="227"/>
      <c r="O47" s="227">
        <f>SUM(O48:O50)</f>
        <v>0.19583999999999999</v>
      </c>
      <c r="P47" s="227"/>
      <c r="Q47" s="227">
        <f>SUM(Q48:Q50)</f>
        <v>0.28560000000000002</v>
      </c>
      <c r="R47" s="227"/>
      <c r="S47" s="227"/>
      <c r="T47" s="228"/>
      <c r="U47" s="227">
        <f>SUM(U48:U50)</f>
        <v>7.8600000000000012</v>
      </c>
      <c r="AE47" t="s">
        <v>120</v>
      </c>
    </row>
    <row r="48" spans="1:60" outlineLevel="1" x14ac:dyDescent="0.2">
      <c r="A48" s="215">
        <v>30</v>
      </c>
      <c r="B48" s="221" t="s">
        <v>185</v>
      </c>
      <c r="C48" s="264" t="s">
        <v>186</v>
      </c>
      <c r="D48" s="223" t="s">
        <v>129</v>
      </c>
      <c r="E48" s="229">
        <v>12</v>
      </c>
      <c r="F48" s="231"/>
      <c r="G48" s="232">
        <f>ROUND(E48*F48,2)</f>
        <v>0</v>
      </c>
      <c r="H48" s="231"/>
      <c r="I48" s="232">
        <f>ROUND(E48*H48,2)</f>
        <v>0</v>
      </c>
      <c r="J48" s="231"/>
      <c r="K48" s="232">
        <f>ROUND(E48*J48,2)</f>
        <v>0</v>
      </c>
      <c r="L48" s="232">
        <v>0</v>
      </c>
      <c r="M48" s="232">
        <f>G48*(1+L48/100)</f>
        <v>0</v>
      </c>
      <c r="N48" s="224">
        <v>0</v>
      </c>
      <c r="O48" s="224">
        <f>ROUND(E48*N48,5)</f>
        <v>0</v>
      </c>
      <c r="P48" s="224">
        <v>2.3800000000000002E-2</v>
      </c>
      <c r="Q48" s="224">
        <f>ROUND(E48*P48,5)</f>
        <v>0.28560000000000002</v>
      </c>
      <c r="R48" s="224"/>
      <c r="S48" s="224"/>
      <c r="T48" s="225">
        <v>8.2000000000000003E-2</v>
      </c>
      <c r="U48" s="224">
        <f>ROUND(E48*T48,2)</f>
        <v>0.98</v>
      </c>
      <c r="V48" s="214"/>
      <c r="W48" s="214"/>
      <c r="X48" s="214"/>
      <c r="Y48" s="214"/>
      <c r="Z48" s="214"/>
      <c r="AA48" s="214"/>
      <c r="AB48" s="214"/>
      <c r="AC48" s="214"/>
      <c r="AD48" s="214"/>
      <c r="AE48" s="214" t="s">
        <v>124</v>
      </c>
      <c r="AF48" s="214"/>
      <c r="AG48" s="214"/>
      <c r="AH48" s="214"/>
      <c r="AI48" s="214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</row>
    <row r="49" spans="1:60" outlineLevel="1" x14ac:dyDescent="0.2">
      <c r="A49" s="215">
        <v>31</v>
      </c>
      <c r="B49" s="221" t="s">
        <v>187</v>
      </c>
      <c r="C49" s="264" t="s">
        <v>188</v>
      </c>
      <c r="D49" s="223" t="s">
        <v>129</v>
      </c>
      <c r="E49" s="229">
        <v>12</v>
      </c>
      <c r="F49" s="231"/>
      <c r="G49" s="232">
        <f>ROUND(E49*F49,2)</f>
        <v>0</v>
      </c>
      <c r="H49" s="231"/>
      <c r="I49" s="232">
        <f>ROUND(E49*H49,2)</f>
        <v>0</v>
      </c>
      <c r="J49" s="231"/>
      <c r="K49" s="232">
        <f>ROUND(E49*J49,2)</f>
        <v>0</v>
      </c>
      <c r="L49" s="232">
        <v>0</v>
      </c>
      <c r="M49" s="232">
        <f>G49*(1+L49/100)</f>
        <v>0</v>
      </c>
      <c r="N49" s="224">
        <v>1.6320000000000001E-2</v>
      </c>
      <c r="O49" s="224">
        <f>ROUND(E49*N49,5)</f>
        <v>0.19583999999999999</v>
      </c>
      <c r="P49" s="224">
        <v>0</v>
      </c>
      <c r="Q49" s="224">
        <f>ROUND(E49*P49,5)</f>
        <v>0</v>
      </c>
      <c r="R49" s="224"/>
      <c r="S49" s="224"/>
      <c r="T49" s="225">
        <v>0.42899999999999999</v>
      </c>
      <c r="U49" s="224">
        <f>ROUND(E49*T49,2)</f>
        <v>5.15</v>
      </c>
      <c r="V49" s="214"/>
      <c r="W49" s="214"/>
      <c r="X49" s="214"/>
      <c r="Y49" s="214"/>
      <c r="Z49" s="214"/>
      <c r="AA49" s="214"/>
      <c r="AB49" s="214"/>
      <c r="AC49" s="214"/>
      <c r="AD49" s="214"/>
      <c r="AE49" s="214" t="s">
        <v>124</v>
      </c>
      <c r="AF49" s="214"/>
      <c r="AG49" s="214"/>
      <c r="AH49" s="214"/>
      <c r="AI49" s="214"/>
      <c r="AJ49" s="214"/>
      <c r="AK49" s="214"/>
      <c r="AL49" s="214"/>
      <c r="AM49" s="214"/>
      <c r="AN49" s="214"/>
      <c r="AO49" s="214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</row>
    <row r="50" spans="1:60" outlineLevel="1" x14ac:dyDescent="0.2">
      <c r="A50" s="215">
        <v>32</v>
      </c>
      <c r="B50" s="221" t="s">
        <v>189</v>
      </c>
      <c r="C50" s="264" t="s">
        <v>190</v>
      </c>
      <c r="D50" s="223" t="s">
        <v>129</v>
      </c>
      <c r="E50" s="229">
        <v>12</v>
      </c>
      <c r="F50" s="231"/>
      <c r="G50" s="232">
        <f>ROUND(E50*F50,2)</f>
        <v>0</v>
      </c>
      <c r="H50" s="231"/>
      <c r="I50" s="232">
        <f>ROUND(E50*H50,2)</f>
        <v>0</v>
      </c>
      <c r="J50" s="231"/>
      <c r="K50" s="232">
        <f>ROUND(E50*J50,2)</f>
        <v>0</v>
      </c>
      <c r="L50" s="232">
        <v>0</v>
      </c>
      <c r="M50" s="232">
        <f>G50*(1+L50/100)</f>
        <v>0</v>
      </c>
      <c r="N50" s="224">
        <v>0</v>
      </c>
      <c r="O50" s="224">
        <f>ROUND(E50*N50,5)</f>
        <v>0</v>
      </c>
      <c r="P50" s="224">
        <v>0</v>
      </c>
      <c r="Q50" s="224">
        <f>ROUND(E50*P50,5)</f>
        <v>0</v>
      </c>
      <c r="R50" s="224"/>
      <c r="S50" s="224"/>
      <c r="T50" s="225">
        <v>0.14399999999999999</v>
      </c>
      <c r="U50" s="224">
        <f>ROUND(E50*T50,2)</f>
        <v>1.73</v>
      </c>
      <c r="V50" s="214"/>
      <c r="W50" s="214"/>
      <c r="X50" s="214"/>
      <c r="Y50" s="214"/>
      <c r="Z50" s="214"/>
      <c r="AA50" s="214"/>
      <c r="AB50" s="214"/>
      <c r="AC50" s="214"/>
      <c r="AD50" s="214"/>
      <c r="AE50" s="214" t="s">
        <v>124</v>
      </c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</row>
    <row r="51" spans="1:60" x14ac:dyDescent="0.2">
      <c r="A51" s="216" t="s">
        <v>119</v>
      </c>
      <c r="B51" s="222" t="s">
        <v>78</v>
      </c>
      <c r="C51" s="265" t="s">
        <v>79</v>
      </c>
      <c r="D51" s="226"/>
      <c r="E51" s="230"/>
      <c r="F51" s="233"/>
      <c r="G51" s="233">
        <f>SUMIF(AE52:AE52,"&lt;&gt;NOR",G52:G52)</f>
        <v>0</v>
      </c>
      <c r="H51" s="233"/>
      <c r="I51" s="233">
        <f>SUM(I52:I52)</f>
        <v>0</v>
      </c>
      <c r="J51" s="233"/>
      <c r="K51" s="233">
        <f>SUM(K52:K52)</f>
        <v>0</v>
      </c>
      <c r="L51" s="233"/>
      <c r="M51" s="233">
        <f>SUM(M52:M52)</f>
        <v>0</v>
      </c>
      <c r="N51" s="227"/>
      <c r="O51" s="227">
        <f>SUM(O52:O52)</f>
        <v>5.6800000000000002E-3</v>
      </c>
      <c r="P51" s="227"/>
      <c r="Q51" s="227">
        <f>SUM(Q52:Q52)</f>
        <v>0</v>
      </c>
      <c r="R51" s="227"/>
      <c r="S51" s="227"/>
      <c r="T51" s="228"/>
      <c r="U51" s="227">
        <f>SUM(U52:U52)</f>
        <v>1.07</v>
      </c>
      <c r="AE51" t="s">
        <v>120</v>
      </c>
    </row>
    <row r="52" spans="1:60" outlineLevel="1" x14ac:dyDescent="0.2">
      <c r="A52" s="215">
        <v>33</v>
      </c>
      <c r="B52" s="221" t="s">
        <v>191</v>
      </c>
      <c r="C52" s="264" t="s">
        <v>192</v>
      </c>
      <c r="D52" s="223" t="s">
        <v>132</v>
      </c>
      <c r="E52" s="229">
        <v>35.5</v>
      </c>
      <c r="F52" s="231"/>
      <c r="G52" s="232">
        <f>ROUND(E52*F52,2)</f>
        <v>0</v>
      </c>
      <c r="H52" s="231"/>
      <c r="I52" s="232">
        <f>ROUND(E52*H52,2)</f>
        <v>0</v>
      </c>
      <c r="J52" s="231"/>
      <c r="K52" s="232">
        <f>ROUND(E52*J52,2)</f>
        <v>0</v>
      </c>
      <c r="L52" s="232">
        <v>0</v>
      </c>
      <c r="M52" s="232">
        <f>G52*(1+L52/100)</f>
        <v>0</v>
      </c>
      <c r="N52" s="224">
        <v>1.6000000000000001E-4</v>
      </c>
      <c r="O52" s="224">
        <f>ROUND(E52*N52,5)</f>
        <v>5.6800000000000002E-3</v>
      </c>
      <c r="P52" s="224">
        <v>0</v>
      </c>
      <c r="Q52" s="224">
        <f>ROUND(E52*P52,5)</f>
        <v>0</v>
      </c>
      <c r="R52" s="224"/>
      <c r="S52" s="224"/>
      <c r="T52" s="225">
        <v>0.03</v>
      </c>
      <c r="U52" s="224">
        <f>ROUND(E52*T52,2)</f>
        <v>1.07</v>
      </c>
      <c r="V52" s="214"/>
      <c r="W52" s="214"/>
      <c r="X52" s="214"/>
      <c r="Y52" s="214"/>
      <c r="Z52" s="214"/>
      <c r="AA52" s="214"/>
      <c r="AB52" s="214"/>
      <c r="AC52" s="214"/>
      <c r="AD52" s="214"/>
      <c r="AE52" s="214" t="s">
        <v>124</v>
      </c>
      <c r="AF52" s="214"/>
      <c r="AG52" s="214"/>
      <c r="AH52" s="214"/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4"/>
      <c r="BH52" s="214"/>
    </row>
    <row r="53" spans="1:60" x14ac:dyDescent="0.2">
      <c r="A53" s="216" t="s">
        <v>119</v>
      </c>
      <c r="B53" s="222" t="s">
        <v>80</v>
      </c>
      <c r="C53" s="265" t="s">
        <v>81</v>
      </c>
      <c r="D53" s="226"/>
      <c r="E53" s="230"/>
      <c r="F53" s="233"/>
      <c r="G53" s="233">
        <f>SUMIF(AE54:AE61,"&lt;&gt;NOR",G54:G61)</f>
        <v>0</v>
      </c>
      <c r="H53" s="233"/>
      <c r="I53" s="233">
        <f>SUM(I54:I61)</f>
        <v>0</v>
      </c>
      <c r="J53" s="233"/>
      <c r="K53" s="233">
        <f>SUM(K54:K61)</f>
        <v>0</v>
      </c>
      <c r="L53" s="233"/>
      <c r="M53" s="233">
        <f>SUM(M54:M61)</f>
        <v>0</v>
      </c>
      <c r="N53" s="227"/>
      <c r="O53" s="227">
        <f>SUM(O54:O61)</f>
        <v>6.9999999999999994E-5</v>
      </c>
      <c r="P53" s="227"/>
      <c r="Q53" s="227">
        <f>SUM(Q54:Q61)</f>
        <v>0.15617999999999999</v>
      </c>
      <c r="R53" s="227"/>
      <c r="S53" s="227"/>
      <c r="T53" s="228"/>
      <c r="U53" s="227">
        <f>SUM(U54:U61)</f>
        <v>18.12</v>
      </c>
      <c r="AE53" t="s">
        <v>120</v>
      </c>
    </row>
    <row r="54" spans="1:60" outlineLevel="1" x14ac:dyDescent="0.2">
      <c r="A54" s="215">
        <v>34</v>
      </c>
      <c r="B54" s="221" t="s">
        <v>193</v>
      </c>
      <c r="C54" s="264" t="s">
        <v>194</v>
      </c>
      <c r="D54" s="223" t="s">
        <v>123</v>
      </c>
      <c r="E54" s="229">
        <v>1</v>
      </c>
      <c r="F54" s="231"/>
      <c r="G54" s="232">
        <f>ROUND(E54*F54,2)</f>
        <v>0</v>
      </c>
      <c r="H54" s="231"/>
      <c r="I54" s="232">
        <f>ROUND(E54*H54,2)</f>
        <v>0</v>
      </c>
      <c r="J54" s="231"/>
      <c r="K54" s="232">
        <f>ROUND(E54*J54,2)</f>
        <v>0</v>
      </c>
      <c r="L54" s="232">
        <v>0</v>
      </c>
      <c r="M54" s="232">
        <f>G54*(1+L54/100)</f>
        <v>0</v>
      </c>
      <c r="N54" s="224">
        <v>0</v>
      </c>
      <c r="O54" s="224">
        <f>ROUND(E54*N54,5)</f>
        <v>0</v>
      </c>
      <c r="P54" s="224">
        <v>0.1104</v>
      </c>
      <c r="Q54" s="224">
        <f>ROUND(E54*P54,5)</f>
        <v>0.1104</v>
      </c>
      <c r="R54" s="224"/>
      <c r="S54" s="224"/>
      <c r="T54" s="225">
        <v>0.46</v>
      </c>
      <c r="U54" s="224">
        <f>ROUND(E54*T54,2)</f>
        <v>0.46</v>
      </c>
      <c r="V54" s="214"/>
      <c r="W54" s="214"/>
      <c r="X54" s="214"/>
      <c r="Y54" s="214"/>
      <c r="Z54" s="214"/>
      <c r="AA54" s="214"/>
      <c r="AB54" s="214"/>
      <c r="AC54" s="214"/>
      <c r="AD54" s="214"/>
      <c r="AE54" s="214" t="s">
        <v>124</v>
      </c>
      <c r="AF54" s="214"/>
      <c r="AG54" s="214"/>
      <c r="AH54" s="214"/>
      <c r="AI54" s="214"/>
      <c r="AJ54" s="214"/>
      <c r="AK54" s="214"/>
      <c r="AL54" s="214"/>
      <c r="AM54" s="214"/>
      <c r="AN54" s="214"/>
      <c r="AO54" s="214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</row>
    <row r="55" spans="1:60" outlineLevel="1" x14ac:dyDescent="0.2">
      <c r="A55" s="215">
        <v>35</v>
      </c>
      <c r="B55" s="221" t="s">
        <v>195</v>
      </c>
      <c r="C55" s="264" t="s">
        <v>196</v>
      </c>
      <c r="D55" s="223" t="s">
        <v>145</v>
      </c>
      <c r="E55" s="229">
        <v>3</v>
      </c>
      <c r="F55" s="231"/>
      <c r="G55" s="232">
        <f>ROUND(E55*F55,2)</f>
        <v>0</v>
      </c>
      <c r="H55" s="231"/>
      <c r="I55" s="232">
        <f>ROUND(E55*H55,2)</f>
        <v>0</v>
      </c>
      <c r="J55" s="231"/>
      <c r="K55" s="232">
        <f>ROUND(E55*J55,2)</f>
        <v>0</v>
      </c>
      <c r="L55" s="232">
        <v>0</v>
      </c>
      <c r="M55" s="232">
        <f>G55*(1+L55/100)</f>
        <v>0</v>
      </c>
      <c r="N55" s="224">
        <v>0</v>
      </c>
      <c r="O55" s="224">
        <f>ROUND(E55*N55,5)</f>
        <v>0</v>
      </c>
      <c r="P55" s="224">
        <v>8.0000000000000002E-3</v>
      </c>
      <c r="Q55" s="224">
        <f>ROUND(E55*P55,5)</f>
        <v>2.4E-2</v>
      </c>
      <c r="R55" s="224"/>
      <c r="S55" s="224"/>
      <c r="T55" s="225">
        <v>6.6000000000000003E-2</v>
      </c>
      <c r="U55" s="224">
        <f>ROUND(E55*T55,2)</f>
        <v>0.2</v>
      </c>
      <c r="V55" s="214"/>
      <c r="W55" s="214"/>
      <c r="X55" s="214"/>
      <c r="Y55" s="214"/>
      <c r="Z55" s="214"/>
      <c r="AA55" s="214"/>
      <c r="AB55" s="214"/>
      <c r="AC55" s="214"/>
      <c r="AD55" s="214"/>
      <c r="AE55" s="214" t="s">
        <v>124</v>
      </c>
      <c r="AF55" s="214"/>
      <c r="AG55" s="214"/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214"/>
      <c r="AS55" s="214"/>
      <c r="AT55" s="214"/>
      <c r="AU55" s="214"/>
      <c r="AV55" s="214"/>
      <c r="AW55" s="214"/>
      <c r="AX55" s="214"/>
      <c r="AY55" s="214"/>
      <c r="AZ55" s="214"/>
      <c r="BA55" s="214"/>
      <c r="BB55" s="214"/>
      <c r="BC55" s="214"/>
      <c r="BD55" s="214"/>
      <c r="BE55" s="214"/>
      <c r="BF55" s="214"/>
      <c r="BG55" s="214"/>
      <c r="BH55" s="214"/>
    </row>
    <row r="56" spans="1:60" outlineLevel="1" x14ac:dyDescent="0.2">
      <c r="A56" s="215">
        <v>36</v>
      </c>
      <c r="B56" s="221" t="s">
        <v>197</v>
      </c>
      <c r="C56" s="264" t="s">
        <v>198</v>
      </c>
      <c r="D56" s="223" t="s">
        <v>145</v>
      </c>
      <c r="E56" s="229">
        <v>1</v>
      </c>
      <c r="F56" s="231"/>
      <c r="G56" s="232">
        <f>ROUND(E56*F56,2)</f>
        <v>0</v>
      </c>
      <c r="H56" s="231"/>
      <c r="I56" s="232">
        <f>ROUND(E56*H56,2)</f>
        <v>0</v>
      </c>
      <c r="J56" s="231"/>
      <c r="K56" s="232">
        <f>ROUND(E56*J56,2)</f>
        <v>0</v>
      </c>
      <c r="L56" s="232">
        <v>0</v>
      </c>
      <c r="M56" s="232">
        <f>G56*(1+L56/100)</f>
        <v>0</v>
      </c>
      <c r="N56" s="224">
        <v>0</v>
      </c>
      <c r="O56" s="224">
        <f>ROUND(E56*N56,5)</f>
        <v>0</v>
      </c>
      <c r="P56" s="224">
        <v>1.098E-2</v>
      </c>
      <c r="Q56" s="224">
        <f>ROUND(E56*P56,5)</f>
        <v>1.098E-2</v>
      </c>
      <c r="R56" s="224"/>
      <c r="S56" s="224"/>
      <c r="T56" s="225">
        <v>0.44</v>
      </c>
      <c r="U56" s="224">
        <f>ROUND(E56*T56,2)</f>
        <v>0.44</v>
      </c>
      <c r="V56" s="214"/>
      <c r="W56" s="214"/>
      <c r="X56" s="214"/>
      <c r="Y56" s="214"/>
      <c r="Z56" s="214"/>
      <c r="AA56" s="214"/>
      <c r="AB56" s="214"/>
      <c r="AC56" s="214"/>
      <c r="AD56" s="214"/>
      <c r="AE56" s="214" t="s">
        <v>124</v>
      </c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</row>
    <row r="57" spans="1:60" outlineLevel="1" x14ac:dyDescent="0.2">
      <c r="A57" s="215">
        <v>37</v>
      </c>
      <c r="B57" s="221" t="s">
        <v>199</v>
      </c>
      <c r="C57" s="264" t="s">
        <v>200</v>
      </c>
      <c r="D57" s="223" t="s">
        <v>123</v>
      </c>
      <c r="E57" s="229">
        <v>6</v>
      </c>
      <c r="F57" s="231"/>
      <c r="G57" s="232">
        <f>ROUND(E57*F57,2)</f>
        <v>0</v>
      </c>
      <c r="H57" s="231"/>
      <c r="I57" s="232">
        <f>ROUND(E57*H57,2)</f>
        <v>0</v>
      </c>
      <c r="J57" s="231"/>
      <c r="K57" s="232">
        <f>ROUND(E57*J57,2)</f>
        <v>0</v>
      </c>
      <c r="L57" s="232">
        <v>0</v>
      </c>
      <c r="M57" s="232">
        <f>G57*(1+L57/100)</f>
        <v>0</v>
      </c>
      <c r="N57" s="224">
        <v>0</v>
      </c>
      <c r="O57" s="224">
        <f>ROUND(E57*N57,5)</f>
        <v>0</v>
      </c>
      <c r="P57" s="224">
        <v>1.8E-3</v>
      </c>
      <c r="Q57" s="224">
        <f>ROUND(E57*P57,5)</f>
        <v>1.0800000000000001E-2</v>
      </c>
      <c r="R57" s="224"/>
      <c r="S57" s="224"/>
      <c r="T57" s="225">
        <v>0.11</v>
      </c>
      <c r="U57" s="224">
        <f>ROUND(E57*T57,2)</f>
        <v>0.66</v>
      </c>
      <c r="V57" s="214"/>
      <c r="W57" s="214"/>
      <c r="X57" s="214"/>
      <c r="Y57" s="214"/>
      <c r="Z57" s="214"/>
      <c r="AA57" s="214"/>
      <c r="AB57" s="214"/>
      <c r="AC57" s="214"/>
      <c r="AD57" s="214"/>
      <c r="AE57" s="214" t="s">
        <v>124</v>
      </c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</row>
    <row r="58" spans="1:60" outlineLevel="1" x14ac:dyDescent="0.2">
      <c r="A58" s="215">
        <v>38</v>
      </c>
      <c r="B58" s="221" t="s">
        <v>201</v>
      </c>
      <c r="C58" s="264" t="s">
        <v>202</v>
      </c>
      <c r="D58" s="223" t="s">
        <v>123</v>
      </c>
      <c r="E58" s="229">
        <v>7</v>
      </c>
      <c r="F58" s="231"/>
      <c r="G58" s="232">
        <f>ROUND(E58*F58,2)</f>
        <v>0</v>
      </c>
      <c r="H58" s="231"/>
      <c r="I58" s="232">
        <f>ROUND(E58*H58,2)</f>
        <v>0</v>
      </c>
      <c r="J58" s="231"/>
      <c r="K58" s="232">
        <f>ROUND(E58*J58,2)</f>
        <v>0</v>
      </c>
      <c r="L58" s="232">
        <v>0</v>
      </c>
      <c r="M58" s="232">
        <f>G58*(1+L58/100)</f>
        <v>0</v>
      </c>
      <c r="N58" s="224">
        <v>1.0000000000000001E-5</v>
      </c>
      <c r="O58" s="224">
        <f>ROUND(E58*N58,5)</f>
        <v>6.9999999999999994E-5</v>
      </c>
      <c r="P58" s="224">
        <v>0</v>
      </c>
      <c r="Q58" s="224">
        <f>ROUND(E58*P58,5)</f>
        <v>0</v>
      </c>
      <c r="R58" s="224"/>
      <c r="S58" s="224"/>
      <c r="T58" s="225">
        <v>0.28000000000000003</v>
      </c>
      <c r="U58" s="224">
        <f>ROUND(E58*T58,2)</f>
        <v>1.96</v>
      </c>
      <c r="V58" s="214"/>
      <c r="W58" s="214"/>
      <c r="X58" s="214"/>
      <c r="Y58" s="214"/>
      <c r="Z58" s="214"/>
      <c r="AA58" s="214"/>
      <c r="AB58" s="214"/>
      <c r="AC58" s="214"/>
      <c r="AD58" s="214"/>
      <c r="AE58" s="214" t="s">
        <v>124</v>
      </c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214"/>
      <c r="AS58" s="214"/>
      <c r="AT58" s="214"/>
      <c r="AU58" s="214"/>
      <c r="AV58" s="214"/>
      <c r="AW58" s="214"/>
      <c r="AX58" s="214"/>
      <c r="AY58" s="214"/>
      <c r="AZ58" s="214"/>
      <c r="BA58" s="214"/>
      <c r="BB58" s="214"/>
      <c r="BC58" s="214"/>
      <c r="BD58" s="214"/>
      <c r="BE58" s="214"/>
      <c r="BF58" s="214"/>
      <c r="BG58" s="214"/>
      <c r="BH58" s="214"/>
    </row>
    <row r="59" spans="1:60" outlineLevel="1" x14ac:dyDescent="0.2">
      <c r="A59" s="215">
        <v>39</v>
      </c>
      <c r="B59" s="221" t="s">
        <v>203</v>
      </c>
      <c r="C59" s="264" t="s">
        <v>204</v>
      </c>
      <c r="D59" s="223" t="s">
        <v>123</v>
      </c>
      <c r="E59" s="229">
        <v>6</v>
      </c>
      <c r="F59" s="231"/>
      <c r="G59" s="232">
        <f>ROUND(E59*F59,2)</f>
        <v>0</v>
      </c>
      <c r="H59" s="231"/>
      <c r="I59" s="232">
        <f>ROUND(E59*H59,2)</f>
        <v>0</v>
      </c>
      <c r="J59" s="231"/>
      <c r="K59" s="232">
        <f>ROUND(E59*J59,2)</f>
        <v>0</v>
      </c>
      <c r="L59" s="232">
        <v>0</v>
      </c>
      <c r="M59" s="232">
        <f>G59*(1+L59/100)</f>
        <v>0</v>
      </c>
      <c r="N59" s="224">
        <v>0</v>
      </c>
      <c r="O59" s="224">
        <f>ROUND(E59*N59,5)</f>
        <v>0</v>
      </c>
      <c r="P59" s="224">
        <v>0</v>
      </c>
      <c r="Q59" s="224">
        <f>ROUND(E59*P59,5)</f>
        <v>0</v>
      </c>
      <c r="R59" s="224"/>
      <c r="S59" s="224"/>
      <c r="T59" s="225">
        <v>0.77500000000000002</v>
      </c>
      <c r="U59" s="224">
        <f>ROUND(E59*T59,2)</f>
        <v>4.6500000000000004</v>
      </c>
      <c r="V59" s="214"/>
      <c r="W59" s="214"/>
      <c r="X59" s="214"/>
      <c r="Y59" s="214"/>
      <c r="Z59" s="214"/>
      <c r="AA59" s="214"/>
      <c r="AB59" s="214"/>
      <c r="AC59" s="214"/>
      <c r="AD59" s="214"/>
      <c r="AE59" s="214" t="s">
        <v>124</v>
      </c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4"/>
      <c r="BB59" s="214"/>
      <c r="BC59" s="214"/>
      <c r="BD59" s="214"/>
      <c r="BE59" s="214"/>
      <c r="BF59" s="214"/>
      <c r="BG59" s="214"/>
      <c r="BH59" s="214"/>
    </row>
    <row r="60" spans="1:60" outlineLevel="1" x14ac:dyDescent="0.2">
      <c r="A60" s="215">
        <v>40</v>
      </c>
      <c r="B60" s="221" t="s">
        <v>205</v>
      </c>
      <c r="C60" s="264" t="s">
        <v>206</v>
      </c>
      <c r="D60" s="223" t="s">
        <v>123</v>
      </c>
      <c r="E60" s="229">
        <v>1</v>
      </c>
      <c r="F60" s="231"/>
      <c r="G60" s="232">
        <f>ROUND(E60*F60,2)</f>
        <v>0</v>
      </c>
      <c r="H60" s="231"/>
      <c r="I60" s="232">
        <f>ROUND(E60*H60,2)</f>
        <v>0</v>
      </c>
      <c r="J60" s="231"/>
      <c r="K60" s="232">
        <f>ROUND(E60*J60,2)</f>
        <v>0</v>
      </c>
      <c r="L60" s="232">
        <v>0</v>
      </c>
      <c r="M60" s="232">
        <f>G60*(1+L60/100)</f>
        <v>0</v>
      </c>
      <c r="N60" s="224">
        <v>0</v>
      </c>
      <c r="O60" s="224">
        <f>ROUND(E60*N60,5)</f>
        <v>0</v>
      </c>
      <c r="P60" s="224">
        <v>0</v>
      </c>
      <c r="Q60" s="224">
        <f>ROUND(E60*P60,5)</f>
        <v>0</v>
      </c>
      <c r="R60" s="224"/>
      <c r="S60" s="224"/>
      <c r="T60" s="225">
        <v>1.7</v>
      </c>
      <c r="U60" s="224">
        <f>ROUND(E60*T60,2)</f>
        <v>1.7</v>
      </c>
      <c r="V60" s="214"/>
      <c r="W60" s="214"/>
      <c r="X60" s="214"/>
      <c r="Y60" s="214"/>
      <c r="Z60" s="214"/>
      <c r="AA60" s="214"/>
      <c r="AB60" s="214"/>
      <c r="AC60" s="214"/>
      <c r="AD60" s="214"/>
      <c r="AE60" s="214" t="s">
        <v>124</v>
      </c>
      <c r="AF60" s="214"/>
      <c r="AG60" s="214"/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</row>
    <row r="61" spans="1:60" ht="22.5" outlineLevel="1" x14ac:dyDescent="0.2">
      <c r="A61" s="215">
        <v>41</v>
      </c>
      <c r="B61" s="221" t="s">
        <v>207</v>
      </c>
      <c r="C61" s="264" t="s">
        <v>208</v>
      </c>
      <c r="D61" s="223" t="s">
        <v>123</v>
      </c>
      <c r="E61" s="229">
        <v>1</v>
      </c>
      <c r="F61" s="231"/>
      <c r="G61" s="232">
        <f>ROUND(E61*F61,2)</f>
        <v>0</v>
      </c>
      <c r="H61" s="231"/>
      <c r="I61" s="232">
        <f>ROUND(E61*H61,2)</f>
        <v>0</v>
      </c>
      <c r="J61" s="231"/>
      <c r="K61" s="232">
        <f>ROUND(E61*J61,2)</f>
        <v>0</v>
      </c>
      <c r="L61" s="232">
        <v>0</v>
      </c>
      <c r="M61" s="232">
        <f>G61*(1+L61/100)</f>
        <v>0</v>
      </c>
      <c r="N61" s="224">
        <v>0</v>
      </c>
      <c r="O61" s="224">
        <f>ROUND(E61*N61,5)</f>
        <v>0</v>
      </c>
      <c r="P61" s="224">
        <v>0</v>
      </c>
      <c r="Q61" s="224">
        <f>ROUND(E61*P61,5)</f>
        <v>0</v>
      </c>
      <c r="R61" s="224"/>
      <c r="S61" s="224"/>
      <c r="T61" s="225">
        <v>8.0449999999999999</v>
      </c>
      <c r="U61" s="224">
        <f>ROUND(E61*T61,2)</f>
        <v>8.0500000000000007</v>
      </c>
      <c r="V61" s="214"/>
      <c r="W61" s="214"/>
      <c r="X61" s="214"/>
      <c r="Y61" s="214"/>
      <c r="Z61" s="214"/>
      <c r="AA61" s="214"/>
      <c r="AB61" s="214"/>
      <c r="AC61" s="214"/>
      <c r="AD61" s="214"/>
      <c r="AE61" s="214" t="s">
        <v>124</v>
      </c>
      <c r="AF61" s="214"/>
      <c r="AG61" s="214"/>
      <c r="AH61" s="214"/>
      <c r="AI61" s="214"/>
      <c r="AJ61" s="214"/>
      <c r="AK61" s="214"/>
      <c r="AL61" s="214"/>
      <c r="AM61" s="214"/>
      <c r="AN61" s="214"/>
      <c r="AO61" s="214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4"/>
      <c r="BB61" s="214"/>
      <c r="BC61" s="214"/>
      <c r="BD61" s="214"/>
      <c r="BE61" s="214"/>
      <c r="BF61" s="214"/>
      <c r="BG61" s="214"/>
      <c r="BH61" s="214"/>
    </row>
    <row r="62" spans="1:60" x14ac:dyDescent="0.2">
      <c r="A62" s="216" t="s">
        <v>119</v>
      </c>
      <c r="B62" s="222" t="s">
        <v>82</v>
      </c>
      <c r="C62" s="265" t="s">
        <v>83</v>
      </c>
      <c r="D62" s="226"/>
      <c r="E62" s="230"/>
      <c r="F62" s="233"/>
      <c r="G62" s="233">
        <f>SUMIF(AE63:AE64,"&lt;&gt;NOR",G63:G64)</f>
        <v>0</v>
      </c>
      <c r="H62" s="233"/>
      <c r="I62" s="233">
        <f>SUM(I63:I64)</f>
        <v>0</v>
      </c>
      <c r="J62" s="233"/>
      <c r="K62" s="233">
        <f>SUM(K63:K64)</f>
        <v>0</v>
      </c>
      <c r="L62" s="233"/>
      <c r="M62" s="233">
        <f>SUM(M63:M64)</f>
        <v>0</v>
      </c>
      <c r="N62" s="227"/>
      <c r="O62" s="227">
        <f>SUM(O63:O64)</f>
        <v>4.7040000000000005E-2</v>
      </c>
      <c r="P62" s="227"/>
      <c r="Q62" s="227">
        <f>SUM(Q63:Q64)</f>
        <v>0</v>
      </c>
      <c r="R62" s="227"/>
      <c r="S62" s="227"/>
      <c r="T62" s="228"/>
      <c r="U62" s="227">
        <f>SUM(U63:U64)</f>
        <v>4.78</v>
      </c>
      <c r="AE62" t="s">
        <v>120</v>
      </c>
    </row>
    <row r="63" spans="1:60" ht="22.5" outlineLevel="1" x14ac:dyDescent="0.2">
      <c r="A63" s="215">
        <v>42</v>
      </c>
      <c r="B63" s="221" t="s">
        <v>209</v>
      </c>
      <c r="C63" s="264" t="s">
        <v>210</v>
      </c>
      <c r="D63" s="223" t="s">
        <v>132</v>
      </c>
      <c r="E63" s="229">
        <v>6</v>
      </c>
      <c r="F63" s="231"/>
      <c r="G63" s="232">
        <f>ROUND(E63*F63,2)</f>
        <v>0</v>
      </c>
      <c r="H63" s="231"/>
      <c r="I63" s="232">
        <f>ROUND(E63*H63,2)</f>
        <v>0</v>
      </c>
      <c r="J63" s="231"/>
      <c r="K63" s="232">
        <f>ROUND(E63*J63,2)</f>
        <v>0</v>
      </c>
      <c r="L63" s="232">
        <v>0</v>
      </c>
      <c r="M63" s="232">
        <f>G63*(1+L63/100)</f>
        <v>0</v>
      </c>
      <c r="N63" s="224">
        <v>6.0600000000000003E-3</v>
      </c>
      <c r="O63" s="224">
        <f>ROUND(E63*N63,5)</f>
        <v>3.6360000000000003E-2</v>
      </c>
      <c r="P63" s="224">
        <v>0</v>
      </c>
      <c r="Q63" s="224">
        <f>ROUND(E63*P63,5)</f>
        <v>0</v>
      </c>
      <c r="R63" s="224"/>
      <c r="S63" s="224"/>
      <c r="T63" s="225">
        <v>0.22600000000000001</v>
      </c>
      <c r="U63" s="224">
        <f>ROUND(E63*T63,2)</f>
        <v>1.36</v>
      </c>
      <c r="V63" s="214"/>
      <c r="W63" s="214"/>
      <c r="X63" s="214"/>
      <c r="Y63" s="214"/>
      <c r="Z63" s="214"/>
      <c r="AA63" s="214"/>
      <c r="AB63" s="214"/>
      <c r="AC63" s="214"/>
      <c r="AD63" s="214"/>
      <c r="AE63" s="214" t="s">
        <v>124</v>
      </c>
      <c r="AF63" s="214"/>
      <c r="AG63" s="214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</row>
    <row r="64" spans="1:60" ht="22.5" outlineLevel="1" x14ac:dyDescent="0.2">
      <c r="A64" s="215">
        <v>43</v>
      </c>
      <c r="B64" s="221" t="s">
        <v>211</v>
      </c>
      <c r="C64" s="264" t="s">
        <v>212</v>
      </c>
      <c r="D64" s="223" t="s">
        <v>129</v>
      </c>
      <c r="E64" s="229">
        <v>3.5</v>
      </c>
      <c r="F64" s="231"/>
      <c r="G64" s="232">
        <f>ROUND(E64*F64,2)</f>
        <v>0</v>
      </c>
      <c r="H64" s="231"/>
      <c r="I64" s="232">
        <f>ROUND(E64*H64,2)</f>
        <v>0</v>
      </c>
      <c r="J64" s="231"/>
      <c r="K64" s="232">
        <f>ROUND(E64*J64,2)</f>
        <v>0</v>
      </c>
      <c r="L64" s="232">
        <v>0</v>
      </c>
      <c r="M64" s="232">
        <f>G64*(1+L64/100)</f>
        <v>0</v>
      </c>
      <c r="N64" s="224">
        <v>3.0500000000000002E-3</v>
      </c>
      <c r="O64" s="224">
        <f>ROUND(E64*N64,5)</f>
        <v>1.068E-2</v>
      </c>
      <c r="P64" s="224">
        <v>0</v>
      </c>
      <c r="Q64" s="224">
        <f>ROUND(E64*P64,5)</f>
        <v>0</v>
      </c>
      <c r="R64" s="224"/>
      <c r="S64" s="224"/>
      <c r="T64" s="225">
        <v>0.97799999999999998</v>
      </c>
      <c r="U64" s="224">
        <f>ROUND(E64*T64,2)</f>
        <v>3.42</v>
      </c>
      <c r="V64" s="214"/>
      <c r="W64" s="214"/>
      <c r="X64" s="214"/>
      <c r="Y64" s="214"/>
      <c r="Z64" s="214"/>
      <c r="AA64" s="214"/>
      <c r="AB64" s="214"/>
      <c r="AC64" s="214"/>
      <c r="AD64" s="214"/>
      <c r="AE64" s="214" t="s">
        <v>124</v>
      </c>
      <c r="AF64" s="214"/>
      <c r="AG64" s="214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</row>
    <row r="65" spans="1:60" x14ac:dyDescent="0.2">
      <c r="A65" s="216" t="s">
        <v>119</v>
      </c>
      <c r="B65" s="222" t="s">
        <v>84</v>
      </c>
      <c r="C65" s="265" t="s">
        <v>85</v>
      </c>
      <c r="D65" s="226"/>
      <c r="E65" s="230"/>
      <c r="F65" s="233"/>
      <c r="G65" s="233">
        <f>SUMIF(AE66:AE66,"&lt;&gt;NOR",G66:G66)</f>
        <v>0</v>
      </c>
      <c r="H65" s="233"/>
      <c r="I65" s="233">
        <f>SUM(I66:I66)</f>
        <v>0</v>
      </c>
      <c r="J65" s="233"/>
      <c r="K65" s="233">
        <f>SUM(K66:K66)</f>
        <v>0</v>
      </c>
      <c r="L65" s="233"/>
      <c r="M65" s="233">
        <f>SUM(M66:M66)</f>
        <v>0</v>
      </c>
      <c r="N65" s="227"/>
      <c r="O65" s="227">
        <f>SUM(O66:O66)</f>
        <v>2.3769999999999999E-2</v>
      </c>
      <c r="P65" s="227"/>
      <c r="Q65" s="227">
        <f>SUM(Q66:Q66)</f>
        <v>0</v>
      </c>
      <c r="R65" s="227"/>
      <c r="S65" s="227"/>
      <c r="T65" s="228"/>
      <c r="U65" s="227">
        <f>SUM(U66:U66)</f>
        <v>38.49</v>
      </c>
      <c r="AE65" t="s">
        <v>120</v>
      </c>
    </row>
    <row r="66" spans="1:60" outlineLevel="1" x14ac:dyDescent="0.2">
      <c r="A66" s="215">
        <v>44</v>
      </c>
      <c r="B66" s="221" t="s">
        <v>213</v>
      </c>
      <c r="C66" s="264" t="s">
        <v>214</v>
      </c>
      <c r="D66" s="223" t="s">
        <v>129</v>
      </c>
      <c r="E66" s="229">
        <v>56.6</v>
      </c>
      <c r="F66" s="231"/>
      <c r="G66" s="232">
        <f>ROUND(E66*F66,2)</f>
        <v>0</v>
      </c>
      <c r="H66" s="231"/>
      <c r="I66" s="232">
        <f>ROUND(E66*H66,2)</f>
        <v>0</v>
      </c>
      <c r="J66" s="231"/>
      <c r="K66" s="232">
        <f>ROUND(E66*J66,2)</f>
        <v>0</v>
      </c>
      <c r="L66" s="232">
        <v>0</v>
      </c>
      <c r="M66" s="232">
        <f>G66*(1+L66/100)</f>
        <v>0</v>
      </c>
      <c r="N66" s="224">
        <v>4.2000000000000002E-4</v>
      </c>
      <c r="O66" s="224">
        <f>ROUND(E66*N66,5)</f>
        <v>2.3769999999999999E-2</v>
      </c>
      <c r="P66" s="224">
        <v>0</v>
      </c>
      <c r="Q66" s="224">
        <f>ROUND(E66*P66,5)</f>
        <v>0</v>
      </c>
      <c r="R66" s="224"/>
      <c r="S66" s="224"/>
      <c r="T66" s="225">
        <v>0.68</v>
      </c>
      <c r="U66" s="224">
        <f>ROUND(E66*T66,2)</f>
        <v>38.49</v>
      </c>
      <c r="V66" s="214"/>
      <c r="W66" s="214"/>
      <c r="X66" s="214"/>
      <c r="Y66" s="214"/>
      <c r="Z66" s="214"/>
      <c r="AA66" s="214"/>
      <c r="AB66" s="214"/>
      <c r="AC66" s="214"/>
      <c r="AD66" s="214"/>
      <c r="AE66" s="214" t="s">
        <v>124</v>
      </c>
      <c r="AF66" s="214"/>
      <c r="AG66" s="214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</row>
    <row r="67" spans="1:60" x14ac:dyDescent="0.2">
      <c r="A67" s="216" t="s">
        <v>119</v>
      </c>
      <c r="B67" s="222" t="s">
        <v>86</v>
      </c>
      <c r="C67" s="265" t="s">
        <v>87</v>
      </c>
      <c r="D67" s="226"/>
      <c r="E67" s="230"/>
      <c r="F67" s="233"/>
      <c r="G67" s="233">
        <f>SUMIF(AE68:AE68,"&lt;&gt;NOR",G68:G68)</f>
        <v>0</v>
      </c>
      <c r="H67" s="233"/>
      <c r="I67" s="233">
        <f>SUM(I68:I68)</f>
        <v>0</v>
      </c>
      <c r="J67" s="233"/>
      <c r="K67" s="233">
        <f>SUM(K68:K68)</f>
        <v>0</v>
      </c>
      <c r="L67" s="233"/>
      <c r="M67" s="233">
        <f>SUM(M68:M68)</f>
        <v>0</v>
      </c>
      <c r="N67" s="227"/>
      <c r="O67" s="227">
        <f>SUM(O68:O68)</f>
        <v>2.7029999999999998E-2</v>
      </c>
      <c r="P67" s="227"/>
      <c r="Q67" s="227">
        <f>SUM(Q68:Q68)</f>
        <v>0</v>
      </c>
      <c r="R67" s="227"/>
      <c r="S67" s="227"/>
      <c r="T67" s="228"/>
      <c r="U67" s="227">
        <f>SUM(U68:U68)</f>
        <v>12.95</v>
      </c>
      <c r="AE67" t="s">
        <v>120</v>
      </c>
    </row>
    <row r="68" spans="1:60" ht="22.5" outlineLevel="1" x14ac:dyDescent="0.2">
      <c r="A68" s="215">
        <v>45</v>
      </c>
      <c r="B68" s="221" t="s">
        <v>215</v>
      </c>
      <c r="C68" s="264" t="s">
        <v>216</v>
      </c>
      <c r="D68" s="223" t="s">
        <v>129</v>
      </c>
      <c r="E68" s="229">
        <v>11.5</v>
      </c>
      <c r="F68" s="231"/>
      <c r="G68" s="232">
        <f>ROUND(E68*F68,2)</f>
        <v>0</v>
      </c>
      <c r="H68" s="231"/>
      <c r="I68" s="232">
        <f>ROUND(E68*H68,2)</f>
        <v>0</v>
      </c>
      <c r="J68" s="231"/>
      <c r="K68" s="232">
        <f>ROUND(E68*J68,2)</f>
        <v>0</v>
      </c>
      <c r="L68" s="232">
        <v>0</v>
      </c>
      <c r="M68" s="232">
        <f>G68*(1+L68/100)</f>
        <v>0</v>
      </c>
      <c r="N68" s="224">
        <v>2.3500000000000001E-3</v>
      </c>
      <c r="O68" s="224">
        <f>ROUND(E68*N68,5)</f>
        <v>2.7029999999999998E-2</v>
      </c>
      <c r="P68" s="224">
        <v>0</v>
      </c>
      <c r="Q68" s="224">
        <f>ROUND(E68*P68,5)</f>
        <v>0</v>
      </c>
      <c r="R68" s="224"/>
      <c r="S68" s="224"/>
      <c r="T68" s="225">
        <v>1.1259999999999999</v>
      </c>
      <c r="U68" s="224">
        <f>ROUND(E68*T68,2)</f>
        <v>12.95</v>
      </c>
      <c r="V68" s="214"/>
      <c r="W68" s="214"/>
      <c r="X68" s="214"/>
      <c r="Y68" s="214"/>
      <c r="Z68" s="214"/>
      <c r="AA68" s="214"/>
      <c r="AB68" s="214"/>
      <c r="AC68" s="214"/>
      <c r="AD68" s="214"/>
      <c r="AE68" s="214" t="s">
        <v>124</v>
      </c>
      <c r="AF68" s="214"/>
      <c r="AG68" s="214"/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</row>
    <row r="69" spans="1:60" x14ac:dyDescent="0.2">
      <c r="A69" s="216" t="s">
        <v>119</v>
      </c>
      <c r="B69" s="222" t="s">
        <v>88</v>
      </c>
      <c r="C69" s="265" t="s">
        <v>89</v>
      </c>
      <c r="D69" s="226"/>
      <c r="E69" s="230"/>
      <c r="F69" s="233"/>
      <c r="G69" s="233">
        <f>SUMIF(AE70:AE76,"&lt;&gt;NOR",G70:G76)</f>
        <v>0</v>
      </c>
      <c r="H69" s="233"/>
      <c r="I69" s="233">
        <f>SUM(I70:I76)</f>
        <v>0</v>
      </c>
      <c r="J69" s="233"/>
      <c r="K69" s="233">
        <f>SUM(K70:K76)</f>
        <v>0</v>
      </c>
      <c r="L69" s="233"/>
      <c r="M69" s="233">
        <f>SUM(M70:M76)</f>
        <v>0</v>
      </c>
      <c r="N69" s="227"/>
      <c r="O69" s="227">
        <f>SUM(O70:O76)</f>
        <v>3.6320000000000005E-2</v>
      </c>
      <c r="P69" s="227"/>
      <c r="Q69" s="227">
        <f>SUM(Q70:Q76)</f>
        <v>0</v>
      </c>
      <c r="R69" s="227"/>
      <c r="S69" s="227"/>
      <c r="T69" s="228"/>
      <c r="U69" s="227">
        <f>SUM(U70:U76)</f>
        <v>30.630000000000003</v>
      </c>
      <c r="AE69" t="s">
        <v>120</v>
      </c>
    </row>
    <row r="70" spans="1:60" outlineLevel="1" x14ac:dyDescent="0.2">
      <c r="A70" s="215">
        <v>46</v>
      </c>
      <c r="B70" s="221" t="s">
        <v>217</v>
      </c>
      <c r="C70" s="264" t="s">
        <v>218</v>
      </c>
      <c r="D70" s="223" t="s">
        <v>129</v>
      </c>
      <c r="E70" s="229">
        <v>25</v>
      </c>
      <c r="F70" s="231"/>
      <c r="G70" s="232">
        <f>ROUND(E70*F70,2)</f>
        <v>0</v>
      </c>
      <c r="H70" s="231"/>
      <c r="I70" s="232">
        <f>ROUND(E70*H70,2)</f>
        <v>0</v>
      </c>
      <c r="J70" s="231"/>
      <c r="K70" s="232">
        <f>ROUND(E70*J70,2)</f>
        <v>0</v>
      </c>
      <c r="L70" s="232">
        <v>0</v>
      </c>
      <c r="M70" s="232">
        <f>G70*(1+L70/100)</f>
        <v>0</v>
      </c>
      <c r="N70" s="224">
        <v>5.0000000000000002E-5</v>
      </c>
      <c r="O70" s="224">
        <f>ROUND(E70*N70,5)</f>
        <v>1.25E-3</v>
      </c>
      <c r="P70" s="224">
        <v>0</v>
      </c>
      <c r="Q70" s="224">
        <f>ROUND(E70*P70,5)</f>
        <v>0</v>
      </c>
      <c r="R70" s="224"/>
      <c r="S70" s="224"/>
      <c r="T70" s="225">
        <v>6.3E-2</v>
      </c>
      <c r="U70" s="224">
        <f>ROUND(E70*T70,2)</f>
        <v>1.58</v>
      </c>
      <c r="V70" s="214"/>
      <c r="W70" s="214"/>
      <c r="X70" s="214"/>
      <c r="Y70" s="214"/>
      <c r="Z70" s="214"/>
      <c r="AA70" s="214"/>
      <c r="AB70" s="214"/>
      <c r="AC70" s="214"/>
      <c r="AD70" s="214"/>
      <c r="AE70" s="214" t="s">
        <v>124</v>
      </c>
      <c r="AF70" s="214"/>
      <c r="AG70" s="214"/>
      <c r="AH70" s="214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14"/>
      <c r="AT70" s="214"/>
      <c r="AU70" s="214"/>
      <c r="AV70" s="214"/>
      <c r="AW70" s="214"/>
      <c r="AX70" s="214"/>
      <c r="AY70" s="214"/>
      <c r="AZ70" s="214"/>
      <c r="BA70" s="214"/>
      <c r="BB70" s="214"/>
      <c r="BC70" s="214"/>
      <c r="BD70" s="214"/>
      <c r="BE70" s="214"/>
      <c r="BF70" s="214"/>
      <c r="BG70" s="214"/>
      <c r="BH70" s="214"/>
    </row>
    <row r="71" spans="1:60" outlineLevel="1" x14ac:dyDescent="0.2">
      <c r="A71" s="215">
        <v>47</v>
      </c>
      <c r="B71" s="221" t="s">
        <v>219</v>
      </c>
      <c r="C71" s="264" t="s">
        <v>220</v>
      </c>
      <c r="D71" s="223" t="s">
        <v>129</v>
      </c>
      <c r="E71" s="229">
        <v>25</v>
      </c>
      <c r="F71" s="231"/>
      <c r="G71" s="232">
        <f>ROUND(E71*F71,2)</f>
        <v>0</v>
      </c>
      <c r="H71" s="231"/>
      <c r="I71" s="232">
        <f>ROUND(E71*H71,2)</f>
        <v>0</v>
      </c>
      <c r="J71" s="231"/>
      <c r="K71" s="232">
        <f>ROUND(E71*J71,2)</f>
        <v>0</v>
      </c>
      <c r="L71" s="232">
        <v>0</v>
      </c>
      <c r="M71" s="232">
        <f>G71*(1+L71/100)</f>
        <v>0</v>
      </c>
      <c r="N71" s="224">
        <v>6.8000000000000005E-4</v>
      </c>
      <c r="O71" s="224">
        <f>ROUND(E71*N71,5)</f>
        <v>1.7000000000000001E-2</v>
      </c>
      <c r="P71" s="224">
        <v>0</v>
      </c>
      <c r="Q71" s="224">
        <f>ROUND(E71*P71,5)</f>
        <v>0</v>
      </c>
      <c r="R71" s="224"/>
      <c r="S71" s="224"/>
      <c r="T71" s="225">
        <v>0.32400000000000001</v>
      </c>
      <c r="U71" s="224">
        <f>ROUND(E71*T71,2)</f>
        <v>8.1</v>
      </c>
      <c r="V71" s="214"/>
      <c r="W71" s="214"/>
      <c r="X71" s="214"/>
      <c r="Y71" s="214"/>
      <c r="Z71" s="214"/>
      <c r="AA71" s="214"/>
      <c r="AB71" s="214"/>
      <c r="AC71" s="214"/>
      <c r="AD71" s="214"/>
      <c r="AE71" s="214" t="s">
        <v>124</v>
      </c>
      <c r="AF71" s="214"/>
      <c r="AG71" s="214"/>
      <c r="AH71" s="214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14"/>
      <c r="AT71" s="214"/>
      <c r="AU71" s="214"/>
      <c r="AV71" s="214"/>
      <c r="AW71" s="214"/>
      <c r="AX71" s="214"/>
      <c r="AY71" s="214"/>
      <c r="AZ71" s="214"/>
      <c r="BA71" s="214"/>
      <c r="BB71" s="214"/>
      <c r="BC71" s="214"/>
      <c r="BD71" s="214"/>
      <c r="BE71" s="214"/>
      <c r="BF71" s="214"/>
      <c r="BG71" s="214"/>
      <c r="BH71" s="214"/>
    </row>
    <row r="72" spans="1:60" outlineLevel="1" x14ac:dyDescent="0.2">
      <c r="A72" s="215">
        <v>48</v>
      </c>
      <c r="B72" s="221" t="s">
        <v>221</v>
      </c>
      <c r="C72" s="264" t="s">
        <v>222</v>
      </c>
      <c r="D72" s="223" t="s">
        <v>132</v>
      </c>
      <c r="E72" s="229">
        <v>13.5</v>
      </c>
      <c r="F72" s="231"/>
      <c r="G72" s="232">
        <f>ROUND(E72*F72,2)</f>
        <v>0</v>
      </c>
      <c r="H72" s="231"/>
      <c r="I72" s="232">
        <f>ROUND(E72*H72,2)</f>
        <v>0</v>
      </c>
      <c r="J72" s="231"/>
      <c r="K72" s="232">
        <f>ROUND(E72*J72,2)</f>
        <v>0</v>
      </c>
      <c r="L72" s="232">
        <v>0</v>
      </c>
      <c r="M72" s="232">
        <f>G72*(1+L72/100)</f>
        <v>0</v>
      </c>
      <c r="N72" s="224">
        <v>9.0000000000000006E-5</v>
      </c>
      <c r="O72" s="224">
        <f>ROUND(E72*N72,5)</f>
        <v>1.2199999999999999E-3</v>
      </c>
      <c r="P72" s="224">
        <v>0</v>
      </c>
      <c r="Q72" s="224">
        <f>ROUND(E72*P72,5)</f>
        <v>0</v>
      </c>
      <c r="R72" s="224"/>
      <c r="S72" s="224"/>
      <c r="T72" s="225">
        <v>0.11600000000000001</v>
      </c>
      <c r="U72" s="224">
        <f>ROUND(E72*T72,2)</f>
        <v>1.57</v>
      </c>
      <c r="V72" s="214"/>
      <c r="W72" s="214"/>
      <c r="X72" s="214"/>
      <c r="Y72" s="214"/>
      <c r="Z72" s="214"/>
      <c r="AA72" s="214"/>
      <c r="AB72" s="214"/>
      <c r="AC72" s="214"/>
      <c r="AD72" s="214"/>
      <c r="AE72" s="214" t="s">
        <v>124</v>
      </c>
      <c r="AF72" s="214"/>
      <c r="AG72" s="214"/>
      <c r="AH72" s="214"/>
      <c r="AI72" s="214"/>
      <c r="AJ72" s="214"/>
      <c r="AK72" s="214"/>
      <c r="AL72" s="214"/>
      <c r="AM72" s="214"/>
      <c r="AN72" s="214"/>
      <c r="AO72" s="214"/>
      <c r="AP72" s="214"/>
      <c r="AQ72" s="214"/>
      <c r="AR72" s="214"/>
      <c r="AS72" s="214"/>
      <c r="AT72" s="214"/>
      <c r="AU72" s="214"/>
      <c r="AV72" s="214"/>
      <c r="AW72" s="214"/>
      <c r="AX72" s="214"/>
      <c r="AY72" s="214"/>
      <c r="AZ72" s="214"/>
      <c r="BA72" s="214"/>
      <c r="BB72" s="214"/>
      <c r="BC72" s="214"/>
      <c r="BD72" s="214"/>
      <c r="BE72" s="214"/>
      <c r="BF72" s="214"/>
      <c r="BG72" s="214"/>
      <c r="BH72" s="214"/>
    </row>
    <row r="73" spans="1:60" outlineLevel="1" x14ac:dyDescent="0.2">
      <c r="A73" s="215">
        <v>49</v>
      </c>
      <c r="B73" s="221" t="s">
        <v>223</v>
      </c>
      <c r="C73" s="264" t="s">
        <v>224</v>
      </c>
      <c r="D73" s="223" t="s">
        <v>129</v>
      </c>
      <c r="E73" s="229">
        <v>1.5</v>
      </c>
      <c r="F73" s="231"/>
      <c r="G73" s="232">
        <f>ROUND(E73*F73,2)</f>
        <v>0</v>
      </c>
      <c r="H73" s="231"/>
      <c r="I73" s="232">
        <f>ROUND(E73*H73,2)</f>
        <v>0</v>
      </c>
      <c r="J73" s="231"/>
      <c r="K73" s="232">
        <f>ROUND(E73*J73,2)</f>
        <v>0</v>
      </c>
      <c r="L73" s="232">
        <v>0</v>
      </c>
      <c r="M73" s="232">
        <f>G73*(1+L73/100)</f>
        <v>0</v>
      </c>
      <c r="N73" s="224">
        <v>5.4000000000000001E-4</v>
      </c>
      <c r="O73" s="224">
        <f>ROUND(E73*N73,5)</f>
        <v>8.0999999999999996E-4</v>
      </c>
      <c r="P73" s="224">
        <v>0</v>
      </c>
      <c r="Q73" s="224">
        <f>ROUND(E73*P73,5)</f>
        <v>0</v>
      </c>
      <c r="R73" s="224"/>
      <c r="S73" s="224"/>
      <c r="T73" s="225">
        <v>0.60399999999999998</v>
      </c>
      <c r="U73" s="224">
        <f>ROUND(E73*T73,2)</f>
        <v>0.91</v>
      </c>
      <c r="V73" s="214"/>
      <c r="W73" s="214"/>
      <c r="X73" s="214"/>
      <c r="Y73" s="214"/>
      <c r="Z73" s="214"/>
      <c r="AA73" s="214"/>
      <c r="AB73" s="214"/>
      <c r="AC73" s="214"/>
      <c r="AD73" s="214"/>
      <c r="AE73" s="214" t="s">
        <v>124</v>
      </c>
      <c r="AF73" s="214"/>
      <c r="AG73" s="214"/>
      <c r="AH73" s="214"/>
      <c r="AI73" s="214"/>
      <c r="AJ73" s="214"/>
      <c r="AK73" s="214"/>
      <c r="AL73" s="214"/>
      <c r="AM73" s="214"/>
      <c r="AN73" s="214"/>
      <c r="AO73" s="214"/>
      <c r="AP73" s="214"/>
      <c r="AQ73" s="214"/>
      <c r="AR73" s="214"/>
      <c r="AS73" s="214"/>
      <c r="AT73" s="214"/>
      <c r="AU73" s="214"/>
      <c r="AV73" s="214"/>
      <c r="AW73" s="214"/>
      <c r="AX73" s="214"/>
      <c r="AY73" s="214"/>
      <c r="AZ73" s="214"/>
      <c r="BA73" s="214"/>
      <c r="BB73" s="214"/>
      <c r="BC73" s="214"/>
      <c r="BD73" s="214"/>
      <c r="BE73" s="214"/>
      <c r="BF73" s="214"/>
      <c r="BG73" s="214"/>
      <c r="BH73" s="214"/>
    </row>
    <row r="74" spans="1:60" outlineLevel="1" x14ac:dyDescent="0.2">
      <c r="A74" s="215">
        <v>50</v>
      </c>
      <c r="B74" s="221" t="s">
        <v>225</v>
      </c>
      <c r="C74" s="264" t="s">
        <v>226</v>
      </c>
      <c r="D74" s="223" t="s">
        <v>129</v>
      </c>
      <c r="E74" s="229">
        <v>1.5</v>
      </c>
      <c r="F74" s="231"/>
      <c r="G74" s="232">
        <f>ROUND(E74*F74,2)</f>
        <v>0</v>
      </c>
      <c r="H74" s="231"/>
      <c r="I74" s="232">
        <f>ROUND(E74*H74,2)</f>
        <v>0</v>
      </c>
      <c r="J74" s="231"/>
      <c r="K74" s="232">
        <f>ROUND(E74*J74,2)</f>
        <v>0</v>
      </c>
      <c r="L74" s="232">
        <v>0</v>
      </c>
      <c r="M74" s="232">
        <f>G74*(1+L74/100)</f>
        <v>0</v>
      </c>
      <c r="N74" s="224">
        <v>3.1E-4</v>
      </c>
      <c r="O74" s="224">
        <f>ROUND(E74*N74,5)</f>
        <v>4.6999999999999999E-4</v>
      </c>
      <c r="P74" s="224">
        <v>0</v>
      </c>
      <c r="Q74" s="224">
        <f>ROUND(E74*P74,5)</f>
        <v>0</v>
      </c>
      <c r="R74" s="224"/>
      <c r="S74" s="224"/>
      <c r="T74" s="225">
        <v>0.316</v>
      </c>
      <c r="U74" s="224">
        <f>ROUND(E74*T74,2)</f>
        <v>0.47</v>
      </c>
      <c r="V74" s="214"/>
      <c r="W74" s="214"/>
      <c r="X74" s="214"/>
      <c r="Y74" s="214"/>
      <c r="Z74" s="214"/>
      <c r="AA74" s="214"/>
      <c r="AB74" s="214"/>
      <c r="AC74" s="214"/>
      <c r="AD74" s="214"/>
      <c r="AE74" s="214" t="s">
        <v>124</v>
      </c>
      <c r="AF74" s="214"/>
      <c r="AG74" s="214"/>
      <c r="AH74" s="214"/>
      <c r="AI74" s="214"/>
      <c r="AJ74" s="214"/>
      <c r="AK74" s="214"/>
      <c r="AL74" s="214"/>
      <c r="AM74" s="214"/>
      <c r="AN74" s="214"/>
      <c r="AO74" s="214"/>
      <c r="AP74" s="214"/>
      <c r="AQ74" s="214"/>
      <c r="AR74" s="214"/>
      <c r="AS74" s="214"/>
      <c r="AT74" s="214"/>
      <c r="AU74" s="214"/>
      <c r="AV74" s="214"/>
      <c r="AW74" s="214"/>
      <c r="AX74" s="214"/>
      <c r="AY74" s="214"/>
      <c r="AZ74" s="214"/>
      <c r="BA74" s="214"/>
      <c r="BB74" s="214"/>
      <c r="BC74" s="214"/>
      <c r="BD74" s="214"/>
      <c r="BE74" s="214"/>
      <c r="BF74" s="214"/>
      <c r="BG74" s="214"/>
      <c r="BH74" s="214"/>
    </row>
    <row r="75" spans="1:60" outlineLevel="1" x14ac:dyDescent="0.2">
      <c r="A75" s="215">
        <v>51</v>
      </c>
      <c r="B75" s="221" t="s">
        <v>227</v>
      </c>
      <c r="C75" s="264" t="s">
        <v>228</v>
      </c>
      <c r="D75" s="223" t="s">
        <v>129</v>
      </c>
      <c r="E75" s="229">
        <v>7</v>
      </c>
      <c r="F75" s="231"/>
      <c r="G75" s="232">
        <f>ROUND(E75*F75,2)</f>
        <v>0</v>
      </c>
      <c r="H75" s="231"/>
      <c r="I75" s="232">
        <f>ROUND(E75*H75,2)</f>
        <v>0</v>
      </c>
      <c r="J75" s="231"/>
      <c r="K75" s="232">
        <f>ROUND(E75*J75,2)</f>
        <v>0</v>
      </c>
      <c r="L75" s="232">
        <v>0</v>
      </c>
      <c r="M75" s="232">
        <f>G75*(1+L75/100)</f>
        <v>0</v>
      </c>
      <c r="N75" s="224">
        <v>2.4000000000000001E-4</v>
      </c>
      <c r="O75" s="224">
        <f>ROUND(E75*N75,5)</f>
        <v>1.6800000000000001E-3</v>
      </c>
      <c r="P75" s="224">
        <v>0</v>
      </c>
      <c r="Q75" s="224">
        <f>ROUND(E75*P75,5)</f>
        <v>0</v>
      </c>
      <c r="R75" s="224"/>
      <c r="S75" s="224"/>
      <c r="T75" s="225">
        <v>0.28699999999999998</v>
      </c>
      <c r="U75" s="224">
        <f>ROUND(E75*T75,2)</f>
        <v>2.0099999999999998</v>
      </c>
      <c r="V75" s="214"/>
      <c r="W75" s="214"/>
      <c r="X75" s="214"/>
      <c r="Y75" s="214"/>
      <c r="Z75" s="214"/>
      <c r="AA75" s="214"/>
      <c r="AB75" s="214"/>
      <c r="AC75" s="214"/>
      <c r="AD75" s="214"/>
      <c r="AE75" s="214" t="s">
        <v>124</v>
      </c>
      <c r="AF75" s="214"/>
      <c r="AG75" s="214"/>
      <c r="AH75" s="214"/>
      <c r="AI75" s="214"/>
      <c r="AJ75" s="214"/>
      <c r="AK75" s="214"/>
      <c r="AL75" s="214"/>
      <c r="AM75" s="214"/>
      <c r="AN75" s="214"/>
      <c r="AO75" s="214"/>
      <c r="AP75" s="214"/>
      <c r="AQ75" s="214"/>
      <c r="AR75" s="214"/>
      <c r="AS75" s="214"/>
      <c r="AT75" s="214"/>
      <c r="AU75" s="214"/>
      <c r="AV75" s="214"/>
      <c r="AW75" s="214"/>
      <c r="AX75" s="214"/>
      <c r="AY75" s="214"/>
      <c r="AZ75" s="214"/>
      <c r="BA75" s="214"/>
      <c r="BB75" s="214"/>
      <c r="BC75" s="214"/>
      <c r="BD75" s="214"/>
      <c r="BE75" s="214"/>
      <c r="BF75" s="214"/>
      <c r="BG75" s="214"/>
      <c r="BH75" s="214"/>
    </row>
    <row r="76" spans="1:60" outlineLevel="1" x14ac:dyDescent="0.2">
      <c r="A76" s="215">
        <v>52</v>
      </c>
      <c r="B76" s="221" t="s">
        <v>229</v>
      </c>
      <c r="C76" s="264" t="s">
        <v>230</v>
      </c>
      <c r="D76" s="223" t="s">
        <v>129</v>
      </c>
      <c r="E76" s="229">
        <v>22.4</v>
      </c>
      <c r="F76" s="231"/>
      <c r="G76" s="232">
        <f>ROUND(E76*F76,2)</f>
        <v>0</v>
      </c>
      <c r="H76" s="231"/>
      <c r="I76" s="232">
        <f>ROUND(E76*H76,2)</f>
        <v>0</v>
      </c>
      <c r="J76" s="231"/>
      <c r="K76" s="232">
        <f>ROUND(E76*J76,2)</f>
        <v>0</v>
      </c>
      <c r="L76" s="232">
        <v>0</v>
      </c>
      <c r="M76" s="232">
        <f>G76*(1+L76/100)</f>
        <v>0</v>
      </c>
      <c r="N76" s="224">
        <v>6.2E-4</v>
      </c>
      <c r="O76" s="224">
        <f>ROUND(E76*N76,5)</f>
        <v>1.389E-2</v>
      </c>
      <c r="P76" s="224">
        <v>0</v>
      </c>
      <c r="Q76" s="224">
        <f>ROUND(E76*P76,5)</f>
        <v>0</v>
      </c>
      <c r="R76" s="224"/>
      <c r="S76" s="224"/>
      <c r="T76" s="225">
        <v>0.71399999999999997</v>
      </c>
      <c r="U76" s="224">
        <f>ROUND(E76*T76,2)</f>
        <v>15.99</v>
      </c>
      <c r="V76" s="214"/>
      <c r="W76" s="214"/>
      <c r="X76" s="214"/>
      <c r="Y76" s="214"/>
      <c r="Z76" s="214"/>
      <c r="AA76" s="214"/>
      <c r="AB76" s="214"/>
      <c r="AC76" s="214"/>
      <c r="AD76" s="214"/>
      <c r="AE76" s="214" t="s">
        <v>124</v>
      </c>
      <c r="AF76" s="214"/>
      <c r="AG76" s="214"/>
      <c r="AH76" s="214"/>
      <c r="AI76" s="214"/>
      <c r="AJ76" s="214"/>
      <c r="AK76" s="214"/>
      <c r="AL76" s="214"/>
      <c r="AM76" s="214"/>
      <c r="AN76" s="214"/>
      <c r="AO76" s="214"/>
      <c r="AP76" s="214"/>
      <c r="AQ76" s="214"/>
      <c r="AR76" s="214"/>
      <c r="AS76" s="214"/>
      <c r="AT76" s="214"/>
      <c r="AU76" s="214"/>
      <c r="AV76" s="214"/>
      <c r="AW76" s="214"/>
      <c r="AX76" s="214"/>
      <c r="AY76" s="214"/>
      <c r="AZ76" s="214"/>
      <c r="BA76" s="214"/>
      <c r="BB76" s="214"/>
      <c r="BC76" s="214"/>
      <c r="BD76" s="214"/>
      <c r="BE76" s="214"/>
      <c r="BF76" s="214"/>
      <c r="BG76" s="214"/>
      <c r="BH76" s="214"/>
    </row>
    <row r="77" spans="1:60" x14ac:dyDescent="0.2">
      <c r="A77" s="216" t="s">
        <v>119</v>
      </c>
      <c r="B77" s="222" t="s">
        <v>90</v>
      </c>
      <c r="C77" s="265" t="s">
        <v>91</v>
      </c>
      <c r="D77" s="226"/>
      <c r="E77" s="230"/>
      <c r="F77" s="233"/>
      <c r="G77" s="233">
        <f>SUMIF(AE78:AE80,"&lt;&gt;NOR",G78:G80)</f>
        <v>0</v>
      </c>
      <c r="H77" s="233"/>
      <c r="I77" s="233">
        <f>SUM(I78:I80)</f>
        <v>0</v>
      </c>
      <c r="J77" s="233"/>
      <c r="K77" s="233">
        <f>SUM(K78:K80)</f>
        <v>0</v>
      </c>
      <c r="L77" s="233"/>
      <c r="M77" s="233">
        <f>SUM(M78:M80)</f>
        <v>0</v>
      </c>
      <c r="N77" s="227"/>
      <c r="O77" s="227">
        <f>SUM(O78:O80)</f>
        <v>5.2360000000000004E-2</v>
      </c>
      <c r="P77" s="227"/>
      <c r="Q77" s="227">
        <f>SUM(Q78:Q80)</f>
        <v>0</v>
      </c>
      <c r="R77" s="227"/>
      <c r="S77" s="227"/>
      <c r="T77" s="228"/>
      <c r="U77" s="227">
        <f>SUM(U78:U80)</f>
        <v>50.269999999999996</v>
      </c>
      <c r="AE77" t="s">
        <v>120</v>
      </c>
    </row>
    <row r="78" spans="1:60" outlineLevel="1" x14ac:dyDescent="0.2">
      <c r="A78" s="215">
        <v>53</v>
      </c>
      <c r="B78" s="221" t="s">
        <v>231</v>
      </c>
      <c r="C78" s="264" t="s">
        <v>232</v>
      </c>
      <c r="D78" s="223" t="s">
        <v>129</v>
      </c>
      <c r="E78" s="229">
        <v>238</v>
      </c>
      <c r="F78" s="231"/>
      <c r="G78" s="232">
        <f>ROUND(E78*F78,2)</f>
        <v>0</v>
      </c>
      <c r="H78" s="231"/>
      <c r="I78" s="232">
        <f>ROUND(E78*H78,2)</f>
        <v>0</v>
      </c>
      <c r="J78" s="231"/>
      <c r="K78" s="232">
        <f>ROUND(E78*J78,2)</f>
        <v>0</v>
      </c>
      <c r="L78" s="232">
        <v>0</v>
      </c>
      <c r="M78" s="232">
        <f>G78*(1+L78/100)</f>
        <v>0</v>
      </c>
      <c r="N78" s="224">
        <v>6.9999999999999994E-5</v>
      </c>
      <c r="O78" s="224">
        <f>ROUND(E78*N78,5)</f>
        <v>1.6660000000000001E-2</v>
      </c>
      <c r="P78" s="224">
        <v>0</v>
      </c>
      <c r="Q78" s="224">
        <f>ROUND(E78*P78,5)</f>
        <v>0</v>
      </c>
      <c r="R78" s="224"/>
      <c r="S78" s="224"/>
      <c r="T78" s="225">
        <v>3.2480000000000002E-2</v>
      </c>
      <c r="U78" s="224">
        <f>ROUND(E78*T78,2)</f>
        <v>7.73</v>
      </c>
      <c r="V78" s="214"/>
      <c r="W78" s="214"/>
      <c r="X78" s="214"/>
      <c r="Y78" s="214"/>
      <c r="Z78" s="214"/>
      <c r="AA78" s="214"/>
      <c r="AB78" s="214"/>
      <c r="AC78" s="214"/>
      <c r="AD78" s="214"/>
      <c r="AE78" s="214" t="s">
        <v>124</v>
      </c>
      <c r="AF78" s="214"/>
      <c r="AG78" s="214"/>
      <c r="AH78" s="214"/>
      <c r="AI78" s="214"/>
      <c r="AJ78" s="214"/>
      <c r="AK78" s="214"/>
      <c r="AL78" s="214"/>
      <c r="AM78" s="214"/>
      <c r="AN78" s="214"/>
      <c r="AO78" s="214"/>
      <c r="AP78" s="214"/>
      <c r="AQ78" s="214"/>
      <c r="AR78" s="214"/>
      <c r="AS78" s="214"/>
      <c r="AT78" s="214"/>
      <c r="AU78" s="214"/>
      <c r="AV78" s="214"/>
      <c r="AW78" s="214"/>
      <c r="AX78" s="214"/>
      <c r="AY78" s="214"/>
      <c r="AZ78" s="214"/>
      <c r="BA78" s="214"/>
      <c r="BB78" s="214"/>
      <c r="BC78" s="214"/>
      <c r="BD78" s="214"/>
      <c r="BE78" s="214"/>
      <c r="BF78" s="214"/>
      <c r="BG78" s="214"/>
      <c r="BH78" s="214"/>
    </row>
    <row r="79" spans="1:60" outlineLevel="1" x14ac:dyDescent="0.2">
      <c r="A79" s="215">
        <v>54</v>
      </c>
      <c r="B79" s="221" t="s">
        <v>233</v>
      </c>
      <c r="C79" s="264" t="s">
        <v>234</v>
      </c>
      <c r="D79" s="223" t="s">
        <v>129</v>
      </c>
      <c r="E79" s="229">
        <v>238</v>
      </c>
      <c r="F79" s="231"/>
      <c r="G79" s="232">
        <f>ROUND(E79*F79,2)</f>
        <v>0</v>
      </c>
      <c r="H79" s="231"/>
      <c r="I79" s="232">
        <f>ROUND(E79*H79,2)</f>
        <v>0</v>
      </c>
      <c r="J79" s="231"/>
      <c r="K79" s="232">
        <f>ROUND(E79*J79,2)</f>
        <v>0</v>
      </c>
      <c r="L79" s="232">
        <v>0</v>
      </c>
      <c r="M79" s="232">
        <f>G79*(1+L79/100)</f>
        <v>0</v>
      </c>
      <c r="N79" s="224">
        <v>0</v>
      </c>
      <c r="O79" s="224">
        <f>ROUND(E79*N79,5)</f>
        <v>0</v>
      </c>
      <c r="P79" s="224">
        <v>0</v>
      </c>
      <c r="Q79" s="224">
        <f>ROUND(E79*P79,5)</f>
        <v>0</v>
      </c>
      <c r="R79" s="224"/>
      <c r="S79" s="224"/>
      <c r="T79" s="225">
        <v>6.9709999999999994E-2</v>
      </c>
      <c r="U79" s="224">
        <f>ROUND(E79*T79,2)</f>
        <v>16.59</v>
      </c>
      <c r="V79" s="214"/>
      <c r="W79" s="214"/>
      <c r="X79" s="214"/>
      <c r="Y79" s="214"/>
      <c r="Z79" s="214"/>
      <c r="AA79" s="214"/>
      <c r="AB79" s="214"/>
      <c r="AC79" s="214"/>
      <c r="AD79" s="214"/>
      <c r="AE79" s="214" t="s">
        <v>124</v>
      </c>
      <c r="AF79" s="214"/>
      <c r="AG79" s="214"/>
      <c r="AH79" s="214"/>
      <c r="AI79" s="214"/>
      <c r="AJ79" s="214"/>
      <c r="AK79" s="214"/>
      <c r="AL79" s="214"/>
      <c r="AM79" s="214"/>
      <c r="AN79" s="214"/>
      <c r="AO79" s="214"/>
      <c r="AP79" s="214"/>
      <c r="AQ79" s="214"/>
      <c r="AR79" s="214"/>
      <c r="AS79" s="214"/>
      <c r="AT79" s="214"/>
      <c r="AU79" s="214"/>
      <c r="AV79" s="214"/>
      <c r="AW79" s="214"/>
      <c r="AX79" s="214"/>
      <c r="AY79" s="214"/>
      <c r="AZ79" s="214"/>
      <c r="BA79" s="214"/>
      <c r="BB79" s="214"/>
      <c r="BC79" s="214"/>
      <c r="BD79" s="214"/>
      <c r="BE79" s="214"/>
      <c r="BF79" s="214"/>
      <c r="BG79" s="214"/>
      <c r="BH79" s="214"/>
    </row>
    <row r="80" spans="1:60" outlineLevel="1" x14ac:dyDescent="0.2">
      <c r="A80" s="242">
        <v>55</v>
      </c>
      <c r="B80" s="243" t="s">
        <v>235</v>
      </c>
      <c r="C80" s="266" t="s">
        <v>236</v>
      </c>
      <c r="D80" s="244" t="s">
        <v>129</v>
      </c>
      <c r="E80" s="245">
        <v>238</v>
      </c>
      <c r="F80" s="246"/>
      <c r="G80" s="247">
        <f>ROUND(E80*F80,2)</f>
        <v>0</v>
      </c>
      <c r="H80" s="246"/>
      <c r="I80" s="247">
        <f>ROUND(E80*H80,2)</f>
        <v>0</v>
      </c>
      <c r="J80" s="246"/>
      <c r="K80" s="247">
        <f>ROUND(E80*J80,2)</f>
        <v>0</v>
      </c>
      <c r="L80" s="247">
        <v>0</v>
      </c>
      <c r="M80" s="247">
        <f>G80*(1+L80/100)</f>
        <v>0</v>
      </c>
      <c r="N80" s="248">
        <v>1.4999999999999999E-4</v>
      </c>
      <c r="O80" s="248">
        <f>ROUND(E80*N80,5)</f>
        <v>3.5700000000000003E-2</v>
      </c>
      <c r="P80" s="248">
        <v>0</v>
      </c>
      <c r="Q80" s="248">
        <f>ROUND(E80*P80,5)</f>
        <v>0</v>
      </c>
      <c r="R80" s="248"/>
      <c r="S80" s="248"/>
      <c r="T80" s="249">
        <v>0.10902000000000001</v>
      </c>
      <c r="U80" s="248">
        <f>ROUND(E80*T80,2)</f>
        <v>25.95</v>
      </c>
      <c r="V80" s="214"/>
      <c r="W80" s="214"/>
      <c r="X80" s="214"/>
      <c r="Y80" s="214"/>
      <c r="Z80" s="214"/>
      <c r="AA80" s="214"/>
      <c r="AB80" s="214"/>
      <c r="AC80" s="214"/>
      <c r="AD80" s="214"/>
      <c r="AE80" s="214" t="s">
        <v>124</v>
      </c>
      <c r="AF80" s="214"/>
      <c r="AG80" s="214"/>
      <c r="AH80" s="214"/>
      <c r="AI80" s="214"/>
      <c r="AJ80" s="214"/>
      <c r="AK80" s="214"/>
      <c r="AL80" s="214"/>
      <c r="AM80" s="214"/>
      <c r="AN80" s="214"/>
      <c r="AO80" s="214"/>
      <c r="AP80" s="214"/>
      <c r="AQ80" s="214"/>
      <c r="AR80" s="214"/>
      <c r="AS80" s="214"/>
      <c r="AT80" s="214"/>
      <c r="AU80" s="214"/>
      <c r="AV80" s="214"/>
      <c r="AW80" s="214"/>
      <c r="AX80" s="214"/>
      <c r="AY80" s="214"/>
      <c r="AZ80" s="214"/>
      <c r="BA80" s="214"/>
      <c r="BB80" s="214"/>
      <c r="BC80" s="214"/>
      <c r="BD80" s="214"/>
      <c r="BE80" s="214"/>
      <c r="BF80" s="214"/>
      <c r="BG80" s="214"/>
      <c r="BH80" s="214"/>
    </row>
    <row r="81" spans="1:31" x14ac:dyDescent="0.2">
      <c r="A81" s="6"/>
      <c r="B81" s="7" t="s">
        <v>237</v>
      </c>
      <c r="C81" s="267" t="s">
        <v>237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AC81">
        <v>15</v>
      </c>
      <c r="AD81">
        <v>21</v>
      </c>
    </row>
    <row r="82" spans="1:31" x14ac:dyDescent="0.2">
      <c r="A82" s="250"/>
      <c r="B82" s="251">
        <v>26</v>
      </c>
      <c r="C82" s="268" t="s">
        <v>237</v>
      </c>
      <c r="D82" s="252"/>
      <c r="E82" s="252"/>
      <c r="F82" s="252"/>
      <c r="G82" s="263">
        <f>G8+G12+G15+G17+G19+G22+G27+G29+G32+G45+G47+G51+G53+G62+G65+G67+G69+G77</f>
        <v>0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AC82">
        <f>SUMIF(L7:L80,AC81,G7:G80)</f>
        <v>0</v>
      </c>
      <c r="AD82">
        <f>SUMIF(L7:L80,AD81,G7:G80)</f>
        <v>0</v>
      </c>
      <c r="AE82" t="s">
        <v>238</v>
      </c>
    </row>
    <row r="83" spans="1:31" x14ac:dyDescent="0.2">
      <c r="A83" s="6"/>
      <c r="B83" s="7" t="s">
        <v>237</v>
      </c>
      <c r="C83" s="267" t="s">
        <v>237</v>
      </c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31" x14ac:dyDescent="0.2">
      <c r="A84" s="6"/>
      <c r="B84" s="7" t="s">
        <v>237</v>
      </c>
      <c r="C84" s="267" t="s">
        <v>237</v>
      </c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31" x14ac:dyDescent="0.2">
      <c r="A85" s="253">
        <v>33</v>
      </c>
      <c r="B85" s="253"/>
      <c r="C85" s="269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31" x14ac:dyDescent="0.2">
      <c r="A86" s="254"/>
      <c r="B86" s="255"/>
      <c r="C86" s="270"/>
      <c r="D86" s="255"/>
      <c r="E86" s="255"/>
      <c r="F86" s="255"/>
      <c r="G86" s="25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AE86" t="s">
        <v>239</v>
      </c>
    </row>
    <row r="87" spans="1:31" x14ac:dyDescent="0.2">
      <c r="A87" s="257"/>
      <c r="B87" s="258"/>
      <c r="C87" s="271"/>
      <c r="D87" s="258"/>
      <c r="E87" s="258"/>
      <c r="F87" s="258"/>
      <c r="G87" s="259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31" x14ac:dyDescent="0.2">
      <c r="A88" s="257"/>
      <c r="B88" s="258"/>
      <c r="C88" s="271"/>
      <c r="D88" s="258"/>
      <c r="E88" s="258"/>
      <c r="F88" s="258"/>
      <c r="G88" s="259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31" x14ac:dyDescent="0.2">
      <c r="A89" s="257"/>
      <c r="B89" s="258"/>
      <c r="C89" s="271"/>
      <c r="D89" s="258"/>
      <c r="E89" s="258"/>
      <c r="F89" s="258"/>
      <c r="G89" s="259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31" x14ac:dyDescent="0.2">
      <c r="A90" s="260"/>
      <c r="B90" s="261"/>
      <c r="C90" s="272"/>
      <c r="D90" s="261"/>
      <c r="E90" s="261"/>
      <c r="F90" s="261"/>
      <c r="G90" s="262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31" x14ac:dyDescent="0.2">
      <c r="A91" s="6"/>
      <c r="B91" s="7" t="s">
        <v>237</v>
      </c>
      <c r="C91" s="267" t="s">
        <v>237</v>
      </c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31" x14ac:dyDescent="0.2">
      <c r="C92" s="273"/>
      <c r="AE92" t="s">
        <v>240</v>
      </c>
    </row>
  </sheetData>
  <mergeCells count="6">
    <mergeCell ref="A1:G1"/>
    <mergeCell ref="C2:G2"/>
    <mergeCell ref="C3:G3"/>
    <mergeCell ref="C4:G4"/>
    <mergeCell ref="A85:C85"/>
    <mergeCell ref="A86:G90"/>
  </mergeCells>
  <pageMargins left="0.59055118110236204" right="0.39370078740157499" top="0.78740157499999996" bottom="0.78740157499999996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45</vt:i4>
      </vt:variant>
    </vt:vector>
  </HeadingPairs>
  <TitlesOfParts>
    <vt:vector size="49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Jakoubek Miloslav</dc:creator>
  <cp:lastModifiedBy>Jakoubek Miloslav</cp:lastModifiedBy>
  <cp:lastPrinted>2014-02-28T09:52:57Z</cp:lastPrinted>
  <dcterms:created xsi:type="dcterms:W3CDTF">2009-04-08T07:15:50Z</dcterms:created>
  <dcterms:modified xsi:type="dcterms:W3CDTF">2020-10-14T13:08:55Z</dcterms:modified>
</cp:coreProperties>
</file>