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16" windowWidth="22716" windowHeight="8940" activeTab="2"/>
  </bookViews>
  <sheets>
    <sheet name="Rekapitulace stavby" sheetId="1" r:id="rId1"/>
    <sheet name="00 - Vedlejší rozpočtové ..." sheetId="2" r:id="rId2"/>
    <sheet name="01 - Komunikace a zpevněn..." sheetId="3" r:id="rId3"/>
  </sheets>
  <definedNames>
    <definedName name="_xlnm._FilterDatabase" localSheetId="1" hidden="1">'00 - Vedlejší rozpočtové ...'!$C$116:$K$132</definedName>
    <definedName name="_xlnm._FilterDatabase" localSheetId="2" hidden="1">'01 - Komunikace a zpevněn...'!$C$124:$K$275</definedName>
    <definedName name="_xlnm.Print_Titles" localSheetId="1">'00 - Vedlejší rozpočtové ...'!$116:$116</definedName>
    <definedName name="_xlnm.Print_Titles" localSheetId="2">'01 - Komunikace a zpevněn...'!$124:$124</definedName>
    <definedName name="_xlnm.Print_Titles" localSheetId="0">'Rekapitulace stavby'!$92:$92</definedName>
    <definedName name="_xlnm.Print_Area" localSheetId="1">'00 - Vedlejší rozpočtové ...'!$C$4:$J$76,'00 - Vedlejší rozpočtové ...'!$C$82:$J$98,'00 - Vedlejší rozpočtové ...'!$C$104:$K$132</definedName>
    <definedName name="_xlnm.Print_Area" localSheetId="2">'01 - Komunikace a zpevněn...'!$C$4:$J$76,'01 - Komunikace a zpevněn...'!$C$82:$J$106,'01 - Komunikace a zpevněn...'!$C$112:$K$275</definedName>
    <definedName name="_xlnm.Print_Area" localSheetId="0">'Rekapitulace stavby'!$D$4:$AO$76,'Rekapitulace stavby'!$C$82:$AQ$97</definedName>
  </definedNames>
  <calcPr calcId="145621"/>
</workbook>
</file>

<file path=xl/calcChain.xml><?xml version="1.0" encoding="utf-8"?>
<calcChain xmlns="http://schemas.openxmlformats.org/spreadsheetml/2006/main">
  <c r="J37" i="3" l="1"/>
  <c r="J36" i="3"/>
  <c r="AY96" i="1" s="1"/>
  <c r="J35" i="3"/>
  <c r="AX96" i="1"/>
  <c r="BI273" i="3"/>
  <c r="BH273" i="3"/>
  <c r="BG273" i="3"/>
  <c r="BF273" i="3"/>
  <c r="T273" i="3"/>
  <c r="T272" i="3" s="1"/>
  <c r="T271" i="3" s="1"/>
  <c r="R273" i="3"/>
  <c r="R272" i="3" s="1"/>
  <c r="R271" i="3" s="1"/>
  <c r="P273" i="3"/>
  <c r="P272" i="3" s="1"/>
  <c r="P271" i="3" s="1"/>
  <c r="BI267" i="3"/>
  <c r="BH267" i="3"/>
  <c r="BG267" i="3"/>
  <c r="BF267" i="3"/>
  <c r="T267" i="3"/>
  <c r="R267" i="3"/>
  <c r="P267" i="3"/>
  <c r="BI263" i="3"/>
  <c r="BH263" i="3"/>
  <c r="BG263" i="3"/>
  <c r="BF263" i="3"/>
  <c r="T263" i="3"/>
  <c r="R263" i="3"/>
  <c r="P263" i="3"/>
  <c r="BI259" i="3"/>
  <c r="BH259" i="3"/>
  <c r="BG259" i="3"/>
  <c r="BF259" i="3"/>
  <c r="T259" i="3"/>
  <c r="R259" i="3"/>
  <c r="P259" i="3"/>
  <c r="BI256" i="3"/>
  <c r="BH256" i="3"/>
  <c r="BG256" i="3"/>
  <c r="BF256" i="3"/>
  <c r="T256" i="3"/>
  <c r="R256" i="3"/>
  <c r="P256" i="3"/>
  <c r="BI252" i="3"/>
  <c r="BH252" i="3"/>
  <c r="BG252" i="3"/>
  <c r="BF252" i="3"/>
  <c r="T252" i="3"/>
  <c r="R252" i="3"/>
  <c r="P252" i="3"/>
  <c r="BI247" i="3"/>
  <c r="BH247" i="3"/>
  <c r="BG247" i="3"/>
  <c r="BF247" i="3"/>
  <c r="T247" i="3"/>
  <c r="R247" i="3"/>
  <c r="P247" i="3"/>
  <c r="BI245" i="3"/>
  <c r="BH245" i="3"/>
  <c r="BG245" i="3"/>
  <c r="BF245" i="3"/>
  <c r="T245" i="3"/>
  <c r="R245" i="3"/>
  <c r="P245" i="3"/>
  <c r="BI242" i="3"/>
  <c r="BH242" i="3"/>
  <c r="BG242" i="3"/>
  <c r="BF242" i="3"/>
  <c r="T242" i="3"/>
  <c r="R242" i="3"/>
  <c r="P242" i="3"/>
  <c r="BI239" i="3"/>
  <c r="BH239" i="3"/>
  <c r="BG239" i="3"/>
  <c r="BF239" i="3"/>
  <c r="T239" i="3"/>
  <c r="R239" i="3"/>
  <c r="P239" i="3"/>
  <c r="BI237" i="3"/>
  <c r="BH237" i="3"/>
  <c r="BG237" i="3"/>
  <c r="BF237" i="3"/>
  <c r="T237" i="3"/>
  <c r="R237" i="3"/>
  <c r="P237" i="3"/>
  <c r="BI235" i="3"/>
  <c r="BH235" i="3"/>
  <c r="BG235" i="3"/>
  <c r="BF235" i="3"/>
  <c r="T235" i="3"/>
  <c r="R235" i="3"/>
  <c r="P235" i="3"/>
  <c r="BI233" i="3"/>
  <c r="BH233" i="3"/>
  <c r="BG233" i="3"/>
  <c r="BF233" i="3"/>
  <c r="T233" i="3"/>
  <c r="R233" i="3"/>
  <c r="P233" i="3"/>
  <c r="BI230" i="3"/>
  <c r="BH230" i="3"/>
  <c r="BG230" i="3"/>
  <c r="BF230" i="3"/>
  <c r="T230" i="3"/>
  <c r="R230" i="3"/>
  <c r="P230" i="3"/>
  <c r="BI228" i="3"/>
  <c r="BH228" i="3"/>
  <c r="BG228" i="3"/>
  <c r="BF228" i="3"/>
  <c r="T228" i="3"/>
  <c r="R228" i="3"/>
  <c r="P228" i="3"/>
  <c r="BI226" i="3"/>
  <c r="BH226" i="3"/>
  <c r="BG226" i="3"/>
  <c r="BF226" i="3"/>
  <c r="T226" i="3"/>
  <c r="R226" i="3"/>
  <c r="P226" i="3"/>
  <c r="BI224" i="3"/>
  <c r="BH224" i="3"/>
  <c r="BG224" i="3"/>
  <c r="BF224" i="3"/>
  <c r="T224" i="3"/>
  <c r="R224" i="3"/>
  <c r="P224" i="3"/>
  <c r="BI219" i="3"/>
  <c r="BH219" i="3"/>
  <c r="BG219" i="3"/>
  <c r="BF219" i="3"/>
  <c r="T219" i="3"/>
  <c r="R219" i="3"/>
  <c r="P219" i="3"/>
  <c r="BI216" i="3"/>
  <c r="BH216" i="3"/>
  <c r="BG216" i="3"/>
  <c r="BF216" i="3"/>
  <c r="T216" i="3"/>
  <c r="R216" i="3"/>
  <c r="P216" i="3"/>
  <c r="BI213" i="3"/>
  <c r="BH213" i="3"/>
  <c r="BG213" i="3"/>
  <c r="BF213" i="3"/>
  <c r="T213" i="3"/>
  <c r="R213" i="3"/>
  <c r="P213" i="3"/>
  <c r="BI210" i="3"/>
  <c r="BH210" i="3"/>
  <c r="BG210" i="3"/>
  <c r="BF210" i="3"/>
  <c r="T210" i="3"/>
  <c r="R210" i="3"/>
  <c r="P210" i="3"/>
  <c r="BI206" i="3"/>
  <c r="BH206" i="3"/>
  <c r="BG206" i="3"/>
  <c r="BF206" i="3"/>
  <c r="T206" i="3"/>
  <c r="R206" i="3"/>
  <c r="P206" i="3"/>
  <c r="BI203" i="3"/>
  <c r="BH203" i="3"/>
  <c r="BG203" i="3"/>
  <c r="BF203" i="3"/>
  <c r="T203" i="3"/>
  <c r="R203" i="3"/>
  <c r="P203" i="3"/>
  <c r="BI200" i="3"/>
  <c r="BH200" i="3"/>
  <c r="BG200" i="3"/>
  <c r="BF200" i="3"/>
  <c r="T200" i="3"/>
  <c r="R200" i="3"/>
  <c r="P200" i="3"/>
  <c r="BI196" i="3"/>
  <c r="BH196" i="3"/>
  <c r="BG196" i="3"/>
  <c r="BF196" i="3"/>
  <c r="T196" i="3"/>
  <c r="R196" i="3"/>
  <c r="P196" i="3"/>
  <c r="BI193" i="3"/>
  <c r="BH193" i="3"/>
  <c r="BG193" i="3"/>
  <c r="BF193" i="3"/>
  <c r="T193" i="3"/>
  <c r="R193" i="3"/>
  <c r="P193" i="3"/>
  <c r="BI190" i="3"/>
  <c r="BH190" i="3"/>
  <c r="BG190" i="3"/>
  <c r="BF190" i="3"/>
  <c r="T190" i="3"/>
  <c r="R190" i="3"/>
  <c r="P190" i="3"/>
  <c r="BI185" i="3"/>
  <c r="BH185" i="3"/>
  <c r="BG185" i="3"/>
  <c r="BF185" i="3"/>
  <c r="T185" i="3"/>
  <c r="R185" i="3"/>
  <c r="P185" i="3"/>
  <c r="BI181" i="3"/>
  <c r="BH181" i="3"/>
  <c r="BG181" i="3"/>
  <c r="BF181" i="3"/>
  <c r="T181" i="3"/>
  <c r="R181" i="3"/>
  <c r="P181" i="3"/>
  <c r="BI177" i="3"/>
  <c r="BH177" i="3"/>
  <c r="BG177" i="3"/>
  <c r="BF177" i="3"/>
  <c r="T177" i="3"/>
  <c r="T176" i="3" s="1"/>
  <c r="R177" i="3"/>
  <c r="R176" i="3" s="1"/>
  <c r="P177" i="3"/>
  <c r="P176" i="3" s="1"/>
  <c r="BI174" i="3"/>
  <c r="BH174" i="3"/>
  <c r="BG174" i="3"/>
  <c r="BF174" i="3"/>
  <c r="T174" i="3"/>
  <c r="R174" i="3"/>
  <c r="P174" i="3"/>
  <c r="BI171" i="3"/>
  <c r="BH171" i="3"/>
  <c r="BG171" i="3"/>
  <c r="BF171" i="3"/>
  <c r="T171" i="3"/>
  <c r="R171" i="3"/>
  <c r="P171" i="3"/>
  <c r="BI166" i="3"/>
  <c r="BH166" i="3"/>
  <c r="BG166" i="3"/>
  <c r="BF166" i="3"/>
  <c r="T166" i="3"/>
  <c r="R166" i="3"/>
  <c r="P166" i="3"/>
  <c r="BI161" i="3"/>
  <c r="BH161" i="3"/>
  <c r="BG161" i="3"/>
  <c r="BF161" i="3"/>
  <c r="T161" i="3"/>
  <c r="R161" i="3"/>
  <c r="P161" i="3"/>
  <c r="BI157" i="3"/>
  <c r="BH157" i="3"/>
  <c r="BG157" i="3"/>
  <c r="BF157" i="3"/>
  <c r="T157" i="3"/>
  <c r="R157" i="3"/>
  <c r="P157" i="3"/>
  <c r="BI153" i="3"/>
  <c r="BH153" i="3"/>
  <c r="BG153" i="3"/>
  <c r="BF153" i="3"/>
  <c r="T153" i="3"/>
  <c r="R153" i="3"/>
  <c r="P153" i="3"/>
  <c r="BI149" i="3"/>
  <c r="BH149" i="3"/>
  <c r="BG149" i="3"/>
  <c r="BF149" i="3"/>
  <c r="T149" i="3"/>
  <c r="R149" i="3"/>
  <c r="P149" i="3"/>
  <c r="BI145" i="3"/>
  <c r="BH145" i="3"/>
  <c r="BG145" i="3"/>
  <c r="BF145" i="3"/>
  <c r="T145" i="3"/>
  <c r="R145" i="3"/>
  <c r="P145" i="3"/>
  <c r="BI140" i="3"/>
  <c r="BH140" i="3"/>
  <c r="BG140" i="3"/>
  <c r="BF140" i="3"/>
  <c r="T140" i="3"/>
  <c r="R140" i="3"/>
  <c r="P140" i="3"/>
  <c r="BI137" i="3"/>
  <c r="BH137" i="3"/>
  <c r="BG137" i="3"/>
  <c r="BF137" i="3"/>
  <c r="T137" i="3"/>
  <c r="R137" i="3"/>
  <c r="P137" i="3"/>
  <c r="BI132" i="3"/>
  <c r="BH132" i="3"/>
  <c r="BG132" i="3"/>
  <c r="BF132" i="3"/>
  <c r="T132" i="3"/>
  <c r="R132" i="3"/>
  <c r="P132" i="3"/>
  <c r="BI130" i="3"/>
  <c r="BH130" i="3"/>
  <c r="BG130" i="3"/>
  <c r="BF130" i="3"/>
  <c r="T130" i="3"/>
  <c r="R130" i="3"/>
  <c r="P130" i="3"/>
  <c r="BI128" i="3"/>
  <c r="BH128" i="3"/>
  <c r="BG128" i="3"/>
  <c r="BF128" i="3"/>
  <c r="T128" i="3"/>
  <c r="R128" i="3"/>
  <c r="P128" i="3"/>
  <c r="J122" i="3"/>
  <c r="J121" i="3"/>
  <c r="F121" i="3"/>
  <c r="F119" i="3"/>
  <c r="E117" i="3"/>
  <c r="J92" i="3"/>
  <c r="J91" i="3"/>
  <c r="F91" i="3"/>
  <c r="F89" i="3"/>
  <c r="E87" i="3"/>
  <c r="J18" i="3"/>
  <c r="E18" i="3"/>
  <c r="F122" i="3" s="1"/>
  <c r="J17" i="3"/>
  <c r="J12" i="3"/>
  <c r="J119" i="3" s="1"/>
  <c r="E7" i="3"/>
  <c r="E85" i="3" s="1"/>
  <c r="J37" i="2"/>
  <c r="J36" i="2"/>
  <c r="AY95" i="1"/>
  <c r="J35" i="2"/>
  <c r="AX95" i="1"/>
  <c r="BI131" i="2"/>
  <c r="BH131" i="2"/>
  <c r="BG131" i="2"/>
  <c r="BF131" i="2"/>
  <c r="T131" i="2"/>
  <c r="R131" i="2"/>
  <c r="P131" i="2"/>
  <c r="BI129" i="2"/>
  <c r="BH129" i="2"/>
  <c r="BG129" i="2"/>
  <c r="BF129" i="2"/>
  <c r="T129" i="2"/>
  <c r="R129" i="2"/>
  <c r="P129" i="2"/>
  <c r="BI127" i="2"/>
  <c r="BH127" i="2"/>
  <c r="BG127" i="2"/>
  <c r="BF127" i="2"/>
  <c r="T127" i="2"/>
  <c r="R127" i="2"/>
  <c r="P127" i="2"/>
  <c r="BI125" i="2"/>
  <c r="BH125" i="2"/>
  <c r="BG125" i="2"/>
  <c r="BF125" i="2"/>
  <c r="T125" i="2"/>
  <c r="R125" i="2"/>
  <c r="P125" i="2"/>
  <c r="BI123" i="2"/>
  <c r="BH123" i="2"/>
  <c r="BG123" i="2"/>
  <c r="BF123" i="2"/>
  <c r="T123" i="2"/>
  <c r="R123" i="2"/>
  <c r="P123" i="2"/>
  <c r="BI121" i="2"/>
  <c r="BH121" i="2"/>
  <c r="BG121" i="2"/>
  <c r="BF121" i="2"/>
  <c r="T121" i="2"/>
  <c r="R121" i="2"/>
  <c r="P121" i="2"/>
  <c r="BI119" i="2"/>
  <c r="BH119" i="2"/>
  <c r="BG119" i="2"/>
  <c r="BF119" i="2"/>
  <c r="T119" i="2"/>
  <c r="R119" i="2"/>
  <c r="P119" i="2"/>
  <c r="F111" i="2"/>
  <c r="E109" i="2"/>
  <c r="F89" i="2"/>
  <c r="E87" i="2"/>
  <c r="J24" i="2"/>
  <c r="E24" i="2"/>
  <c r="J114" i="2" s="1"/>
  <c r="J23" i="2"/>
  <c r="J21" i="2"/>
  <c r="E21" i="2"/>
  <c r="J91" i="2" s="1"/>
  <c r="J20" i="2"/>
  <c r="J18" i="2"/>
  <c r="E18" i="2"/>
  <c r="F114" i="2" s="1"/>
  <c r="J17" i="2"/>
  <c r="J15" i="2"/>
  <c r="E15" i="2"/>
  <c r="F91" i="2" s="1"/>
  <c r="J14" i="2"/>
  <c r="J12" i="2"/>
  <c r="J111" i="2"/>
  <c r="E7" i="2"/>
  <c r="E107" i="2"/>
  <c r="L90" i="1"/>
  <c r="AM90" i="1"/>
  <c r="AM89" i="1"/>
  <c r="L89" i="1"/>
  <c r="AM87" i="1"/>
  <c r="L87" i="1"/>
  <c r="L85" i="1"/>
  <c r="L84" i="1"/>
  <c r="BK273" i="3"/>
  <c r="J273" i="3"/>
  <c r="BK267" i="3"/>
  <c r="J267" i="3"/>
  <c r="BK263" i="3"/>
  <c r="J263" i="3"/>
  <c r="BK259" i="3"/>
  <c r="J259" i="3"/>
  <c r="BK256" i="3"/>
  <c r="J256" i="3"/>
  <c r="BK252" i="3"/>
  <c r="J252" i="3"/>
  <c r="BK247" i="3"/>
  <c r="J247" i="3"/>
  <c r="BK245" i="3"/>
  <c r="J245" i="3"/>
  <c r="BK242" i="3"/>
  <c r="J242" i="3"/>
  <c r="BK239" i="3"/>
  <c r="J239" i="3"/>
  <c r="BK237" i="3"/>
  <c r="J237" i="3"/>
  <c r="BK235" i="3"/>
  <c r="J235" i="3"/>
  <c r="BK233" i="3"/>
  <c r="J233" i="3"/>
  <c r="BK230" i="3"/>
  <c r="J230" i="3"/>
  <c r="BK228" i="3"/>
  <c r="J228" i="3"/>
  <c r="BK226" i="3"/>
  <c r="J226" i="3"/>
  <c r="BK224" i="3"/>
  <c r="J224" i="3"/>
  <c r="BK219" i="3"/>
  <c r="J219" i="3"/>
  <c r="BK216" i="3"/>
  <c r="J216" i="3"/>
  <c r="BK213" i="3"/>
  <c r="J213" i="3"/>
  <c r="BK210" i="3"/>
  <c r="J210" i="3"/>
  <c r="BK206" i="3"/>
  <c r="J206" i="3"/>
  <c r="BK203" i="3"/>
  <c r="J203" i="3"/>
  <c r="BK200" i="3"/>
  <c r="J200" i="3"/>
  <c r="BK196" i="3"/>
  <c r="J196" i="3"/>
  <c r="BK193" i="3"/>
  <c r="J193" i="3"/>
  <c r="J190" i="3"/>
  <c r="J185" i="3"/>
  <c r="J181" i="3"/>
  <c r="BK166" i="3"/>
  <c r="J161" i="3"/>
  <c r="BK132" i="3"/>
  <c r="J130" i="3"/>
  <c r="J128" i="3"/>
  <c r="J131" i="2"/>
  <c r="BK129" i="2"/>
  <c r="BK125" i="2"/>
  <c r="J121" i="2"/>
  <c r="BK190" i="3"/>
  <c r="J177" i="3"/>
  <c r="J171" i="3"/>
  <c r="BK157" i="3"/>
  <c r="J149" i="3"/>
  <c r="J140" i="3"/>
  <c r="BK137" i="3"/>
  <c r="BK130" i="3"/>
  <c r="J127" i="2"/>
  <c r="BK123" i="2"/>
  <c r="BK121" i="2"/>
  <c r="BK177" i="3"/>
  <c r="J174" i="3"/>
  <c r="BK161" i="3"/>
  <c r="J157" i="3"/>
  <c r="J153" i="3"/>
  <c r="BK149" i="3"/>
  <c r="BK145" i="3"/>
  <c r="J132" i="3"/>
  <c r="BK128" i="3"/>
  <c r="BK127" i="2"/>
  <c r="J119" i="2"/>
  <c r="BK185" i="3"/>
  <c r="BK181" i="3"/>
  <c r="BK174" i="3"/>
  <c r="BK171" i="3"/>
  <c r="J166" i="3"/>
  <c r="BK153" i="3"/>
  <c r="J145" i="3"/>
  <c r="BK140" i="3"/>
  <c r="J137" i="3"/>
  <c r="BK131" i="2"/>
  <c r="J129" i="2"/>
  <c r="J125" i="2"/>
  <c r="J123" i="2"/>
  <c r="BK119" i="2"/>
  <c r="AS94" i="1"/>
  <c r="BK118" i="2" l="1"/>
  <c r="BK117" i="2" s="1"/>
  <c r="J117" i="2" s="1"/>
  <c r="J30" i="2" s="1"/>
  <c r="AG95" i="1" s="1"/>
  <c r="P118" i="2"/>
  <c r="P117" i="2" s="1"/>
  <c r="AU95" i="1" s="1"/>
  <c r="T118" i="2"/>
  <c r="T117" i="2"/>
  <c r="R118" i="2"/>
  <c r="R117" i="2"/>
  <c r="BK127" i="3"/>
  <c r="J127" i="3" s="1"/>
  <c r="J98" i="3" s="1"/>
  <c r="P127" i="3"/>
  <c r="R127" i="3"/>
  <c r="T127" i="3"/>
  <c r="BK180" i="3"/>
  <c r="J180" i="3" s="1"/>
  <c r="J100" i="3" s="1"/>
  <c r="P180" i="3"/>
  <c r="R180" i="3"/>
  <c r="T180" i="3"/>
  <c r="BK223" i="3"/>
  <c r="J223" i="3" s="1"/>
  <c r="J101" i="3" s="1"/>
  <c r="P223" i="3"/>
  <c r="R223" i="3"/>
  <c r="T223" i="3"/>
  <c r="BK232" i="3"/>
  <c r="J232" i="3" s="1"/>
  <c r="J102" i="3" s="1"/>
  <c r="P232" i="3"/>
  <c r="R232" i="3"/>
  <c r="T232" i="3"/>
  <c r="BK258" i="3"/>
  <c r="J258" i="3" s="1"/>
  <c r="J103" i="3" s="1"/>
  <c r="P258" i="3"/>
  <c r="R258" i="3"/>
  <c r="T258" i="3"/>
  <c r="J92" i="2"/>
  <c r="F113" i="2"/>
  <c r="BE125" i="2"/>
  <c r="J89" i="3"/>
  <c r="E115" i="3"/>
  <c r="BE128" i="3"/>
  <c r="BE130" i="3"/>
  <c r="BE132" i="3"/>
  <c r="BE153" i="3"/>
  <c r="E85" i="2"/>
  <c r="J89" i="2"/>
  <c r="BE121" i="2"/>
  <c r="BE123" i="2"/>
  <c r="F92" i="3"/>
  <c r="BE157" i="3"/>
  <c r="BE166" i="3"/>
  <c r="F92" i="2"/>
  <c r="J113" i="2"/>
  <c r="BE127" i="2"/>
  <c r="BE131" i="2"/>
  <c r="BE140" i="3"/>
  <c r="BE149" i="3"/>
  <c r="BE161" i="3"/>
  <c r="BE177" i="3"/>
  <c r="BE181" i="3"/>
  <c r="BE185" i="3"/>
  <c r="BE119" i="2"/>
  <c r="BE129" i="2"/>
  <c r="BE137" i="3"/>
  <c r="BE145" i="3"/>
  <c r="BE171" i="3"/>
  <c r="BE174" i="3"/>
  <c r="BE190" i="3"/>
  <c r="BE193" i="3"/>
  <c r="BE196" i="3"/>
  <c r="BE200" i="3"/>
  <c r="BE203" i="3"/>
  <c r="BE206" i="3"/>
  <c r="BE210" i="3"/>
  <c r="BE213" i="3"/>
  <c r="BE216" i="3"/>
  <c r="BE219" i="3"/>
  <c r="BE224" i="3"/>
  <c r="BE226" i="3"/>
  <c r="BE228" i="3"/>
  <c r="BE230" i="3"/>
  <c r="BE233" i="3"/>
  <c r="BE235" i="3"/>
  <c r="BE237" i="3"/>
  <c r="BE239" i="3"/>
  <c r="BE242" i="3"/>
  <c r="BE245" i="3"/>
  <c r="BE247" i="3"/>
  <c r="BE252" i="3"/>
  <c r="BE256" i="3"/>
  <c r="BE259" i="3"/>
  <c r="BE263" i="3"/>
  <c r="BE267" i="3"/>
  <c r="BE273" i="3"/>
  <c r="BK176" i="3"/>
  <c r="J176" i="3" s="1"/>
  <c r="J99" i="3" s="1"/>
  <c r="BK272" i="3"/>
  <c r="J272" i="3" s="1"/>
  <c r="J105" i="3" s="1"/>
  <c r="J34" i="2"/>
  <c r="AW95" i="1" s="1"/>
  <c r="F37" i="2"/>
  <c r="BD95" i="1" s="1"/>
  <c r="F35" i="2"/>
  <c r="BB95" i="1" s="1"/>
  <c r="J34" i="3"/>
  <c r="AW96" i="1" s="1"/>
  <c r="F34" i="3"/>
  <c r="BA96" i="1" s="1"/>
  <c r="F34" i="2"/>
  <c r="BA95" i="1" s="1"/>
  <c r="F36" i="3"/>
  <c r="BC96" i="1" s="1"/>
  <c r="F37" i="3"/>
  <c r="BD96" i="1" s="1"/>
  <c r="F36" i="2"/>
  <c r="BC95" i="1" s="1"/>
  <c r="F35" i="3"/>
  <c r="BB96" i="1" s="1"/>
  <c r="R126" i="3" l="1"/>
  <c r="R125" i="3" s="1"/>
  <c r="P126" i="3"/>
  <c r="P125" i="3" s="1"/>
  <c r="AU96" i="1" s="1"/>
  <c r="AU94" i="1" s="1"/>
  <c r="T126" i="3"/>
  <c r="T125" i="3" s="1"/>
  <c r="J118" i="2"/>
  <c r="J97" i="2" s="1"/>
  <c r="J96" i="2"/>
  <c r="BK126" i="3"/>
  <c r="J126" i="3" s="1"/>
  <c r="J97" i="3" s="1"/>
  <c r="BK271" i="3"/>
  <c r="J271" i="3" s="1"/>
  <c r="J104" i="3" s="1"/>
  <c r="BD94" i="1"/>
  <c r="W33" i="1" s="1"/>
  <c r="BC94" i="1"/>
  <c r="W32" i="1" s="1"/>
  <c r="F33" i="3"/>
  <c r="AZ96" i="1" s="1"/>
  <c r="F33" i="2"/>
  <c r="AZ95" i="1" s="1"/>
  <c r="BB94" i="1"/>
  <c r="W31" i="1" s="1"/>
  <c r="BA94" i="1"/>
  <c r="AW94" i="1" s="1"/>
  <c r="AK30" i="1" s="1"/>
  <c r="J33" i="3"/>
  <c r="AV96" i="1" s="1"/>
  <c r="AT96" i="1" s="1"/>
  <c r="J33" i="2"/>
  <c r="AV95" i="1"/>
  <c r="AT95" i="1"/>
  <c r="J39" i="2" l="1"/>
  <c r="BK125" i="3"/>
  <c r="J125" i="3" s="1"/>
  <c r="J96" i="3" s="1"/>
  <c r="AN95" i="1"/>
  <c r="AZ94" i="1"/>
  <c r="AV94" i="1" s="1"/>
  <c r="AK29" i="1" s="1"/>
  <c r="AY94" i="1"/>
  <c r="W30" i="1"/>
  <c r="AX94" i="1"/>
  <c r="W29" i="1" l="1"/>
  <c r="AT94" i="1"/>
  <c r="J30" i="3"/>
  <c r="AG96" i="1" s="1"/>
  <c r="AN96" i="1" s="1"/>
  <c r="J39" i="3" l="1"/>
  <c r="AG94" i="1"/>
  <c r="AK26" i="1" s="1"/>
  <c r="AK35" i="1" s="1"/>
  <c r="AN94" i="1" l="1"/>
</calcChain>
</file>

<file path=xl/sharedStrings.xml><?xml version="1.0" encoding="utf-8"?>
<sst xmlns="http://schemas.openxmlformats.org/spreadsheetml/2006/main" count="1929" uniqueCount="421">
  <si>
    <t>Export Komplet</t>
  </si>
  <si>
    <t/>
  </si>
  <si>
    <t>2.0</t>
  </si>
  <si>
    <t>False</t>
  </si>
  <si>
    <t>{299c1ee9-c756-4b55-ad48-33cb66850f05}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</si>
  <si>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</si>
  <si>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</si>
  <si>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</si>
  <si>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</si>
  <si>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</si>
  <si>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</si>
  <si>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</si>
  <si>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</si>
  <si>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</si>
  <si>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_202006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</si>
  <si>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</si>
  <si>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</si>
  <si>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MIMOŇ - UL. NOVOPOLNÍ</t>
  </si>
  <si>
    <t>KSO:</t>
  </si>
  <si>
    <t>CC-CZ:</t>
  </si>
  <si>
    <t>Místo:</t>
  </si>
  <si>
    <t xml:space="preserve"> </t>
  </si>
  <si>
    <t>Datum:</t>
  </si>
  <si>
    <t>24. 6. 2020</t>
  </si>
  <si>
    <t>Zadavatel:</t>
  </si>
  <si>
    <t>IČ:</t>
  </si>
  <si>
    <t>Město Mimoň</t>
  </si>
  <si>
    <t>DIČ:</t>
  </si>
  <si>
    <t>Uchazeč:</t>
  </si>
  <si>
    <t>Vyplň údaj</t>
  </si>
  <si>
    <t>Projektant:</t>
  </si>
  <si>
    <t>Ing. Jiří Sobol</t>
  </si>
  <si>
    <t>True</t>
  </si>
  <si>
    <t>Zpracovatel:</t>
  </si>
  <si>
    <t>Ing. Dominik Šlajer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</si>
  <si>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</si>
  <si>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</si>
  <si>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</si>
  <si>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</si>
  <si>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</si>
  <si>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</si>
  <si>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</si>
  <si>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</si>
  <si>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</si>
  <si>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</si>
  <si>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</si>
  <si>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</si>
  <si>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</si>
  <si>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</si>
  <si>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</si>
  <si>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</si>
  <si>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</si>
  <si>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</si>
  <si>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</si>
  <si>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</si>
  <si>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</si>
  <si>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</si>
  <si>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</si>
  <si>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</si>
  <si>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</si>
  <si>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</si>
  <si>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</si>
  <si>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</si>
  <si>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</si>
  <si>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</si>
  <si>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</si>
  <si>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</si>
  <si>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</si>
  <si>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</si>
  <si>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</si>
  <si>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</si>
  <si>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</si>
  <si>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</si>
  <si>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</si>
  <si>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</si>
  <si>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</si>
  <si>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</si>
  <si>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</si>
  <si>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</si>
  <si>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</si>
  <si>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</si>
  <si>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00</t>
  </si>
  <si>
    <t>Vedlejší rozpočtové náklady</t>
  </si>
  <si>
    <t>STA</t>
  </si>
  <si>
    <t>1</t>
  </si>
  <si>
    <t>{92508d83-61a7-4258-8fa8-da4a80554e59}</t>
  </si>
  <si>
    <t>2</t>
  </si>
  <si>
    <t>01</t>
  </si>
  <si>
    <t>Komunikace a zpevněné plochy</t>
  </si>
  <si>
    <t>{d5424bbf-8121-40d1-af19-c5b8b19bcf87}</t>
  </si>
  <si>
    <t>KRYCÍ LIST SOUPISU PRACÍ</t>
  </si>
  <si>
    <t>Objekt:</t>
  </si>
  <si>
    <t>00 - Vedlejší rozpočtové náklady</t>
  </si>
  <si>
    <t>REKAPITULACE ČLENĚNÍ SOUPISU PRACÍ</t>
  </si>
  <si>
    <t>Kód dílu - Popis</t>
  </si>
  <si>
    <t>Cena celkem [CZK]</t>
  </si>
  <si>
    <t>Náklady ze soupisu prací</t>
  </si>
  <si>
    <t>-1</t>
  </si>
  <si>
    <t>N00 - VŠEOBECNÉ PODMÍNKY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</si>
  <si>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</si>
  <si>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</si>
  <si>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</si>
  <si>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</si>
  <si>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</si>
  <si>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</si>
  <si>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</si>
  <si>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</si>
  <si>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</si>
  <si>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</si>
  <si>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</si>
  <si>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</si>
  <si>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Dodavatel</t>
  </si>
  <si>
    <t>Náklady soupisu celkem</t>
  </si>
  <si>
    <t>N00</t>
  </si>
  <si>
    <t>VŠEOBECNÉ PODMÍNKY</t>
  </si>
  <si>
    <t>4</t>
  </si>
  <si>
    <t>ROZPOCET</t>
  </si>
  <si>
    <t>K</t>
  </si>
  <si>
    <t>02720-1</t>
  </si>
  <si>
    <t>NÁKLADY NA DIO VČ. PROJEDNÁNÍ PŘECH. ZNAČENÍ</t>
  </si>
  <si>
    <t>KČ</t>
  </si>
  <si>
    <t>512</t>
  </si>
  <si>
    <t>-1906092451</t>
  </si>
  <si>
    <t>PP</t>
  </si>
  <si>
    <t>02730</t>
  </si>
  <si>
    <t>POMOC PRÁCE ZŘÍZ NEBO ZAJIŠŤ OCHRANU INŽENÝRSKÝCH SÍTÍ</t>
  </si>
  <si>
    <t>CS OTSKP</t>
  </si>
  <si>
    <t>220489309</t>
  </si>
  <si>
    <t>3</t>
  </si>
  <si>
    <t>02911</t>
  </si>
  <si>
    <t>OSTATNÍ POŽADAVKY - GEODETICKÉ ZAMĚŘENÍ</t>
  </si>
  <si>
    <t>kpl</t>
  </si>
  <si>
    <t>630225893</t>
  </si>
  <si>
    <t>02911-1</t>
  </si>
  <si>
    <t>OSTATNÍ POŽADAVKY - VYTYČENÍ ING. SÍTÍ</t>
  </si>
  <si>
    <t>-1346100849</t>
  </si>
  <si>
    <t>OSTATNÍ POŽADAVKY- VYTYČENÍ ING. SÍTÍ</t>
  </si>
  <si>
    <t>5</t>
  </si>
  <si>
    <t>02944</t>
  </si>
  <si>
    <t>OSTAT POŽADAVKY - DOKUMENTACE RDS, DSPS V TIŠTĚNÉ A DIGIT FORMĚ</t>
  </si>
  <si>
    <t>-360651398</t>
  </si>
  <si>
    <t>OSTAT POŽADAVKY - DOKUMENTACE RDS, DSPS V DIGIT FORMĚ</t>
  </si>
  <si>
    <t>6</t>
  </si>
  <si>
    <t>02991</t>
  </si>
  <si>
    <t>OSTATNÍ POŽADAVKY - INFORMAČNÍ TABULE</t>
  </si>
  <si>
    <t>KUS</t>
  </si>
  <si>
    <t>353375109</t>
  </si>
  <si>
    <t>7</t>
  </si>
  <si>
    <t>03100</t>
  </si>
  <si>
    <t>ZAŘÍZENÍ STAVENIŠTĚ - ZŘÍZENÍ, PROVOZ, DEMONTÁŽ</t>
  </si>
  <si>
    <t>2003986023</t>
  </si>
  <si>
    <t>01 - Komunikace a zpevněné plochy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</si>
  <si>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</si>
  <si>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</si>
  <si>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</si>
  <si>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</si>
  <si>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</si>
  <si>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</si>
  <si>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N00 - VŠEOBECNÉ PODMÍNKY</t>
  </si>
  <si>
    <t>PSV - Práce a dodávky PSV</t>
  </si>
  <si>
    <t xml:space="preserve">    711 - Izolace proti vodě, vlhkosti a plynům</t>
  </si>
  <si>
    <t>HSV</t>
  </si>
  <si>
    <t>Práce a dodávky HSV</t>
  </si>
  <si>
    <t>Zemní práce</t>
  </si>
  <si>
    <t>111204</t>
  </si>
  <si>
    <t>ODSTRANĚNÍ KŘOVIN S ODVOZEM DO 5KM</t>
  </si>
  <si>
    <t>M2</t>
  </si>
  <si>
    <t>OTSKP 2019</t>
  </si>
  <si>
    <t>1426889024</t>
  </si>
  <si>
    <t>Technická specifikace: odstranění křovin a stromů do průměru 100 mm
doprava dřevin na předepsanou vzdálenost
spálení na hromadách nebo štěpkování</t>
  </si>
  <si>
    <t>112014</t>
  </si>
  <si>
    <t>KÁCENÍ STROMŮ D KMENE DO 0,5M S ODSTRANĚNÍM PAŘEZŮ, ODVOZ DO 5KM</t>
  </si>
  <si>
    <t>1741983964</t>
  </si>
  <si>
    <t>Technická specifikace: Kácení stromů se měří v [ks] poražených stromů (průměr stromů se měří v místě řezu) a zahrnuje zejména:
- poražení stromu a osekání větví
- spálení větví na hromadách nebo štěpkování
- dopravu a uložení kmenů, případné další práce s nimi dle pokynů zadávací dokumentace
Odstranění pařezů se měří v [ks] vytrhaných nebo vykopaných pařezů a zahrnuje zejména:
- vytrhání nebo vykopání pařezů
- veškeré zemní práce spojené s odstraněním pařezů
- dopravu a uložení pařezů, případně další práce s nimi dle pokynů zadávací dokumentace
- zásyp jam po pařezech</t>
  </si>
  <si>
    <t>113138</t>
  </si>
  <si>
    <t>ODSTRANĚNÍ KRYTU ZPEVNĚNÝCH PLOCH S ASFALT POJIVEM, ODVOZ DO 20KM</t>
  </si>
  <si>
    <t>M3</t>
  </si>
  <si>
    <t>-1024161323</t>
  </si>
  <si>
    <t>Technická specifikace: 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</si>
  <si>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VV</t>
  </si>
  <si>
    <t>"dobourání asfaltových vrstev komunikace"1300*0,1</t>
  </si>
  <si>
    <t>"vybourání současných chodníků"250*0,05</t>
  </si>
  <si>
    <t>"dobourání asfaltových vrstev navrhovaného parkoviště"100*0,1</t>
  </si>
  <si>
    <t>113184</t>
  </si>
  <si>
    <t>ODSTRANĚNÍ KRYTU ZPEVNĚNÝCH PLOCH Z DLAŽDIC, ODVOZ DO 5KM</t>
  </si>
  <si>
    <t>2134911072</t>
  </si>
  <si>
    <t>"stávající chodníky z bet. dlažby"350*0,1</t>
  </si>
  <si>
    <t>113328</t>
  </si>
  <si>
    <t>ODSTRAN PODKL ZPEVNĚNÝCH PLOCH Z KAMENIVA NESTMEL, ODVOZ DO 20KM</t>
  </si>
  <si>
    <t>-1547365622</t>
  </si>
  <si>
    <t>"konstrukční vrstvy komunikace"1300*0,27*1,05</t>
  </si>
  <si>
    <t>"konstrukční vrstvy chodníků"600*0,25*1,05</t>
  </si>
  <si>
    <t>"dobourání konstrukčních vrstev navrhovaného parkoviště"100*0,25*1,05</t>
  </si>
  <si>
    <t>113524</t>
  </si>
  <si>
    <t>ODSTRANĚNÍ CHODNÍKOVÝCH OBRUBNÍKŮ BETONOVÝCH, ODVOZ DO 5KM</t>
  </si>
  <si>
    <t>M</t>
  </si>
  <si>
    <t>2080973543</t>
  </si>
  <si>
    <t>"vytrhání betonových obrubníků silničních"260+40+132+10+3+30</t>
  </si>
  <si>
    <t>"vytrhání záhonových obrub"150+30</t>
  </si>
  <si>
    <t>113728</t>
  </si>
  <si>
    <t>FRÉZOVÁNÍ ZPEVNĚNÝCH PLOCH ASFALTOVÝCH, ODVOZ DO 20KM</t>
  </si>
  <si>
    <t>1403432785</t>
  </si>
  <si>
    <t>"frézování vozovky"1300*0,05</t>
  </si>
  <si>
    <t>"frézování navrhovaného parkoviště"100*0,05</t>
  </si>
  <si>
    <t>8</t>
  </si>
  <si>
    <t>113772</t>
  </si>
  <si>
    <t>FRÉZOVÁNÍ DRÁŽKY PRŮŘEZU DO 200MM2 V BETONOVÉ VOZOVCE</t>
  </si>
  <si>
    <t>-748193514</t>
  </si>
  <si>
    <t>Technická specifikace: Položka zahrnuje veškerou manipulaci s vybouranou sutí a s vybouranými hmotami vč. uložení na skládku.</t>
  </si>
  <si>
    <t>"spáry"7+5,5+5+4,5+7</t>
  </si>
  <si>
    <t>"úprava před obrubou"13</t>
  </si>
  <si>
    <t>9</t>
  </si>
  <si>
    <t>121106</t>
  </si>
  <si>
    <t>SEJMUTÍ ORNICE NEBO LESNÍ PŮDY S ODVOZEM DO 12KM</t>
  </si>
  <si>
    <t>-1203376462</t>
  </si>
  <si>
    <t>Technická specifikace: položka zahrnuje sejmutí ornice bez ohledu na tloušťku vrstvy a její vodorovnou dopravu
nezahrnuje uložení na trvalou skládku</t>
  </si>
  <si>
    <t>"nové chodníky"(150+1,5*4,5*2)*0,5*0,2</t>
  </si>
  <si>
    <t>"nová parkovací stání"350*0,2*1,05</t>
  </si>
  <si>
    <t>10</t>
  </si>
  <si>
    <t>122736</t>
  </si>
  <si>
    <t>ODKOPÁVKY A PROKOPÁVKY OBECNÉ TŘ. I, ODVOZ DO 12KM</t>
  </si>
  <si>
    <t>-470715660</t>
  </si>
  <si>
    <t>Technická specifikace: položka zahrnuje:
- vodorovná a svislá doprava,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- nezahrnuje uložení zeminy (na skládku, do násypu) ani poplatky za skládku, vykazují se v položce č.0141**</t>
  </si>
  <si>
    <t>"nové parkovací stání"350*0,17*1,05</t>
  </si>
  <si>
    <t>"nové chodníky"150*0,5*0,1+1,5*4,5*0,17</t>
  </si>
  <si>
    <t>"drenážní rýha"0,3*0,45*(195+90)</t>
  </si>
  <si>
    <t>11</t>
  </si>
  <si>
    <t>18110</t>
  </si>
  <si>
    <t>ÚPRAVA PLÁNĚ SE ZHUTNĚNÍM V HORNINĚ TŘ. I</t>
  </si>
  <si>
    <t>-1731037146</t>
  </si>
  <si>
    <t>Technická specifikace: položka zahrnuje úpravu pláně včetně vyrovnání výškových rozdílů. Míru zhutnění určuje projekt.</t>
  </si>
  <si>
    <t>"komunikace"1300*1,1</t>
  </si>
  <si>
    <t>"chodníky"600*1,1</t>
  </si>
  <si>
    <t>"parkovací stání"350*1,1</t>
  </si>
  <si>
    <t>12</t>
  </si>
  <si>
    <t>18234</t>
  </si>
  <si>
    <t>ROZPROSTŘENÍ ORNICE V ROVINĚ V TL DO 0,25M</t>
  </si>
  <si>
    <t>762211685</t>
  </si>
  <si>
    <t>Technická specifikace: položka zahrnuje:
nutné přemístění ornice z dočasných skládek vzdálených do 50m
rozprostření ornice v předepsané tloušťce v rovině a ve svahu do 1:5</t>
  </si>
  <si>
    <t>"úprava za obrubou"(150+30+10+7+40*2)*1</t>
  </si>
  <si>
    <t>13</t>
  </si>
  <si>
    <t>18241</t>
  </si>
  <si>
    <t>ZALOŽENÍ TRÁVNÍKU RUČNÍM VÝSEVEM</t>
  </si>
  <si>
    <t>220716466</t>
  </si>
  <si>
    <t>Technická specifikace: Zahrnuje dodání předepsané travní směsi, její výsev na ornici, zalévání, první pokosení, to vše bez ohledu na sklon terénu</t>
  </si>
  <si>
    <t>Zakládání</t>
  </si>
  <si>
    <t>14</t>
  </si>
  <si>
    <t>21361</t>
  </si>
  <si>
    <t>DRENÁŽNÍ VRSTVY Z GEOTEXTILIE</t>
  </si>
  <si>
    <t>1566289487</t>
  </si>
  <si>
    <t>Technická specifikace: Položka zahrnuje:
- dodávku předepsané geotextilie (včetně nutných přesahů) pro drenážní vrstvu, včetně mimostaveništní a vnitrostaveništní dopravy
- provedení drenážní vrstvy předepsaných rozměrů a předepsaného tvaru</t>
  </si>
  <si>
    <t>"sorpční geotextilie"350</t>
  </si>
  <si>
    <t>Komunikace pozemní</t>
  </si>
  <si>
    <t>56210</t>
  </si>
  <si>
    <t>VOZOVKOVÉ VRSTVY Z MATERIÁLŮ STABIL CEMENTEM</t>
  </si>
  <si>
    <t>1253560901</t>
  </si>
  <si>
    <t>Technická specifikace: - dodání směsi v požadované kvalitě
- očištění podkladu
- uložení směsi dle předepsaného technologického předpisu a zhutnění vrstvy v předepsané tloušťce
- zřízení vrstvy bez rozlišení šířky, pokládání vrstvy po etapách, včetně pracovních spar a spojů
- úpravu napojení, ukončení
- úpravu dilatačních spar včetně předepsané výztuže
- nezahrnuje postřiky, nátěry
- nezahrnuje úpravu povrchu krytu</t>
  </si>
  <si>
    <t>"vrstvy komunikace"0,15*1300</t>
  </si>
  <si>
    <t>"zatěžované chodníky a přejezdy"0,1*(70+75+6*6*1,2)</t>
  </si>
  <si>
    <t>16</t>
  </si>
  <si>
    <t>56330</t>
  </si>
  <si>
    <t>VOZOVKOVÉ VRSTVY ZE ŠTĚRKODRTI</t>
  </si>
  <si>
    <t>-1508002011</t>
  </si>
  <si>
    <t>Technická specifikace: - dodání kameniva předepsané kvality a zrnitosti
- rozprostření a zhutnění vrstvy v předepsané tloušťce
- zřízení vrstvy bez rozlišení šířky, pokládání vrstvy po etapách
- nezahrnuje postřiky, nátěry</t>
  </si>
  <si>
    <t>"chodníky"(70+75+6*6*1,2)*0,15+(600-188,2)*0,15</t>
  </si>
  <si>
    <t>"parkovací místa"350*0,25</t>
  </si>
  <si>
    <t>"komunikace"1300*0,15*1,05</t>
  </si>
  <si>
    <t>17</t>
  </si>
  <si>
    <t>572123</t>
  </si>
  <si>
    <t>INFILTRAČNÍ POSTŘIK Z EMULZE DO 1,0KG/M2</t>
  </si>
  <si>
    <t>2023121069</t>
  </si>
  <si>
    <t>Technická specifikace: - dodání všech předepsaných materiálů pro postřiky v předepsaném množství
- provedení dle předepsaného technologického předpisu
- zřízení vrstvy bez rozlišení šířky, pokládání vrstvy po etapách
- úpravu napojení, ukončení</t>
  </si>
  <si>
    <t>"vrstvy komunikace"1300</t>
  </si>
  <si>
    <t>18</t>
  </si>
  <si>
    <t>572214</t>
  </si>
  <si>
    <t>SPOJOVACÍ POSTŘIK Z MODIFIK EMULZE DO 0,5KG/M2</t>
  </si>
  <si>
    <t>534746363</t>
  </si>
  <si>
    <t>19</t>
  </si>
  <si>
    <t>574A04</t>
  </si>
  <si>
    <t>ASFALTOVÝ BETON PRO OBRUSNÉ VRSTVY ACO 11+, 11S</t>
  </si>
  <si>
    <t>-1276465129</t>
  </si>
  <si>
    <t>Technická specifikace: 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- nezahrnuje postřiky, nátěry
- nezahrnuje těsnění podél obrubníků, dilatačních zařízení, odvodňovacích proužků, odvodňovačů, vpustí, šachet a pod.</t>
  </si>
  <si>
    <t>"vrstvy komunikace"0,05*1300</t>
  </si>
  <si>
    <t>"obnova komunikací před obrubou"0,5*13*0,07</t>
  </si>
  <si>
    <t>20</t>
  </si>
  <si>
    <t>574C05</t>
  </si>
  <si>
    <t>ASFALTOVÝ BETON PRO LOŽNÍ VRSTVY ACL 16</t>
  </si>
  <si>
    <t>-437183183</t>
  </si>
  <si>
    <t>"vrstvy komunikace"0,07*1300*1,01</t>
  </si>
  <si>
    <t>582611</t>
  </si>
  <si>
    <t>KRYTY Z BETON DLAŽDIC SE ZÁMKEM ŠEDÝCH TL 60MM DO LOŽE Z KAM</t>
  </si>
  <si>
    <t>-1566963778</t>
  </si>
  <si>
    <t>Technická specifikace: - dodání dlažebního materiálu v požadované kvalitě, dodání materiálu pro předepsané  lože v tloušťce předepsané dokumentací a pro předepsanou výplň spar
- očištění podkladu
- uložení dlažby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</si>
  <si>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"pouze pochozí chodník"600-188,2-5</t>
  </si>
  <si>
    <t>22</t>
  </si>
  <si>
    <t>582612</t>
  </si>
  <si>
    <t>KRYTY Z BETON DLAŽDIC SE ZÁMKEM ŠEDÝCH TL 80MM DO LOŽE Z KAM</t>
  </si>
  <si>
    <t>489186256</t>
  </si>
  <si>
    <t>"parkovací stání z plné dlažby"68</t>
  </si>
  <si>
    <t>"přejízdné chodníky"188,2-44-6*6*0,4</t>
  </si>
  <si>
    <t>23</t>
  </si>
  <si>
    <t>58261A</t>
  </si>
  <si>
    <t>KRYTY Z BETON DLAŽDIC SE ZÁMKEM BAREV RELIÉF TL 60MM DO LOŽE Z KAM</t>
  </si>
  <si>
    <t>-1894767811</t>
  </si>
  <si>
    <t>"úpravy BUS"44+6*6*0,4+5</t>
  </si>
  <si>
    <t>24</t>
  </si>
  <si>
    <t>58401</t>
  </si>
  <si>
    <t>VOZOVKOVÉ KRYTY Z VEGETAČNÍCH DÍLCŮ DO LOŽE Z KAM TL DO 100MM</t>
  </si>
  <si>
    <t>-1675274593</t>
  </si>
  <si>
    <t>Technická specifikace: - dodání dílců v požadované kvalitě, dodání materiálu pro předepsané  lože v tloušťce předepsané dokumentací a pro předepsanou výplň spar
- očištění podkladu
- uložení dílců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</si>
  <si>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"parkovací stání"350-66</t>
  </si>
  <si>
    <t>25</t>
  </si>
  <si>
    <t>587206</t>
  </si>
  <si>
    <t>PŘEDLÁŽDĚNÍ KRYTU Z BETONOVÝCH DLAŽDIC SE ZÁMKEM</t>
  </si>
  <si>
    <t>925158485</t>
  </si>
  <si>
    <t>Technická specifikace: - pod pojmem *předláždění* se rozumí rozebrání stávající dlažby a pokládka dlažby ze stávajícího dlažebního materiálu (bez dodávky nového)
- zahrnuje nezbytnou manipulaci s tímto materiálem (nakládání, doprava, složení, očištění)
- dodání a rozprostření materiálu pro lože a jeho tloušťku předepsanou dokumentací a pro předepsanou výplň spar
- eventuelní doplnění plochy s použitím nového materiálu se vykazuje v položce č.582</t>
  </si>
  <si>
    <t>"napojení chodníků"5*2</t>
  </si>
  <si>
    <t>26</t>
  </si>
  <si>
    <t>58910</t>
  </si>
  <si>
    <t>VÝPLŇ SPAR ASFALTEM</t>
  </si>
  <si>
    <t>590885320</t>
  </si>
  <si>
    <t>Technická specifikace: položka zahrnuje:
- dodávku předepsaného materiálu
- vyčištění a výplň spar tímto materiálem</t>
  </si>
  <si>
    <t>"obruby"445</t>
  </si>
  <si>
    <t>"pracovní a napojovací spáry"42</t>
  </si>
  <si>
    <t>Trubní vedení</t>
  </si>
  <si>
    <t>27</t>
  </si>
  <si>
    <t>89712</t>
  </si>
  <si>
    <t>VPUSŤ KANALIZAČNÍ ULIČNÍ KOMPLETNÍ Z BETONOVÝCH DÍLCŮ</t>
  </si>
  <si>
    <t>1424168426</t>
  </si>
  <si>
    <t>Technická specifikace: položka zahrnuje:
- dodávku a osazení předepsaných dílů včetně mříže
- výplň, těsnění  a tmelení spar a spojů,
- opatření  povrchů  betonu  izolací  proti zemní vlhkosti v částech, kde přijdou do styku se zeminou nebo kamenivem,
- předepsané podkladní konstrukce</t>
  </si>
  <si>
    <t>28</t>
  </si>
  <si>
    <t>89921</t>
  </si>
  <si>
    <t>VÝŠKOVÁ ÚPRAVA POKLOPŮ</t>
  </si>
  <si>
    <t>-996181379</t>
  </si>
  <si>
    <t>Technická specifikace: - položka výškové úpravy zahrnuje všechny nutné práce a materiály pro zvýšení nebo snížení zařízení (včetně nutné úpravy stávajícího povrchu vozovky nebo chodníku).</t>
  </si>
  <si>
    <t>29</t>
  </si>
  <si>
    <t>89922</t>
  </si>
  <si>
    <t>VÝŠKOVÁ ÚPRAVA MŘÍŽÍ</t>
  </si>
  <si>
    <t>1461050446</t>
  </si>
  <si>
    <t>30</t>
  </si>
  <si>
    <t>89923</t>
  </si>
  <si>
    <t>VÝŠKOVÁ ÚPRAVA KRYCÍCH HRNCŮ</t>
  </si>
  <si>
    <t>-1820879820</t>
  </si>
  <si>
    <t>Ostatní konstrukce a práce, bourání</t>
  </si>
  <si>
    <t>31</t>
  </si>
  <si>
    <t>914151</t>
  </si>
  <si>
    <t>DOPRAVNÍ ZNAČKY ZÁKLAD VELIKOSTI HLINÍK NEREFLEX - DODÁVKA A MONTÁŽ</t>
  </si>
  <si>
    <t>-23019754</t>
  </si>
  <si>
    <t>Technická specifikace: položka zahrnuje:
- dodávku a montáž značek v požadovaném provedení</t>
  </si>
  <si>
    <t>32</t>
  </si>
  <si>
    <t>914921</t>
  </si>
  <si>
    <t>SLOUPKY A STOJKY DOPRAVNÍCH ZNAČEK Z OCEL TRUBEK DO PATKY - DODÁVKA A MONTÁŽ</t>
  </si>
  <si>
    <t>136295350</t>
  </si>
  <si>
    <t>Technická specifikace: položka zahrnuje:
- sloupky a upevňovací zařízení včetně jejich osazení (betonová patka, zemní práce)</t>
  </si>
  <si>
    <t>33</t>
  </si>
  <si>
    <t>91551</t>
  </si>
  <si>
    <t>VODOROVNÉ DOPRAVNÍ ZNAČENÍ - PŘEDEM PŘIPRAVENÉ SYMBOLY</t>
  </si>
  <si>
    <t>1699225466</t>
  </si>
  <si>
    <t>Technická specifikace: položka zahrnuje:
- dodání a pokládku předepsaného symbolu
- zahrnuje předznačení a reflexní úpravu</t>
  </si>
  <si>
    <t>34</t>
  </si>
  <si>
    <t>917212</t>
  </si>
  <si>
    <t>ZÁHONOVÉ OBRUBY Z BETONOVÝCH OBRUBNÍKŮ ŠÍŘ 80MM</t>
  </si>
  <si>
    <t>1669999395</t>
  </si>
  <si>
    <t>Technická specifikace: Položka zahrnuje:
dodání a pokládku betonových obrubníků o rozměrech předepsaných zadávací dokumentací
betonové lože i boční betonovou opěrku.</t>
  </si>
  <si>
    <t>16+80+23+15+110+28</t>
  </si>
  <si>
    <t>35</t>
  </si>
  <si>
    <t>917224</t>
  </si>
  <si>
    <t>SILNIČNÍ A CHODNÍKOVÉ OBRUBY Z BETONOVÝCH OBRUBNÍKŮ ŠÍŘ 150MM</t>
  </si>
  <si>
    <t>-350444768</t>
  </si>
  <si>
    <t>"silniční obruby"260+40+132+10+3+30+40*2+38*2</t>
  </si>
  <si>
    <t>36</t>
  </si>
  <si>
    <t>91781</t>
  </si>
  <si>
    <t>VÝŠKOVÁ ÚPRAVA OBRUBNÍKŮ BETONOVÝCH</t>
  </si>
  <si>
    <t>-1901176290</t>
  </si>
  <si>
    <t>Technická specifikace: Položka výšková úprava obrub zahrnuje jejich vytrhání, očištění, manipulaci, nové betonové lože a osazení. Případné nutné doplnění novými obrubami se uvede v položkách 9172 až 9177.</t>
  </si>
  <si>
    <t>37</t>
  </si>
  <si>
    <t>919113</t>
  </si>
  <si>
    <t>ŘEZÁNÍ ASFALTOVÉHO KRYTU VOZOVEK TL DO 150MM</t>
  </si>
  <si>
    <t>700196846</t>
  </si>
  <si>
    <t>Technická specifikace: položka zahrnuje řezání vozovkové vrstvy v předepsané tloušťce, včetně spotřeby vody</t>
  </si>
  <si>
    <t>"zazubení kce"29</t>
  </si>
  <si>
    <t>38</t>
  </si>
  <si>
    <t>931312</t>
  </si>
  <si>
    <t>TĚSNĚNÍ DILATAČ SPAR ASF ZÁLIVKOU PRŮŘ DO 200MM2</t>
  </si>
  <si>
    <t>-1374159791</t>
  </si>
  <si>
    <t>Technická specifikace: položka zahrnuje dodávku a osazení předepsaného materiálu, očištění ploch spáry před úpravou, očištění okolí spáry po úpravě
nezahrnuje těsnící profil</t>
  </si>
  <si>
    <t>39</t>
  </si>
  <si>
    <t>96687</t>
  </si>
  <si>
    <t>VYBOURÁNÍ ULIČNÍCH VPUSTÍ KOMPLETNÍCH</t>
  </si>
  <si>
    <t>-1015803908</t>
  </si>
  <si>
    <t>Technická specifikace: - položka zahrnuje veškerou manipulaci s vybouranou sutí a hmotami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
- položka zahrnuje veškeré další práce plynoucí z technologického předpisu a z platných předpisů</t>
  </si>
  <si>
    <t>40</t>
  </si>
  <si>
    <t>014102-1</t>
  </si>
  <si>
    <t>POPLATKY ZA SKLÁDKU-ODKOP</t>
  </si>
  <si>
    <t>1892040754</t>
  </si>
  <si>
    <t>POPLATKY ZA SKLÁDKU</t>
  </si>
  <si>
    <t>1181,898*1,7 'Přepočtené koeficientem množství</t>
  </si>
  <si>
    <t>41</t>
  </si>
  <si>
    <t>014102-3</t>
  </si>
  <si>
    <t>POPLATKY ZA MANIPULACI S ODPADEM-ASFALTY</t>
  </si>
  <si>
    <t>-1200573927</t>
  </si>
  <si>
    <t>152,5+70</t>
  </si>
  <si>
    <t>222,5*2,4 'Přepočtené koeficientem množství</t>
  </si>
  <si>
    <t>42</t>
  </si>
  <si>
    <t>014102-5</t>
  </si>
  <si>
    <t>POPLATKY ZA SKLÁDKU-BETONY</t>
  </si>
  <si>
    <t>-1338164363</t>
  </si>
  <si>
    <t>475*0,15*0,25+180*0,08*0,15+5+35</t>
  </si>
  <si>
    <t>59,973*2,4 'Přepočtené koeficientem množství</t>
  </si>
  <si>
    <t>PSV</t>
  </si>
  <si>
    <t>Práce a dodávky PSV</t>
  </si>
  <si>
    <t>711</t>
  </si>
  <si>
    <t>Izolace proti vodě, vlhkosti a plynům</t>
  </si>
  <si>
    <t>43</t>
  </si>
  <si>
    <t>711117</t>
  </si>
  <si>
    <t>IZOLACE BĚŽNÝCH KONSTRUKCÍ PROTI ZEMNÍ VLHKOSTI Z PE FÓLIÍ</t>
  </si>
  <si>
    <t>936233689</t>
  </si>
  <si>
    <t>Technická specifikace: položka zahrnuje:
- dodání  předepsaného izolačního materiálu
- očištění a ošetření podkladu, zadávací dokumentace může zahrnout i případné vyspravení
- zřízení izolace jako kompletního povlaku, případně komplet. soustavy nebo systému podle příslušného  technolog. předpisu
- zřízení izolace i jednotlivých vrstev po etapách, včetně pracovních spár a spojů
- úprava u okrajů, rohů, hran, dilatačních i pracovních spojů, kotev, obrubníků, dilatačních zařízení, odvodnění, otvorů, neizolovaných míst a pod.
- zajištění odvodnění povrchu izolace, včetně odvodnění nejnižších míst, pokud dokumentace pro zadání stavby nestanoví jinak
- ochrana izolace do doby zřízení definitivní ochranné vrstvy nebo konstrukce
- úprava, očištění a ošetření prostoru kolem izolace
- provedení požadovaných zkoušek
- nezahrnuje ochranné vrstvy, např. geotextilii</t>
  </si>
  <si>
    <t>"ochrana plotových zídek"100*0,7</t>
  </si>
  <si>
    <t>552,3+109,598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</si>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</sst>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10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3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0" fillId="5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7" fillId="0" borderId="19" xfId="0" applyNumberFormat="1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166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8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20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20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 applyProtection="1">
      <alignment horizontal="center" vertical="center" wrapText="1"/>
      <protection locked="0"/>
    </xf>
    <xf numFmtId="0" fontId="20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30" fillId="0" borderId="12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7" fillId="0" borderId="3" xfId="0" applyFont="1" applyBorder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7" fillId="0" borderId="14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0" fontId="7" fillId="0" borderId="15" xfId="0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3" borderId="22" xfId="0" applyNumberFormat="1" applyFont="1" applyFill="1" applyBorder="1" applyAlignment="1" applyProtection="1">
      <alignment vertical="center"/>
      <protection locked="0"/>
    </xf>
    <xf numFmtId="4" fontId="20" fillId="3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21" fillId="3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 wrapText="1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 applyProtection="1">
      <alignment vertical="center"/>
      <protection locked="0"/>
    </xf>
    <xf numFmtId="4" fontId="8" fillId="0" borderId="20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4" fontId="8" fillId="0" borderId="0" xfId="0" applyNumberFormat="1" applyFont="1" applyAlignment="1"/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0" fillId="0" borderId="0" xfId="0"/>
    <xf numFmtId="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left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5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opLeftCell="A66" workbookViewId="0"/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33" width="2.7109375" style="1" customWidth="1"/>
    <col min="34" max="34" width="3.28515625" style="1" customWidth="1"/>
    <col min="35" max="35" width="31.7109375" style="1" customWidth="1"/>
    <col min="36" max="37" width="2.42578125" style="1" customWidth="1"/>
    <col min="38" max="38" width="8.28515625" style="1" customWidth="1"/>
    <col min="39" max="39" width="3.28515625" style="1" customWidth="1"/>
    <col min="40" max="40" width="13.28515625" style="1" customWidth="1"/>
    <col min="41" max="41" width="7.42578125" style="1" customWidth="1"/>
    <col min="42" max="42" width="4.140625" style="1" customWidth="1"/>
    <col min="43" max="43" width="15.7109375" style="1" hidden="1" customWidth="1"/>
    <col min="44" max="44" width="13.7109375" style="1" customWidth="1"/>
    <col min="45" max="47" width="25.85546875" style="1" hidden="1" customWidth="1"/>
    <col min="48" max="49" width="21.7109375" style="1" hidden="1" customWidth="1"/>
    <col min="50" max="51" width="25" style="1" hidden="1" customWidth="1"/>
    <col min="52" max="52" width="21.7109375" style="1" hidden="1" customWidth="1"/>
    <col min="53" max="53" width="19.140625" style="1" hidden="1" customWidth="1"/>
    <col min="54" max="54" width="25" style="1" hidden="1" customWidth="1"/>
    <col min="55" max="55" width="21.7109375" style="1" hidden="1" customWidth="1"/>
    <col min="56" max="56" width="19.140625" style="1" hidden="1" customWidth="1"/>
    <col min="57" max="57" width="66.42578125" style="1" customWidth="1"/>
    <col min="71" max="91" width="9.28515625" style="1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s="1" customFormat="1" ht="36.9" customHeight="1">
      <c r="AR2" s="190" t="s">
        <v>5</v>
      </c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S2" s="15" t="s">
        <v>6</v>
      </c>
      <c r="BT2" s="15" t="s">
        <v>7</v>
      </c>
    </row>
    <row r="3" spans="1:74" s="1" customFormat="1" ht="6.9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pans="1:74" s="1" customFormat="1" ht="24.9" customHeight="1">
      <c r="B4" s="18"/>
      <c r="D4" s="19" t="s">
        <v>9</v>
      </c>
      <c r="AR4" s="18"/>
      <c r="AS4" s="20" t="s">
        <v>10</v>
      </c>
      <c r="BE4" s="21" t="s">
        <v>11</v>
      </c>
      <c r="BS4" s="15" t="s">
        <v>12</v>
      </c>
    </row>
    <row r="5" spans="1:74" s="1" customFormat="1" ht="12" customHeight="1">
      <c r="B5" s="18"/>
      <c r="D5" s="22" t="s">
        <v>13</v>
      </c>
      <c r="K5" s="221" t="s">
        <v>14</v>
      </c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R5" s="18"/>
      <c r="BE5" s="218" t="s">
        <v>15</v>
      </c>
      <c r="BS5" s="15" t="s">
        <v>6</v>
      </c>
    </row>
    <row r="6" spans="1:74" s="1" customFormat="1" ht="36.9" customHeight="1">
      <c r="B6" s="18"/>
      <c r="D6" s="24" t="s">
        <v>16</v>
      </c>
      <c r="K6" s="222" t="s">
        <v>17</v>
      </c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1"/>
      <c r="AO6" s="191"/>
      <c r="AR6" s="18"/>
      <c r="BE6" s="219"/>
      <c r="BS6" s="15" t="s">
        <v>6</v>
      </c>
    </row>
    <row r="7" spans="1:74" s="1" customFormat="1" ht="12" customHeight="1">
      <c r="B7" s="18"/>
      <c r="D7" s="25" t="s">
        <v>18</v>
      </c>
      <c r="K7" s="23" t="s">
        <v>1</v>
      </c>
      <c r="AK7" s="25" t="s">
        <v>19</v>
      </c>
      <c r="AN7" s="23" t="s">
        <v>1</v>
      </c>
      <c r="AR7" s="18"/>
      <c r="BE7" s="219"/>
      <c r="BS7" s="15" t="s">
        <v>6</v>
      </c>
    </row>
    <row r="8" spans="1:74" s="1" customFormat="1" ht="12" customHeight="1">
      <c r="B8" s="18"/>
      <c r="D8" s="25" t="s">
        <v>20</v>
      </c>
      <c r="K8" s="23" t="s">
        <v>21</v>
      </c>
      <c r="AK8" s="25" t="s">
        <v>22</v>
      </c>
      <c r="AN8" s="26" t="s">
        <v>23</v>
      </c>
      <c r="AR8" s="18"/>
      <c r="BE8" s="219"/>
      <c r="BS8" s="15" t="s">
        <v>6</v>
      </c>
    </row>
    <row r="9" spans="1:74" s="1" customFormat="1" ht="14.4" customHeight="1">
      <c r="B9" s="18"/>
      <c r="AR9" s="18"/>
      <c r="BE9" s="219"/>
      <c r="BS9" s="15" t="s">
        <v>6</v>
      </c>
    </row>
    <row r="10" spans="1:74" s="1" customFormat="1" ht="12" customHeight="1">
      <c r="B10" s="18"/>
      <c r="D10" s="25" t="s">
        <v>24</v>
      </c>
      <c r="AK10" s="25" t="s">
        <v>25</v>
      </c>
      <c r="AN10" s="23" t="s">
        <v>1</v>
      </c>
      <c r="AR10" s="18"/>
      <c r="BE10" s="219"/>
      <c r="BS10" s="15" t="s">
        <v>6</v>
      </c>
    </row>
    <row r="11" spans="1:74" s="1" customFormat="1" ht="18.45" customHeight="1">
      <c r="B11" s="18"/>
      <c r="E11" s="23" t="s">
        <v>26</v>
      </c>
      <c r="AK11" s="25" t="s">
        <v>27</v>
      </c>
      <c r="AN11" s="23" t="s">
        <v>1</v>
      </c>
      <c r="AR11" s="18"/>
      <c r="BE11" s="219"/>
      <c r="BS11" s="15" t="s">
        <v>6</v>
      </c>
    </row>
    <row r="12" spans="1:74" s="1" customFormat="1" ht="6.9" customHeight="1">
      <c r="B12" s="18"/>
      <c r="AR12" s="18"/>
      <c r="BE12" s="219"/>
      <c r="BS12" s="15" t="s">
        <v>6</v>
      </c>
    </row>
    <row r="13" spans="1:74" s="1" customFormat="1" ht="12" customHeight="1">
      <c r="B13" s="18"/>
      <c r="D13" s="25" t="s">
        <v>28</v>
      </c>
      <c r="AK13" s="25" t="s">
        <v>25</v>
      </c>
      <c r="AN13" s="27" t="s">
        <v>29</v>
      </c>
      <c r="AR13" s="18"/>
      <c r="BE13" s="219"/>
      <c r="BS13" s="15" t="s">
        <v>6</v>
      </c>
    </row>
    <row r="14" spans="1:74" ht="13.2">
      <c r="B14" s="18"/>
      <c r="E14" s="223" t="s">
        <v>29</v>
      </c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  <c r="AB14" s="224"/>
      <c r="AC14" s="224"/>
      <c r="AD14" s="224"/>
      <c r="AE14" s="224"/>
      <c r="AF14" s="224"/>
      <c r="AG14" s="224"/>
      <c r="AH14" s="224"/>
      <c r="AI14" s="224"/>
      <c r="AJ14" s="224"/>
      <c r="AK14" s="25" t="s">
        <v>27</v>
      </c>
      <c r="AN14" s="27" t="s">
        <v>29</v>
      </c>
      <c r="AR14" s="18"/>
      <c r="BE14" s="219"/>
      <c r="BS14" s="15" t="s">
        <v>6</v>
      </c>
    </row>
    <row r="15" spans="1:74" s="1" customFormat="1" ht="6.9" customHeight="1">
      <c r="B15" s="18"/>
      <c r="AR15" s="18"/>
      <c r="BE15" s="219"/>
      <c r="BS15" s="15" t="s">
        <v>3</v>
      </c>
    </row>
    <row r="16" spans="1:74" s="1" customFormat="1" ht="12" customHeight="1">
      <c r="B16" s="18"/>
      <c r="D16" s="25" t="s">
        <v>30</v>
      </c>
      <c r="AK16" s="25" t="s">
        <v>25</v>
      </c>
      <c r="AN16" s="23" t="s">
        <v>1</v>
      </c>
      <c r="AR16" s="18"/>
      <c r="BE16" s="219"/>
      <c r="BS16" s="15" t="s">
        <v>3</v>
      </c>
    </row>
    <row r="17" spans="1:71" s="1" customFormat="1" ht="18.45" customHeight="1">
      <c r="B17" s="18"/>
      <c r="E17" s="23" t="s">
        <v>31</v>
      </c>
      <c r="AK17" s="25" t="s">
        <v>27</v>
      </c>
      <c r="AN17" s="23" t="s">
        <v>1</v>
      </c>
      <c r="AR17" s="18"/>
      <c r="BE17" s="219"/>
      <c r="BS17" s="15" t="s">
        <v>32</v>
      </c>
    </row>
    <row r="18" spans="1:71" s="1" customFormat="1" ht="6.9" customHeight="1">
      <c r="B18" s="18"/>
      <c r="AR18" s="18"/>
      <c r="BE18" s="219"/>
      <c r="BS18" s="15" t="s">
        <v>6</v>
      </c>
    </row>
    <row r="19" spans="1:71" s="1" customFormat="1" ht="12" customHeight="1">
      <c r="B19" s="18"/>
      <c r="D19" s="25" t="s">
        <v>33</v>
      </c>
      <c r="AK19" s="25" t="s">
        <v>25</v>
      </c>
      <c r="AN19" s="23" t="s">
        <v>1</v>
      </c>
      <c r="AR19" s="18"/>
      <c r="BE19" s="219"/>
      <c r="BS19" s="15" t="s">
        <v>6</v>
      </c>
    </row>
    <row r="20" spans="1:71" s="1" customFormat="1" ht="18.45" customHeight="1">
      <c r="B20" s="18"/>
      <c r="E20" s="23" t="s">
        <v>34</v>
      </c>
      <c r="AK20" s="25" t="s">
        <v>27</v>
      </c>
      <c r="AN20" s="23" t="s">
        <v>1</v>
      </c>
      <c r="AR20" s="18"/>
      <c r="BE20" s="219"/>
      <c r="BS20" s="15" t="s">
        <v>32</v>
      </c>
    </row>
    <row r="21" spans="1:71" s="1" customFormat="1" ht="6.9" customHeight="1">
      <c r="B21" s="18"/>
      <c r="AR21" s="18"/>
      <c r="BE21" s="219"/>
    </row>
    <row r="22" spans="1:71" s="1" customFormat="1" ht="12" customHeight="1">
      <c r="B22" s="18"/>
      <c r="D22" s="25" t="s">
        <v>35</v>
      </c>
      <c r="AR22" s="18"/>
      <c r="BE22" s="219"/>
    </row>
    <row r="23" spans="1:71" s="1" customFormat="1" ht="16.5" customHeight="1">
      <c r="B23" s="18"/>
      <c r="E23" s="225" t="s">
        <v>1</v>
      </c>
      <c r="F23" s="225"/>
      <c r="G23" s="225"/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  <c r="AL23" s="225"/>
      <c r="AM23" s="225"/>
      <c r="AN23" s="225"/>
      <c r="AR23" s="18"/>
      <c r="BE23" s="219"/>
    </row>
    <row r="24" spans="1:71" s="1" customFormat="1" ht="6.9" customHeight="1">
      <c r="B24" s="18"/>
      <c r="AR24" s="18"/>
      <c r="BE24" s="219"/>
    </row>
    <row r="25" spans="1:71" s="1" customFormat="1" ht="6.9" customHeight="1">
      <c r="B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8"/>
      <c r="BE25" s="219"/>
    </row>
    <row r="26" spans="1:71" s="2" customFormat="1" ht="25.95" customHeight="1">
      <c r="A26" s="30"/>
      <c r="B26" s="31"/>
      <c r="C26" s="30"/>
      <c r="D26" s="32" t="s">
        <v>36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26">
        <f>ROUND(AG94,2)</f>
        <v>0</v>
      </c>
      <c r="AL26" s="227"/>
      <c r="AM26" s="227"/>
      <c r="AN26" s="227"/>
      <c r="AO26" s="227"/>
      <c r="AP26" s="30"/>
      <c r="AQ26" s="30"/>
      <c r="AR26" s="31"/>
      <c r="BE26" s="219"/>
    </row>
    <row r="27" spans="1:71" s="2" customFormat="1" ht="6.9" customHeight="1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1"/>
      <c r="BE27" s="219"/>
    </row>
    <row r="28" spans="1:71" s="2" customFormat="1" ht="13.2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228" t="s">
        <v>37</v>
      </c>
      <c r="M28" s="228"/>
      <c r="N28" s="228"/>
      <c r="O28" s="228"/>
      <c r="P28" s="228"/>
      <c r="Q28" s="30"/>
      <c r="R28" s="30"/>
      <c r="S28" s="30"/>
      <c r="T28" s="30"/>
      <c r="U28" s="30"/>
      <c r="V28" s="30"/>
      <c r="W28" s="228" t="s">
        <v>38</v>
      </c>
      <c r="X28" s="228"/>
      <c r="Y28" s="228"/>
      <c r="Z28" s="228"/>
      <c r="AA28" s="228"/>
      <c r="AB28" s="228"/>
      <c r="AC28" s="228"/>
      <c r="AD28" s="228"/>
      <c r="AE28" s="228"/>
      <c r="AF28" s="30"/>
      <c r="AG28" s="30"/>
      <c r="AH28" s="30"/>
      <c r="AI28" s="30"/>
      <c r="AJ28" s="30"/>
      <c r="AK28" s="228" t="s">
        <v>39</v>
      </c>
      <c r="AL28" s="228"/>
      <c r="AM28" s="228"/>
      <c r="AN28" s="228"/>
      <c r="AO28" s="228"/>
      <c r="AP28" s="30"/>
      <c r="AQ28" s="30"/>
      <c r="AR28" s="31"/>
      <c r="BE28" s="219"/>
    </row>
    <row r="29" spans="1:71" s="3" customFormat="1" ht="14.4" customHeight="1">
      <c r="B29" s="35"/>
      <c r="D29" s="25" t="s">
        <v>40</v>
      </c>
      <c r="F29" s="25" t="s">
        <v>41</v>
      </c>
      <c r="L29" s="213">
        <v>0.21</v>
      </c>
      <c r="M29" s="212"/>
      <c r="N29" s="212"/>
      <c r="O29" s="212"/>
      <c r="P29" s="212"/>
      <c r="W29" s="211">
        <f>ROUND(AZ94, 2)</f>
        <v>0</v>
      </c>
      <c r="X29" s="212"/>
      <c r="Y29" s="212"/>
      <c r="Z29" s="212"/>
      <c r="AA29" s="212"/>
      <c r="AB29" s="212"/>
      <c r="AC29" s="212"/>
      <c r="AD29" s="212"/>
      <c r="AE29" s="212"/>
      <c r="AK29" s="211">
        <f>ROUND(AV94, 2)</f>
        <v>0</v>
      </c>
      <c r="AL29" s="212"/>
      <c r="AM29" s="212"/>
      <c r="AN29" s="212"/>
      <c r="AO29" s="212"/>
      <c r="AR29" s="35"/>
      <c r="BE29" s="220"/>
    </row>
    <row r="30" spans="1:71" s="3" customFormat="1" ht="14.4" customHeight="1">
      <c r="B30" s="35"/>
      <c r="F30" s="25" t="s">
        <v>42</v>
      </c>
      <c r="L30" s="213">
        <v>0.15</v>
      </c>
      <c r="M30" s="212"/>
      <c r="N30" s="212"/>
      <c r="O30" s="212"/>
      <c r="P30" s="212"/>
      <c r="W30" s="211">
        <f>ROUND(BA94, 2)</f>
        <v>0</v>
      </c>
      <c r="X30" s="212"/>
      <c r="Y30" s="212"/>
      <c r="Z30" s="212"/>
      <c r="AA30" s="212"/>
      <c r="AB30" s="212"/>
      <c r="AC30" s="212"/>
      <c r="AD30" s="212"/>
      <c r="AE30" s="212"/>
      <c r="AK30" s="211">
        <f>ROUND(AW94, 2)</f>
        <v>0</v>
      </c>
      <c r="AL30" s="212"/>
      <c r="AM30" s="212"/>
      <c r="AN30" s="212"/>
      <c r="AO30" s="212"/>
      <c r="AR30" s="35"/>
      <c r="BE30" s="220"/>
    </row>
    <row r="31" spans="1:71" s="3" customFormat="1" ht="14.4" hidden="1" customHeight="1">
      <c r="B31" s="35"/>
      <c r="F31" s="25" t="s">
        <v>43</v>
      </c>
      <c r="L31" s="213">
        <v>0.21</v>
      </c>
      <c r="M31" s="212"/>
      <c r="N31" s="212"/>
      <c r="O31" s="212"/>
      <c r="P31" s="212"/>
      <c r="W31" s="211">
        <f>ROUND(BB94, 2)</f>
        <v>0</v>
      </c>
      <c r="X31" s="212"/>
      <c r="Y31" s="212"/>
      <c r="Z31" s="212"/>
      <c r="AA31" s="212"/>
      <c r="AB31" s="212"/>
      <c r="AC31" s="212"/>
      <c r="AD31" s="212"/>
      <c r="AE31" s="212"/>
      <c r="AK31" s="211">
        <v>0</v>
      </c>
      <c r="AL31" s="212"/>
      <c r="AM31" s="212"/>
      <c r="AN31" s="212"/>
      <c r="AO31" s="212"/>
      <c r="AR31" s="35"/>
      <c r="BE31" s="220"/>
    </row>
    <row r="32" spans="1:71" s="3" customFormat="1" ht="14.4" hidden="1" customHeight="1">
      <c r="B32" s="35"/>
      <c r="F32" s="25" t="s">
        <v>44</v>
      </c>
      <c r="L32" s="213">
        <v>0.15</v>
      </c>
      <c r="M32" s="212"/>
      <c r="N32" s="212"/>
      <c r="O32" s="212"/>
      <c r="P32" s="212"/>
      <c r="W32" s="211">
        <f>ROUND(BC94, 2)</f>
        <v>0</v>
      </c>
      <c r="X32" s="212"/>
      <c r="Y32" s="212"/>
      <c r="Z32" s="212"/>
      <c r="AA32" s="212"/>
      <c r="AB32" s="212"/>
      <c r="AC32" s="212"/>
      <c r="AD32" s="212"/>
      <c r="AE32" s="212"/>
      <c r="AK32" s="211">
        <v>0</v>
      </c>
      <c r="AL32" s="212"/>
      <c r="AM32" s="212"/>
      <c r="AN32" s="212"/>
      <c r="AO32" s="212"/>
      <c r="AR32" s="35"/>
      <c r="BE32" s="220"/>
    </row>
    <row r="33" spans="1:57" s="3" customFormat="1" ht="14.4" hidden="1" customHeight="1">
      <c r="B33" s="35"/>
      <c r="F33" s="25" t="s">
        <v>45</v>
      </c>
      <c r="L33" s="213">
        <v>0</v>
      </c>
      <c r="M33" s="212"/>
      <c r="N33" s="212"/>
      <c r="O33" s="212"/>
      <c r="P33" s="212"/>
      <c r="W33" s="211">
        <f>ROUND(BD94, 2)</f>
        <v>0</v>
      </c>
      <c r="X33" s="212"/>
      <c r="Y33" s="212"/>
      <c r="Z33" s="212"/>
      <c r="AA33" s="212"/>
      <c r="AB33" s="212"/>
      <c r="AC33" s="212"/>
      <c r="AD33" s="212"/>
      <c r="AE33" s="212"/>
      <c r="AK33" s="211">
        <v>0</v>
      </c>
      <c r="AL33" s="212"/>
      <c r="AM33" s="212"/>
      <c r="AN33" s="212"/>
      <c r="AO33" s="212"/>
      <c r="AR33" s="35"/>
      <c r="BE33" s="220"/>
    </row>
    <row r="34" spans="1:57" s="2" customFormat="1" ht="6.9" customHeight="1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BE34" s="219"/>
    </row>
    <row r="35" spans="1:57" s="2" customFormat="1" ht="25.95" customHeight="1">
      <c r="A35" s="30"/>
      <c r="B35" s="31"/>
      <c r="C35" s="36"/>
      <c r="D35" s="37" t="s">
        <v>46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47</v>
      </c>
      <c r="U35" s="38"/>
      <c r="V35" s="38"/>
      <c r="W35" s="38"/>
      <c r="X35" s="214" t="s">
        <v>48</v>
      </c>
      <c r="Y35" s="215"/>
      <c r="Z35" s="215"/>
      <c r="AA35" s="215"/>
      <c r="AB35" s="215"/>
      <c r="AC35" s="38"/>
      <c r="AD35" s="38"/>
      <c r="AE35" s="38"/>
      <c r="AF35" s="38"/>
      <c r="AG35" s="38"/>
      <c r="AH35" s="38"/>
      <c r="AI35" s="38"/>
      <c r="AJ35" s="38"/>
      <c r="AK35" s="216">
        <f>SUM(AK26:AK33)</f>
        <v>0</v>
      </c>
      <c r="AL35" s="215"/>
      <c r="AM35" s="215"/>
      <c r="AN35" s="215"/>
      <c r="AO35" s="217"/>
      <c r="AP35" s="36"/>
      <c r="AQ35" s="36"/>
      <c r="AR35" s="31"/>
      <c r="BE35" s="30"/>
    </row>
    <row r="36" spans="1:57" s="2" customFormat="1" ht="6.9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1"/>
      <c r="BE36" s="30"/>
    </row>
    <row r="37" spans="1:57" s="2" customFormat="1" ht="14.4" customHeight="1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1"/>
      <c r="BE37" s="30"/>
    </row>
    <row r="38" spans="1:57" s="1" customFormat="1" ht="14.4" customHeight="1">
      <c r="B38" s="18"/>
      <c r="AR38" s="18"/>
    </row>
    <row r="39" spans="1:57" s="1" customFormat="1" ht="14.4" customHeight="1">
      <c r="B39" s="18"/>
      <c r="AR39" s="18"/>
    </row>
    <row r="40" spans="1:57" s="1" customFormat="1" ht="14.4" customHeight="1">
      <c r="B40" s="18"/>
      <c r="AR40" s="18"/>
    </row>
    <row r="41" spans="1:57" s="1" customFormat="1" ht="14.4" customHeight="1">
      <c r="B41" s="18"/>
      <c r="AR41" s="18"/>
    </row>
    <row r="42" spans="1:57" s="1" customFormat="1" ht="14.4" customHeight="1">
      <c r="B42" s="18"/>
      <c r="AR42" s="18"/>
    </row>
    <row r="43" spans="1:57" s="1" customFormat="1" ht="14.4" customHeight="1">
      <c r="B43" s="18"/>
      <c r="AR43" s="18"/>
    </row>
    <row r="44" spans="1:57" s="1" customFormat="1" ht="14.4" customHeight="1">
      <c r="B44" s="18"/>
      <c r="AR44" s="18"/>
    </row>
    <row r="45" spans="1:57" s="1" customFormat="1" ht="14.4" customHeight="1">
      <c r="B45" s="18"/>
      <c r="AR45" s="18"/>
    </row>
    <row r="46" spans="1:57" s="1" customFormat="1" ht="14.4" customHeight="1">
      <c r="B46" s="18"/>
      <c r="AR46" s="18"/>
    </row>
    <row r="47" spans="1:57" s="1" customFormat="1" ht="14.4" customHeight="1">
      <c r="B47" s="18"/>
      <c r="AR47" s="18"/>
    </row>
    <row r="48" spans="1:57" s="1" customFormat="1" ht="14.4" customHeight="1">
      <c r="B48" s="18"/>
      <c r="AR48" s="18"/>
    </row>
    <row r="49" spans="1:57" s="2" customFormat="1" ht="14.4" customHeight="1">
      <c r="B49" s="40"/>
      <c r="D49" s="41" t="s">
        <v>49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1" t="s">
        <v>50</v>
      </c>
      <c r="AI49" s="42"/>
      <c r="AJ49" s="42"/>
      <c r="AK49" s="42"/>
      <c r="AL49" s="42"/>
      <c r="AM49" s="42"/>
      <c r="AN49" s="42"/>
      <c r="AO49" s="42"/>
      <c r="AR49" s="40"/>
    </row>
    <row r="50" spans="1:57">
      <c r="B50" s="18"/>
      <c r="AR50" s="18"/>
    </row>
    <row r="51" spans="1:57">
      <c r="B51" s="18"/>
      <c r="AR51" s="18"/>
    </row>
    <row r="52" spans="1:57">
      <c r="B52" s="18"/>
      <c r="AR52" s="18"/>
    </row>
    <row r="53" spans="1:57">
      <c r="B53" s="18"/>
      <c r="AR53" s="18"/>
    </row>
    <row r="54" spans="1:57">
      <c r="B54" s="18"/>
      <c r="AR54" s="18"/>
    </row>
    <row r="55" spans="1:57">
      <c r="B55" s="18"/>
      <c r="AR55" s="18"/>
    </row>
    <row r="56" spans="1:57">
      <c r="B56" s="18"/>
      <c r="AR56" s="18"/>
    </row>
    <row r="57" spans="1:57">
      <c r="B57" s="18"/>
      <c r="AR57" s="18"/>
    </row>
    <row r="58" spans="1:57">
      <c r="B58" s="18"/>
      <c r="AR58" s="18"/>
    </row>
    <row r="59" spans="1:57">
      <c r="B59" s="18"/>
      <c r="AR59" s="18"/>
    </row>
    <row r="60" spans="1:57" s="2" customFormat="1" ht="13.2">
      <c r="A60" s="30"/>
      <c r="B60" s="31"/>
      <c r="C60" s="30"/>
      <c r="D60" s="43" t="s">
        <v>51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3" t="s">
        <v>52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3" t="s">
        <v>51</v>
      </c>
      <c r="AI60" s="33"/>
      <c r="AJ60" s="33"/>
      <c r="AK60" s="33"/>
      <c r="AL60" s="33"/>
      <c r="AM60" s="43" t="s">
        <v>52</v>
      </c>
      <c r="AN60" s="33"/>
      <c r="AO60" s="33"/>
      <c r="AP60" s="30"/>
      <c r="AQ60" s="30"/>
      <c r="AR60" s="31"/>
      <c r="BE60" s="30"/>
    </row>
    <row r="61" spans="1:57">
      <c r="B61" s="18"/>
      <c r="AR61" s="18"/>
    </row>
    <row r="62" spans="1:57">
      <c r="B62" s="18"/>
      <c r="AR62" s="18"/>
    </row>
    <row r="63" spans="1:57">
      <c r="B63" s="18"/>
      <c r="AR63" s="18"/>
    </row>
    <row r="64" spans="1:57" s="2" customFormat="1" ht="13.2">
      <c r="A64" s="30"/>
      <c r="B64" s="31"/>
      <c r="C64" s="30"/>
      <c r="D64" s="41" t="s">
        <v>53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1" t="s">
        <v>54</v>
      </c>
      <c r="AI64" s="44"/>
      <c r="AJ64" s="44"/>
      <c r="AK64" s="44"/>
      <c r="AL64" s="44"/>
      <c r="AM64" s="44"/>
      <c r="AN64" s="44"/>
      <c r="AO64" s="44"/>
      <c r="AP64" s="30"/>
      <c r="AQ64" s="30"/>
      <c r="AR64" s="31"/>
      <c r="BE64" s="30"/>
    </row>
    <row r="65" spans="1:57">
      <c r="B65" s="18"/>
      <c r="AR65" s="18"/>
    </row>
    <row r="66" spans="1:57">
      <c r="B66" s="18"/>
      <c r="AR66" s="18"/>
    </row>
    <row r="67" spans="1:57">
      <c r="B67" s="18"/>
      <c r="AR67" s="18"/>
    </row>
    <row r="68" spans="1:57">
      <c r="B68" s="18"/>
      <c r="AR68" s="18"/>
    </row>
    <row r="69" spans="1:57">
      <c r="B69" s="18"/>
      <c r="AR69" s="18"/>
    </row>
    <row r="70" spans="1:57">
      <c r="B70" s="18"/>
      <c r="AR70" s="18"/>
    </row>
    <row r="71" spans="1:57">
      <c r="B71" s="18"/>
      <c r="AR71" s="18"/>
    </row>
    <row r="72" spans="1:57">
      <c r="B72" s="18"/>
      <c r="AR72" s="18"/>
    </row>
    <row r="73" spans="1:57">
      <c r="B73" s="18"/>
      <c r="AR73" s="18"/>
    </row>
    <row r="74" spans="1:57">
      <c r="B74" s="18"/>
      <c r="AR74" s="18"/>
    </row>
    <row r="75" spans="1:57" s="2" customFormat="1" ht="13.2">
      <c r="A75" s="30"/>
      <c r="B75" s="31"/>
      <c r="C75" s="30"/>
      <c r="D75" s="43" t="s">
        <v>51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3" t="s">
        <v>52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3" t="s">
        <v>51</v>
      </c>
      <c r="AI75" s="33"/>
      <c r="AJ75" s="33"/>
      <c r="AK75" s="33"/>
      <c r="AL75" s="33"/>
      <c r="AM75" s="43" t="s">
        <v>52</v>
      </c>
      <c r="AN75" s="33"/>
      <c r="AO75" s="33"/>
      <c r="AP75" s="30"/>
      <c r="AQ75" s="30"/>
      <c r="AR75" s="31"/>
      <c r="BE75" s="30"/>
    </row>
    <row r="76" spans="1:57" s="2" customFormat="1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1"/>
      <c r="BE76" s="30"/>
    </row>
    <row r="77" spans="1:57" s="2" customFormat="1" ht="6.9" customHeight="1">
      <c r="A77" s="30"/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31"/>
      <c r="BE77" s="30"/>
    </row>
    <row r="81" spans="1:91" s="2" customFormat="1" ht="6.9" customHeight="1">
      <c r="A81" s="30"/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31"/>
      <c r="BE81" s="30"/>
    </row>
    <row r="82" spans="1:91" s="2" customFormat="1" ht="24.9" customHeight="1">
      <c r="A82" s="30"/>
      <c r="B82" s="31"/>
      <c r="C82" s="19" t="s">
        <v>55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1"/>
      <c r="BE82" s="30"/>
    </row>
    <row r="83" spans="1:91" s="2" customFormat="1" ht="6.9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1"/>
      <c r="BE83" s="30"/>
    </row>
    <row r="84" spans="1:91" s="4" customFormat="1" ht="12" customHeight="1">
      <c r="B84" s="49"/>
      <c r="C84" s="25" t="s">
        <v>13</v>
      </c>
      <c r="L84" s="4" t="str">
        <f>K5</f>
        <v>_202006</v>
      </c>
      <c r="AR84" s="49"/>
    </row>
    <row r="85" spans="1:91" s="5" customFormat="1" ht="36.9" customHeight="1">
      <c r="B85" s="50"/>
      <c r="C85" s="51" t="s">
        <v>16</v>
      </c>
      <c r="L85" s="202" t="str">
        <f>K6</f>
        <v>MIMOŇ - UL. NOVOPOLNÍ</v>
      </c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3"/>
      <c r="AH85" s="203"/>
      <c r="AI85" s="203"/>
      <c r="AJ85" s="203"/>
      <c r="AK85" s="203"/>
      <c r="AL85" s="203"/>
      <c r="AM85" s="203"/>
      <c r="AN85" s="203"/>
      <c r="AO85" s="203"/>
      <c r="AR85" s="50"/>
    </row>
    <row r="86" spans="1:91" s="2" customFormat="1" ht="6.9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1"/>
      <c r="BE86" s="30"/>
    </row>
    <row r="87" spans="1:91" s="2" customFormat="1" ht="12" customHeight="1">
      <c r="A87" s="30"/>
      <c r="B87" s="31"/>
      <c r="C87" s="25" t="s">
        <v>20</v>
      </c>
      <c r="D87" s="30"/>
      <c r="E87" s="30"/>
      <c r="F87" s="30"/>
      <c r="G87" s="30"/>
      <c r="H87" s="30"/>
      <c r="I87" s="30"/>
      <c r="J87" s="30"/>
      <c r="K87" s="30"/>
      <c r="L87" s="52" t="str">
        <f>IF(K8="","",K8)</f>
        <v xml:space="preserve"> 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22</v>
      </c>
      <c r="AJ87" s="30"/>
      <c r="AK87" s="30"/>
      <c r="AL87" s="30"/>
      <c r="AM87" s="204" t="str">
        <f>IF(AN8= "","",AN8)</f>
        <v>24. 6. 2020</v>
      </c>
      <c r="AN87" s="204"/>
      <c r="AO87" s="30"/>
      <c r="AP87" s="30"/>
      <c r="AQ87" s="30"/>
      <c r="AR87" s="31"/>
      <c r="BE87" s="30"/>
    </row>
    <row r="88" spans="1:91" s="2" customFormat="1" ht="6.9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1"/>
      <c r="BE88" s="30"/>
    </row>
    <row r="89" spans="1:91" s="2" customFormat="1" ht="15.15" customHeight="1">
      <c r="A89" s="30"/>
      <c r="B89" s="31"/>
      <c r="C89" s="25" t="s">
        <v>24</v>
      </c>
      <c r="D89" s="30"/>
      <c r="E89" s="30"/>
      <c r="F89" s="30"/>
      <c r="G89" s="30"/>
      <c r="H89" s="30"/>
      <c r="I89" s="30"/>
      <c r="J89" s="30"/>
      <c r="K89" s="30"/>
      <c r="L89" s="4" t="str">
        <f>IF(E11= "","",E11)</f>
        <v>Město Mimoň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30</v>
      </c>
      <c r="AJ89" s="30"/>
      <c r="AK89" s="30"/>
      <c r="AL89" s="30"/>
      <c r="AM89" s="205" t="str">
        <f>IF(E17="","",E17)</f>
        <v>Ing. Jiří Sobol</v>
      </c>
      <c r="AN89" s="206"/>
      <c r="AO89" s="206"/>
      <c r="AP89" s="206"/>
      <c r="AQ89" s="30"/>
      <c r="AR89" s="31"/>
      <c r="AS89" s="207" t="s">
        <v>56</v>
      </c>
      <c r="AT89" s="208"/>
      <c r="AU89" s="54"/>
      <c r="AV89" s="54"/>
      <c r="AW89" s="54"/>
      <c r="AX89" s="54"/>
      <c r="AY89" s="54"/>
      <c r="AZ89" s="54"/>
      <c r="BA89" s="54"/>
      <c r="BB89" s="54"/>
      <c r="BC89" s="54"/>
      <c r="BD89" s="55"/>
      <c r="BE89" s="30"/>
    </row>
    <row r="90" spans="1:91" s="2" customFormat="1" ht="15.15" customHeight="1">
      <c r="A90" s="30"/>
      <c r="B90" s="31"/>
      <c r="C90" s="25" t="s">
        <v>28</v>
      </c>
      <c r="D90" s="30"/>
      <c r="E90" s="30"/>
      <c r="F90" s="30"/>
      <c r="G90" s="30"/>
      <c r="H90" s="30"/>
      <c r="I90" s="30"/>
      <c r="J90" s="30"/>
      <c r="K90" s="30"/>
      <c r="L90" s="4" t="str">
        <f>IF(E14= "Vyplň údaj","",E14)</f>
        <v/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33</v>
      </c>
      <c r="AJ90" s="30"/>
      <c r="AK90" s="30"/>
      <c r="AL90" s="30"/>
      <c r="AM90" s="205" t="str">
        <f>IF(E20="","",E20)</f>
        <v>Ing. Dominik Šlajer</v>
      </c>
      <c r="AN90" s="206"/>
      <c r="AO90" s="206"/>
      <c r="AP90" s="206"/>
      <c r="AQ90" s="30"/>
      <c r="AR90" s="31"/>
      <c r="AS90" s="209"/>
      <c r="AT90" s="210"/>
      <c r="AU90" s="56"/>
      <c r="AV90" s="56"/>
      <c r="AW90" s="56"/>
      <c r="AX90" s="56"/>
      <c r="AY90" s="56"/>
      <c r="AZ90" s="56"/>
      <c r="BA90" s="56"/>
      <c r="BB90" s="56"/>
      <c r="BC90" s="56"/>
      <c r="BD90" s="57"/>
      <c r="BE90" s="30"/>
    </row>
    <row r="91" spans="1:91" s="2" customFormat="1" ht="10.8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1"/>
      <c r="AS91" s="209"/>
      <c r="AT91" s="210"/>
      <c r="AU91" s="56"/>
      <c r="AV91" s="56"/>
      <c r="AW91" s="56"/>
      <c r="AX91" s="56"/>
      <c r="AY91" s="56"/>
      <c r="AZ91" s="56"/>
      <c r="BA91" s="56"/>
      <c r="BB91" s="56"/>
      <c r="BC91" s="56"/>
      <c r="BD91" s="57"/>
      <c r="BE91" s="30"/>
    </row>
    <row r="92" spans="1:91" s="2" customFormat="1" ht="29.25" customHeight="1">
      <c r="A92" s="30"/>
      <c r="B92" s="31"/>
      <c r="C92" s="197" t="s">
        <v>57</v>
      </c>
      <c r="D92" s="198"/>
      <c r="E92" s="198"/>
      <c r="F92" s="198"/>
      <c r="G92" s="198"/>
      <c r="H92" s="58"/>
      <c r="I92" s="199" t="s">
        <v>58</v>
      </c>
      <c r="J92" s="198"/>
      <c r="K92" s="198"/>
      <c r="L92" s="198"/>
      <c r="M92" s="198"/>
      <c r="N92" s="198"/>
      <c r="O92" s="198"/>
      <c r="P92" s="198"/>
      <c r="Q92" s="198"/>
      <c r="R92" s="198"/>
      <c r="S92" s="198"/>
      <c r="T92" s="198"/>
      <c r="U92" s="198"/>
      <c r="V92" s="198"/>
      <c r="W92" s="198"/>
      <c r="X92" s="198"/>
      <c r="Y92" s="198"/>
      <c r="Z92" s="198"/>
      <c r="AA92" s="198"/>
      <c r="AB92" s="198"/>
      <c r="AC92" s="198"/>
      <c r="AD92" s="198"/>
      <c r="AE92" s="198"/>
      <c r="AF92" s="198"/>
      <c r="AG92" s="200" t="s">
        <v>59</v>
      </c>
      <c r="AH92" s="198"/>
      <c r="AI92" s="198"/>
      <c r="AJ92" s="198"/>
      <c r="AK92" s="198"/>
      <c r="AL92" s="198"/>
      <c r="AM92" s="198"/>
      <c r="AN92" s="199" t="s">
        <v>60</v>
      </c>
      <c r="AO92" s="198"/>
      <c r="AP92" s="201"/>
      <c r="AQ92" s="59" t="s">
        <v>61</v>
      </c>
      <c r="AR92" s="31"/>
      <c r="AS92" s="60" t="s">
        <v>62</v>
      </c>
      <c r="AT92" s="61" t="s">
        <v>63</v>
      </c>
      <c r="AU92" s="61" t="s">
        <v>64</v>
      </c>
      <c r="AV92" s="61" t="s">
        <v>65</v>
      </c>
      <c r="AW92" s="61" t="s">
        <v>66</v>
      </c>
      <c r="AX92" s="61" t="s">
        <v>67</v>
      </c>
      <c r="AY92" s="61" t="s">
        <v>68</v>
      </c>
      <c r="AZ92" s="61" t="s">
        <v>69</v>
      </c>
      <c r="BA92" s="61" t="s">
        <v>70</v>
      </c>
      <c r="BB92" s="61" t="s">
        <v>71</v>
      </c>
      <c r="BC92" s="61" t="s">
        <v>72</v>
      </c>
      <c r="BD92" s="62" t="s">
        <v>73</v>
      </c>
      <c r="BE92" s="30"/>
    </row>
    <row r="93" spans="1:91" s="2" customFormat="1" ht="10.8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1"/>
      <c r="AS93" s="63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5"/>
      <c r="BE93" s="30"/>
    </row>
    <row r="94" spans="1:91" s="6" customFormat="1" ht="32.4" customHeight="1">
      <c r="B94" s="66"/>
      <c r="C94" s="67" t="s">
        <v>74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195">
        <f>ROUND(SUM(AG95:AG96),2)</f>
        <v>0</v>
      </c>
      <c r="AH94" s="195"/>
      <c r="AI94" s="195"/>
      <c r="AJ94" s="195"/>
      <c r="AK94" s="195"/>
      <c r="AL94" s="195"/>
      <c r="AM94" s="195"/>
      <c r="AN94" s="196">
        <f>SUM(AG94,AT94)</f>
        <v>0</v>
      </c>
      <c r="AO94" s="196"/>
      <c r="AP94" s="196"/>
      <c r="AQ94" s="70" t="s">
        <v>1</v>
      </c>
      <c r="AR94" s="66"/>
      <c r="AS94" s="71">
        <f>ROUND(SUM(AS95:AS96),2)</f>
        <v>0</v>
      </c>
      <c r="AT94" s="72">
        <f>ROUND(SUM(AV94:AW94),2)</f>
        <v>0</v>
      </c>
      <c r="AU94" s="73">
        <f>ROUND(SUM(AU95:AU96),5)</f>
        <v>0</v>
      </c>
      <c r="AV94" s="72">
        <f>ROUND(AZ94*L29,2)</f>
        <v>0</v>
      </c>
      <c r="AW94" s="72">
        <f>ROUND(BA94*L30,2)</f>
        <v>0</v>
      </c>
      <c r="AX94" s="72">
        <f>ROUND(BB94*L29,2)</f>
        <v>0</v>
      </c>
      <c r="AY94" s="72">
        <f>ROUND(BC94*L30,2)</f>
        <v>0</v>
      </c>
      <c r="AZ94" s="72">
        <f>ROUND(SUM(AZ95:AZ96),2)</f>
        <v>0</v>
      </c>
      <c r="BA94" s="72">
        <f>ROUND(SUM(BA95:BA96),2)</f>
        <v>0</v>
      </c>
      <c r="BB94" s="72">
        <f>ROUND(SUM(BB95:BB96),2)</f>
        <v>0</v>
      </c>
      <c r="BC94" s="72">
        <f>ROUND(SUM(BC95:BC96),2)</f>
        <v>0</v>
      </c>
      <c r="BD94" s="74">
        <f>ROUND(SUM(BD95:BD96),2)</f>
        <v>0</v>
      </c>
      <c r="BS94" s="75" t="s">
        <v>75</v>
      </c>
      <c r="BT94" s="75" t="s">
        <v>76</v>
      </c>
      <c r="BU94" s="76" t="s">
        <v>77</v>
      </c>
      <c r="BV94" s="75" t="s">
        <v>78</v>
      </c>
      <c r="BW94" s="75" t="s">
        <v>4</v>
      </c>
      <c r="BX94" s="75" t="s">
        <v>79</v>
      </c>
      <c r="CL94" s="75" t="s">
        <v>1</v>
      </c>
    </row>
    <row r="95" spans="1:91" s="7" customFormat="1" ht="16.5" customHeight="1">
      <c r="A95" s="77" t="s">
        <v>80</v>
      </c>
      <c r="B95" s="78"/>
      <c r="C95" s="79"/>
      <c r="D95" s="194" t="s">
        <v>81</v>
      </c>
      <c r="E95" s="194"/>
      <c r="F95" s="194"/>
      <c r="G95" s="194"/>
      <c r="H95" s="194"/>
      <c r="I95" s="80"/>
      <c r="J95" s="194" t="s">
        <v>82</v>
      </c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2">
        <f>'00 - Vedlejší rozpočtové ...'!J30</f>
        <v>0</v>
      </c>
      <c r="AH95" s="193"/>
      <c r="AI95" s="193"/>
      <c r="AJ95" s="193"/>
      <c r="AK95" s="193"/>
      <c r="AL95" s="193"/>
      <c r="AM95" s="193"/>
      <c r="AN95" s="192">
        <f>SUM(AG95,AT95)</f>
        <v>0</v>
      </c>
      <c r="AO95" s="193"/>
      <c r="AP95" s="193"/>
      <c r="AQ95" s="81" t="s">
        <v>83</v>
      </c>
      <c r="AR95" s="78"/>
      <c r="AS95" s="82">
        <v>0</v>
      </c>
      <c r="AT95" s="83">
        <f>ROUND(SUM(AV95:AW95),2)</f>
        <v>0</v>
      </c>
      <c r="AU95" s="84">
        <f>'00 - Vedlejší rozpočtové ...'!P117</f>
        <v>0</v>
      </c>
      <c r="AV95" s="83">
        <f>'00 - Vedlejší rozpočtové ...'!J33</f>
        <v>0</v>
      </c>
      <c r="AW95" s="83">
        <f>'00 - Vedlejší rozpočtové ...'!J34</f>
        <v>0</v>
      </c>
      <c r="AX95" s="83">
        <f>'00 - Vedlejší rozpočtové ...'!J35</f>
        <v>0</v>
      </c>
      <c r="AY95" s="83">
        <f>'00 - Vedlejší rozpočtové ...'!J36</f>
        <v>0</v>
      </c>
      <c r="AZ95" s="83">
        <f>'00 - Vedlejší rozpočtové ...'!F33</f>
        <v>0</v>
      </c>
      <c r="BA95" s="83">
        <f>'00 - Vedlejší rozpočtové ...'!F34</f>
        <v>0</v>
      </c>
      <c r="BB95" s="83">
        <f>'00 - Vedlejší rozpočtové ...'!F35</f>
        <v>0</v>
      </c>
      <c r="BC95" s="83">
        <f>'00 - Vedlejší rozpočtové ...'!F36</f>
        <v>0</v>
      </c>
      <c r="BD95" s="85">
        <f>'00 - Vedlejší rozpočtové ...'!F37</f>
        <v>0</v>
      </c>
      <c r="BT95" s="86" t="s">
        <v>84</v>
      </c>
      <c r="BV95" s="86" t="s">
        <v>78</v>
      </c>
      <c r="BW95" s="86" t="s">
        <v>85</v>
      </c>
      <c r="BX95" s="86" t="s">
        <v>4</v>
      </c>
      <c r="CL95" s="86" t="s">
        <v>1</v>
      </c>
      <c r="CM95" s="86" t="s">
        <v>86</v>
      </c>
    </row>
    <row r="96" spans="1:91" s="7" customFormat="1" ht="16.5" customHeight="1">
      <c r="A96" s="77" t="s">
        <v>80</v>
      </c>
      <c r="B96" s="78"/>
      <c r="C96" s="79"/>
      <c r="D96" s="194" t="s">
        <v>87</v>
      </c>
      <c r="E96" s="194"/>
      <c r="F96" s="194"/>
      <c r="G96" s="194"/>
      <c r="H96" s="194"/>
      <c r="I96" s="80"/>
      <c r="J96" s="194" t="s">
        <v>88</v>
      </c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2">
        <f>'01 - Komunikace a zpevněn...'!J30</f>
        <v>0</v>
      </c>
      <c r="AH96" s="193"/>
      <c r="AI96" s="193"/>
      <c r="AJ96" s="193"/>
      <c r="AK96" s="193"/>
      <c r="AL96" s="193"/>
      <c r="AM96" s="193"/>
      <c r="AN96" s="192">
        <f>SUM(AG96,AT96)</f>
        <v>0</v>
      </c>
      <c r="AO96" s="193"/>
      <c r="AP96" s="193"/>
      <c r="AQ96" s="81" t="s">
        <v>83</v>
      </c>
      <c r="AR96" s="78"/>
      <c r="AS96" s="87">
        <v>0</v>
      </c>
      <c r="AT96" s="88">
        <f>ROUND(SUM(AV96:AW96),2)</f>
        <v>0</v>
      </c>
      <c r="AU96" s="89">
        <f>'01 - Komunikace a zpevněn...'!P125</f>
        <v>0</v>
      </c>
      <c r="AV96" s="88">
        <f>'01 - Komunikace a zpevněn...'!J33</f>
        <v>0</v>
      </c>
      <c r="AW96" s="88">
        <f>'01 - Komunikace a zpevněn...'!J34</f>
        <v>0</v>
      </c>
      <c r="AX96" s="88">
        <f>'01 - Komunikace a zpevněn...'!J35</f>
        <v>0</v>
      </c>
      <c r="AY96" s="88">
        <f>'01 - Komunikace a zpevněn...'!J36</f>
        <v>0</v>
      </c>
      <c r="AZ96" s="88">
        <f>'01 - Komunikace a zpevněn...'!F33</f>
        <v>0</v>
      </c>
      <c r="BA96" s="88">
        <f>'01 - Komunikace a zpevněn...'!F34</f>
        <v>0</v>
      </c>
      <c r="BB96" s="88">
        <f>'01 - Komunikace a zpevněn...'!F35</f>
        <v>0</v>
      </c>
      <c r="BC96" s="88">
        <f>'01 - Komunikace a zpevněn...'!F36</f>
        <v>0</v>
      </c>
      <c r="BD96" s="90">
        <f>'01 - Komunikace a zpevněn...'!F37</f>
        <v>0</v>
      </c>
      <c r="BT96" s="86" t="s">
        <v>84</v>
      </c>
      <c r="BV96" s="86" t="s">
        <v>78</v>
      </c>
      <c r="BW96" s="86" t="s">
        <v>89</v>
      </c>
      <c r="BX96" s="86" t="s">
        <v>4</v>
      </c>
      <c r="CL96" s="86" t="s">
        <v>1</v>
      </c>
      <c r="CM96" s="86" t="s">
        <v>86</v>
      </c>
    </row>
    <row r="97" spans="1:57" s="2" customFormat="1" ht="30" customHeight="1">
      <c r="A97" s="30"/>
      <c r="B97" s="31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1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</row>
    <row r="98" spans="1:57" s="2" customFormat="1" ht="6.9" customHeight="1">
      <c r="A98" s="30"/>
      <c r="B98" s="45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31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</row>
  </sheetData>
  <mergeCells count="46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AM87:AN87"/>
    <mergeCell ref="AM89:AP89"/>
    <mergeCell ref="AS89:AT91"/>
    <mergeCell ref="AM90:AP90"/>
    <mergeCell ref="W33:AE33"/>
    <mergeCell ref="AK33:AO33"/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</mergeCells>
  <hyperlinks>
    <hyperlink ref="A95" location="'00 - Vedlejší rozpočtové ...'!C2" display="/"/>
    <hyperlink ref="A96" location="'01 - Komunikace a zpevněn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3"/>
  <sheetViews>
    <sheetView showGridLines="0" topLeftCell="A105" workbookViewId="0"/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" style="1" customWidth="1"/>
    <col min="8" max="8" width="11.42578125" style="1" customWidth="1"/>
    <col min="9" max="9" width="20.140625" style="91" customWidth="1"/>
    <col min="10" max="11" width="20.140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1" width="14.140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I2" s="91"/>
      <c r="L2" s="190" t="s">
        <v>5</v>
      </c>
      <c r="M2" s="191"/>
      <c r="N2" s="191"/>
      <c r="O2" s="191"/>
      <c r="P2" s="191"/>
      <c r="Q2" s="191"/>
      <c r="R2" s="191"/>
      <c r="S2" s="191"/>
      <c r="T2" s="191"/>
      <c r="U2" s="191"/>
      <c r="V2" s="191"/>
      <c r="AT2" s="15" t="s">
        <v>85</v>
      </c>
    </row>
    <row r="3" spans="1:46" s="1" customFormat="1" ht="6.9" customHeight="1">
      <c r="B3" s="16"/>
      <c r="C3" s="17"/>
      <c r="D3" s="17"/>
      <c r="E3" s="17"/>
      <c r="F3" s="17"/>
      <c r="G3" s="17"/>
      <c r="H3" s="17"/>
      <c r="I3" s="92"/>
      <c r="J3" s="17"/>
      <c r="K3" s="17"/>
      <c r="L3" s="18"/>
      <c r="AT3" s="15" t="s">
        <v>86</v>
      </c>
    </row>
    <row r="4" spans="1:46" s="1" customFormat="1" ht="24.9" customHeight="1">
      <c r="B4" s="18"/>
      <c r="D4" s="19" t="s">
        <v>90</v>
      </c>
      <c r="I4" s="91"/>
      <c r="L4" s="18"/>
      <c r="M4" s="93" t="s">
        <v>10</v>
      </c>
      <c r="AT4" s="15" t="s">
        <v>3</v>
      </c>
    </row>
    <row r="5" spans="1:46" s="1" customFormat="1" ht="6.9" customHeight="1">
      <c r="B5" s="18"/>
      <c r="I5" s="91"/>
      <c r="L5" s="18"/>
    </row>
    <row r="6" spans="1:46" s="1" customFormat="1" ht="12" customHeight="1">
      <c r="B6" s="18"/>
      <c r="D6" s="25" t="s">
        <v>16</v>
      </c>
      <c r="I6" s="91"/>
      <c r="L6" s="18"/>
    </row>
    <row r="7" spans="1:46" s="1" customFormat="1" ht="16.5" customHeight="1">
      <c r="B7" s="18"/>
      <c r="E7" s="230" t="str">
        <f>'Rekapitulace stavby'!K6</f>
        <v>MIMOŇ - UL. NOVOPOLNÍ</v>
      </c>
      <c r="F7" s="231"/>
      <c r="G7" s="231"/>
      <c r="H7" s="231"/>
      <c r="I7" s="91"/>
      <c r="L7" s="18"/>
    </row>
    <row r="8" spans="1:46" s="2" customFormat="1" ht="12" customHeight="1">
      <c r="A8" s="30"/>
      <c r="B8" s="31"/>
      <c r="C8" s="30"/>
      <c r="D8" s="25" t="s">
        <v>91</v>
      </c>
      <c r="E8" s="30"/>
      <c r="F8" s="30"/>
      <c r="G8" s="30"/>
      <c r="H8" s="30"/>
      <c r="I8" s="94"/>
      <c r="J8" s="30"/>
      <c r="K8" s="30"/>
      <c r="L8" s="4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2" customFormat="1" ht="16.5" customHeight="1">
      <c r="A9" s="30"/>
      <c r="B9" s="31"/>
      <c r="C9" s="30"/>
      <c r="D9" s="30"/>
      <c r="E9" s="202" t="s">
        <v>92</v>
      </c>
      <c r="F9" s="229"/>
      <c r="G9" s="229"/>
      <c r="H9" s="229"/>
      <c r="I9" s="94"/>
      <c r="J9" s="30"/>
      <c r="K9" s="30"/>
      <c r="L9" s="4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>
      <c r="A10" s="30"/>
      <c r="B10" s="31"/>
      <c r="C10" s="30"/>
      <c r="D10" s="30"/>
      <c r="E10" s="30"/>
      <c r="F10" s="30"/>
      <c r="G10" s="30"/>
      <c r="H10" s="30"/>
      <c r="I10" s="94"/>
      <c r="J10" s="30"/>
      <c r="K10" s="30"/>
      <c r="L10" s="4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2" customHeight="1">
      <c r="A11" s="30"/>
      <c r="B11" s="31"/>
      <c r="C11" s="30"/>
      <c r="D11" s="25" t="s">
        <v>18</v>
      </c>
      <c r="E11" s="30"/>
      <c r="F11" s="23" t="s">
        <v>1</v>
      </c>
      <c r="G11" s="30"/>
      <c r="H11" s="30"/>
      <c r="I11" s="95" t="s">
        <v>19</v>
      </c>
      <c r="J11" s="23" t="s">
        <v>1</v>
      </c>
      <c r="K11" s="30"/>
      <c r="L11" s="4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2" customHeight="1">
      <c r="A12" s="30"/>
      <c r="B12" s="31"/>
      <c r="C12" s="30"/>
      <c r="D12" s="25" t="s">
        <v>20</v>
      </c>
      <c r="E12" s="30"/>
      <c r="F12" s="23" t="s">
        <v>21</v>
      </c>
      <c r="G12" s="30"/>
      <c r="H12" s="30"/>
      <c r="I12" s="95" t="s">
        <v>22</v>
      </c>
      <c r="J12" s="53" t="str">
        <f>'Rekapitulace stavby'!AN8</f>
        <v>24. 6. 2020</v>
      </c>
      <c r="K12" s="30"/>
      <c r="L12" s="4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0.8" customHeight="1">
      <c r="A13" s="30"/>
      <c r="B13" s="31"/>
      <c r="C13" s="30"/>
      <c r="D13" s="30"/>
      <c r="E13" s="30"/>
      <c r="F13" s="30"/>
      <c r="G13" s="30"/>
      <c r="H13" s="30"/>
      <c r="I13" s="94"/>
      <c r="J13" s="30"/>
      <c r="K13" s="30"/>
      <c r="L13" s="4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1"/>
      <c r="C14" s="30"/>
      <c r="D14" s="25" t="s">
        <v>24</v>
      </c>
      <c r="E14" s="30"/>
      <c r="F14" s="30"/>
      <c r="G14" s="30"/>
      <c r="H14" s="30"/>
      <c r="I14" s="95" t="s">
        <v>25</v>
      </c>
      <c r="J14" s="23" t="str">
        <f>IF('Rekapitulace stavby'!AN10="","",'Rekapitulace stavby'!AN10)</f>
        <v/>
      </c>
      <c r="K14" s="30"/>
      <c r="L14" s="4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8" customHeight="1">
      <c r="A15" s="30"/>
      <c r="B15" s="31"/>
      <c r="C15" s="30"/>
      <c r="D15" s="30"/>
      <c r="E15" s="23" t="str">
        <f>IF('Rekapitulace stavby'!E11="","",'Rekapitulace stavby'!E11)</f>
        <v>Město Mimoň</v>
      </c>
      <c r="F15" s="30"/>
      <c r="G15" s="30"/>
      <c r="H15" s="30"/>
      <c r="I15" s="95" t="s">
        <v>27</v>
      </c>
      <c r="J15" s="23" t="str">
        <f>IF('Rekapitulace stavby'!AN11="","",'Rekapitulace stavby'!AN11)</f>
        <v/>
      </c>
      <c r="K15" s="30"/>
      <c r="L15" s="4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6.9" customHeight="1">
      <c r="A16" s="30"/>
      <c r="B16" s="31"/>
      <c r="C16" s="30"/>
      <c r="D16" s="30"/>
      <c r="E16" s="30"/>
      <c r="F16" s="30"/>
      <c r="G16" s="30"/>
      <c r="H16" s="30"/>
      <c r="I16" s="94"/>
      <c r="J16" s="30"/>
      <c r="K16" s="30"/>
      <c r="L16" s="4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2" customHeight="1">
      <c r="A17" s="30"/>
      <c r="B17" s="31"/>
      <c r="C17" s="30"/>
      <c r="D17" s="25" t="s">
        <v>28</v>
      </c>
      <c r="E17" s="30"/>
      <c r="F17" s="30"/>
      <c r="G17" s="30"/>
      <c r="H17" s="30"/>
      <c r="I17" s="95" t="s">
        <v>25</v>
      </c>
      <c r="J17" s="26" t="str">
        <f>'Rekapitulace stavby'!AN13</f>
        <v>Vyplň údaj</v>
      </c>
      <c r="K17" s="30"/>
      <c r="L17" s="4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18" customHeight="1">
      <c r="A18" s="30"/>
      <c r="B18" s="31"/>
      <c r="C18" s="30"/>
      <c r="D18" s="30"/>
      <c r="E18" s="232" t="str">
        <f>'Rekapitulace stavby'!E14</f>
        <v>Vyplň údaj</v>
      </c>
      <c r="F18" s="221"/>
      <c r="G18" s="221"/>
      <c r="H18" s="221"/>
      <c r="I18" s="95" t="s">
        <v>27</v>
      </c>
      <c r="J18" s="26" t="str">
        <f>'Rekapitulace stavby'!AN14</f>
        <v>Vyplň údaj</v>
      </c>
      <c r="K18" s="30"/>
      <c r="L18" s="4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6.9" customHeight="1">
      <c r="A19" s="30"/>
      <c r="B19" s="31"/>
      <c r="C19" s="30"/>
      <c r="D19" s="30"/>
      <c r="E19" s="30"/>
      <c r="F19" s="30"/>
      <c r="G19" s="30"/>
      <c r="H19" s="30"/>
      <c r="I19" s="94"/>
      <c r="J19" s="30"/>
      <c r="K19" s="30"/>
      <c r="L19" s="4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2" customHeight="1">
      <c r="A20" s="30"/>
      <c r="B20" s="31"/>
      <c r="C20" s="30"/>
      <c r="D20" s="25" t="s">
        <v>30</v>
      </c>
      <c r="E20" s="30"/>
      <c r="F20" s="30"/>
      <c r="G20" s="30"/>
      <c r="H20" s="30"/>
      <c r="I20" s="95" t="s">
        <v>25</v>
      </c>
      <c r="J20" s="23" t="str">
        <f>IF('Rekapitulace stavby'!AN16="","",'Rekapitulace stavby'!AN16)</f>
        <v/>
      </c>
      <c r="K20" s="30"/>
      <c r="L20" s="4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18" customHeight="1">
      <c r="A21" s="30"/>
      <c r="B21" s="31"/>
      <c r="C21" s="30"/>
      <c r="D21" s="30"/>
      <c r="E21" s="23" t="str">
        <f>IF('Rekapitulace stavby'!E17="","",'Rekapitulace stavby'!E17)</f>
        <v>Ing. Jiří Sobol</v>
      </c>
      <c r="F21" s="30"/>
      <c r="G21" s="30"/>
      <c r="H21" s="30"/>
      <c r="I21" s="95" t="s">
        <v>27</v>
      </c>
      <c r="J21" s="23" t="str">
        <f>IF('Rekapitulace stavby'!AN17="","",'Rekapitulace stavby'!AN17)</f>
        <v/>
      </c>
      <c r="K21" s="30"/>
      <c r="L21" s="4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6.9" customHeight="1">
      <c r="A22" s="30"/>
      <c r="B22" s="31"/>
      <c r="C22" s="30"/>
      <c r="D22" s="30"/>
      <c r="E22" s="30"/>
      <c r="F22" s="30"/>
      <c r="G22" s="30"/>
      <c r="H22" s="30"/>
      <c r="I22" s="94"/>
      <c r="J22" s="30"/>
      <c r="K22" s="30"/>
      <c r="L22" s="4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2" customHeight="1">
      <c r="A23" s="30"/>
      <c r="B23" s="31"/>
      <c r="C23" s="30"/>
      <c r="D23" s="25" t="s">
        <v>33</v>
      </c>
      <c r="E23" s="30"/>
      <c r="F23" s="30"/>
      <c r="G23" s="30"/>
      <c r="H23" s="30"/>
      <c r="I23" s="95" t="s">
        <v>25</v>
      </c>
      <c r="J23" s="23" t="str">
        <f>IF('Rekapitulace stavby'!AN19="","",'Rekapitulace stavby'!AN19)</f>
        <v/>
      </c>
      <c r="K23" s="30"/>
      <c r="L23" s="4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18" customHeight="1">
      <c r="A24" s="30"/>
      <c r="B24" s="31"/>
      <c r="C24" s="30"/>
      <c r="D24" s="30"/>
      <c r="E24" s="23" t="str">
        <f>IF('Rekapitulace stavby'!E20="","",'Rekapitulace stavby'!E20)</f>
        <v>Ing. Dominik Šlajer</v>
      </c>
      <c r="F24" s="30"/>
      <c r="G24" s="30"/>
      <c r="H24" s="30"/>
      <c r="I24" s="95" t="s">
        <v>27</v>
      </c>
      <c r="J24" s="23" t="str">
        <f>IF('Rekapitulace stavby'!AN20="","",'Rekapitulace stavby'!AN20)</f>
        <v/>
      </c>
      <c r="K24" s="30"/>
      <c r="L24" s="4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6.9" customHeight="1">
      <c r="A25" s="30"/>
      <c r="B25" s="31"/>
      <c r="C25" s="30"/>
      <c r="D25" s="30"/>
      <c r="E25" s="30"/>
      <c r="F25" s="30"/>
      <c r="G25" s="30"/>
      <c r="H25" s="30"/>
      <c r="I25" s="94"/>
      <c r="J25" s="30"/>
      <c r="K25" s="30"/>
      <c r="L25" s="4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2" customHeight="1">
      <c r="A26" s="30"/>
      <c r="B26" s="31"/>
      <c r="C26" s="30"/>
      <c r="D26" s="25" t="s">
        <v>35</v>
      </c>
      <c r="E26" s="30"/>
      <c r="F26" s="30"/>
      <c r="G26" s="30"/>
      <c r="H26" s="30"/>
      <c r="I26" s="94"/>
      <c r="J26" s="30"/>
      <c r="K26" s="30"/>
      <c r="L26" s="4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8" customFormat="1" ht="16.5" customHeight="1">
      <c r="A27" s="96"/>
      <c r="B27" s="97"/>
      <c r="C27" s="96"/>
      <c r="D27" s="96"/>
      <c r="E27" s="225" t="s">
        <v>1</v>
      </c>
      <c r="F27" s="225"/>
      <c r="G27" s="225"/>
      <c r="H27" s="225"/>
      <c r="I27" s="98"/>
      <c r="J27" s="96"/>
      <c r="K27" s="96"/>
      <c r="L27" s="99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2" customFormat="1" ht="6.9" customHeight="1">
      <c r="A28" s="30"/>
      <c r="B28" s="31"/>
      <c r="C28" s="30"/>
      <c r="D28" s="30"/>
      <c r="E28" s="30"/>
      <c r="F28" s="30"/>
      <c r="G28" s="30"/>
      <c r="H28" s="30"/>
      <c r="I28" s="94"/>
      <c r="J28" s="30"/>
      <c r="K28" s="30"/>
      <c r="L28" s="4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2" customFormat="1" ht="6.9" customHeight="1">
      <c r="A29" s="30"/>
      <c r="B29" s="31"/>
      <c r="C29" s="30"/>
      <c r="D29" s="64"/>
      <c r="E29" s="64"/>
      <c r="F29" s="64"/>
      <c r="G29" s="64"/>
      <c r="H29" s="64"/>
      <c r="I29" s="100"/>
      <c r="J29" s="64"/>
      <c r="K29" s="64"/>
      <c r="L29" s="4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2" customFormat="1" ht="25.35" customHeight="1">
      <c r="A30" s="30"/>
      <c r="B30" s="31"/>
      <c r="C30" s="30"/>
      <c r="D30" s="101" t="s">
        <v>36</v>
      </c>
      <c r="E30" s="30"/>
      <c r="F30" s="30"/>
      <c r="G30" s="30"/>
      <c r="H30" s="30"/>
      <c r="I30" s="94"/>
      <c r="J30" s="69">
        <f>ROUND(J117, 2)</f>
        <v>0</v>
      </c>
      <c r="K30" s="30"/>
      <c r="L30" s="4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" customHeight="1">
      <c r="A31" s="30"/>
      <c r="B31" s="31"/>
      <c r="C31" s="30"/>
      <c r="D31" s="64"/>
      <c r="E31" s="64"/>
      <c r="F31" s="64"/>
      <c r="G31" s="64"/>
      <c r="H31" s="64"/>
      <c r="I31" s="100"/>
      <c r="J31" s="64"/>
      <c r="K31" s="64"/>
      <c r="L31" s="4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14.4" customHeight="1">
      <c r="A32" s="30"/>
      <c r="B32" s="31"/>
      <c r="C32" s="30"/>
      <c r="D32" s="30"/>
      <c r="E32" s="30"/>
      <c r="F32" s="34" t="s">
        <v>38</v>
      </c>
      <c r="G32" s="30"/>
      <c r="H32" s="30"/>
      <c r="I32" s="102" t="s">
        <v>37</v>
      </c>
      <c r="J32" s="34" t="s">
        <v>39</v>
      </c>
      <c r="K32" s="30"/>
      <c r="L32" s="4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14.4" customHeight="1">
      <c r="A33" s="30"/>
      <c r="B33" s="31"/>
      <c r="C33" s="30"/>
      <c r="D33" s="103" t="s">
        <v>40</v>
      </c>
      <c r="E33" s="25" t="s">
        <v>41</v>
      </c>
      <c r="F33" s="104">
        <f>ROUND((SUM(BE117:BE132)),  2)</f>
        <v>0</v>
      </c>
      <c r="G33" s="30"/>
      <c r="H33" s="30"/>
      <c r="I33" s="105">
        <v>0.21</v>
      </c>
      <c r="J33" s="104">
        <f>ROUND(((SUM(BE117:BE132))*I33),  2)</f>
        <v>0</v>
      </c>
      <c r="K33" s="30"/>
      <c r="L33" s="4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" customHeight="1">
      <c r="A34" s="30"/>
      <c r="B34" s="31"/>
      <c r="C34" s="30"/>
      <c r="D34" s="30"/>
      <c r="E34" s="25" t="s">
        <v>42</v>
      </c>
      <c r="F34" s="104">
        <f>ROUND((SUM(BF117:BF132)),  2)</f>
        <v>0</v>
      </c>
      <c r="G34" s="30"/>
      <c r="H34" s="30"/>
      <c r="I34" s="105">
        <v>0.15</v>
      </c>
      <c r="J34" s="104">
        <f>ROUND(((SUM(BF117:BF132))*I34),  2)</f>
        <v>0</v>
      </c>
      <c r="K34" s="30"/>
      <c r="L34" s="4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" hidden="1" customHeight="1">
      <c r="A35" s="30"/>
      <c r="B35" s="31"/>
      <c r="C35" s="30"/>
      <c r="D35" s="30"/>
      <c r="E35" s="25" t="s">
        <v>43</v>
      </c>
      <c r="F35" s="104">
        <f>ROUND((SUM(BG117:BG132)),  2)</f>
        <v>0</v>
      </c>
      <c r="G35" s="30"/>
      <c r="H35" s="30"/>
      <c r="I35" s="105">
        <v>0.21</v>
      </c>
      <c r="J35" s="104">
        <f>0</f>
        <v>0</v>
      </c>
      <c r="K35" s="30"/>
      <c r="L35" s="4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" hidden="1" customHeight="1">
      <c r="A36" s="30"/>
      <c r="B36" s="31"/>
      <c r="C36" s="30"/>
      <c r="D36" s="30"/>
      <c r="E36" s="25" t="s">
        <v>44</v>
      </c>
      <c r="F36" s="104">
        <f>ROUND((SUM(BH117:BH132)),  2)</f>
        <v>0</v>
      </c>
      <c r="G36" s="30"/>
      <c r="H36" s="30"/>
      <c r="I36" s="105">
        <v>0.15</v>
      </c>
      <c r="J36" s="104">
        <f>0</f>
        <v>0</v>
      </c>
      <c r="K36" s="30"/>
      <c r="L36" s="4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" hidden="1" customHeight="1">
      <c r="A37" s="30"/>
      <c r="B37" s="31"/>
      <c r="C37" s="30"/>
      <c r="D37" s="30"/>
      <c r="E37" s="25" t="s">
        <v>45</v>
      </c>
      <c r="F37" s="104">
        <f>ROUND((SUM(BI117:BI132)),  2)</f>
        <v>0</v>
      </c>
      <c r="G37" s="30"/>
      <c r="H37" s="30"/>
      <c r="I37" s="105">
        <v>0</v>
      </c>
      <c r="J37" s="104">
        <f>0</f>
        <v>0</v>
      </c>
      <c r="K37" s="30"/>
      <c r="L37" s="4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6.9" customHeight="1">
      <c r="A38" s="30"/>
      <c r="B38" s="31"/>
      <c r="C38" s="30"/>
      <c r="D38" s="30"/>
      <c r="E38" s="30"/>
      <c r="F38" s="30"/>
      <c r="G38" s="30"/>
      <c r="H38" s="30"/>
      <c r="I38" s="94"/>
      <c r="J38" s="30"/>
      <c r="K38" s="30"/>
      <c r="L38" s="4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25.35" customHeight="1">
      <c r="A39" s="30"/>
      <c r="B39" s="31"/>
      <c r="C39" s="106"/>
      <c r="D39" s="107" t="s">
        <v>46</v>
      </c>
      <c r="E39" s="58"/>
      <c r="F39" s="58"/>
      <c r="G39" s="108" t="s">
        <v>47</v>
      </c>
      <c r="H39" s="109" t="s">
        <v>48</v>
      </c>
      <c r="I39" s="110"/>
      <c r="J39" s="111">
        <f>SUM(J30:J37)</f>
        <v>0</v>
      </c>
      <c r="K39" s="112"/>
      <c r="L39" s="4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14.4" customHeight="1">
      <c r="A40" s="30"/>
      <c r="B40" s="31"/>
      <c r="C40" s="30"/>
      <c r="D40" s="30"/>
      <c r="E40" s="30"/>
      <c r="F40" s="30"/>
      <c r="G40" s="30"/>
      <c r="H40" s="30"/>
      <c r="I40" s="94"/>
      <c r="J40" s="30"/>
      <c r="K40" s="30"/>
      <c r="L40" s="4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1" customFormat="1" ht="14.4" customHeight="1">
      <c r="B41" s="18"/>
      <c r="I41" s="91"/>
      <c r="L41" s="18"/>
    </row>
    <row r="42" spans="1:31" s="1" customFormat="1" ht="14.4" customHeight="1">
      <c r="B42" s="18"/>
      <c r="I42" s="91"/>
      <c r="L42" s="18"/>
    </row>
    <row r="43" spans="1:31" s="1" customFormat="1" ht="14.4" customHeight="1">
      <c r="B43" s="18"/>
      <c r="I43" s="91"/>
      <c r="L43" s="18"/>
    </row>
    <row r="44" spans="1:31" s="1" customFormat="1" ht="14.4" customHeight="1">
      <c r="B44" s="18"/>
      <c r="I44" s="91"/>
      <c r="L44" s="18"/>
    </row>
    <row r="45" spans="1:31" s="1" customFormat="1" ht="14.4" customHeight="1">
      <c r="B45" s="18"/>
      <c r="I45" s="91"/>
      <c r="L45" s="18"/>
    </row>
    <row r="46" spans="1:31" s="1" customFormat="1" ht="14.4" customHeight="1">
      <c r="B46" s="18"/>
      <c r="I46" s="91"/>
      <c r="L46" s="18"/>
    </row>
    <row r="47" spans="1:31" s="1" customFormat="1" ht="14.4" customHeight="1">
      <c r="B47" s="18"/>
      <c r="I47" s="91"/>
      <c r="L47" s="18"/>
    </row>
    <row r="48" spans="1:31" s="1" customFormat="1" ht="14.4" customHeight="1">
      <c r="B48" s="18"/>
      <c r="I48" s="91"/>
      <c r="L48" s="18"/>
    </row>
    <row r="49" spans="1:31" s="1" customFormat="1" ht="14.4" customHeight="1">
      <c r="B49" s="18"/>
      <c r="I49" s="91"/>
      <c r="L49" s="18"/>
    </row>
    <row r="50" spans="1:31" s="2" customFormat="1" ht="14.4" customHeight="1">
      <c r="B50" s="40"/>
      <c r="D50" s="41" t="s">
        <v>49</v>
      </c>
      <c r="E50" s="42"/>
      <c r="F50" s="42"/>
      <c r="G50" s="41" t="s">
        <v>50</v>
      </c>
      <c r="H50" s="42"/>
      <c r="I50" s="113"/>
      <c r="J50" s="42"/>
      <c r="K50" s="42"/>
      <c r="L50" s="40"/>
    </row>
    <row r="51" spans="1:31">
      <c r="B51" s="18"/>
      <c r="L51" s="18"/>
    </row>
    <row r="52" spans="1:31">
      <c r="B52" s="18"/>
      <c r="L52" s="18"/>
    </row>
    <row r="53" spans="1:31">
      <c r="B53" s="18"/>
      <c r="L53" s="18"/>
    </row>
    <row r="54" spans="1:31">
      <c r="B54" s="18"/>
      <c r="L54" s="18"/>
    </row>
    <row r="55" spans="1:31">
      <c r="B55" s="18"/>
      <c r="L55" s="18"/>
    </row>
    <row r="56" spans="1:31">
      <c r="B56" s="18"/>
      <c r="L56" s="18"/>
    </row>
    <row r="57" spans="1:31">
      <c r="B57" s="18"/>
      <c r="L57" s="18"/>
    </row>
    <row r="58" spans="1:31">
      <c r="B58" s="18"/>
      <c r="L58" s="18"/>
    </row>
    <row r="59" spans="1:31">
      <c r="B59" s="18"/>
      <c r="L59" s="18"/>
    </row>
    <row r="60" spans="1:31">
      <c r="B60" s="18"/>
      <c r="L60" s="18"/>
    </row>
    <row r="61" spans="1:31" s="2" customFormat="1" ht="13.2">
      <c r="A61" s="30"/>
      <c r="B61" s="31"/>
      <c r="C61" s="30"/>
      <c r="D61" s="43" t="s">
        <v>51</v>
      </c>
      <c r="E61" s="33"/>
      <c r="F61" s="114" t="s">
        <v>52</v>
      </c>
      <c r="G61" s="43" t="s">
        <v>51</v>
      </c>
      <c r="H61" s="33"/>
      <c r="I61" s="115"/>
      <c r="J61" s="116" t="s">
        <v>52</v>
      </c>
      <c r="K61" s="33"/>
      <c r="L61" s="4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>
      <c r="B62" s="18"/>
      <c r="L62" s="18"/>
    </row>
    <row r="63" spans="1:31">
      <c r="B63" s="18"/>
      <c r="L63" s="18"/>
    </row>
    <row r="64" spans="1:31">
      <c r="B64" s="18"/>
      <c r="L64" s="18"/>
    </row>
    <row r="65" spans="1:31" s="2" customFormat="1" ht="13.2">
      <c r="A65" s="30"/>
      <c r="B65" s="31"/>
      <c r="C65" s="30"/>
      <c r="D65" s="41" t="s">
        <v>53</v>
      </c>
      <c r="E65" s="44"/>
      <c r="F65" s="44"/>
      <c r="G65" s="41" t="s">
        <v>54</v>
      </c>
      <c r="H65" s="44"/>
      <c r="I65" s="117"/>
      <c r="J65" s="44"/>
      <c r="K65" s="44"/>
      <c r="L65" s="4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>
      <c r="B66" s="18"/>
      <c r="L66" s="18"/>
    </row>
    <row r="67" spans="1:31">
      <c r="B67" s="18"/>
      <c r="L67" s="18"/>
    </row>
    <row r="68" spans="1:31">
      <c r="B68" s="18"/>
      <c r="L68" s="18"/>
    </row>
    <row r="69" spans="1:31">
      <c r="B69" s="18"/>
      <c r="L69" s="18"/>
    </row>
    <row r="70" spans="1:31">
      <c r="B70" s="18"/>
      <c r="L70" s="18"/>
    </row>
    <row r="71" spans="1:31">
      <c r="B71" s="18"/>
      <c r="L71" s="18"/>
    </row>
    <row r="72" spans="1:31">
      <c r="B72" s="18"/>
      <c r="L72" s="18"/>
    </row>
    <row r="73" spans="1:31">
      <c r="B73" s="18"/>
      <c r="L73" s="18"/>
    </row>
    <row r="74" spans="1:31">
      <c r="B74" s="18"/>
      <c r="L74" s="18"/>
    </row>
    <row r="75" spans="1:31">
      <c r="B75" s="18"/>
      <c r="L75" s="18"/>
    </row>
    <row r="76" spans="1:31" s="2" customFormat="1" ht="13.2">
      <c r="A76" s="30"/>
      <c r="B76" s="31"/>
      <c r="C76" s="30"/>
      <c r="D76" s="43" t="s">
        <v>51</v>
      </c>
      <c r="E76" s="33"/>
      <c r="F76" s="114" t="s">
        <v>52</v>
      </c>
      <c r="G76" s="43" t="s">
        <v>51</v>
      </c>
      <c r="H76" s="33"/>
      <c r="I76" s="115"/>
      <c r="J76" s="116" t="s">
        <v>52</v>
      </c>
      <c r="K76" s="33"/>
      <c r="L76" s="4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" customHeight="1">
      <c r="A77" s="30"/>
      <c r="B77" s="45"/>
      <c r="C77" s="46"/>
      <c r="D77" s="46"/>
      <c r="E77" s="46"/>
      <c r="F77" s="46"/>
      <c r="G77" s="46"/>
      <c r="H77" s="46"/>
      <c r="I77" s="118"/>
      <c r="J77" s="46"/>
      <c r="K77" s="46"/>
      <c r="L77" s="4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47" s="2" customFormat="1" ht="6.9" customHeight="1">
      <c r="A81" s="30"/>
      <c r="B81" s="47"/>
      <c r="C81" s="48"/>
      <c r="D81" s="48"/>
      <c r="E81" s="48"/>
      <c r="F81" s="48"/>
      <c r="G81" s="48"/>
      <c r="H81" s="48"/>
      <c r="I81" s="119"/>
      <c r="J81" s="48"/>
      <c r="K81" s="48"/>
      <c r="L81" s="4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47" s="2" customFormat="1" ht="24.9" customHeight="1">
      <c r="A82" s="30"/>
      <c r="B82" s="31"/>
      <c r="C82" s="19" t="s">
        <v>93</v>
      </c>
      <c r="D82" s="30"/>
      <c r="E82" s="30"/>
      <c r="F82" s="30"/>
      <c r="G82" s="30"/>
      <c r="H82" s="30"/>
      <c r="I82" s="94"/>
      <c r="J82" s="30"/>
      <c r="K82" s="30"/>
      <c r="L82" s="4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47" s="2" customFormat="1" ht="6.9" customHeight="1">
      <c r="A83" s="30"/>
      <c r="B83" s="31"/>
      <c r="C83" s="30"/>
      <c r="D83" s="30"/>
      <c r="E83" s="30"/>
      <c r="F83" s="30"/>
      <c r="G83" s="30"/>
      <c r="H83" s="30"/>
      <c r="I83" s="94"/>
      <c r="J83" s="30"/>
      <c r="K83" s="30"/>
      <c r="L83" s="4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47" s="2" customFormat="1" ht="12" customHeight="1">
      <c r="A84" s="30"/>
      <c r="B84" s="31"/>
      <c r="C84" s="25" t="s">
        <v>16</v>
      </c>
      <c r="D84" s="30"/>
      <c r="E84" s="30"/>
      <c r="F84" s="30"/>
      <c r="G84" s="30"/>
      <c r="H84" s="30"/>
      <c r="I84" s="94"/>
      <c r="J84" s="30"/>
      <c r="K84" s="30"/>
      <c r="L84" s="4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47" s="2" customFormat="1" ht="16.5" customHeight="1">
      <c r="A85" s="30"/>
      <c r="B85" s="31"/>
      <c r="C85" s="30"/>
      <c r="D85" s="30"/>
      <c r="E85" s="230" t="str">
        <f>E7</f>
        <v>MIMOŇ - UL. NOVOPOLNÍ</v>
      </c>
      <c r="F85" s="231"/>
      <c r="G85" s="231"/>
      <c r="H85" s="231"/>
      <c r="I85" s="94"/>
      <c r="J85" s="30"/>
      <c r="K85" s="30"/>
      <c r="L85" s="4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47" s="2" customFormat="1" ht="12" customHeight="1">
      <c r="A86" s="30"/>
      <c r="B86" s="31"/>
      <c r="C86" s="25" t="s">
        <v>91</v>
      </c>
      <c r="D86" s="30"/>
      <c r="E86" s="30"/>
      <c r="F86" s="30"/>
      <c r="G86" s="30"/>
      <c r="H86" s="30"/>
      <c r="I86" s="94"/>
      <c r="J86" s="30"/>
      <c r="K86" s="30"/>
      <c r="L86" s="4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47" s="2" customFormat="1" ht="16.5" customHeight="1">
      <c r="A87" s="30"/>
      <c r="B87" s="31"/>
      <c r="C87" s="30"/>
      <c r="D87" s="30"/>
      <c r="E87" s="202" t="str">
        <f>E9</f>
        <v>00 - Vedlejší rozpočtové náklady</v>
      </c>
      <c r="F87" s="229"/>
      <c r="G87" s="229"/>
      <c r="H87" s="229"/>
      <c r="I87" s="94"/>
      <c r="J87" s="30"/>
      <c r="K87" s="30"/>
      <c r="L87" s="4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47" s="2" customFormat="1" ht="6.9" customHeight="1">
      <c r="A88" s="30"/>
      <c r="B88" s="31"/>
      <c r="C88" s="30"/>
      <c r="D88" s="30"/>
      <c r="E88" s="30"/>
      <c r="F88" s="30"/>
      <c r="G88" s="30"/>
      <c r="H88" s="30"/>
      <c r="I88" s="94"/>
      <c r="J88" s="30"/>
      <c r="K88" s="30"/>
      <c r="L88" s="4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47" s="2" customFormat="1" ht="12" customHeight="1">
      <c r="A89" s="30"/>
      <c r="B89" s="31"/>
      <c r="C89" s="25" t="s">
        <v>20</v>
      </c>
      <c r="D89" s="30"/>
      <c r="E89" s="30"/>
      <c r="F89" s="23" t="str">
        <f>F12</f>
        <v xml:space="preserve"> </v>
      </c>
      <c r="G89" s="30"/>
      <c r="H89" s="30"/>
      <c r="I89" s="95" t="s">
        <v>22</v>
      </c>
      <c r="J89" s="53" t="str">
        <f>IF(J12="","",J12)</f>
        <v>24. 6. 2020</v>
      </c>
      <c r="K89" s="30"/>
      <c r="L89" s="4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47" s="2" customFormat="1" ht="6.9" customHeight="1">
      <c r="A90" s="30"/>
      <c r="B90" s="31"/>
      <c r="C90" s="30"/>
      <c r="D90" s="30"/>
      <c r="E90" s="30"/>
      <c r="F90" s="30"/>
      <c r="G90" s="30"/>
      <c r="H90" s="30"/>
      <c r="I90" s="94"/>
      <c r="J90" s="30"/>
      <c r="K90" s="30"/>
      <c r="L90" s="4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47" s="2" customFormat="1" ht="15.15" customHeight="1">
      <c r="A91" s="30"/>
      <c r="B91" s="31"/>
      <c r="C91" s="25" t="s">
        <v>24</v>
      </c>
      <c r="D91" s="30"/>
      <c r="E91" s="30"/>
      <c r="F91" s="23" t="str">
        <f>E15</f>
        <v>Město Mimoň</v>
      </c>
      <c r="G91" s="30"/>
      <c r="H91" s="30"/>
      <c r="I91" s="95" t="s">
        <v>30</v>
      </c>
      <c r="J91" s="28" t="str">
        <f>E21</f>
        <v>Ing. Jiří Sobol</v>
      </c>
      <c r="K91" s="30"/>
      <c r="L91" s="4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47" s="2" customFormat="1" ht="15.15" customHeight="1">
      <c r="A92" s="30"/>
      <c r="B92" s="31"/>
      <c r="C92" s="25" t="s">
        <v>28</v>
      </c>
      <c r="D92" s="30"/>
      <c r="E92" s="30"/>
      <c r="F92" s="23" t="str">
        <f>IF(E18="","",E18)</f>
        <v>Vyplň údaj</v>
      </c>
      <c r="G92" s="30"/>
      <c r="H92" s="30"/>
      <c r="I92" s="95" t="s">
        <v>33</v>
      </c>
      <c r="J92" s="28" t="str">
        <f>E24</f>
        <v>Ing. Dominik Šlajer</v>
      </c>
      <c r="K92" s="30"/>
      <c r="L92" s="4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47" s="2" customFormat="1" ht="10.35" customHeight="1">
      <c r="A93" s="30"/>
      <c r="B93" s="31"/>
      <c r="C93" s="30"/>
      <c r="D93" s="30"/>
      <c r="E93" s="30"/>
      <c r="F93" s="30"/>
      <c r="G93" s="30"/>
      <c r="H93" s="30"/>
      <c r="I93" s="94"/>
      <c r="J93" s="30"/>
      <c r="K93" s="30"/>
      <c r="L93" s="4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47" s="2" customFormat="1" ht="29.25" customHeight="1">
      <c r="A94" s="30"/>
      <c r="B94" s="31"/>
      <c r="C94" s="120" t="s">
        <v>94</v>
      </c>
      <c r="D94" s="106"/>
      <c r="E94" s="106"/>
      <c r="F94" s="106"/>
      <c r="G94" s="106"/>
      <c r="H94" s="106"/>
      <c r="I94" s="121"/>
      <c r="J94" s="122" t="s">
        <v>95</v>
      </c>
      <c r="K94" s="106"/>
      <c r="L94" s="4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47" s="2" customFormat="1" ht="10.35" customHeight="1">
      <c r="A95" s="30"/>
      <c r="B95" s="31"/>
      <c r="C95" s="30"/>
      <c r="D95" s="30"/>
      <c r="E95" s="30"/>
      <c r="F95" s="30"/>
      <c r="G95" s="30"/>
      <c r="H95" s="30"/>
      <c r="I95" s="94"/>
      <c r="J95" s="30"/>
      <c r="K95" s="30"/>
      <c r="L95" s="4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47" s="2" customFormat="1" ht="22.8" customHeight="1">
      <c r="A96" s="30"/>
      <c r="B96" s="31"/>
      <c r="C96" s="123" t="s">
        <v>96</v>
      </c>
      <c r="D96" s="30"/>
      <c r="E96" s="30"/>
      <c r="F96" s="30"/>
      <c r="G96" s="30"/>
      <c r="H96" s="30"/>
      <c r="I96" s="94"/>
      <c r="J96" s="69">
        <f>J117</f>
        <v>0</v>
      </c>
      <c r="K96" s="30"/>
      <c r="L96" s="4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U96" s="15" t="s">
        <v>97</v>
      </c>
    </row>
    <row r="97" spans="1:31" s="9" customFormat="1" ht="24.9" customHeight="1">
      <c r="B97" s="124"/>
      <c r="D97" s="125" t="s">
        <v>98</v>
      </c>
      <c r="E97" s="126"/>
      <c r="F97" s="126"/>
      <c r="G97" s="126"/>
      <c r="H97" s="126"/>
      <c r="I97" s="127"/>
      <c r="J97" s="128">
        <f>J118</f>
        <v>0</v>
      </c>
      <c r="L97" s="124"/>
    </row>
    <row r="98" spans="1:31" s="2" customFormat="1" ht="21.75" customHeight="1">
      <c r="A98" s="30"/>
      <c r="B98" s="31"/>
      <c r="C98" s="30"/>
      <c r="D98" s="30"/>
      <c r="E98" s="30"/>
      <c r="F98" s="30"/>
      <c r="G98" s="30"/>
      <c r="H98" s="30"/>
      <c r="I98" s="94"/>
      <c r="J98" s="30"/>
      <c r="K98" s="30"/>
      <c r="L98" s="4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</row>
    <row r="99" spans="1:31" s="2" customFormat="1" ht="6.9" customHeight="1">
      <c r="A99" s="30"/>
      <c r="B99" s="45"/>
      <c r="C99" s="46"/>
      <c r="D99" s="46"/>
      <c r="E99" s="46"/>
      <c r="F99" s="46"/>
      <c r="G99" s="46"/>
      <c r="H99" s="46"/>
      <c r="I99" s="118"/>
      <c r="J99" s="46"/>
      <c r="K99" s="46"/>
      <c r="L99" s="4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3" spans="1:31" s="2" customFormat="1" ht="6.9" customHeight="1">
      <c r="A103" s="30"/>
      <c r="B103" s="47"/>
      <c r="C103" s="48"/>
      <c r="D103" s="48"/>
      <c r="E103" s="48"/>
      <c r="F103" s="48"/>
      <c r="G103" s="48"/>
      <c r="H103" s="48"/>
      <c r="I103" s="119"/>
      <c r="J103" s="48"/>
      <c r="K103" s="48"/>
      <c r="L103" s="4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</row>
    <row r="104" spans="1:31" s="2" customFormat="1" ht="24.9" customHeight="1">
      <c r="A104" s="30"/>
      <c r="B104" s="31"/>
      <c r="C104" s="19" t="s">
        <v>99</v>
      </c>
      <c r="D104" s="30"/>
      <c r="E104" s="30"/>
      <c r="F104" s="30"/>
      <c r="G104" s="30"/>
      <c r="H104" s="30"/>
      <c r="I104" s="94"/>
      <c r="J104" s="30"/>
      <c r="K104" s="30"/>
      <c r="L104" s="4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31" s="2" customFormat="1" ht="6.9" customHeight="1">
      <c r="A105" s="30"/>
      <c r="B105" s="31"/>
      <c r="C105" s="30"/>
      <c r="D105" s="30"/>
      <c r="E105" s="30"/>
      <c r="F105" s="30"/>
      <c r="G105" s="30"/>
      <c r="H105" s="30"/>
      <c r="I105" s="94"/>
      <c r="J105" s="30"/>
      <c r="K105" s="30"/>
      <c r="L105" s="4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31" s="2" customFormat="1" ht="12" customHeight="1">
      <c r="A106" s="30"/>
      <c r="B106" s="31"/>
      <c r="C106" s="25" t="s">
        <v>16</v>
      </c>
      <c r="D106" s="30"/>
      <c r="E106" s="30"/>
      <c r="F106" s="30"/>
      <c r="G106" s="30"/>
      <c r="H106" s="30"/>
      <c r="I106" s="94"/>
      <c r="J106" s="30"/>
      <c r="K106" s="30"/>
      <c r="L106" s="4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31" s="2" customFormat="1" ht="16.5" customHeight="1">
      <c r="A107" s="30"/>
      <c r="B107" s="31"/>
      <c r="C107" s="30"/>
      <c r="D107" s="30"/>
      <c r="E107" s="230" t="str">
        <f>E7</f>
        <v>MIMOŇ - UL. NOVOPOLNÍ</v>
      </c>
      <c r="F107" s="231"/>
      <c r="G107" s="231"/>
      <c r="H107" s="231"/>
      <c r="I107" s="94"/>
      <c r="J107" s="30"/>
      <c r="K107" s="30"/>
      <c r="L107" s="4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31" s="2" customFormat="1" ht="12" customHeight="1">
      <c r="A108" s="30"/>
      <c r="B108" s="31"/>
      <c r="C108" s="25" t="s">
        <v>91</v>
      </c>
      <c r="D108" s="30"/>
      <c r="E108" s="30"/>
      <c r="F108" s="30"/>
      <c r="G108" s="30"/>
      <c r="H108" s="30"/>
      <c r="I108" s="94"/>
      <c r="J108" s="30"/>
      <c r="K108" s="30"/>
      <c r="L108" s="4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31" s="2" customFormat="1" ht="16.5" customHeight="1">
      <c r="A109" s="30"/>
      <c r="B109" s="31"/>
      <c r="C109" s="30"/>
      <c r="D109" s="30"/>
      <c r="E109" s="202" t="str">
        <f>E9</f>
        <v>00 - Vedlejší rozpočtové náklady</v>
      </c>
      <c r="F109" s="229"/>
      <c r="G109" s="229"/>
      <c r="H109" s="229"/>
      <c r="I109" s="94"/>
      <c r="J109" s="30"/>
      <c r="K109" s="30"/>
      <c r="L109" s="4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s="2" customFormat="1" ht="6.9" customHeight="1">
      <c r="A110" s="30"/>
      <c r="B110" s="31"/>
      <c r="C110" s="30"/>
      <c r="D110" s="30"/>
      <c r="E110" s="30"/>
      <c r="F110" s="30"/>
      <c r="G110" s="30"/>
      <c r="H110" s="30"/>
      <c r="I110" s="94"/>
      <c r="J110" s="30"/>
      <c r="K110" s="30"/>
      <c r="L110" s="4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31" s="2" customFormat="1" ht="12" customHeight="1">
      <c r="A111" s="30"/>
      <c r="B111" s="31"/>
      <c r="C111" s="25" t="s">
        <v>20</v>
      </c>
      <c r="D111" s="30"/>
      <c r="E111" s="30"/>
      <c r="F111" s="23" t="str">
        <f>F12</f>
        <v xml:space="preserve"> </v>
      </c>
      <c r="G111" s="30"/>
      <c r="H111" s="30"/>
      <c r="I111" s="95" t="s">
        <v>22</v>
      </c>
      <c r="J111" s="53" t="str">
        <f>IF(J12="","",J12)</f>
        <v>24. 6. 2020</v>
      </c>
      <c r="K111" s="30"/>
      <c r="L111" s="4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s="2" customFormat="1" ht="6.9" customHeight="1">
      <c r="A112" s="30"/>
      <c r="B112" s="31"/>
      <c r="C112" s="30"/>
      <c r="D112" s="30"/>
      <c r="E112" s="30"/>
      <c r="F112" s="30"/>
      <c r="G112" s="30"/>
      <c r="H112" s="30"/>
      <c r="I112" s="94"/>
      <c r="J112" s="30"/>
      <c r="K112" s="30"/>
      <c r="L112" s="4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15.15" customHeight="1">
      <c r="A113" s="30"/>
      <c r="B113" s="31"/>
      <c r="C113" s="25" t="s">
        <v>24</v>
      </c>
      <c r="D113" s="30"/>
      <c r="E113" s="30"/>
      <c r="F113" s="23" t="str">
        <f>E15</f>
        <v>Město Mimoň</v>
      </c>
      <c r="G113" s="30"/>
      <c r="H113" s="30"/>
      <c r="I113" s="95" t="s">
        <v>30</v>
      </c>
      <c r="J113" s="28" t="str">
        <f>E21</f>
        <v>Ing. Jiří Sobol</v>
      </c>
      <c r="K113" s="30"/>
      <c r="L113" s="4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5.15" customHeight="1">
      <c r="A114" s="30"/>
      <c r="B114" s="31"/>
      <c r="C114" s="25" t="s">
        <v>28</v>
      </c>
      <c r="D114" s="30"/>
      <c r="E114" s="30"/>
      <c r="F114" s="23" t="str">
        <f>IF(E18="","",E18)</f>
        <v>Vyplň údaj</v>
      </c>
      <c r="G114" s="30"/>
      <c r="H114" s="30"/>
      <c r="I114" s="95" t="s">
        <v>33</v>
      </c>
      <c r="J114" s="28" t="str">
        <f>E24</f>
        <v>Ing. Dominik Šlajer</v>
      </c>
      <c r="K114" s="30"/>
      <c r="L114" s="4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10.35" customHeight="1">
      <c r="A115" s="30"/>
      <c r="B115" s="31"/>
      <c r="C115" s="30"/>
      <c r="D115" s="30"/>
      <c r="E115" s="30"/>
      <c r="F115" s="30"/>
      <c r="G115" s="30"/>
      <c r="H115" s="30"/>
      <c r="I115" s="94"/>
      <c r="J115" s="30"/>
      <c r="K115" s="30"/>
      <c r="L115" s="4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10" customFormat="1" ht="29.25" customHeight="1">
      <c r="A116" s="129"/>
      <c r="B116" s="130"/>
      <c r="C116" s="131" t="s">
        <v>100</v>
      </c>
      <c r="D116" s="132" t="s">
        <v>61</v>
      </c>
      <c r="E116" s="132" t="s">
        <v>57</v>
      </c>
      <c r="F116" s="132" t="s">
        <v>58</v>
      </c>
      <c r="G116" s="132" t="s">
        <v>101</v>
      </c>
      <c r="H116" s="132" t="s">
        <v>102</v>
      </c>
      <c r="I116" s="133" t="s">
        <v>103</v>
      </c>
      <c r="J116" s="132" t="s">
        <v>95</v>
      </c>
      <c r="K116" s="134" t="s">
        <v>104</v>
      </c>
      <c r="L116" s="135"/>
      <c r="M116" s="60" t="s">
        <v>1</v>
      </c>
      <c r="N116" s="61" t="s">
        <v>40</v>
      </c>
      <c r="O116" s="61" t="s">
        <v>105</v>
      </c>
      <c r="P116" s="61" t="s">
        <v>106</v>
      </c>
      <c r="Q116" s="61" t="s">
        <v>107</v>
      </c>
      <c r="R116" s="61" t="s">
        <v>108</v>
      </c>
      <c r="S116" s="61" t="s">
        <v>109</v>
      </c>
      <c r="T116" s="61" t="s">
        <v>110</v>
      </c>
      <c r="U116" s="62" t="s">
        <v>111</v>
      </c>
      <c r="V116" s="129"/>
      <c r="W116" s="129"/>
      <c r="X116" s="129"/>
      <c r="Y116" s="129"/>
      <c r="Z116" s="129"/>
      <c r="AA116" s="129"/>
      <c r="AB116" s="129"/>
      <c r="AC116" s="129"/>
      <c r="AD116" s="129"/>
      <c r="AE116" s="129"/>
    </row>
    <row r="117" spans="1:65" s="2" customFormat="1" ht="22.8" customHeight="1">
      <c r="A117" s="30"/>
      <c r="B117" s="31"/>
      <c r="C117" s="67" t="s">
        <v>112</v>
      </c>
      <c r="D117" s="30"/>
      <c r="E117" s="30"/>
      <c r="F117" s="30"/>
      <c r="G117" s="30"/>
      <c r="H117" s="30"/>
      <c r="I117" s="94"/>
      <c r="J117" s="136">
        <f>BK117</f>
        <v>0</v>
      </c>
      <c r="K117" s="30"/>
      <c r="L117" s="31"/>
      <c r="M117" s="63"/>
      <c r="N117" s="54"/>
      <c r="O117" s="64"/>
      <c r="P117" s="137">
        <f>P118</f>
        <v>0</v>
      </c>
      <c r="Q117" s="64"/>
      <c r="R117" s="137">
        <f>R118</f>
        <v>0</v>
      </c>
      <c r="S117" s="64"/>
      <c r="T117" s="137">
        <f>T118</f>
        <v>0</v>
      </c>
      <c r="U117" s="65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T117" s="15" t="s">
        <v>75</v>
      </c>
      <c r="AU117" s="15" t="s">
        <v>97</v>
      </c>
      <c r="BK117" s="138">
        <f>BK118</f>
        <v>0</v>
      </c>
    </row>
    <row r="118" spans="1:65" s="11" customFormat="1" ht="25.95" customHeight="1">
      <c r="B118" s="139"/>
      <c r="D118" s="140" t="s">
        <v>75</v>
      </c>
      <c r="E118" s="141" t="s">
        <v>113</v>
      </c>
      <c r="F118" s="141" t="s">
        <v>114</v>
      </c>
      <c r="I118" s="142"/>
      <c r="J118" s="143">
        <f>BK118</f>
        <v>0</v>
      </c>
      <c r="L118" s="139"/>
      <c r="M118" s="144"/>
      <c r="N118" s="145"/>
      <c r="O118" s="145"/>
      <c r="P118" s="146">
        <f>SUM(P119:P132)</f>
        <v>0</v>
      </c>
      <c r="Q118" s="145"/>
      <c r="R118" s="146">
        <f>SUM(R119:R132)</f>
        <v>0</v>
      </c>
      <c r="S118" s="145"/>
      <c r="T118" s="146">
        <f>SUM(T119:T132)</f>
        <v>0</v>
      </c>
      <c r="U118" s="147"/>
      <c r="AR118" s="140" t="s">
        <v>115</v>
      </c>
      <c r="AT118" s="148" t="s">
        <v>75</v>
      </c>
      <c r="AU118" s="148" t="s">
        <v>76</v>
      </c>
      <c r="AY118" s="140" t="s">
        <v>116</v>
      </c>
      <c r="BK118" s="149">
        <f>SUM(BK119:BK132)</f>
        <v>0</v>
      </c>
    </row>
    <row r="119" spans="1:65" s="2" customFormat="1" ht="21.75" customHeight="1">
      <c r="A119" s="30"/>
      <c r="B119" s="150"/>
      <c r="C119" s="151" t="s">
        <v>84</v>
      </c>
      <c r="D119" s="151" t="s">
        <v>117</v>
      </c>
      <c r="E119" s="152" t="s">
        <v>118</v>
      </c>
      <c r="F119" s="153" t="s">
        <v>119</v>
      </c>
      <c r="G119" s="154" t="s">
        <v>120</v>
      </c>
      <c r="H119" s="155">
        <v>1</v>
      </c>
      <c r="I119" s="156"/>
      <c r="J119" s="157">
        <f>ROUND(I119*H119,2)</f>
        <v>0</v>
      </c>
      <c r="K119" s="153" t="s">
        <v>1</v>
      </c>
      <c r="L119" s="31"/>
      <c r="M119" s="158" t="s">
        <v>1</v>
      </c>
      <c r="N119" s="159" t="s">
        <v>41</v>
      </c>
      <c r="O119" s="56"/>
      <c r="P119" s="160">
        <f>O119*H119</f>
        <v>0</v>
      </c>
      <c r="Q119" s="160">
        <v>0</v>
      </c>
      <c r="R119" s="160">
        <f>Q119*H119</f>
        <v>0</v>
      </c>
      <c r="S119" s="160">
        <v>0</v>
      </c>
      <c r="T119" s="160">
        <f>S119*H119</f>
        <v>0</v>
      </c>
      <c r="U119" s="161" t="s">
        <v>1</v>
      </c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R119" s="162" t="s">
        <v>121</v>
      </c>
      <c r="AT119" s="162" t="s">
        <v>117</v>
      </c>
      <c r="AU119" s="162" t="s">
        <v>84</v>
      </c>
      <c r="AY119" s="15" t="s">
        <v>116</v>
      </c>
      <c r="BE119" s="163">
        <f>IF(N119="základní",J119,0)</f>
        <v>0</v>
      </c>
      <c r="BF119" s="163">
        <f>IF(N119="snížená",J119,0)</f>
        <v>0</v>
      </c>
      <c r="BG119" s="163">
        <f>IF(N119="zákl. přenesená",J119,0)</f>
        <v>0</v>
      </c>
      <c r="BH119" s="163">
        <f>IF(N119="sníž. přenesená",J119,0)</f>
        <v>0</v>
      </c>
      <c r="BI119" s="163">
        <f>IF(N119="nulová",J119,0)</f>
        <v>0</v>
      </c>
      <c r="BJ119" s="15" t="s">
        <v>84</v>
      </c>
      <c r="BK119" s="163">
        <f>ROUND(I119*H119,2)</f>
        <v>0</v>
      </c>
      <c r="BL119" s="15" t="s">
        <v>121</v>
      </c>
      <c r="BM119" s="162" t="s">
        <v>122</v>
      </c>
    </row>
    <row r="120" spans="1:65" s="2" customFormat="1">
      <c r="A120" s="30"/>
      <c r="B120" s="31"/>
      <c r="C120" s="30"/>
      <c r="D120" s="164" t="s">
        <v>123</v>
      </c>
      <c r="E120" s="30"/>
      <c r="F120" s="165" t="s">
        <v>119</v>
      </c>
      <c r="G120" s="30"/>
      <c r="H120" s="30"/>
      <c r="I120" s="94"/>
      <c r="J120" s="30"/>
      <c r="K120" s="30"/>
      <c r="L120" s="31"/>
      <c r="M120" s="166"/>
      <c r="N120" s="167"/>
      <c r="O120" s="56"/>
      <c r="P120" s="56"/>
      <c r="Q120" s="56"/>
      <c r="R120" s="56"/>
      <c r="S120" s="56"/>
      <c r="T120" s="56"/>
      <c r="U120" s="57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T120" s="15" t="s">
        <v>123</v>
      </c>
      <c r="AU120" s="15" t="s">
        <v>84</v>
      </c>
    </row>
    <row r="121" spans="1:65" s="2" customFormat="1" ht="21.75" customHeight="1">
      <c r="A121" s="30"/>
      <c r="B121" s="150"/>
      <c r="C121" s="151" t="s">
        <v>86</v>
      </c>
      <c r="D121" s="151" t="s">
        <v>117</v>
      </c>
      <c r="E121" s="152" t="s">
        <v>124</v>
      </c>
      <c r="F121" s="153" t="s">
        <v>125</v>
      </c>
      <c r="G121" s="154" t="s">
        <v>120</v>
      </c>
      <c r="H121" s="155">
        <v>1</v>
      </c>
      <c r="I121" s="156"/>
      <c r="J121" s="157">
        <f>ROUND(I121*H121,2)</f>
        <v>0</v>
      </c>
      <c r="K121" s="153" t="s">
        <v>126</v>
      </c>
      <c r="L121" s="31"/>
      <c r="M121" s="158" t="s">
        <v>1</v>
      </c>
      <c r="N121" s="159" t="s">
        <v>41</v>
      </c>
      <c r="O121" s="56"/>
      <c r="P121" s="160">
        <f>O121*H121</f>
        <v>0</v>
      </c>
      <c r="Q121" s="160">
        <v>0</v>
      </c>
      <c r="R121" s="160">
        <f>Q121*H121</f>
        <v>0</v>
      </c>
      <c r="S121" s="160">
        <v>0</v>
      </c>
      <c r="T121" s="160">
        <f>S121*H121</f>
        <v>0</v>
      </c>
      <c r="U121" s="161" t="s">
        <v>1</v>
      </c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R121" s="162" t="s">
        <v>121</v>
      </c>
      <c r="AT121" s="162" t="s">
        <v>117</v>
      </c>
      <c r="AU121" s="162" t="s">
        <v>84</v>
      </c>
      <c r="AY121" s="15" t="s">
        <v>116</v>
      </c>
      <c r="BE121" s="163">
        <f>IF(N121="základní",J121,0)</f>
        <v>0</v>
      </c>
      <c r="BF121" s="163">
        <f>IF(N121="snížená",J121,0)</f>
        <v>0</v>
      </c>
      <c r="BG121" s="163">
        <f>IF(N121="zákl. přenesená",J121,0)</f>
        <v>0</v>
      </c>
      <c r="BH121" s="163">
        <f>IF(N121="sníž. přenesená",J121,0)</f>
        <v>0</v>
      </c>
      <c r="BI121" s="163">
        <f>IF(N121="nulová",J121,0)</f>
        <v>0</v>
      </c>
      <c r="BJ121" s="15" t="s">
        <v>84</v>
      </c>
      <c r="BK121" s="163">
        <f>ROUND(I121*H121,2)</f>
        <v>0</v>
      </c>
      <c r="BL121" s="15" t="s">
        <v>121</v>
      </c>
      <c r="BM121" s="162" t="s">
        <v>127</v>
      </c>
    </row>
    <row r="122" spans="1:65" s="2" customFormat="1" ht="19.2">
      <c r="A122" s="30"/>
      <c r="B122" s="31"/>
      <c r="C122" s="30"/>
      <c r="D122" s="164" t="s">
        <v>123</v>
      </c>
      <c r="E122" s="30"/>
      <c r="F122" s="165" t="s">
        <v>125</v>
      </c>
      <c r="G122" s="30"/>
      <c r="H122" s="30"/>
      <c r="I122" s="94"/>
      <c r="J122" s="30"/>
      <c r="K122" s="30"/>
      <c r="L122" s="31"/>
      <c r="M122" s="166"/>
      <c r="N122" s="167"/>
      <c r="O122" s="56"/>
      <c r="P122" s="56"/>
      <c r="Q122" s="56"/>
      <c r="R122" s="56"/>
      <c r="S122" s="56"/>
      <c r="T122" s="56"/>
      <c r="U122" s="57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T122" s="15" t="s">
        <v>123</v>
      </c>
      <c r="AU122" s="15" t="s">
        <v>84</v>
      </c>
    </row>
    <row r="123" spans="1:65" s="2" customFormat="1" ht="16.5" customHeight="1">
      <c r="A123" s="30"/>
      <c r="B123" s="150"/>
      <c r="C123" s="151" t="s">
        <v>128</v>
      </c>
      <c r="D123" s="151" t="s">
        <v>117</v>
      </c>
      <c r="E123" s="152" t="s">
        <v>129</v>
      </c>
      <c r="F123" s="153" t="s">
        <v>130</v>
      </c>
      <c r="G123" s="154" t="s">
        <v>131</v>
      </c>
      <c r="H123" s="155">
        <v>1</v>
      </c>
      <c r="I123" s="156"/>
      <c r="J123" s="157">
        <f>ROUND(I123*H123,2)</f>
        <v>0</v>
      </c>
      <c r="K123" s="153" t="s">
        <v>126</v>
      </c>
      <c r="L123" s="31"/>
      <c r="M123" s="158" t="s">
        <v>1</v>
      </c>
      <c r="N123" s="159" t="s">
        <v>41</v>
      </c>
      <c r="O123" s="56"/>
      <c r="P123" s="160">
        <f>O123*H123</f>
        <v>0</v>
      </c>
      <c r="Q123" s="160">
        <v>0</v>
      </c>
      <c r="R123" s="160">
        <f>Q123*H123</f>
        <v>0</v>
      </c>
      <c r="S123" s="160">
        <v>0</v>
      </c>
      <c r="T123" s="160">
        <f>S123*H123</f>
        <v>0</v>
      </c>
      <c r="U123" s="161" t="s">
        <v>1</v>
      </c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R123" s="162" t="s">
        <v>121</v>
      </c>
      <c r="AT123" s="162" t="s">
        <v>117</v>
      </c>
      <c r="AU123" s="162" t="s">
        <v>84</v>
      </c>
      <c r="AY123" s="15" t="s">
        <v>116</v>
      </c>
      <c r="BE123" s="163">
        <f>IF(N123="základní",J123,0)</f>
        <v>0</v>
      </c>
      <c r="BF123" s="163">
        <f>IF(N123="snížená",J123,0)</f>
        <v>0</v>
      </c>
      <c r="BG123" s="163">
        <f>IF(N123="zákl. přenesená",J123,0)</f>
        <v>0</v>
      </c>
      <c r="BH123" s="163">
        <f>IF(N123="sníž. přenesená",J123,0)</f>
        <v>0</v>
      </c>
      <c r="BI123" s="163">
        <f>IF(N123="nulová",J123,0)</f>
        <v>0</v>
      </c>
      <c r="BJ123" s="15" t="s">
        <v>84</v>
      </c>
      <c r="BK123" s="163">
        <f>ROUND(I123*H123,2)</f>
        <v>0</v>
      </c>
      <c r="BL123" s="15" t="s">
        <v>121</v>
      </c>
      <c r="BM123" s="162" t="s">
        <v>132</v>
      </c>
    </row>
    <row r="124" spans="1:65" s="2" customFormat="1">
      <c r="A124" s="30"/>
      <c r="B124" s="31"/>
      <c r="C124" s="30"/>
      <c r="D124" s="164" t="s">
        <v>123</v>
      </c>
      <c r="E124" s="30"/>
      <c r="F124" s="165" t="s">
        <v>130</v>
      </c>
      <c r="G124" s="30"/>
      <c r="H124" s="30"/>
      <c r="I124" s="94"/>
      <c r="J124" s="30"/>
      <c r="K124" s="30"/>
      <c r="L124" s="31"/>
      <c r="M124" s="166"/>
      <c r="N124" s="167"/>
      <c r="O124" s="56"/>
      <c r="P124" s="56"/>
      <c r="Q124" s="56"/>
      <c r="R124" s="56"/>
      <c r="S124" s="56"/>
      <c r="T124" s="56"/>
      <c r="U124" s="57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T124" s="15" t="s">
        <v>123</v>
      </c>
      <c r="AU124" s="15" t="s">
        <v>84</v>
      </c>
    </row>
    <row r="125" spans="1:65" s="2" customFormat="1" ht="16.5" customHeight="1">
      <c r="A125" s="30"/>
      <c r="B125" s="150"/>
      <c r="C125" s="151" t="s">
        <v>115</v>
      </c>
      <c r="D125" s="151" t="s">
        <v>117</v>
      </c>
      <c r="E125" s="152" t="s">
        <v>133</v>
      </c>
      <c r="F125" s="153" t="s">
        <v>134</v>
      </c>
      <c r="G125" s="154" t="s">
        <v>131</v>
      </c>
      <c r="H125" s="155">
        <v>1</v>
      </c>
      <c r="I125" s="156"/>
      <c r="J125" s="157">
        <f>ROUND(I125*H125,2)</f>
        <v>0</v>
      </c>
      <c r="K125" s="153" t="s">
        <v>1</v>
      </c>
      <c r="L125" s="31"/>
      <c r="M125" s="158" t="s">
        <v>1</v>
      </c>
      <c r="N125" s="159" t="s">
        <v>41</v>
      </c>
      <c r="O125" s="56"/>
      <c r="P125" s="160">
        <f>O125*H125</f>
        <v>0</v>
      </c>
      <c r="Q125" s="160">
        <v>0</v>
      </c>
      <c r="R125" s="160">
        <f>Q125*H125</f>
        <v>0</v>
      </c>
      <c r="S125" s="160">
        <v>0</v>
      </c>
      <c r="T125" s="160">
        <f>S125*H125</f>
        <v>0</v>
      </c>
      <c r="U125" s="161" t="s">
        <v>1</v>
      </c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R125" s="162" t="s">
        <v>121</v>
      </c>
      <c r="AT125" s="162" t="s">
        <v>117</v>
      </c>
      <c r="AU125" s="162" t="s">
        <v>84</v>
      </c>
      <c r="AY125" s="15" t="s">
        <v>116</v>
      </c>
      <c r="BE125" s="163">
        <f>IF(N125="základní",J125,0)</f>
        <v>0</v>
      </c>
      <c r="BF125" s="163">
        <f>IF(N125="snížená",J125,0)</f>
        <v>0</v>
      </c>
      <c r="BG125" s="163">
        <f>IF(N125="zákl. přenesená",J125,0)</f>
        <v>0</v>
      </c>
      <c r="BH125" s="163">
        <f>IF(N125="sníž. přenesená",J125,0)</f>
        <v>0</v>
      </c>
      <c r="BI125" s="163">
        <f>IF(N125="nulová",J125,0)</f>
        <v>0</v>
      </c>
      <c r="BJ125" s="15" t="s">
        <v>84</v>
      </c>
      <c r="BK125" s="163">
        <f>ROUND(I125*H125,2)</f>
        <v>0</v>
      </c>
      <c r="BL125" s="15" t="s">
        <v>121</v>
      </c>
      <c r="BM125" s="162" t="s">
        <v>135</v>
      </c>
    </row>
    <row r="126" spans="1:65" s="2" customFormat="1">
      <c r="A126" s="30"/>
      <c r="B126" s="31"/>
      <c r="C126" s="30"/>
      <c r="D126" s="164" t="s">
        <v>123</v>
      </c>
      <c r="E126" s="30"/>
      <c r="F126" s="165" t="s">
        <v>136</v>
      </c>
      <c r="G126" s="30"/>
      <c r="H126" s="30"/>
      <c r="I126" s="94"/>
      <c r="J126" s="30"/>
      <c r="K126" s="30"/>
      <c r="L126" s="31"/>
      <c r="M126" s="166"/>
      <c r="N126" s="167"/>
      <c r="O126" s="56"/>
      <c r="P126" s="56"/>
      <c r="Q126" s="56"/>
      <c r="R126" s="56"/>
      <c r="S126" s="56"/>
      <c r="T126" s="56"/>
      <c r="U126" s="57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T126" s="15" t="s">
        <v>123</v>
      </c>
      <c r="AU126" s="15" t="s">
        <v>84</v>
      </c>
    </row>
    <row r="127" spans="1:65" s="2" customFormat="1" ht="21.75" customHeight="1">
      <c r="A127" s="30"/>
      <c r="B127" s="150"/>
      <c r="C127" s="151" t="s">
        <v>137</v>
      </c>
      <c r="D127" s="151" t="s">
        <v>117</v>
      </c>
      <c r="E127" s="152" t="s">
        <v>138</v>
      </c>
      <c r="F127" s="153" t="s">
        <v>139</v>
      </c>
      <c r="G127" s="154" t="s">
        <v>120</v>
      </c>
      <c r="H127" s="155">
        <v>1</v>
      </c>
      <c r="I127" s="156"/>
      <c r="J127" s="157">
        <f>ROUND(I127*H127,2)</f>
        <v>0</v>
      </c>
      <c r="K127" s="153" t="s">
        <v>126</v>
      </c>
      <c r="L127" s="31"/>
      <c r="M127" s="158" t="s">
        <v>1</v>
      </c>
      <c r="N127" s="159" t="s">
        <v>41</v>
      </c>
      <c r="O127" s="56"/>
      <c r="P127" s="160">
        <f>O127*H127</f>
        <v>0</v>
      </c>
      <c r="Q127" s="160">
        <v>0</v>
      </c>
      <c r="R127" s="160">
        <f>Q127*H127</f>
        <v>0</v>
      </c>
      <c r="S127" s="160">
        <v>0</v>
      </c>
      <c r="T127" s="160">
        <f>S127*H127</f>
        <v>0</v>
      </c>
      <c r="U127" s="161" t="s">
        <v>1</v>
      </c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R127" s="162" t="s">
        <v>121</v>
      </c>
      <c r="AT127" s="162" t="s">
        <v>117</v>
      </c>
      <c r="AU127" s="162" t="s">
        <v>84</v>
      </c>
      <c r="AY127" s="15" t="s">
        <v>116</v>
      </c>
      <c r="BE127" s="163">
        <f>IF(N127="základní",J127,0)</f>
        <v>0</v>
      </c>
      <c r="BF127" s="163">
        <f>IF(N127="snížená",J127,0)</f>
        <v>0</v>
      </c>
      <c r="BG127" s="163">
        <f>IF(N127="zákl. přenesená",J127,0)</f>
        <v>0</v>
      </c>
      <c r="BH127" s="163">
        <f>IF(N127="sníž. přenesená",J127,0)</f>
        <v>0</v>
      </c>
      <c r="BI127" s="163">
        <f>IF(N127="nulová",J127,0)</f>
        <v>0</v>
      </c>
      <c r="BJ127" s="15" t="s">
        <v>84</v>
      </c>
      <c r="BK127" s="163">
        <f>ROUND(I127*H127,2)</f>
        <v>0</v>
      </c>
      <c r="BL127" s="15" t="s">
        <v>121</v>
      </c>
      <c r="BM127" s="162" t="s">
        <v>140</v>
      </c>
    </row>
    <row r="128" spans="1:65" s="2" customFormat="1" ht="19.2">
      <c r="A128" s="30"/>
      <c r="B128" s="31"/>
      <c r="C128" s="30"/>
      <c r="D128" s="164" t="s">
        <v>123</v>
      </c>
      <c r="E128" s="30"/>
      <c r="F128" s="165" t="s">
        <v>141</v>
      </c>
      <c r="G128" s="30"/>
      <c r="H128" s="30"/>
      <c r="I128" s="94"/>
      <c r="J128" s="30"/>
      <c r="K128" s="30"/>
      <c r="L128" s="31"/>
      <c r="M128" s="166"/>
      <c r="N128" s="167"/>
      <c r="O128" s="56"/>
      <c r="P128" s="56"/>
      <c r="Q128" s="56"/>
      <c r="R128" s="56"/>
      <c r="S128" s="56"/>
      <c r="T128" s="56"/>
      <c r="U128" s="57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T128" s="15" t="s">
        <v>123</v>
      </c>
      <c r="AU128" s="15" t="s">
        <v>84</v>
      </c>
    </row>
    <row r="129" spans="1:65" s="2" customFormat="1" ht="16.5" customHeight="1">
      <c r="A129" s="30"/>
      <c r="B129" s="150"/>
      <c r="C129" s="151" t="s">
        <v>142</v>
      </c>
      <c r="D129" s="151" t="s">
        <v>117</v>
      </c>
      <c r="E129" s="152" t="s">
        <v>143</v>
      </c>
      <c r="F129" s="153" t="s">
        <v>144</v>
      </c>
      <c r="G129" s="154" t="s">
        <v>145</v>
      </c>
      <c r="H129" s="155">
        <v>2</v>
      </c>
      <c r="I129" s="156"/>
      <c r="J129" s="157">
        <f>ROUND(I129*H129,2)</f>
        <v>0</v>
      </c>
      <c r="K129" s="153" t="s">
        <v>126</v>
      </c>
      <c r="L129" s="31"/>
      <c r="M129" s="158" t="s">
        <v>1</v>
      </c>
      <c r="N129" s="159" t="s">
        <v>41</v>
      </c>
      <c r="O129" s="56"/>
      <c r="P129" s="160">
        <f>O129*H129</f>
        <v>0</v>
      </c>
      <c r="Q129" s="160">
        <v>0</v>
      </c>
      <c r="R129" s="160">
        <f>Q129*H129</f>
        <v>0</v>
      </c>
      <c r="S129" s="160">
        <v>0</v>
      </c>
      <c r="T129" s="160">
        <f>S129*H129</f>
        <v>0</v>
      </c>
      <c r="U129" s="161" t="s">
        <v>1</v>
      </c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R129" s="162" t="s">
        <v>121</v>
      </c>
      <c r="AT129" s="162" t="s">
        <v>117</v>
      </c>
      <c r="AU129" s="162" t="s">
        <v>84</v>
      </c>
      <c r="AY129" s="15" t="s">
        <v>116</v>
      </c>
      <c r="BE129" s="163">
        <f>IF(N129="základní",J129,0)</f>
        <v>0</v>
      </c>
      <c r="BF129" s="163">
        <f>IF(N129="snížená",J129,0)</f>
        <v>0</v>
      </c>
      <c r="BG129" s="163">
        <f>IF(N129="zákl. přenesená",J129,0)</f>
        <v>0</v>
      </c>
      <c r="BH129" s="163">
        <f>IF(N129="sníž. přenesená",J129,0)</f>
        <v>0</v>
      </c>
      <c r="BI129" s="163">
        <f>IF(N129="nulová",J129,0)</f>
        <v>0</v>
      </c>
      <c r="BJ129" s="15" t="s">
        <v>84</v>
      </c>
      <c r="BK129" s="163">
        <f>ROUND(I129*H129,2)</f>
        <v>0</v>
      </c>
      <c r="BL129" s="15" t="s">
        <v>121</v>
      </c>
      <c r="BM129" s="162" t="s">
        <v>146</v>
      </c>
    </row>
    <row r="130" spans="1:65" s="2" customFormat="1">
      <c r="A130" s="30"/>
      <c r="B130" s="31"/>
      <c r="C130" s="30"/>
      <c r="D130" s="164" t="s">
        <v>123</v>
      </c>
      <c r="E130" s="30"/>
      <c r="F130" s="165" t="s">
        <v>144</v>
      </c>
      <c r="G130" s="30"/>
      <c r="H130" s="30"/>
      <c r="I130" s="94"/>
      <c r="J130" s="30"/>
      <c r="K130" s="30"/>
      <c r="L130" s="31"/>
      <c r="M130" s="166"/>
      <c r="N130" s="167"/>
      <c r="O130" s="56"/>
      <c r="P130" s="56"/>
      <c r="Q130" s="56"/>
      <c r="R130" s="56"/>
      <c r="S130" s="56"/>
      <c r="T130" s="56"/>
      <c r="U130" s="57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T130" s="15" t="s">
        <v>123</v>
      </c>
      <c r="AU130" s="15" t="s">
        <v>84</v>
      </c>
    </row>
    <row r="131" spans="1:65" s="2" customFormat="1" ht="21.75" customHeight="1">
      <c r="A131" s="30"/>
      <c r="B131" s="150"/>
      <c r="C131" s="151" t="s">
        <v>147</v>
      </c>
      <c r="D131" s="151" t="s">
        <v>117</v>
      </c>
      <c r="E131" s="152" t="s">
        <v>148</v>
      </c>
      <c r="F131" s="153" t="s">
        <v>149</v>
      </c>
      <c r="G131" s="154" t="s">
        <v>120</v>
      </c>
      <c r="H131" s="155">
        <v>1</v>
      </c>
      <c r="I131" s="156"/>
      <c r="J131" s="157">
        <f>ROUND(I131*H131,2)</f>
        <v>0</v>
      </c>
      <c r="K131" s="153" t="s">
        <v>126</v>
      </c>
      <c r="L131" s="31"/>
      <c r="M131" s="158" t="s">
        <v>1</v>
      </c>
      <c r="N131" s="159" t="s">
        <v>41</v>
      </c>
      <c r="O131" s="56"/>
      <c r="P131" s="160">
        <f>O131*H131</f>
        <v>0</v>
      </c>
      <c r="Q131" s="160">
        <v>0</v>
      </c>
      <c r="R131" s="160">
        <f>Q131*H131</f>
        <v>0</v>
      </c>
      <c r="S131" s="160">
        <v>0</v>
      </c>
      <c r="T131" s="160">
        <f>S131*H131</f>
        <v>0</v>
      </c>
      <c r="U131" s="161" t="s">
        <v>1</v>
      </c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R131" s="162" t="s">
        <v>121</v>
      </c>
      <c r="AT131" s="162" t="s">
        <v>117</v>
      </c>
      <c r="AU131" s="162" t="s">
        <v>84</v>
      </c>
      <c r="AY131" s="15" t="s">
        <v>116</v>
      </c>
      <c r="BE131" s="163">
        <f>IF(N131="základní",J131,0)</f>
        <v>0</v>
      </c>
      <c r="BF131" s="163">
        <f>IF(N131="snížená",J131,0)</f>
        <v>0</v>
      </c>
      <c r="BG131" s="163">
        <f>IF(N131="zákl. přenesená",J131,0)</f>
        <v>0</v>
      </c>
      <c r="BH131" s="163">
        <f>IF(N131="sníž. přenesená",J131,0)</f>
        <v>0</v>
      </c>
      <c r="BI131" s="163">
        <f>IF(N131="nulová",J131,0)</f>
        <v>0</v>
      </c>
      <c r="BJ131" s="15" t="s">
        <v>84</v>
      </c>
      <c r="BK131" s="163">
        <f>ROUND(I131*H131,2)</f>
        <v>0</v>
      </c>
      <c r="BL131" s="15" t="s">
        <v>121</v>
      </c>
      <c r="BM131" s="162" t="s">
        <v>150</v>
      </c>
    </row>
    <row r="132" spans="1:65" s="2" customFormat="1">
      <c r="A132" s="30"/>
      <c r="B132" s="31"/>
      <c r="C132" s="30"/>
      <c r="D132" s="164" t="s">
        <v>123</v>
      </c>
      <c r="E132" s="30"/>
      <c r="F132" s="165" t="s">
        <v>149</v>
      </c>
      <c r="G132" s="30"/>
      <c r="H132" s="30"/>
      <c r="I132" s="94"/>
      <c r="J132" s="30"/>
      <c r="K132" s="30"/>
      <c r="L132" s="31"/>
      <c r="M132" s="168"/>
      <c r="N132" s="169"/>
      <c r="O132" s="170"/>
      <c r="P132" s="170"/>
      <c r="Q132" s="170"/>
      <c r="R132" s="170"/>
      <c r="S132" s="170"/>
      <c r="T132" s="170"/>
      <c r="U132" s="171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T132" s="15" t="s">
        <v>123</v>
      </c>
      <c r="AU132" s="15" t="s">
        <v>84</v>
      </c>
    </row>
    <row r="133" spans="1:65" s="2" customFormat="1" ht="6.9" customHeight="1">
      <c r="A133" s="30"/>
      <c r="B133" s="45"/>
      <c r="C133" s="46"/>
      <c r="D133" s="46"/>
      <c r="E133" s="46"/>
      <c r="F133" s="46"/>
      <c r="G133" s="46"/>
      <c r="H133" s="46"/>
      <c r="I133" s="118"/>
      <c r="J133" s="46"/>
      <c r="K133" s="46"/>
      <c r="L133" s="31"/>
      <c r="M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</row>
  </sheetData>
  <autoFilter ref="C116:K132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76"/>
  <sheetViews>
    <sheetView showGridLines="0" tabSelected="1" topLeftCell="A251" workbookViewId="0">
      <selection activeCell="H259" sqref="H259"/>
    </sheetView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" style="1" customWidth="1"/>
    <col min="8" max="8" width="11.42578125" style="1" customWidth="1"/>
    <col min="9" max="9" width="20.140625" style="91" customWidth="1"/>
    <col min="10" max="11" width="20.140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1" width="14.140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I2" s="91"/>
      <c r="L2" s="190" t="s">
        <v>5</v>
      </c>
      <c r="M2" s="191"/>
      <c r="N2" s="191"/>
      <c r="O2" s="191"/>
      <c r="P2" s="191"/>
      <c r="Q2" s="191"/>
      <c r="R2" s="191"/>
      <c r="S2" s="191"/>
      <c r="T2" s="191"/>
      <c r="U2" s="191"/>
      <c r="V2" s="191"/>
      <c r="AT2" s="15" t="s">
        <v>89</v>
      </c>
    </row>
    <row r="3" spans="1:46" s="1" customFormat="1" ht="6.9" customHeight="1">
      <c r="B3" s="16"/>
      <c r="C3" s="17"/>
      <c r="D3" s="17"/>
      <c r="E3" s="17"/>
      <c r="F3" s="17"/>
      <c r="G3" s="17"/>
      <c r="H3" s="17"/>
      <c r="I3" s="92"/>
      <c r="J3" s="17"/>
      <c r="K3" s="17"/>
      <c r="L3" s="18"/>
      <c r="AT3" s="15" t="s">
        <v>86</v>
      </c>
    </row>
    <row r="4" spans="1:46" s="1" customFormat="1" ht="24.9" customHeight="1">
      <c r="B4" s="18"/>
      <c r="D4" s="19" t="s">
        <v>90</v>
      </c>
      <c r="I4" s="91"/>
      <c r="L4" s="18"/>
      <c r="M4" s="93" t="s">
        <v>10</v>
      </c>
      <c r="AT4" s="15" t="s">
        <v>3</v>
      </c>
    </row>
    <row r="5" spans="1:46" s="1" customFormat="1" ht="6.9" customHeight="1">
      <c r="B5" s="18"/>
      <c r="I5" s="91"/>
      <c r="L5" s="18"/>
    </row>
    <row r="6" spans="1:46" s="1" customFormat="1" ht="12" customHeight="1">
      <c r="B6" s="18"/>
      <c r="D6" s="25" t="s">
        <v>16</v>
      </c>
      <c r="I6" s="91"/>
      <c r="L6" s="18"/>
    </row>
    <row r="7" spans="1:46" s="1" customFormat="1" ht="16.5" customHeight="1">
      <c r="B7" s="18"/>
      <c r="E7" s="230" t="str">
        <f>'Rekapitulace stavby'!K6</f>
        <v>MIMOŇ - UL. NOVOPOLNÍ</v>
      </c>
      <c r="F7" s="231"/>
      <c r="G7" s="231"/>
      <c r="H7" s="231"/>
      <c r="I7" s="91"/>
      <c r="L7" s="18"/>
    </row>
    <row r="8" spans="1:46" s="2" customFormat="1" ht="12" customHeight="1">
      <c r="A8" s="30"/>
      <c r="B8" s="31"/>
      <c r="C8" s="30"/>
      <c r="D8" s="25" t="s">
        <v>91</v>
      </c>
      <c r="E8" s="30"/>
      <c r="F8" s="30"/>
      <c r="G8" s="30"/>
      <c r="H8" s="30"/>
      <c r="I8" s="94"/>
      <c r="J8" s="30"/>
      <c r="K8" s="30"/>
      <c r="L8" s="4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2" customFormat="1" ht="16.5" customHeight="1">
      <c r="A9" s="30"/>
      <c r="B9" s="31"/>
      <c r="C9" s="30"/>
      <c r="D9" s="30"/>
      <c r="E9" s="202" t="s">
        <v>151</v>
      </c>
      <c r="F9" s="229"/>
      <c r="G9" s="229"/>
      <c r="H9" s="229"/>
      <c r="I9" s="94"/>
      <c r="J9" s="30"/>
      <c r="K9" s="30"/>
      <c r="L9" s="4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>
      <c r="A10" s="30"/>
      <c r="B10" s="31"/>
      <c r="C10" s="30"/>
      <c r="D10" s="30"/>
      <c r="E10" s="30"/>
      <c r="F10" s="30"/>
      <c r="G10" s="30"/>
      <c r="H10" s="30"/>
      <c r="I10" s="94"/>
      <c r="J10" s="30"/>
      <c r="K10" s="30"/>
      <c r="L10" s="4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2" customHeight="1">
      <c r="A11" s="30"/>
      <c r="B11" s="31"/>
      <c r="C11" s="30"/>
      <c r="D11" s="25" t="s">
        <v>18</v>
      </c>
      <c r="E11" s="30"/>
      <c r="F11" s="23" t="s">
        <v>1</v>
      </c>
      <c r="G11" s="30"/>
      <c r="H11" s="30"/>
      <c r="I11" s="95" t="s">
        <v>19</v>
      </c>
      <c r="J11" s="23" t="s">
        <v>1</v>
      </c>
      <c r="K11" s="30"/>
      <c r="L11" s="4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2" customHeight="1">
      <c r="A12" s="30"/>
      <c r="B12" s="31"/>
      <c r="C12" s="30"/>
      <c r="D12" s="25" t="s">
        <v>20</v>
      </c>
      <c r="E12" s="30"/>
      <c r="F12" s="23" t="s">
        <v>21</v>
      </c>
      <c r="G12" s="30"/>
      <c r="H12" s="30"/>
      <c r="I12" s="95" t="s">
        <v>22</v>
      </c>
      <c r="J12" s="53" t="str">
        <f>'Rekapitulace stavby'!AN8</f>
        <v>24. 6. 2020</v>
      </c>
      <c r="K12" s="30"/>
      <c r="L12" s="4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0.8" customHeight="1">
      <c r="A13" s="30"/>
      <c r="B13" s="31"/>
      <c r="C13" s="30"/>
      <c r="D13" s="30"/>
      <c r="E13" s="30"/>
      <c r="F13" s="30"/>
      <c r="G13" s="30"/>
      <c r="H13" s="30"/>
      <c r="I13" s="94"/>
      <c r="J13" s="30"/>
      <c r="K13" s="30"/>
      <c r="L13" s="4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1"/>
      <c r="C14" s="30"/>
      <c r="D14" s="25" t="s">
        <v>24</v>
      </c>
      <c r="E14" s="30"/>
      <c r="F14" s="30"/>
      <c r="G14" s="30"/>
      <c r="H14" s="30"/>
      <c r="I14" s="95" t="s">
        <v>25</v>
      </c>
      <c r="J14" s="23" t="s">
        <v>1</v>
      </c>
      <c r="K14" s="30"/>
      <c r="L14" s="4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8" customHeight="1">
      <c r="A15" s="30"/>
      <c r="B15" s="31"/>
      <c r="C15" s="30"/>
      <c r="D15" s="30"/>
      <c r="E15" s="23" t="s">
        <v>26</v>
      </c>
      <c r="F15" s="30"/>
      <c r="G15" s="30"/>
      <c r="H15" s="30"/>
      <c r="I15" s="95" t="s">
        <v>27</v>
      </c>
      <c r="J15" s="23" t="s">
        <v>1</v>
      </c>
      <c r="K15" s="30"/>
      <c r="L15" s="4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6.9" customHeight="1">
      <c r="A16" s="30"/>
      <c r="B16" s="31"/>
      <c r="C16" s="30"/>
      <c r="D16" s="30"/>
      <c r="E16" s="30"/>
      <c r="F16" s="30"/>
      <c r="G16" s="30"/>
      <c r="H16" s="30"/>
      <c r="I16" s="94"/>
      <c r="J16" s="30"/>
      <c r="K16" s="30"/>
      <c r="L16" s="4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2" customHeight="1">
      <c r="A17" s="30"/>
      <c r="B17" s="31"/>
      <c r="C17" s="30"/>
      <c r="D17" s="25" t="s">
        <v>28</v>
      </c>
      <c r="E17" s="30"/>
      <c r="F17" s="30"/>
      <c r="G17" s="30"/>
      <c r="H17" s="30"/>
      <c r="I17" s="95" t="s">
        <v>25</v>
      </c>
      <c r="J17" s="26" t="str">
        <f>'Rekapitulace stavby'!AN13</f>
        <v>Vyplň údaj</v>
      </c>
      <c r="K17" s="30"/>
      <c r="L17" s="4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18" customHeight="1">
      <c r="A18" s="30"/>
      <c r="B18" s="31"/>
      <c r="C18" s="30"/>
      <c r="D18" s="30"/>
      <c r="E18" s="232" t="str">
        <f>'Rekapitulace stavby'!E14</f>
        <v>Vyplň údaj</v>
      </c>
      <c r="F18" s="221"/>
      <c r="G18" s="221"/>
      <c r="H18" s="221"/>
      <c r="I18" s="95" t="s">
        <v>27</v>
      </c>
      <c r="J18" s="26" t="str">
        <f>'Rekapitulace stavby'!AN14</f>
        <v>Vyplň údaj</v>
      </c>
      <c r="K18" s="30"/>
      <c r="L18" s="4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6.9" customHeight="1">
      <c r="A19" s="30"/>
      <c r="B19" s="31"/>
      <c r="C19" s="30"/>
      <c r="D19" s="30"/>
      <c r="E19" s="30"/>
      <c r="F19" s="30"/>
      <c r="G19" s="30"/>
      <c r="H19" s="30"/>
      <c r="I19" s="94"/>
      <c r="J19" s="30"/>
      <c r="K19" s="30"/>
      <c r="L19" s="4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2" customHeight="1">
      <c r="A20" s="30"/>
      <c r="B20" s="31"/>
      <c r="C20" s="30"/>
      <c r="D20" s="25" t="s">
        <v>30</v>
      </c>
      <c r="E20" s="30"/>
      <c r="F20" s="30"/>
      <c r="G20" s="30"/>
      <c r="H20" s="30"/>
      <c r="I20" s="95" t="s">
        <v>25</v>
      </c>
      <c r="J20" s="23" t="s">
        <v>1</v>
      </c>
      <c r="K20" s="30"/>
      <c r="L20" s="4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18" customHeight="1">
      <c r="A21" s="30"/>
      <c r="B21" s="31"/>
      <c r="C21" s="30"/>
      <c r="D21" s="30"/>
      <c r="E21" s="23" t="s">
        <v>31</v>
      </c>
      <c r="F21" s="30"/>
      <c r="G21" s="30"/>
      <c r="H21" s="30"/>
      <c r="I21" s="95" t="s">
        <v>27</v>
      </c>
      <c r="J21" s="23" t="s">
        <v>1</v>
      </c>
      <c r="K21" s="30"/>
      <c r="L21" s="4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6.9" customHeight="1">
      <c r="A22" s="30"/>
      <c r="B22" s="31"/>
      <c r="C22" s="30"/>
      <c r="D22" s="30"/>
      <c r="E22" s="30"/>
      <c r="F22" s="30"/>
      <c r="G22" s="30"/>
      <c r="H22" s="30"/>
      <c r="I22" s="94"/>
      <c r="J22" s="30"/>
      <c r="K22" s="30"/>
      <c r="L22" s="4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2" customHeight="1">
      <c r="A23" s="30"/>
      <c r="B23" s="31"/>
      <c r="C23" s="30"/>
      <c r="D23" s="25" t="s">
        <v>33</v>
      </c>
      <c r="E23" s="30"/>
      <c r="F23" s="30"/>
      <c r="G23" s="30"/>
      <c r="H23" s="30"/>
      <c r="I23" s="95" t="s">
        <v>25</v>
      </c>
      <c r="J23" s="23" t="s">
        <v>1</v>
      </c>
      <c r="K23" s="30"/>
      <c r="L23" s="4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18" customHeight="1">
      <c r="A24" s="30"/>
      <c r="B24" s="31"/>
      <c r="C24" s="30"/>
      <c r="D24" s="30"/>
      <c r="E24" s="23" t="s">
        <v>34</v>
      </c>
      <c r="F24" s="30"/>
      <c r="G24" s="30"/>
      <c r="H24" s="30"/>
      <c r="I24" s="95" t="s">
        <v>27</v>
      </c>
      <c r="J24" s="23" t="s">
        <v>1</v>
      </c>
      <c r="K24" s="30"/>
      <c r="L24" s="4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6.9" customHeight="1">
      <c r="A25" s="30"/>
      <c r="B25" s="31"/>
      <c r="C25" s="30"/>
      <c r="D25" s="30"/>
      <c r="E25" s="30"/>
      <c r="F25" s="30"/>
      <c r="G25" s="30"/>
      <c r="H25" s="30"/>
      <c r="I25" s="94"/>
      <c r="J25" s="30"/>
      <c r="K25" s="30"/>
      <c r="L25" s="4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2" customHeight="1">
      <c r="A26" s="30"/>
      <c r="B26" s="31"/>
      <c r="C26" s="30"/>
      <c r="D26" s="25" t="s">
        <v>35</v>
      </c>
      <c r="E26" s="30"/>
      <c r="F26" s="30"/>
      <c r="G26" s="30"/>
      <c r="H26" s="30"/>
      <c r="I26" s="94"/>
      <c r="J26" s="30"/>
      <c r="K26" s="30"/>
      <c r="L26" s="4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8" customFormat="1" ht="16.5" customHeight="1">
      <c r="A27" s="96"/>
      <c r="B27" s="97"/>
      <c r="C27" s="96"/>
      <c r="D27" s="96"/>
      <c r="E27" s="225" t="s">
        <v>1</v>
      </c>
      <c r="F27" s="225"/>
      <c r="G27" s="225"/>
      <c r="H27" s="225"/>
      <c r="I27" s="98"/>
      <c r="J27" s="96"/>
      <c r="K27" s="96"/>
      <c r="L27" s="99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2" customFormat="1" ht="6.9" customHeight="1">
      <c r="A28" s="30"/>
      <c r="B28" s="31"/>
      <c r="C28" s="30"/>
      <c r="D28" s="30"/>
      <c r="E28" s="30"/>
      <c r="F28" s="30"/>
      <c r="G28" s="30"/>
      <c r="H28" s="30"/>
      <c r="I28" s="94"/>
      <c r="J28" s="30"/>
      <c r="K28" s="30"/>
      <c r="L28" s="4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2" customFormat="1" ht="6.9" customHeight="1">
      <c r="A29" s="30"/>
      <c r="B29" s="31"/>
      <c r="C29" s="30"/>
      <c r="D29" s="64"/>
      <c r="E29" s="64"/>
      <c r="F29" s="64"/>
      <c r="G29" s="64"/>
      <c r="H29" s="64"/>
      <c r="I29" s="100"/>
      <c r="J29" s="64"/>
      <c r="K29" s="64"/>
      <c r="L29" s="4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2" customFormat="1" ht="25.35" customHeight="1">
      <c r="A30" s="30"/>
      <c r="B30" s="31"/>
      <c r="C30" s="30"/>
      <c r="D30" s="101" t="s">
        <v>36</v>
      </c>
      <c r="E30" s="30"/>
      <c r="F30" s="30"/>
      <c r="G30" s="30"/>
      <c r="H30" s="30"/>
      <c r="I30" s="94"/>
      <c r="J30" s="69">
        <f>ROUND(J125, 2)</f>
        <v>0</v>
      </c>
      <c r="K30" s="30"/>
      <c r="L30" s="4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" customHeight="1">
      <c r="A31" s="30"/>
      <c r="B31" s="31"/>
      <c r="C31" s="30"/>
      <c r="D31" s="64"/>
      <c r="E31" s="64"/>
      <c r="F31" s="64"/>
      <c r="G31" s="64"/>
      <c r="H31" s="64"/>
      <c r="I31" s="100"/>
      <c r="J31" s="64"/>
      <c r="K31" s="64"/>
      <c r="L31" s="4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14.4" customHeight="1">
      <c r="A32" s="30"/>
      <c r="B32" s="31"/>
      <c r="C32" s="30"/>
      <c r="D32" s="30"/>
      <c r="E32" s="30"/>
      <c r="F32" s="34" t="s">
        <v>38</v>
      </c>
      <c r="G32" s="30"/>
      <c r="H32" s="30"/>
      <c r="I32" s="102" t="s">
        <v>37</v>
      </c>
      <c r="J32" s="34" t="s">
        <v>39</v>
      </c>
      <c r="K32" s="30"/>
      <c r="L32" s="4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14.4" customHeight="1">
      <c r="A33" s="30"/>
      <c r="B33" s="31"/>
      <c r="C33" s="30"/>
      <c r="D33" s="103" t="s">
        <v>40</v>
      </c>
      <c r="E33" s="25" t="s">
        <v>41</v>
      </c>
      <c r="F33" s="104">
        <f>ROUND((SUM(BE125:BE275)),  2)</f>
        <v>0</v>
      </c>
      <c r="G33" s="30"/>
      <c r="H33" s="30"/>
      <c r="I33" s="105">
        <v>0.21</v>
      </c>
      <c r="J33" s="104">
        <f>ROUND(((SUM(BE125:BE275))*I33),  2)</f>
        <v>0</v>
      </c>
      <c r="K33" s="30"/>
      <c r="L33" s="4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" customHeight="1">
      <c r="A34" s="30"/>
      <c r="B34" s="31"/>
      <c r="C34" s="30"/>
      <c r="D34" s="30"/>
      <c r="E34" s="25" t="s">
        <v>42</v>
      </c>
      <c r="F34" s="104">
        <f>ROUND((SUM(BF125:BF275)),  2)</f>
        <v>0</v>
      </c>
      <c r="G34" s="30"/>
      <c r="H34" s="30"/>
      <c r="I34" s="105">
        <v>0.15</v>
      </c>
      <c r="J34" s="104">
        <f>ROUND(((SUM(BF125:BF275))*I34),  2)</f>
        <v>0</v>
      </c>
      <c r="K34" s="30"/>
      <c r="L34" s="4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" hidden="1" customHeight="1">
      <c r="A35" s="30"/>
      <c r="B35" s="31"/>
      <c r="C35" s="30"/>
      <c r="D35" s="30"/>
      <c r="E35" s="25" t="s">
        <v>43</v>
      </c>
      <c r="F35" s="104">
        <f>ROUND((SUM(BG125:BG275)),  2)</f>
        <v>0</v>
      </c>
      <c r="G35" s="30"/>
      <c r="H35" s="30"/>
      <c r="I35" s="105">
        <v>0.21</v>
      </c>
      <c r="J35" s="104">
        <f>0</f>
        <v>0</v>
      </c>
      <c r="K35" s="30"/>
      <c r="L35" s="4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" hidden="1" customHeight="1">
      <c r="A36" s="30"/>
      <c r="B36" s="31"/>
      <c r="C36" s="30"/>
      <c r="D36" s="30"/>
      <c r="E36" s="25" t="s">
        <v>44</v>
      </c>
      <c r="F36" s="104">
        <f>ROUND((SUM(BH125:BH275)),  2)</f>
        <v>0</v>
      </c>
      <c r="G36" s="30"/>
      <c r="H36" s="30"/>
      <c r="I36" s="105">
        <v>0.15</v>
      </c>
      <c r="J36" s="104">
        <f>0</f>
        <v>0</v>
      </c>
      <c r="K36" s="30"/>
      <c r="L36" s="4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" hidden="1" customHeight="1">
      <c r="A37" s="30"/>
      <c r="B37" s="31"/>
      <c r="C37" s="30"/>
      <c r="D37" s="30"/>
      <c r="E37" s="25" t="s">
        <v>45</v>
      </c>
      <c r="F37" s="104">
        <f>ROUND((SUM(BI125:BI275)),  2)</f>
        <v>0</v>
      </c>
      <c r="G37" s="30"/>
      <c r="H37" s="30"/>
      <c r="I37" s="105">
        <v>0</v>
      </c>
      <c r="J37" s="104">
        <f>0</f>
        <v>0</v>
      </c>
      <c r="K37" s="30"/>
      <c r="L37" s="4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6.9" customHeight="1">
      <c r="A38" s="30"/>
      <c r="B38" s="31"/>
      <c r="C38" s="30"/>
      <c r="D38" s="30"/>
      <c r="E38" s="30"/>
      <c r="F38" s="30"/>
      <c r="G38" s="30"/>
      <c r="H38" s="30"/>
      <c r="I38" s="94"/>
      <c r="J38" s="30"/>
      <c r="K38" s="30"/>
      <c r="L38" s="4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25.35" customHeight="1">
      <c r="A39" s="30"/>
      <c r="B39" s="31"/>
      <c r="C39" s="106"/>
      <c r="D39" s="107" t="s">
        <v>46</v>
      </c>
      <c r="E39" s="58"/>
      <c r="F39" s="58"/>
      <c r="G39" s="108" t="s">
        <v>47</v>
      </c>
      <c r="H39" s="109" t="s">
        <v>48</v>
      </c>
      <c r="I39" s="110"/>
      <c r="J39" s="111">
        <f>SUM(J30:J37)</f>
        <v>0</v>
      </c>
      <c r="K39" s="112"/>
      <c r="L39" s="4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14.4" customHeight="1">
      <c r="A40" s="30"/>
      <c r="B40" s="31"/>
      <c r="C40" s="30"/>
      <c r="D40" s="30"/>
      <c r="E40" s="30"/>
      <c r="F40" s="30"/>
      <c r="G40" s="30"/>
      <c r="H40" s="30"/>
      <c r="I40" s="94"/>
      <c r="J40" s="30"/>
      <c r="K40" s="30"/>
      <c r="L40" s="4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1" customFormat="1" ht="14.4" customHeight="1">
      <c r="B41" s="18"/>
      <c r="I41" s="91"/>
      <c r="L41" s="18"/>
    </row>
    <row r="42" spans="1:31" s="1" customFormat="1" ht="14.4" customHeight="1">
      <c r="B42" s="18"/>
      <c r="I42" s="91"/>
      <c r="L42" s="18"/>
    </row>
    <row r="43" spans="1:31" s="1" customFormat="1" ht="14.4" customHeight="1">
      <c r="B43" s="18"/>
      <c r="I43" s="91"/>
      <c r="L43" s="18"/>
    </row>
    <row r="44" spans="1:31" s="1" customFormat="1" ht="14.4" customHeight="1">
      <c r="B44" s="18"/>
      <c r="I44" s="91"/>
      <c r="L44" s="18"/>
    </row>
    <row r="45" spans="1:31" s="1" customFormat="1" ht="14.4" customHeight="1">
      <c r="B45" s="18"/>
      <c r="I45" s="91"/>
      <c r="L45" s="18"/>
    </row>
    <row r="46" spans="1:31" s="1" customFormat="1" ht="14.4" customHeight="1">
      <c r="B46" s="18"/>
      <c r="I46" s="91"/>
      <c r="L46" s="18"/>
    </row>
    <row r="47" spans="1:31" s="1" customFormat="1" ht="14.4" customHeight="1">
      <c r="B47" s="18"/>
      <c r="I47" s="91"/>
      <c r="L47" s="18"/>
    </row>
    <row r="48" spans="1:31" s="1" customFormat="1" ht="14.4" customHeight="1">
      <c r="B48" s="18"/>
      <c r="I48" s="91"/>
      <c r="L48" s="18"/>
    </row>
    <row r="49" spans="1:31" s="1" customFormat="1" ht="14.4" customHeight="1">
      <c r="B49" s="18"/>
      <c r="I49" s="91"/>
      <c r="L49" s="18"/>
    </row>
    <row r="50" spans="1:31" s="2" customFormat="1" ht="14.4" customHeight="1">
      <c r="B50" s="40"/>
      <c r="D50" s="41" t="s">
        <v>49</v>
      </c>
      <c r="E50" s="42"/>
      <c r="F50" s="42"/>
      <c r="G50" s="41" t="s">
        <v>50</v>
      </c>
      <c r="H50" s="42"/>
      <c r="I50" s="113"/>
      <c r="J50" s="42"/>
      <c r="K50" s="42"/>
      <c r="L50" s="40"/>
    </row>
    <row r="51" spans="1:31">
      <c r="B51" s="18"/>
      <c r="L51" s="18"/>
    </row>
    <row r="52" spans="1:31">
      <c r="B52" s="18"/>
      <c r="L52" s="18"/>
    </row>
    <row r="53" spans="1:31">
      <c r="B53" s="18"/>
      <c r="L53" s="18"/>
    </row>
    <row r="54" spans="1:31">
      <c r="B54" s="18"/>
      <c r="L54" s="18"/>
    </row>
    <row r="55" spans="1:31">
      <c r="B55" s="18"/>
      <c r="L55" s="18"/>
    </row>
    <row r="56" spans="1:31">
      <c r="B56" s="18"/>
      <c r="L56" s="18"/>
    </row>
    <row r="57" spans="1:31">
      <c r="B57" s="18"/>
      <c r="L57" s="18"/>
    </row>
    <row r="58" spans="1:31">
      <c r="B58" s="18"/>
      <c r="L58" s="18"/>
    </row>
    <row r="59" spans="1:31">
      <c r="B59" s="18"/>
      <c r="L59" s="18"/>
    </row>
    <row r="60" spans="1:31">
      <c r="B60" s="18"/>
      <c r="L60" s="18"/>
    </row>
    <row r="61" spans="1:31" s="2" customFormat="1" ht="13.2">
      <c r="A61" s="30"/>
      <c r="B61" s="31"/>
      <c r="C61" s="30"/>
      <c r="D61" s="43" t="s">
        <v>51</v>
      </c>
      <c r="E61" s="33"/>
      <c r="F61" s="114" t="s">
        <v>52</v>
      </c>
      <c r="G61" s="43" t="s">
        <v>51</v>
      </c>
      <c r="H61" s="33"/>
      <c r="I61" s="115"/>
      <c r="J61" s="116" t="s">
        <v>52</v>
      </c>
      <c r="K61" s="33"/>
      <c r="L61" s="4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>
      <c r="B62" s="18"/>
      <c r="L62" s="18"/>
    </row>
    <row r="63" spans="1:31">
      <c r="B63" s="18"/>
      <c r="L63" s="18"/>
    </row>
    <row r="64" spans="1:31">
      <c r="B64" s="18"/>
      <c r="L64" s="18"/>
    </row>
    <row r="65" spans="1:31" s="2" customFormat="1" ht="13.2">
      <c r="A65" s="30"/>
      <c r="B65" s="31"/>
      <c r="C65" s="30"/>
      <c r="D65" s="41" t="s">
        <v>53</v>
      </c>
      <c r="E65" s="44"/>
      <c r="F65" s="44"/>
      <c r="G65" s="41" t="s">
        <v>54</v>
      </c>
      <c r="H65" s="44"/>
      <c r="I65" s="117"/>
      <c r="J65" s="44"/>
      <c r="K65" s="44"/>
      <c r="L65" s="4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>
      <c r="B66" s="18"/>
      <c r="L66" s="18"/>
    </row>
    <row r="67" spans="1:31">
      <c r="B67" s="18"/>
      <c r="L67" s="18"/>
    </row>
    <row r="68" spans="1:31">
      <c r="B68" s="18"/>
      <c r="L68" s="18"/>
    </row>
    <row r="69" spans="1:31">
      <c r="B69" s="18"/>
      <c r="L69" s="18"/>
    </row>
    <row r="70" spans="1:31">
      <c r="B70" s="18"/>
      <c r="L70" s="18"/>
    </row>
    <row r="71" spans="1:31">
      <c r="B71" s="18"/>
      <c r="L71" s="18"/>
    </row>
    <row r="72" spans="1:31">
      <c r="B72" s="18"/>
      <c r="L72" s="18"/>
    </row>
    <row r="73" spans="1:31">
      <c r="B73" s="18"/>
      <c r="L73" s="18"/>
    </row>
    <row r="74" spans="1:31">
      <c r="B74" s="18"/>
      <c r="L74" s="18"/>
    </row>
    <row r="75" spans="1:31">
      <c r="B75" s="18"/>
      <c r="L75" s="18"/>
    </row>
    <row r="76" spans="1:31" s="2" customFormat="1" ht="13.2">
      <c r="A76" s="30"/>
      <c r="B76" s="31"/>
      <c r="C76" s="30"/>
      <c r="D76" s="43" t="s">
        <v>51</v>
      </c>
      <c r="E76" s="33"/>
      <c r="F76" s="114" t="s">
        <v>52</v>
      </c>
      <c r="G76" s="43" t="s">
        <v>51</v>
      </c>
      <c r="H76" s="33"/>
      <c r="I76" s="115"/>
      <c r="J76" s="116" t="s">
        <v>52</v>
      </c>
      <c r="K76" s="33"/>
      <c r="L76" s="4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" customHeight="1">
      <c r="A77" s="30"/>
      <c r="B77" s="45"/>
      <c r="C77" s="46"/>
      <c r="D77" s="46"/>
      <c r="E77" s="46"/>
      <c r="F77" s="46"/>
      <c r="G77" s="46"/>
      <c r="H77" s="46"/>
      <c r="I77" s="118"/>
      <c r="J77" s="46"/>
      <c r="K77" s="46"/>
      <c r="L77" s="4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47" s="2" customFormat="1" ht="6.9" customHeight="1">
      <c r="A81" s="30"/>
      <c r="B81" s="47"/>
      <c r="C81" s="48"/>
      <c r="D81" s="48"/>
      <c r="E81" s="48"/>
      <c r="F81" s="48"/>
      <c r="G81" s="48"/>
      <c r="H81" s="48"/>
      <c r="I81" s="119"/>
      <c r="J81" s="48"/>
      <c r="K81" s="48"/>
      <c r="L81" s="4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47" s="2" customFormat="1" ht="24.9" customHeight="1">
      <c r="A82" s="30"/>
      <c r="B82" s="31"/>
      <c r="C82" s="19" t="s">
        <v>93</v>
      </c>
      <c r="D82" s="30"/>
      <c r="E82" s="30"/>
      <c r="F82" s="30"/>
      <c r="G82" s="30"/>
      <c r="H82" s="30"/>
      <c r="I82" s="94"/>
      <c r="J82" s="30"/>
      <c r="K82" s="30"/>
      <c r="L82" s="4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47" s="2" customFormat="1" ht="6.9" customHeight="1">
      <c r="A83" s="30"/>
      <c r="B83" s="31"/>
      <c r="C83" s="30"/>
      <c r="D83" s="30"/>
      <c r="E83" s="30"/>
      <c r="F83" s="30"/>
      <c r="G83" s="30"/>
      <c r="H83" s="30"/>
      <c r="I83" s="94"/>
      <c r="J83" s="30"/>
      <c r="K83" s="30"/>
      <c r="L83" s="4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47" s="2" customFormat="1" ht="12" customHeight="1">
      <c r="A84" s="30"/>
      <c r="B84" s="31"/>
      <c r="C84" s="25" t="s">
        <v>16</v>
      </c>
      <c r="D84" s="30"/>
      <c r="E84" s="30"/>
      <c r="F84" s="30"/>
      <c r="G84" s="30"/>
      <c r="H84" s="30"/>
      <c r="I84" s="94"/>
      <c r="J84" s="30"/>
      <c r="K84" s="30"/>
      <c r="L84" s="4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47" s="2" customFormat="1" ht="16.5" customHeight="1">
      <c r="A85" s="30"/>
      <c r="B85" s="31"/>
      <c r="C85" s="30"/>
      <c r="D85" s="30"/>
      <c r="E85" s="230" t="str">
        <f>E7</f>
        <v>MIMOŇ - UL. NOVOPOLNÍ</v>
      </c>
      <c r="F85" s="231"/>
      <c r="G85" s="231"/>
      <c r="H85" s="231"/>
      <c r="I85" s="94"/>
      <c r="J85" s="30"/>
      <c r="K85" s="30"/>
      <c r="L85" s="4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47" s="2" customFormat="1" ht="12" customHeight="1">
      <c r="A86" s="30"/>
      <c r="B86" s="31"/>
      <c r="C86" s="25" t="s">
        <v>91</v>
      </c>
      <c r="D86" s="30"/>
      <c r="E86" s="30"/>
      <c r="F86" s="30"/>
      <c r="G86" s="30"/>
      <c r="H86" s="30"/>
      <c r="I86" s="94"/>
      <c r="J86" s="30"/>
      <c r="K86" s="30"/>
      <c r="L86" s="4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47" s="2" customFormat="1" ht="16.5" customHeight="1">
      <c r="A87" s="30"/>
      <c r="B87" s="31"/>
      <c r="C87" s="30"/>
      <c r="D87" s="30"/>
      <c r="E87" s="202" t="str">
        <f>E9</f>
        <v>01 - Komunikace a zpevněné plochy</v>
      </c>
      <c r="F87" s="229"/>
      <c r="G87" s="229"/>
      <c r="H87" s="229"/>
      <c r="I87" s="94"/>
      <c r="J87" s="30"/>
      <c r="K87" s="30"/>
      <c r="L87" s="4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47" s="2" customFormat="1" ht="6.9" customHeight="1">
      <c r="A88" s="30"/>
      <c r="B88" s="31"/>
      <c r="C88" s="30"/>
      <c r="D88" s="30"/>
      <c r="E88" s="30"/>
      <c r="F88" s="30"/>
      <c r="G88" s="30"/>
      <c r="H88" s="30"/>
      <c r="I88" s="94"/>
      <c r="J88" s="30"/>
      <c r="K88" s="30"/>
      <c r="L88" s="4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47" s="2" customFormat="1" ht="12" customHeight="1">
      <c r="A89" s="30"/>
      <c r="B89" s="31"/>
      <c r="C89" s="25" t="s">
        <v>20</v>
      </c>
      <c r="D89" s="30"/>
      <c r="E89" s="30"/>
      <c r="F89" s="23" t="str">
        <f>F12</f>
        <v xml:space="preserve"> </v>
      </c>
      <c r="G89" s="30"/>
      <c r="H89" s="30"/>
      <c r="I89" s="95" t="s">
        <v>22</v>
      </c>
      <c r="J89" s="53" t="str">
        <f>IF(J12="","",J12)</f>
        <v>24. 6. 2020</v>
      </c>
      <c r="K89" s="30"/>
      <c r="L89" s="4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47" s="2" customFormat="1" ht="6.9" customHeight="1">
      <c r="A90" s="30"/>
      <c r="B90" s="31"/>
      <c r="C90" s="30"/>
      <c r="D90" s="30"/>
      <c r="E90" s="30"/>
      <c r="F90" s="30"/>
      <c r="G90" s="30"/>
      <c r="H90" s="30"/>
      <c r="I90" s="94"/>
      <c r="J90" s="30"/>
      <c r="K90" s="30"/>
      <c r="L90" s="4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47" s="2" customFormat="1" ht="15.15" customHeight="1">
      <c r="A91" s="30"/>
      <c r="B91" s="31"/>
      <c r="C91" s="25" t="s">
        <v>24</v>
      </c>
      <c r="D91" s="30"/>
      <c r="E91" s="30"/>
      <c r="F91" s="23" t="str">
        <f>E15</f>
        <v>Město Mimoň</v>
      </c>
      <c r="G91" s="30"/>
      <c r="H91" s="30"/>
      <c r="I91" s="95" t="s">
        <v>30</v>
      </c>
      <c r="J91" s="28" t="str">
        <f>E21</f>
        <v>Ing. Jiří Sobol</v>
      </c>
      <c r="K91" s="30"/>
      <c r="L91" s="4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47" s="2" customFormat="1" ht="15.15" customHeight="1">
      <c r="A92" s="30"/>
      <c r="B92" s="31"/>
      <c r="C92" s="25" t="s">
        <v>28</v>
      </c>
      <c r="D92" s="30"/>
      <c r="E92" s="30"/>
      <c r="F92" s="23" t="str">
        <f>IF(E18="","",E18)</f>
        <v>Vyplň údaj</v>
      </c>
      <c r="G92" s="30"/>
      <c r="H92" s="30"/>
      <c r="I92" s="95" t="s">
        <v>33</v>
      </c>
      <c r="J92" s="28" t="str">
        <f>E24</f>
        <v>Ing. Dominik Šlajer</v>
      </c>
      <c r="K92" s="30"/>
      <c r="L92" s="4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47" s="2" customFormat="1" ht="10.35" customHeight="1">
      <c r="A93" s="30"/>
      <c r="B93" s="31"/>
      <c r="C93" s="30"/>
      <c r="D93" s="30"/>
      <c r="E93" s="30"/>
      <c r="F93" s="30"/>
      <c r="G93" s="30"/>
      <c r="H93" s="30"/>
      <c r="I93" s="94"/>
      <c r="J93" s="30"/>
      <c r="K93" s="30"/>
      <c r="L93" s="4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47" s="2" customFormat="1" ht="29.25" customHeight="1">
      <c r="A94" s="30"/>
      <c r="B94" s="31"/>
      <c r="C94" s="120" t="s">
        <v>94</v>
      </c>
      <c r="D94" s="106"/>
      <c r="E94" s="106"/>
      <c r="F94" s="106"/>
      <c r="G94" s="106"/>
      <c r="H94" s="106"/>
      <c r="I94" s="121"/>
      <c r="J94" s="122" t="s">
        <v>95</v>
      </c>
      <c r="K94" s="106"/>
      <c r="L94" s="4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47" s="2" customFormat="1" ht="10.35" customHeight="1">
      <c r="A95" s="30"/>
      <c r="B95" s="31"/>
      <c r="C95" s="30"/>
      <c r="D95" s="30"/>
      <c r="E95" s="30"/>
      <c r="F95" s="30"/>
      <c r="G95" s="30"/>
      <c r="H95" s="30"/>
      <c r="I95" s="94"/>
      <c r="J95" s="30"/>
      <c r="K95" s="30"/>
      <c r="L95" s="4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47" s="2" customFormat="1" ht="22.8" customHeight="1">
      <c r="A96" s="30"/>
      <c r="B96" s="31"/>
      <c r="C96" s="123" t="s">
        <v>96</v>
      </c>
      <c r="D96" s="30"/>
      <c r="E96" s="30"/>
      <c r="F96" s="30"/>
      <c r="G96" s="30"/>
      <c r="H96" s="30"/>
      <c r="I96" s="94"/>
      <c r="J96" s="69">
        <f>J125</f>
        <v>0</v>
      </c>
      <c r="K96" s="30"/>
      <c r="L96" s="4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U96" s="15" t="s">
        <v>97</v>
      </c>
    </row>
    <row r="97" spans="1:31" s="9" customFormat="1" ht="24.9" customHeight="1">
      <c r="B97" s="124"/>
      <c r="D97" s="125" t="s">
        <v>152</v>
      </c>
      <c r="E97" s="126"/>
      <c r="F97" s="126"/>
      <c r="G97" s="126"/>
      <c r="H97" s="126"/>
      <c r="I97" s="127"/>
      <c r="J97" s="128">
        <f>J126</f>
        <v>0</v>
      </c>
      <c r="L97" s="124"/>
    </row>
    <row r="98" spans="1:31" s="12" customFormat="1" ht="19.95" customHeight="1">
      <c r="B98" s="172"/>
      <c r="D98" s="173" t="s">
        <v>153</v>
      </c>
      <c r="E98" s="174"/>
      <c r="F98" s="174"/>
      <c r="G98" s="174"/>
      <c r="H98" s="174"/>
      <c r="I98" s="175"/>
      <c r="J98" s="176">
        <f>J127</f>
        <v>0</v>
      </c>
      <c r="L98" s="172"/>
    </row>
    <row r="99" spans="1:31" s="12" customFormat="1" ht="19.95" customHeight="1">
      <c r="B99" s="172"/>
      <c r="D99" s="173" t="s">
        <v>154</v>
      </c>
      <c r="E99" s="174"/>
      <c r="F99" s="174"/>
      <c r="G99" s="174"/>
      <c r="H99" s="174"/>
      <c r="I99" s="175"/>
      <c r="J99" s="176">
        <f>J176</f>
        <v>0</v>
      </c>
      <c r="L99" s="172"/>
    </row>
    <row r="100" spans="1:31" s="12" customFormat="1" ht="19.95" customHeight="1">
      <c r="B100" s="172"/>
      <c r="D100" s="173" t="s">
        <v>155</v>
      </c>
      <c r="E100" s="174"/>
      <c r="F100" s="174"/>
      <c r="G100" s="174"/>
      <c r="H100" s="174"/>
      <c r="I100" s="175"/>
      <c r="J100" s="176">
        <f>J180</f>
        <v>0</v>
      </c>
      <c r="L100" s="172"/>
    </row>
    <row r="101" spans="1:31" s="12" customFormat="1" ht="19.95" customHeight="1">
      <c r="B101" s="172"/>
      <c r="D101" s="173" t="s">
        <v>156</v>
      </c>
      <c r="E101" s="174"/>
      <c r="F101" s="174"/>
      <c r="G101" s="174"/>
      <c r="H101" s="174"/>
      <c r="I101" s="175"/>
      <c r="J101" s="176">
        <f>J223</f>
        <v>0</v>
      </c>
      <c r="L101" s="172"/>
    </row>
    <row r="102" spans="1:31" s="12" customFormat="1" ht="19.95" customHeight="1">
      <c r="B102" s="172"/>
      <c r="D102" s="173" t="s">
        <v>157</v>
      </c>
      <c r="E102" s="174"/>
      <c r="F102" s="174"/>
      <c r="G102" s="174"/>
      <c r="H102" s="174"/>
      <c r="I102" s="175"/>
      <c r="J102" s="176">
        <f>J232</f>
        <v>0</v>
      </c>
      <c r="L102" s="172"/>
    </row>
    <row r="103" spans="1:31" s="12" customFormat="1" ht="19.95" customHeight="1">
      <c r="B103" s="172"/>
      <c r="D103" s="173" t="s">
        <v>158</v>
      </c>
      <c r="E103" s="174"/>
      <c r="F103" s="174"/>
      <c r="G103" s="174"/>
      <c r="H103" s="174"/>
      <c r="I103" s="175"/>
      <c r="J103" s="176">
        <f>J258</f>
        <v>0</v>
      </c>
      <c r="L103" s="172"/>
    </row>
    <row r="104" spans="1:31" s="9" customFormat="1" ht="24.9" customHeight="1">
      <c r="B104" s="124"/>
      <c r="D104" s="125" t="s">
        <v>159</v>
      </c>
      <c r="E104" s="126"/>
      <c r="F104" s="126"/>
      <c r="G104" s="126"/>
      <c r="H104" s="126"/>
      <c r="I104" s="127"/>
      <c r="J104" s="128">
        <f>J271</f>
        <v>0</v>
      </c>
      <c r="L104" s="124"/>
    </row>
    <row r="105" spans="1:31" s="12" customFormat="1" ht="19.95" customHeight="1">
      <c r="B105" s="172"/>
      <c r="D105" s="173" t="s">
        <v>160</v>
      </c>
      <c r="E105" s="174"/>
      <c r="F105" s="174"/>
      <c r="G105" s="174"/>
      <c r="H105" s="174"/>
      <c r="I105" s="175"/>
      <c r="J105" s="176">
        <f>J272</f>
        <v>0</v>
      </c>
      <c r="L105" s="172"/>
    </row>
    <row r="106" spans="1:31" s="2" customFormat="1" ht="21.75" customHeight="1">
      <c r="A106" s="30"/>
      <c r="B106" s="31"/>
      <c r="C106" s="30"/>
      <c r="D106" s="30"/>
      <c r="E106" s="30"/>
      <c r="F106" s="30"/>
      <c r="G106" s="30"/>
      <c r="H106" s="30"/>
      <c r="I106" s="94"/>
      <c r="J106" s="30"/>
      <c r="K106" s="30"/>
      <c r="L106" s="4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31" s="2" customFormat="1" ht="6.9" customHeight="1">
      <c r="A107" s="30"/>
      <c r="B107" s="45"/>
      <c r="C107" s="46"/>
      <c r="D107" s="46"/>
      <c r="E107" s="46"/>
      <c r="F107" s="46"/>
      <c r="G107" s="46"/>
      <c r="H107" s="46"/>
      <c r="I107" s="118"/>
      <c r="J107" s="46"/>
      <c r="K107" s="46"/>
      <c r="L107" s="4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11" spans="1:31" s="2" customFormat="1" ht="6.9" customHeight="1">
      <c r="A111" s="30"/>
      <c r="B111" s="47"/>
      <c r="C111" s="48"/>
      <c r="D111" s="48"/>
      <c r="E111" s="48"/>
      <c r="F111" s="48"/>
      <c r="G111" s="48"/>
      <c r="H111" s="48"/>
      <c r="I111" s="119"/>
      <c r="J111" s="48"/>
      <c r="K111" s="48"/>
      <c r="L111" s="4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s="2" customFormat="1" ht="24.9" customHeight="1">
      <c r="A112" s="30"/>
      <c r="B112" s="31"/>
      <c r="C112" s="19" t="s">
        <v>99</v>
      </c>
      <c r="D112" s="30"/>
      <c r="E112" s="30"/>
      <c r="F112" s="30"/>
      <c r="G112" s="30"/>
      <c r="H112" s="30"/>
      <c r="I112" s="94"/>
      <c r="J112" s="30"/>
      <c r="K112" s="30"/>
      <c r="L112" s="4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6.9" customHeight="1">
      <c r="A113" s="30"/>
      <c r="B113" s="31"/>
      <c r="C113" s="30"/>
      <c r="D113" s="30"/>
      <c r="E113" s="30"/>
      <c r="F113" s="30"/>
      <c r="G113" s="30"/>
      <c r="H113" s="30"/>
      <c r="I113" s="94"/>
      <c r="J113" s="30"/>
      <c r="K113" s="30"/>
      <c r="L113" s="4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2" customHeight="1">
      <c r="A114" s="30"/>
      <c r="B114" s="31"/>
      <c r="C114" s="25" t="s">
        <v>16</v>
      </c>
      <c r="D114" s="30"/>
      <c r="E114" s="30"/>
      <c r="F114" s="30"/>
      <c r="G114" s="30"/>
      <c r="H114" s="30"/>
      <c r="I114" s="94"/>
      <c r="J114" s="30"/>
      <c r="K114" s="30"/>
      <c r="L114" s="4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16.5" customHeight="1">
      <c r="A115" s="30"/>
      <c r="B115" s="31"/>
      <c r="C115" s="30"/>
      <c r="D115" s="30"/>
      <c r="E115" s="230" t="str">
        <f>E7</f>
        <v>MIMOŇ - UL. NOVOPOLNÍ</v>
      </c>
      <c r="F115" s="231"/>
      <c r="G115" s="231"/>
      <c r="H115" s="231"/>
      <c r="I115" s="94"/>
      <c r="J115" s="30"/>
      <c r="K115" s="30"/>
      <c r="L115" s="4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2" customFormat="1" ht="12" customHeight="1">
      <c r="A116" s="30"/>
      <c r="B116" s="31"/>
      <c r="C116" s="25" t="s">
        <v>91</v>
      </c>
      <c r="D116" s="30"/>
      <c r="E116" s="30"/>
      <c r="F116" s="30"/>
      <c r="G116" s="30"/>
      <c r="H116" s="30"/>
      <c r="I116" s="94"/>
      <c r="J116" s="30"/>
      <c r="K116" s="30"/>
      <c r="L116" s="4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2" customFormat="1" ht="16.5" customHeight="1">
      <c r="A117" s="30"/>
      <c r="B117" s="31"/>
      <c r="C117" s="30"/>
      <c r="D117" s="30"/>
      <c r="E117" s="202" t="str">
        <f>E9</f>
        <v>01 - Komunikace a zpevněné plochy</v>
      </c>
      <c r="F117" s="229"/>
      <c r="G117" s="229"/>
      <c r="H117" s="229"/>
      <c r="I117" s="94"/>
      <c r="J117" s="30"/>
      <c r="K117" s="30"/>
      <c r="L117" s="4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2" customFormat="1" ht="6.9" customHeight="1">
      <c r="A118" s="30"/>
      <c r="B118" s="31"/>
      <c r="C118" s="30"/>
      <c r="D118" s="30"/>
      <c r="E118" s="30"/>
      <c r="F118" s="30"/>
      <c r="G118" s="30"/>
      <c r="H118" s="30"/>
      <c r="I118" s="94"/>
      <c r="J118" s="30"/>
      <c r="K118" s="30"/>
      <c r="L118" s="4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2" customFormat="1" ht="12" customHeight="1">
      <c r="A119" s="30"/>
      <c r="B119" s="31"/>
      <c r="C119" s="25" t="s">
        <v>20</v>
      </c>
      <c r="D119" s="30"/>
      <c r="E119" s="30"/>
      <c r="F119" s="23" t="str">
        <f>F12</f>
        <v xml:space="preserve"> </v>
      </c>
      <c r="G119" s="30"/>
      <c r="H119" s="30"/>
      <c r="I119" s="95" t="s">
        <v>22</v>
      </c>
      <c r="J119" s="53" t="str">
        <f>IF(J12="","",J12)</f>
        <v>24. 6. 2020</v>
      </c>
      <c r="K119" s="30"/>
      <c r="L119" s="4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</row>
    <row r="120" spans="1:65" s="2" customFormat="1" ht="6.9" customHeight="1">
      <c r="A120" s="30"/>
      <c r="B120" s="31"/>
      <c r="C120" s="30"/>
      <c r="D120" s="30"/>
      <c r="E120" s="30"/>
      <c r="F120" s="30"/>
      <c r="G120" s="30"/>
      <c r="H120" s="30"/>
      <c r="I120" s="94"/>
      <c r="J120" s="30"/>
      <c r="K120" s="30"/>
      <c r="L120" s="4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65" s="2" customFormat="1" ht="15.15" customHeight="1">
      <c r="A121" s="30"/>
      <c r="B121" s="31"/>
      <c r="C121" s="25" t="s">
        <v>24</v>
      </c>
      <c r="D121" s="30"/>
      <c r="E121" s="30"/>
      <c r="F121" s="23" t="str">
        <f>E15</f>
        <v>Město Mimoň</v>
      </c>
      <c r="G121" s="30"/>
      <c r="H121" s="30"/>
      <c r="I121" s="95" t="s">
        <v>30</v>
      </c>
      <c r="J121" s="28" t="str">
        <f>E21</f>
        <v>Ing. Jiří Sobol</v>
      </c>
      <c r="K121" s="30"/>
      <c r="L121" s="4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65" s="2" customFormat="1" ht="15.15" customHeight="1">
      <c r="A122" s="30"/>
      <c r="B122" s="31"/>
      <c r="C122" s="25" t="s">
        <v>28</v>
      </c>
      <c r="D122" s="30"/>
      <c r="E122" s="30"/>
      <c r="F122" s="23" t="str">
        <f>IF(E18="","",E18)</f>
        <v>Vyplň údaj</v>
      </c>
      <c r="G122" s="30"/>
      <c r="H122" s="30"/>
      <c r="I122" s="95" t="s">
        <v>33</v>
      </c>
      <c r="J122" s="28" t="str">
        <f>E24</f>
        <v>Ing. Dominik Šlajer</v>
      </c>
      <c r="K122" s="30"/>
      <c r="L122" s="4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65" s="2" customFormat="1" ht="10.35" customHeight="1">
      <c r="A123" s="30"/>
      <c r="B123" s="31"/>
      <c r="C123" s="30"/>
      <c r="D123" s="30"/>
      <c r="E123" s="30"/>
      <c r="F123" s="30"/>
      <c r="G123" s="30"/>
      <c r="H123" s="30"/>
      <c r="I123" s="94"/>
      <c r="J123" s="30"/>
      <c r="K123" s="30"/>
      <c r="L123" s="4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  <row r="124" spans="1:65" s="10" customFormat="1" ht="29.25" customHeight="1">
      <c r="A124" s="129"/>
      <c r="B124" s="130"/>
      <c r="C124" s="131" t="s">
        <v>100</v>
      </c>
      <c r="D124" s="132" t="s">
        <v>61</v>
      </c>
      <c r="E124" s="132" t="s">
        <v>57</v>
      </c>
      <c r="F124" s="132" t="s">
        <v>58</v>
      </c>
      <c r="G124" s="132" t="s">
        <v>101</v>
      </c>
      <c r="H124" s="132" t="s">
        <v>102</v>
      </c>
      <c r="I124" s="133" t="s">
        <v>103</v>
      </c>
      <c r="J124" s="132" t="s">
        <v>95</v>
      </c>
      <c r="K124" s="134" t="s">
        <v>104</v>
      </c>
      <c r="L124" s="135"/>
      <c r="M124" s="60" t="s">
        <v>1</v>
      </c>
      <c r="N124" s="61" t="s">
        <v>40</v>
      </c>
      <c r="O124" s="61" t="s">
        <v>105</v>
      </c>
      <c r="P124" s="61" t="s">
        <v>106</v>
      </c>
      <c r="Q124" s="61" t="s">
        <v>107</v>
      </c>
      <c r="R124" s="61" t="s">
        <v>108</v>
      </c>
      <c r="S124" s="61" t="s">
        <v>109</v>
      </c>
      <c r="T124" s="61" t="s">
        <v>110</v>
      </c>
      <c r="U124" s="62" t="s">
        <v>111</v>
      </c>
      <c r="V124" s="129"/>
      <c r="W124" s="129"/>
      <c r="X124" s="129"/>
      <c r="Y124" s="129"/>
      <c r="Z124" s="129"/>
      <c r="AA124" s="129"/>
      <c r="AB124" s="129"/>
      <c r="AC124" s="129"/>
      <c r="AD124" s="129"/>
      <c r="AE124" s="129"/>
    </row>
    <row r="125" spans="1:65" s="2" customFormat="1" ht="22.8" customHeight="1">
      <c r="A125" s="30"/>
      <c r="B125" s="31"/>
      <c r="C125" s="67" t="s">
        <v>112</v>
      </c>
      <c r="D125" s="30"/>
      <c r="E125" s="30"/>
      <c r="F125" s="30"/>
      <c r="G125" s="30"/>
      <c r="H125" s="30"/>
      <c r="I125" s="94"/>
      <c r="J125" s="136">
        <f>BK125</f>
        <v>0</v>
      </c>
      <c r="K125" s="30"/>
      <c r="L125" s="31"/>
      <c r="M125" s="63"/>
      <c r="N125" s="54"/>
      <c r="O125" s="64"/>
      <c r="P125" s="137">
        <f>P126+P271</f>
        <v>0</v>
      </c>
      <c r="Q125" s="64"/>
      <c r="R125" s="137">
        <f>R126+R271</f>
        <v>0</v>
      </c>
      <c r="S125" s="64"/>
      <c r="T125" s="137">
        <f>T126+T271</f>
        <v>0</v>
      </c>
      <c r="U125" s="65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T125" s="15" t="s">
        <v>75</v>
      </c>
      <c r="AU125" s="15" t="s">
        <v>97</v>
      </c>
      <c r="BK125" s="138">
        <f>BK126+BK271</f>
        <v>0</v>
      </c>
    </row>
    <row r="126" spans="1:65" s="11" customFormat="1" ht="25.95" customHeight="1">
      <c r="B126" s="139"/>
      <c r="D126" s="140" t="s">
        <v>75</v>
      </c>
      <c r="E126" s="141" t="s">
        <v>161</v>
      </c>
      <c r="F126" s="141" t="s">
        <v>162</v>
      </c>
      <c r="I126" s="142"/>
      <c r="J126" s="143">
        <f>BK126</f>
        <v>0</v>
      </c>
      <c r="L126" s="139"/>
      <c r="M126" s="144"/>
      <c r="N126" s="145"/>
      <c r="O126" s="145"/>
      <c r="P126" s="146">
        <f>P127+P176+P180+P223+P232+P258</f>
        <v>0</v>
      </c>
      <c r="Q126" s="145"/>
      <c r="R126" s="146">
        <f>R127+R176+R180+R223+R232+R258</f>
        <v>0</v>
      </c>
      <c r="S126" s="145"/>
      <c r="T126" s="146">
        <f>T127+T176+T180+T223+T232+T258</f>
        <v>0</v>
      </c>
      <c r="U126" s="147"/>
      <c r="AR126" s="140" t="s">
        <v>84</v>
      </c>
      <c r="AT126" s="148" t="s">
        <v>75</v>
      </c>
      <c r="AU126" s="148" t="s">
        <v>76</v>
      </c>
      <c r="AY126" s="140" t="s">
        <v>116</v>
      </c>
      <c r="BK126" s="149">
        <f>BK127+BK176+BK180+BK223+BK232+BK258</f>
        <v>0</v>
      </c>
    </row>
    <row r="127" spans="1:65" s="11" customFormat="1" ht="22.8" customHeight="1">
      <c r="B127" s="139"/>
      <c r="D127" s="140" t="s">
        <v>75</v>
      </c>
      <c r="E127" s="177" t="s">
        <v>84</v>
      </c>
      <c r="F127" s="177" t="s">
        <v>163</v>
      </c>
      <c r="I127" s="142"/>
      <c r="J127" s="178">
        <f>BK127</f>
        <v>0</v>
      </c>
      <c r="L127" s="139"/>
      <c r="M127" s="144"/>
      <c r="N127" s="145"/>
      <c r="O127" s="145"/>
      <c r="P127" s="146">
        <f>SUM(P128:P175)</f>
        <v>0</v>
      </c>
      <c r="Q127" s="145"/>
      <c r="R127" s="146">
        <f>SUM(R128:R175)</f>
        <v>0</v>
      </c>
      <c r="S127" s="145"/>
      <c r="T127" s="146">
        <f>SUM(T128:T175)</f>
        <v>0</v>
      </c>
      <c r="U127" s="147"/>
      <c r="AR127" s="140" t="s">
        <v>84</v>
      </c>
      <c r="AT127" s="148" t="s">
        <v>75</v>
      </c>
      <c r="AU127" s="148" t="s">
        <v>84</v>
      </c>
      <c r="AY127" s="140" t="s">
        <v>116</v>
      </c>
      <c r="BK127" s="149">
        <f>SUM(BK128:BK175)</f>
        <v>0</v>
      </c>
    </row>
    <row r="128" spans="1:65" s="2" customFormat="1" ht="16.5" customHeight="1">
      <c r="A128" s="30"/>
      <c r="B128" s="150"/>
      <c r="C128" s="151" t="s">
        <v>84</v>
      </c>
      <c r="D128" s="151" t="s">
        <v>117</v>
      </c>
      <c r="E128" s="152" t="s">
        <v>164</v>
      </c>
      <c r="F128" s="153" t="s">
        <v>165</v>
      </c>
      <c r="G128" s="154" t="s">
        <v>166</v>
      </c>
      <c r="H128" s="155">
        <v>50</v>
      </c>
      <c r="I128" s="156"/>
      <c r="J128" s="157">
        <f>ROUND(I128*H128,2)</f>
        <v>0</v>
      </c>
      <c r="K128" s="153" t="s">
        <v>167</v>
      </c>
      <c r="L128" s="31"/>
      <c r="M128" s="158" t="s">
        <v>1</v>
      </c>
      <c r="N128" s="159" t="s">
        <v>41</v>
      </c>
      <c r="O128" s="56"/>
      <c r="P128" s="160">
        <f>O128*H128</f>
        <v>0</v>
      </c>
      <c r="Q128" s="160">
        <v>0</v>
      </c>
      <c r="R128" s="160">
        <f>Q128*H128</f>
        <v>0</v>
      </c>
      <c r="S128" s="160">
        <v>0</v>
      </c>
      <c r="T128" s="160">
        <f>S128*H128</f>
        <v>0</v>
      </c>
      <c r="U128" s="161" t="s">
        <v>1</v>
      </c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R128" s="162" t="s">
        <v>115</v>
      </c>
      <c r="AT128" s="162" t="s">
        <v>117</v>
      </c>
      <c r="AU128" s="162" t="s">
        <v>86</v>
      </c>
      <c r="AY128" s="15" t="s">
        <v>116</v>
      </c>
      <c r="BE128" s="163">
        <f>IF(N128="základní",J128,0)</f>
        <v>0</v>
      </c>
      <c r="BF128" s="163">
        <f>IF(N128="snížená",J128,0)</f>
        <v>0</v>
      </c>
      <c r="BG128" s="163">
        <f>IF(N128="zákl. přenesená",J128,0)</f>
        <v>0</v>
      </c>
      <c r="BH128" s="163">
        <f>IF(N128="sníž. přenesená",J128,0)</f>
        <v>0</v>
      </c>
      <c r="BI128" s="163">
        <f>IF(N128="nulová",J128,0)</f>
        <v>0</v>
      </c>
      <c r="BJ128" s="15" t="s">
        <v>84</v>
      </c>
      <c r="BK128" s="163">
        <f>ROUND(I128*H128,2)</f>
        <v>0</v>
      </c>
      <c r="BL128" s="15" t="s">
        <v>115</v>
      </c>
      <c r="BM128" s="162" t="s">
        <v>168</v>
      </c>
    </row>
    <row r="129" spans="1:65" s="2" customFormat="1" ht="38.4">
      <c r="A129" s="30"/>
      <c r="B129" s="31"/>
      <c r="C129" s="30"/>
      <c r="D129" s="164" t="s">
        <v>123</v>
      </c>
      <c r="E129" s="30"/>
      <c r="F129" s="165" t="s">
        <v>169</v>
      </c>
      <c r="G129" s="30"/>
      <c r="H129" s="30"/>
      <c r="I129" s="94"/>
      <c r="J129" s="30"/>
      <c r="K129" s="30"/>
      <c r="L129" s="31"/>
      <c r="M129" s="166"/>
      <c r="N129" s="167"/>
      <c r="O129" s="56"/>
      <c r="P129" s="56"/>
      <c r="Q129" s="56"/>
      <c r="R129" s="56"/>
      <c r="S129" s="56"/>
      <c r="T129" s="56"/>
      <c r="U129" s="57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T129" s="15" t="s">
        <v>123</v>
      </c>
      <c r="AU129" s="15" t="s">
        <v>86</v>
      </c>
    </row>
    <row r="130" spans="1:65" s="2" customFormat="1" ht="21.75" customHeight="1">
      <c r="A130" s="30"/>
      <c r="B130" s="150"/>
      <c r="C130" s="151" t="s">
        <v>86</v>
      </c>
      <c r="D130" s="151" t="s">
        <v>117</v>
      </c>
      <c r="E130" s="152" t="s">
        <v>170</v>
      </c>
      <c r="F130" s="153" t="s">
        <v>171</v>
      </c>
      <c r="G130" s="154" t="s">
        <v>145</v>
      </c>
      <c r="H130" s="155">
        <v>1</v>
      </c>
      <c r="I130" s="156"/>
      <c r="J130" s="157">
        <f>ROUND(I130*H130,2)</f>
        <v>0</v>
      </c>
      <c r="K130" s="153" t="s">
        <v>167</v>
      </c>
      <c r="L130" s="31"/>
      <c r="M130" s="158" t="s">
        <v>1</v>
      </c>
      <c r="N130" s="159" t="s">
        <v>41</v>
      </c>
      <c r="O130" s="56"/>
      <c r="P130" s="160">
        <f>O130*H130</f>
        <v>0</v>
      </c>
      <c r="Q130" s="160">
        <v>0</v>
      </c>
      <c r="R130" s="160">
        <f>Q130*H130</f>
        <v>0</v>
      </c>
      <c r="S130" s="160">
        <v>0</v>
      </c>
      <c r="T130" s="160">
        <f>S130*H130</f>
        <v>0</v>
      </c>
      <c r="U130" s="161" t="s">
        <v>1</v>
      </c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R130" s="162" t="s">
        <v>115</v>
      </c>
      <c r="AT130" s="162" t="s">
        <v>117</v>
      </c>
      <c r="AU130" s="162" t="s">
        <v>86</v>
      </c>
      <c r="AY130" s="15" t="s">
        <v>116</v>
      </c>
      <c r="BE130" s="163">
        <f>IF(N130="základní",J130,0)</f>
        <v>0</v>
      </c>
      <c r="BF130" s="163">
        <f>IF(N130="snížená",J130,0)</f>
        <v>0</v>
      </c>
      <c r="BG130" s="163">
        <f>IF(N130="zákl. přenesená",J130,0)</f>
        <v>0</v>
      </c>
      <c r="BH130" s="163">
        <f>IF(N130="sníž. přenesená",J130,0)</f>
        <v>0</v>
      </c>
      <c r="BI130" s="163">
        <f>IF(N130="nulová",J130,0)</f>
        <v>0</v>
      </c>
      <c r="BJ130" s="15" t="s">
        <v>84</v>
      </c>
      <c r="BK130" s="163">
        <f>ROUND(I130*H130,2)</f>
        <v>0</v>
      </c>
      <c r="BL130" s="15" t="s">
        <v>115</v>
      </c>
      <c r="BM130" s="162" t="s">
        <v>172</v>
      </c>
    </row>
    <row r="131" spans="1:65" s="2" customFormat="1" ht="134.4">
      <c r="A131" s="30"/>
      <c r="B131" s="31"/>
      <c r="C131" s="30"/>
      <c r="D131" s="164" t="s">
        <v>123</v>
      </c>
      <c r="E131" s="30"/>
      <c r="F131" s="165" t="s">
        <v>173</v>
      </c>
      <c r="G131" s="30"/>
      <c r="H131" s="30"/>
      <c r="I131" s="94"/>
      <c r="J131" s="30"/>
      <c r="K131" s="30"/>
      <c r="L131" s="31"/>
      <c r="M131" s="166"/>
      <c r="N131" s="167"/>
      <c r="O131" s="56"/>
      <c r="P131" s="56"/>
      <c r="Q131" s="56"/>
      <c r="R131" s="56"/>
      <c r="S131" s="56"/>
      <c r="T131" s="56"/>
      <c r="U131" s="57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T131" s="15" t="s">
        <v>123</v>
      </c>
      <c r="AU131" s="15" t="s">
        <v>86</v>
      </c>
    </row>
    <row r="132" spans="1:65" s="2" customFormat="1" ht="21.75" customHeight="1">
      <c r="A132" s="30"/>
      <c r="B132" s="150"/>
      <c r="C132" s="151" t="s">
        <v>128</v>
      </c>
      <c r="D132" s="151" t="s">
        <v>117</v>
      </c>
      <c r="E132" s="152" t="s">
        <v>174</v>
      </c>
      <c r="F132" s="153" t="s">
        <v>175</v>
      </c>
      <c r="G132" s="154" t="s">
        <v>176</v>
      </c>
      <c r="H132" s="155">
        <v>152.5</v>
      </c>
      <c r="I132" s="156"/>
      <c r="J132" s="157">
        <f>ROUND(I132*H132,2)</f>
        <v>0</v>
      </c>
      <c r="K132" s="153" t="s">
        <v>167</v>
      </c>
      <c r="L132" s="31"/>
      <c r="M132" s="158" t="s">
        <v>1</v>
      </c>
      <c r="N132" s="159" t="s">
        <v>41</v>
      </c>
      <c r="O132" s="56"/>
      <c r="P132" s="160">
        <f>O132*H132</f>
        <v>0</v>
      </c>
      <c r="Q132" s="160">
        <v>0</v>
      </c>
      <c r="R132" s="160">
        <f>Q132*H132</f>
        <v>0</v>
      </c>
      <c r="S132" s="160">
        <v>0</v>
      </c>
      <c r="T132" s="160">
        <f>S132*H132</f>
        <v>0</v>
      </c>
      <c r="U132" s="161" t="s">
        <v>1</v>
      </c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R132" s="162" t="s">
        <v>115</v>
      </c>
      <c r="AT132" s="162" t="s">
        <v>117</v>
      </c>
      <c r="AU132" s="162" t="s">
        <v>86</v>
      </c>
      <c r="AY132" s="15" t="s">
        <v>116</v>
      </c>
      <c r="BE132" s="163">
        <f>IF(N132="základní",J132,0)</f>
        <v>0</v>
      </c>
      <c r="BF132" s="163">
        <f>IF(N132="snížená",J132,0)</f>
        <v>0</v>
      </c>
      <c r="BG132" s="163">
        <f>IF(N132="zákl. přenesená",J132,0)</f>
        <v>0</v>
      </c>
      <c r="BH132" s="163">
        <f>IF(N132="sníž. přenesená",J132,0)</f>
        <v>0</v>
      </c>
      <c r="BI132" s="163">
        <f>IF(N132="nulová",J132,0)</f>
        <v>0</v>
      </c>
      <c r="BJ132" s="15" t="s">
        <v>84</v>
      </c>
      <c r="BK132" s="163">
        <f>ROUND(I132*H132,2)</f>
        <v>0</v>
      </c>
      <c r="BL132" s="15" t="s">
        <v>115</v>
      </c>
      <c r="BM132" s="162" t="s">
        <v>177</v>
      </c>
    </row>
    <row r="133" spans="1:65" s="2" customFormat="1" ht="67.2">
      <c r="A133" s="30"/>
      <c r="B133" s="31"/>
      <c r="C133" s="30"/>
      <c r="D133" s="164" t="s">
        <v>123</v>
      </c>
      <c r="E133" s="30"/>
      <c r="F133" s="165" t="s">
        <v>178</v>
      </c>
      <c r="G133" s="30"/>
      <c r="H133" s="30"/>
      <c r="I133" s="94"/>
      <c r="J133" s="30"/>
      <c r="K133" s="30"/>
      <c r="L133" s="31"/>
      <c r="M133" s="166"/>
      <c r="N133" s="167"/>
      <c r="O133" s="56"/>
      <c r="P133" s="56"/>
      <c r="Q133" s="56"/>
      <c r="R133" s="56"/>
      <c r="S133" s="56"/>
      <c r="T133" s="56"/>
      <c r="U133" s="57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T133" s="15" t="s">
        <v>123</v>
      </c>
      <c r="AU133" s="15" t="s">
        <v>86</v>
      </c>
    </row>
    <row r="134" spans="1:65" s="13" customFormat="1">
      <c r="B134" s="179"/>
      <c r="D134" s="164" t="s">
        <v>179</v>
      </c>
      <c r="E134" s="180" t="s">
        <v>1</v>
      </c>
      <c r="F134" s="181" t="s">
        <v>180</v>
      </c>
      <c r="H134" s="182">
        <v>130</v>
      </c>
      <c r="I134" s="183"/>
      <c r="L134" s="179"/>
      <c r="M134" s="184"/>
      <c r="N134" s="185"/>
      <c r="O134" s="185"/>
      <c r="P134" s="185"/>
      <c r="Q134" s="185"/>
      <c r="R134" s="185"/>
      <c r="S134" s="185"/>
      <c r="T134" s="185"/>
      <c r="U134" s="186"/>
      <c r="AT134" s="180" t="s">
        <v>179</v>
      </c>
      <c r="AU134" s="180" t="s">
        <v>86</v>
      </c>
      <c r="AV134" s="13" t="s">
        <v>86</v>
      </c>
      <c r="AW134" s="13" t="s">
        <v>32</v>
      </c>
      <c r="AX134" s="13" t="s">
        <v>76</v>
      </c>
      <c r="AY134" s="180" t="s">
        <v>116</v>
      </c>
    </row>
    <row r="135" spans="1:65" s="13" customFormat="1">
      <c r="B135" s="179"/>
      <c r="D135" s="164" t="s">
        <v>179</v>
      </c>
      <c r="E135" s="180" t="s">
        <v>1</v>
      </c>
      <c r="F135" s="181" t="s">
        <v>181</v>
      </c>
      <c r="H135" s="182">
        <v>12.5</v>
      </c>
      <c r="I135" s="183"/>
      <c r="L135" s="179"/>
      <c r="M135" s="184"/>
      <c r="N135" s="185"/>
      <c r="O135" s="185"/>
      <c r="P135" s="185"/>
      <c r="Q135" s="185"/>
      <c r="R135" s="185"/>
      <c r="S135" s="185"/>
      <c r="T135" s="185"/>
      <c r="U135" s="186"/>
      <c r="AT135" s="180" t="s">
        <v>179</v>
      </c>
      <c r="AU135" s="180" t="s">
        <v>86</v>
      </c>
      <c r="AV135" s="13" t="s">
        <v>86</v>
      </c>
      <c r="AW135" s="13" t="s">
        <v>32</v>
      </c>
      <c r="AX135" s="13" t="s">
        <v>76</v>
      </c>
      <c r="AY135" s="180" t="s">
        <v>116</v>
      </c>
    </row>
    <row r="136" spans="1:65" s="13" customFormat="1" ht="20.399999999999999">
      <c r="B136" s="179"/>
      <c r="D136" s="164" t="s">
        <v>179</v>
      </c>
      <c r="E136" s="180" t="s">
        <v>1</v>
      </c>
      <c r="F136" s="181" t="s">
        <v>182</v>
      </c>
      <c r="H136" s="182">
        <v>10</v>
      </c>
      <c r="I136" s="183"/>
      <c r="L136" s="179"/>
      <c r="M136" s="184"/>
      <c r="N136" s="185"/>
      <c r="O136" s="185"/>
      <c r="P136" s="185"/>
      <c r="Q136" s="185"/>
      <c r="R136" s="185"/>
      <c r="S136" s="185"/>
      <c r="T136" s="185"/>
      <c r="U136" s="186"/>
      <c r="AT136" s="180" t="s">
        <v>179</v>
      </c>
      <c r="AU136" s="180" t="s">
        <v>86</v>
      </c>
      <c r="AV136" s="13" t="s">
        <v>86</v>
      </c>
      <c r="AW136" s="13" t="s">
        <v>32</v>
      </c>
      <c r="AX136" s="13" t="s">
        <v>76</v>
      </c>
      <c r="AY136" s="180" t="s">
        <v>116</v>
      </c>
    </row>
    <row r="137" spans="1:65" s="2" customFormat="1" ht="21.75" customHeight="1">
      <c r="A137" s="30"/>
      <c r="B137" s="150"/>
      <c r="C137" s="151" t="s">
        <v>115</v>
      </c>
      <c r="D137" s="151" t="s">
        <v>117</v>
      </c>
      <c r="E137" s="152" t="s">
        <v>183</v>
      </c>
      <c r="F137" s="153" t="s">
        <v>184</v>
      </c>
      <c r="G137" s="154" t="s">
        <v>176</v>
      </c>
      <c r="H137" s="155">
        <v>35</v>
      </c>
      <c r="I137" s="156"/>
      <c r="J137" s="157">
        <f>ROUND(I137*H137,2)</f>
        <v>0</v>
      </c>
      <c r="K137" s="153" t="s">
        <v>167</v>
      </c>
      <c r="L137" s="31"/>
      <c r="M137" s="158" t="s">
        <v>1</v>
      </c>
      <c r="N137" s="159" t="s">
        <v>41</v>
      </c>
      <c r="O137" s="56"/>
      <c r="P137" s="160">
        <f>O137*H137</f>
        <v>0</v>
      </c>
      <c r="Q137" s="160">
        <v>0</v>
      </c>
      <c r="R137" s="160">
        <f>Q137*H137</f>
        <v>0</v>
      </c>
      <c r="S137" s="160">
        <v>0</v>
      </c>
      <c r="T137" s="160">
        <f>S137*H137</f>
        <v>0</v>
      </c>
      <c r="U137" s="161" t="s">
        <v>1</v>
      </c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R137" s="162" t="s">
        <v>115</v>
      </c>
      <c r="AT137" s="162" t="s">
        <v>117</v>
      </c>
      <c r="AU137" s="162" t="s">
        <v>86</v>
      </c>
      <c r="AY137" s="15" t="s">
        <v>116</v>
      </c>
      <c r="BE137" s="163">
        <f>IF(N137="základní",J137,0)</f>
        <v>0</v>
      </c>
      <c r="BF137" s="163">
        <f>IF(N137="snížená",J137,0)</f>
        <v>0</v>
      </c>
      <c r="BG137" s="163">
        <f>IF(N137="zákl. přenesená",J137,0)</f>
        <v>0</v>
      </c>
      <c r="BH137" s="163">
        <f>IF(N137="sníž. přenesená",J137,0)</f>
        <v>0</v>
      </c>
      <c r="BI137" s="163">
        <f>IF(N137="nulová",J137,0)</f>
        <v>0</v>
      </c>
      <c r="BJ137" s="15" t="s">
        <v>84</v>
      </c>
      <c r="BK137" s="163">
        <f>ROUND(I137*H137,2)</f>
        <v>0</v>
      </c>
      <c r="BL137" s="15" t="s">
        <v>115</v>
      </c>
      <c r="BM137" s="162" t="s">
        <v>185</v>
      </c>
    </row>
    <row r="138" spans="1:65" s="2" customFormat="1" ht="67.2">
      <c r="A138" s="30"/>
      <c r="B138" s="31"/>
      <c r="C138" s="30"/>
      <c r="D138" s="164" t="s">
        <v>123</v>
      </c>
      <c r="E138" s="30"/>
      <c r="F138" s="165" t="s">
        <v>178</v>
      </c>
      <c r="G138" s="30"/>
      <c r="H138" s="30"/>
      <c r="I138" s="94"/>
      <c r="J138" s="30"/>
      <c r="K138" s="30"/>
      <c r="L138" s="31"/>
      <c r="M138" s="166"/>
      <c r="N138" s="167"/>
      <c r="O138" s="56"/>
      <c r="P138" s="56"/>
      <c r="Q138" s="56"/>
      <c r="R138" s="56"/>
      <c r="S138" s="56"/>
      <c r="T138" s="56"/>
      <c r="U138" s="57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T138" s="15" t="s">
        <v>123</v>
      </c>
      <c r="AU138" s="15" t="s">
        <v>86</v>
      </c>
    </row>
    <row r="139" spans="1:65" s="13" customFormat="1">
      <c r="B139" s="179"/>
      <c r="D139" s="164" t="s">
        <v>179</v>
      </c>
      <c r="E139" s="180" t="s">
        <v>1</v>
      </c>
      <c r="F139" s="181" t="s">
        <v>186</v>
      </c>
      <c r="H139" s="182">
        <v>35</v>
      </c>
      <c r="I139" s="183"/>
      <c r="L139" s="179"/>
      <c r="M139" s="184"/>
      <c r="N139" s="185"/>
      <c r="O139" s="185"/>
      <c r="P139" s="185"/>
      <c r="Q139" s="185"/>
      <c r="R139" s="185"/>
      <c r="S139" s="185"/>
      <c r="T139" s="185"/>
      <c r="U139" s="186"/>
      <c r="AT139" s="180" t="s">
        <v>179</v>
      </c>
      <c r="AU139" s="180" t="s">
        <v>86</v>
      </c>
      <c r="AV139" s="13" t="s">
        <v>86</v>
      </c>
      <c r="AW139" s="13" t="s">
        <v>32</v>
      </c>
      <c r="AX139" s="13" t="s">
        <v>84</v>
      </c>
      <c r="AY139" s="180" t="s">
        <v>116</v>
      </c>
    </row>
    <row r="140" spans="1:65" s="2" customFormat="1" ht="21.75" customHeight="1">
      <c r="A140" s="30"/>
      <c r="B140" s="150"/>
      <c r="C140" s="151" t="s">
        <v>137</v>
      </c>
      <c r="D140" s="151" t="s">
        <v>117</v>
      </c>
      <c r="E140" s="152" t="s">
        <v>187</v>
      </c>
      <c r="F140" s="153" t="s">
        <v>188</v>
      </c>
      <c r="G140" s="154" t="s">
        <v>176</v>
      </c>
      <c r="H140" s="155">
        <v>552.29999999999995</v>
      </c>
      <c r="I140" s="156"/>
      <c r="J140" s="157">
        <f>ROUND(I140*H140,2)</f>
        <v>0</v>
      </c>
      <c r="K140" s="153" t="s">
        <v>167</v>
      </c>
      <c r="L140" s="31"/>
      <c r="M140" s="158" t="s">
        <v>1</v>
      </c>
      <c r="N140" s="159" t="s">
        <v>41</v>
      </c>
      <c r="O140" s="56"/>
      <c r="P140" s="160">
        <f>O140*H140</f>
        <v>0</v>
      </c>
      <c r="Q140" s="160">
        <v>0</v>
      </c>
      <c r="R140" s="160">
        <f>Q140*H140</f>
        <v>0</v>
      </c>
      <c r="S140" s="160">
        <v>0</v>
      </c>
      <c r="T140" s="160">
        <f>S140*H140</f>
        <v>0</v>
      </c>
      <c r="U140" s="161" t="s">
        <v>1</v>
      </c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R140" s="162" t="s">
        <v>115</v>
      </c>
      <c r="AT140" s="162" t="s">
        <v>117</v>
      </c>
      <c r="AU140" s="162" t="s">
        <v>86</v>
      </c>
      <c r="AY140" s="15" t="s">
        <v>116</v>
      </c>
      <c r="BE140" s="163">
        <f>IF(N140="základní",J140,0)</f>
        <v>0</v>
      </c>
      <c r="BF140" s="163">
        <f>IF(N140="snížená",J140,0)</f>
        <v>0</v>
      </c>
      <c r="BG140" s="163">
        <f>IF(N140="zákl. přenesená",J140,0)</f>
        <v>0</v>
      </c>
      <c r="BH140" s="163">
        <f>IF(N140="sníž. přenesená",J140,0)</f>
        <v>0</v>
      </c>
      <c r="BI140" s="163">
        <f>IF(N140="nulová",J140,0)</f>
        <v>0</v>
      </c>
      <c r="BJ140" s="15" t="s">
        <v>84</v>
      </c>
      <c r="BK140" s="163">
        <f>ROUND(I140*H140,2)</f>
        <v>0</v>
      </c>
      <c r="BL140" s="15" t="s">
        <v>115</v>
      </c>
      <c r="BM140" s="162" t="s">
        <v>189</v>
      </c>
    </row>
    <row r="141" spans="1:65" s="2" customFormat="1" ht="67.2">
      <c r="A141" s="30"/>
      <c r="B141" s="31"/>
      <c r="C141" s="30"/>
      <c r="D141" s="164" t="s">
        <v>123</v>
      </c>
      <c r="E141" s="30"/>
      <c r="F141" s="165" t="s">
        <v>178</v>
      </c>
      <c r="G141" s="30"/>
      <c r="H141" s="30"/>
      <c r="I141" s="94"/>
      <c r="J141" s="30"/>
      <c r="K141" s="30"/>
      <c r="L141" s="31"/>
      <c r="M141" s="166"/>
      <c r="N141" s="167"/>
      <c r="O141" s="56"/>
      <c r="P141" s="56"/>
      <c r="Q141" s="56"/>
      <c r="R141" s="56"/>
      <c r="S141" s="56"/>
      <c r="T141" s="56"/>
      <c r="U141" s="57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T141" s="15" t="s">
        <v>123</v>
      </c>
      <c r="AU141" s="15" t="s">
        <v>86</v>
      </c>
    </row>
    <row r="142" spans="1:65" s="13" customFormat="1">
      <c r="B142" s="179"/>
      <c r="D142" s="164" t="s">
        <v>179</v>
      </c>
      <c r="E142" s="180" t="s">
        <v>1</v>
      </c>
      <c r="F142" s="181" t="s">
        <v>190</v>
      </c>
      <c r="H142" s="182">
        <v>368.55</v>
      </c>
      <c r="I142" s="183"/>
      <c r="L142" s="179"/>
      <c r="M142" s="184"/>
      <c r="N142" s="185"/>
      <c r="O142" s="185"/>
      <c r="P142" s="185"/>
      <c r="Q142" s="185"/>
      <c r="R142" s="185"/>
      <c r="S142" s="185"/>
      <c r="T142" s="185"/>
      <c r="U142" s="186"/>
      <c r="AT142" s="180" t="s">
        <v>179</v>
      </c>
      <c r="AU142" s="180" t="s">
        <v>86</v>
      </c>
      <c r="AV142" s="13" t="s">
        <v>86</v>
      </c>
      <c r="AW142" s="13" t="s">
        <v>32</v>
      </c>
      <c r="AX142" s="13" t="s">
        <v>76</v>
      </c>
      <c r="AY142" s="180" t="s">
        <v>116</v>
      </c>
    </row>
    <row r="143" spans="1:65" s="13" customFormat="1">
      <c r="B143" s="179"/>
      <c r="D143" s="164" t="s">
        <v>179</v>
      </c>
      <c r="E143" s="180" t="s">
        <v>1</v>
      </c>
      <c r="F143" s="181" t="s">
        <v>191</v>
      </c>
      <c r="H143" s="182">
        <v>157.5</v>
      </c>
      <c r="I143" s="183"/>
      <c r="L143" s="179"/>
      <c r="M143" s="184"/>
      <c r="N143" s="185"/>
      <c r="O143" s="185"/>
      <c r="P143" s="185"/>
      <c r="Q143" s="185"/>
      <c r="R143" s="185"/>
      <c r="S143" s="185"/>
      <c r="T143" s="185"/>
      <c r="U143" s="186"/>
      <c r="AT143" s="180" t="s">
        <v>179</v>
      </c>
      <c r="AU143" s="180" t="s">
        <v>86</v>
      </c>
      <c r="AV143" s="13" t="s">
        <v>86</v>
      </c>
      <c r="AW143" s="13" t="s">
        <v>32</v>
      </c>
      <c r="AX143" s="13" t="s">
        <v>76</v>
      </c>
      <c r="AY143" s="180" t="s">
        <v>116</v>
      </c>
    </row>
    <row r="144" spans="1:65" s="13" customFormat="1" ht="20.399999999999999">
      <c r="B144" s="179"/>
      <c r="D144" s="164" t="s">
        <v>179</v>
      </c>
      <c r="E144" s="180" t="s">
        <v>1</v>
      </c>
      <c r="F144" s="181" t="s">
        <v>192</v>
      </c>
      <c r="H144" s="182">
        <v>26.25</v>
      </c>
      <c r="I144" s="183"/>
      <c r="L144" s="179"/>
      <c r="M144" s="184"/>
      <c r="N144" s="185"/>
      <c r="O144" s="185"/>
      <c r="P144" s="185"/>
      <c r="Q144" s="185"/>
      <c r="R144" s="185"/>
      <c r="S144" s="185"/>
      <c r="T144" s="185"/>
      <c r="U144" s="186"/>
      <c r="AT144" s="180" t="s">
        <v>179</v>
      </c>
      <c r="AU144" s="180" t="s">
        <v>86</v>
      </c>
      <c r="AV144" s="13" t="s">
        <v>86</v>
      </c>
      <c r="AW144" s="13" t="s">
        <v>32</v>
      </c>
      <c r="AX144" s="13" t="s">
        <v>76</v>
      </c>
      <c r="AY144" s="180" t="s">
        <v>116</v>
      </c>
    </row>
    <row r="145" spans="1:65" s="2" customFormat="1" ht="21.75" customHeight="1">
      <c r="A145" s="30"/>
      <c r="B145" s="150"/>
      <c r="C145" s="151" t="s">
        <v>142</v>
      </c>
      <c r="D145" s="151" t="s">
        <v>117</v>
      </c>
      <c r="E145" s="152" t="s">
        <v>193</v>
      </c>
      <c r="F145" s="153" t="s">
        <v>194</v>
      </c>
      <c r="G145" s="154" t="s">
        <v>195</v>
      </c>
      <c r="H145" s="155">
        <v>655</v>
      </c>
      <c r="I145" s="156"/>
      <c r="J145" s="157">
        <f>ROUND(I145*H145,2)</f>
        <v>0</v>
      </c>
      <c r="K145" s="153" t="s">
        <v>167</v>
      </c>
      <c r="L145" s="31"/>
      <c r="M145" s="158" t="s">
        <v>1</v>
      </c>
      <c r="N145" s="159" t="s">
        <v>41</v>
      </c>
      <c r="O145" s="56"/>
      <c r="P145" s="160">
        <f>O145*H145</f>
        <v>0</v>
      </c>
      <c r="Q145" s="160">
        <v>0</v>
      </c>
      <c r="R145" s="160">
        <f>Q145*H145</f>
        <v>0</v>
      </c>
      <c r="S145" s="160">
        <v>0</v>
      </c>
      <c r="T145" s="160">
        <f>S145*H145</f>
        <v>0</v>
      </c>
      <c r="U145" s="161" t="s">
        <v>1</v>
      </c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R145" s="162" t="s">
        <v>115</v>
      </c>
      <c r="AT145" s="162" t="s">
        <v>117</v>
      </c>
      <c r="AU145" s="162" t="s">
        <v>86</v>
      </c>
      <c r="AY145" s="15" t="s">
        <v>116</v>
      </c>
      <c r="BE145" s="163">
        <f>IF(N145="základní",J145,0)</f>
        <v>0</v>
      </c>
      <c r="BF145" s="163">
        <f>IF(N145="snížená",J145,0)</f>
        <v>0</v>
      </c>
      <c r="BG145" s="163">
        <f>IF(N145="zákl. přenesená",J145,0)</f>
        <v>0</v>
      </c>
      <c r="BH145" s="163">
        <f>IF(N145="sníž. přenesená",J145,0)</f>
        <v>0</v>
      </c>
      <c r="BI145" s="163">
        <f>IF(N145="nulová",J145,0)</f>
        <v>0</v>
      </c>
      <c r="BJ145" s="15" t="s">
        <v>84</v>
      </c>
      <c r="BK145" s="163">
        <f>ROUND(I145*H145,2)</f>
        <v>0</v>
      </c>
      <c r="BL145" s="15" t="s">
        <v>115</v>
      </c>
      <c r="BM145" s="162" t="s">
        <v>196</v>
      </c>
    </row>
    <row r="146" spans="1:65" s="2" customFormat="1" ht="67.2">
      <c r="A146" s="30"/>
      <c r="B146" s="31"/>
      <c r="C146" s="30"/>
      <c r="D146" s="164" t="s">
        <v>123</v>
      </c>
      <c r="E146" s="30"/>
      <c r="F146" s="165" t="s">
        <v>178</v>
      </c>
      <c r="G146" s="30"/>
      <c r="H146" s="30"/>
      <c r="I146" s="94"/>
      <c r="J146" s="30"/>
      <c r="K146" s="30"/>
      <c r="L146" s="31"/>
      <c r="M146" s="166"/>
      <c r="N146" s="167"/>
      <c r="O146" s="56"/>
      <c r="P146" s="56"/>
      <c r="Q146" s="56"/>
      <c r="R146" s="56"/>
      <c r="S146" s="56"/>
      <c r="T146" s="56"/>
      <c r="U146" s="57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T146" s="15" t="s">
        <v>123</v>
      </c>
      <c r="AU146" s="15" t="s">
        <v>86</v>
      </c>
    </row>
    <row r="147" spans="1:65" s="13" customFormat="1" ht="20.399999999999999">
      <c r="B147" s="179"/>
      <c r="D147" s="164" t="s">
        <v>179</v>
      </c>
      <c r="E147" s="180" t="s">
        <v>1</v>
      </c>
      <c r="F147" s="181" t="s">
        <v>197</v>
      </c>
      <c r="H147" s="182">
        <v>475</v>
      </c>
      <c r="I147" s="183"/>
      <c r="L147" s="179"/>
      <c r="M147" s="184"/>
      <c r="N147" s="185"/>
      <c r="O147" s="185"/>
      <c r="P147" s="185"/>
      <c r="Q147" s="185"/>
      <c r="R147" s="185"/>
      <c r="S147" s="185"/>
      <c r="T147" s="185"/>
      <c r="U147" s="186"/>
      <c r="AT147" s="180" t="s">
        <v>179</v>
      </c>
      <c r="AU147" s="180" t="s">
        <v>86</v>
      </c>
      <c r="AV147" s="13" t="s">
        <v>86</v>
      </c>
      <c r="AW147" s="13" t="s">
        <v>32</v>
      </c>
      <c r="AX147" s="13" t="s">
        <v>76</v>
      </c>
      <c r="AY147" s="180" t="s">
        <v>116</v>
      </c>
    </row>
    <row r="148" spans="1:65" s="13" customFormat="1">
      <c r="B148" s="179"/>
      <c r="D148" s="164" t="s">
        <v>179</v>
      </c>
      <c r="E148" s="180" t="s">
        <v>1</v>
      </c>
      <c r="F148" s="181" t="s">
        <v>198</v>
      </c>
      <c r="H148" s="182">
        <v>180</v>
      </c>
      <c r="I148" s="183"/>
      <c r="L148" s="179"/>
      <c r="M148" s="184"/>
      <c r="N148" s="185"/>
      <c r="O148" s="185"/>
      <c r="P148" s="185"/>
      <c r="Q148" s="185"/>
      <c r="R148" s="185"/>
      <c r="S148" s="185"/>
      <c r="T148" s="185"/>
      <c r="U148" s="186"/>
      <c r="AT148" s="180" t="s">
        <v>179</v>
      </c>
      <c r="AU148" s="180" t="s">
        <v>86</v>
      </c>
      <c r="AV148" s="13" t="s">
        <v>86</v>
      </c>
      <c r="AW148" s="13" t="s">
        <v>32</v>
      </c>
      <c r="AX148" s="13" t="s">
        <v>76</v>
      </c>
      <c r="AY148" s="180" t="s">
        <v>116</v>
      </c>
    </row>
    <row r="149" spans="1:65" s="2" customFormat="1" ht="21.75" customHeight="1">
      <c r="A149" s="30"/>
      <c r="B149" s="150"/>
      <c r="C149" s="151" t="s">
        <v>147</v>
      </c>
      <c r="D149" s="151" t="s">
        <v>117</v>
      </c>
      <c r="E149" s="152" t="s">
        <v>199</v>
      </c>
      <c r="F149" s="153" t="s">
        <v>200</v>
      </c>
      <c r="G149" s="154" t="s">
        <v>176</v>
      </c>
      <c r="H149" s="155">
        <v>70</v>
      </c>
      <c r="I149" s="156"/>
      <c r="J149" s="157">
        <f>ROUND(I149*H149,2)</f>
        <v>0</v>
      </c>
      <c r="K149" s="153" t="s">
        <v>167</v>
      </c>
      <c r="L149" s="31"/>
      <c r="M149" s="158" t="s">
        <v>1</v>
      </c>
      <c r="N149" s="159" t="s">
        <v>41</v>
      </c>
      <c r="O149" s="56"/>
      <c r="P149" s="160">
        <f>O149*H149</f>
        <v>0</v>
      </c>
      <c r="Q149" s="160">
        <v>0</v>
      </c>
      <c r="R149" s="160">
        <f>Q149*H149</f>
        <v>0</v>
      </c>
      <c r="S149" s="160">
        <v>0</v>
      </c>
      <c r="T149" s="160">
        <f>S149*H149</f>
        <v>0</v>
      </c>
      <c r="U149" s="161" t="s">
        <v>1</v>
      </c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R149" s="162" t="s">
        <v>115</v>
      </c>
      <c r="AT149" s="162" t="s">
        <v>117</v>
      </c>
      <c r="AU149" s="162" t="s">
        <v>86</v>
      </c>
      <c r="AY149" s="15" t="s">
        <v>116</v>
      </c>
      <c r="BE149" s="163">
        <f>IF(N149="základní",J149,0)</f>
        <v>0</v>
      </c>
      <c r="BF149" s="163">
        <f>IF(N149="snížená",J149,0)</f>
        <v>0</v>
      </c>
      <c r="BG149" s="163">
        <f>IF(N149="zákl. přenesená",J149,0)</f>
        <v>0</v>
      </c>
      <c r="BH149" s="163">
        <f>IF(N149="sníž. přenesená",J149,0)</f>
        <v>0</v>
      </c>
      <c r="BI149" s="163">
        <f>IF(N149="nulová",J149,0)</f>
        <v>0</v>
      </c>
      <c r="BJ149" s="15" t="s">
        <v>84</v>
      </c>
      <c r="BK149" s="163">
        <f>ROUND(I149*H149,2)</f>
        <v>0</v>
      </c>
      <c r="BL149" s="15" t="s">
        <v>115</v>
      </c>
      <c r="BM149" s="162" t="s">
        <v>201</v>
      </c>
    </row>
    <row r="150" spans="1:65" s="2" customFormat="1" ht="67.2">
      <c r="A150" s="30"/>
      <c r="B150" s="31"/>
      <c r="C150" s="30"/>
      <c r="D150" s="164" t="s">
        <v>123</v>
      </c>
      <c r="E150" s="30"/>
      <c r="F150" s="165" t="s">
        <v>178</v>
      </c>
      <c r="G150" s="30"/>
      <c r="H150" s="30"/>
      <c r="I150" s="94"/>
      <c r="J150" s="30"/>
      <c r="K150" s="30"/>
      <c r="L150" s="31"/>
      <c r="M150" s="166"/>
      <c r="N150" s="167"/>
      <c r="O150" s="56"/>
      <c r="P150" s="56"/>
      <c r="Q150" s="56"/>
      <c r="R150" s="56"/>
      <c r="S150" s="56"/>
      <c r="T150" s="56"/>
      <c r="U150" s="57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T150" s="15" t="s">
        <v>123</v>
      </c>
      <c r="AU150" s="15" t="s">
        <v>86</v>
      </c>
    </row>
    <row r="151" spans="1:65" s="13" customFormat="1">
      <c r="B151" s="179"/>
      <c r="D151" s="164" t="s">
        <v>179</v>
      </c>
      <c r="E151" s="180" t="s">
        <v>1</v>
      </c>
      <c r="F151" s="181" t="s">
        <v>202</v>
      </c>
      <c r="H151" s="182">
        <v>65</v>
      </c>
      <c r="I151" s="183"/>
      <c r="L151" s="179"/>
      <c r="M151" s="184"/>
      <c r="N151" s="185"/>
      <c r="O151" s="185"/>
      <c r="P151" s="185"/>
      <c r="Q151" s="185"/>
      <c r="R151" s="185"/>
      <c r="S151" s="185"/>
      <c r="T151" s="185"/>
      <c r="U151" s="186"/>
      <c r="AT151" s="180" t="s">
        <v>179</v>
      </c>
      <c r="AU151" s="180" t="s">
        <v>86</v>
      </c>
      <c r="AV151" s="13" t="s">
        <v>86</v>
      </c>
      <c r="AW151" s="13" t="s">
        <v>32</v>
      </c>
      <c r="AX151" s="13" t="s">
        <v>76</v>
      </c>
      <c r="AY151" s="180" t="s">
        <v>116</v>
      </c>
    </row>
    <row r="152" spans="1:65" s="13" customFormat="1">
      <c r="B152" s="179"/>
      <c r="D152" s="164" t="s">
        <v>179</v>
      </c>
      <c r="E152" s="180" t="s">
        <v>1</v>
      </c>
      <c r="F152" s="181" t="s">
        <v>203</v>
      </c>
      <c r="H152" s="182">
        <v>5</v>
      </c>
      <c r="I152" s="183"/>
      <c r="L152" s="179"/>
      <c r="M152" s="184"/>
      <c r="N152" s="185"/>
      <c r="O152" s="185"/>
      <c r="P152" s="185"/>
      <c r="Q152" s="185"/>
      <c r="R152" s="185"/>
      <c r="S152" s="185"/>
      <c r="T152" s="185"/>
      <c r="U152" s="186"/>
      <c r="AT152" s="180" t="s">
        <v>179</v>
      </c>
      <c r="AU152" s="180" t="s">
        <v>86</v>
      </c>
      <c r="AV152" s="13" t="s">
        <v>86</v>
      </c>
      <c r="AW152" s="13" t="s">
        <v>32</v>
      </c>
      <c r="AX152" s="13" t="s">
        <v>76</v>
      </c>
      <c r="AY152" s="180" t="s">
        <v>116</v>
      </c>
    </row>
    <row r="153" spans="1:65" s="2" customFormat="1" ht="21.75" customHeight="1">
      <c r="A153" s="30"/>
      <c r="B153" s="150"/>
      <c r="C153" s="151" t="s">
        <v>204</v>
      </c>
      <c r="D153" s="151" t="s">
        <v>117</v>
      </c>
      <c r="E153" s="152" t="s">
        <v>205</v>
      </c>
      <c r="F153" s="153" t="s">
        <v>206</v>
      </c>
      <c r="G153" s="154" t="s">
        <v>195</v>
      </c>
      <c r="H153" s="155">
        <v>42</v>
      </c>
      <c r="I153" s="156"/>
      <c r="J153" s="157">
        <f>ROUND(I153*H153,2)</f>
        <v>0</v>
      </c>
      <c r="K153" s="153" t="s">
        <v>167</v>
      </c>
      <c r="L153" s="31"/>
      <c r="M153" s="158" t="s">
        <v>1</v>
      </c>
      <c r="N153" s="159" t="s">
        <v>41</v>
      </c>
      <c r="O153" s="56"/>
      <c r="P153" s="160">
        <f>O153*H153</f>
        <v>0</v>
      </c>
      <c r="Q153" s="160">
        <v>0</v>
      </c>
      <c r="R153" s="160">
        <f>Q153*H153</f>
        <v>0</v>
      </c>
      <c r="S153" s="160">
        <v>0</v>
      </c>
      <c r="T153" s="160">
        <f>S153*H153</f>
        <v>0</v>
      </c>
      <c r="U153" s="161" t="s">
        <v>1</v>
      </c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R153" s="162" t="s">
        <v>115</v>
      </c>
      <c r="AT153" s="162" t="s">
        <v>117</v>
      </c>
      <c r="AU153" s="162" t="s">
        <v>86</v>
      </c>
      <c r="AY153" s="15" t="s">
        <v>116</v>
      </c>
      <c r="BE153" s="163">
        <f>IF(N153="základní",J153,0)</f>
        <v>0</v>
      </c>
      <c r="BF153" s="163">
        <f>IF(N153="snížená",J153,0)</f>
        <v>0</v>
      </c>
      <c r="BG153" s="163">
        <f>IF(N153="zákl. přenesená",J153,0)</f>
        <v>0</v>
      </c>
      <c r="BH153" s="163">
        <f>IF(N153="sníž. přenesená",J153,0)</f>
        <v>0</v>
      </c>
      <c r="BI153" s="163">
        <f>IF(N153="nulová",J153,0)</f>
        <v>0</v>
      </c>
      <c r="BJ153" s="15" t="s">
        <v>84</v>
      </c>
      <c r="BK153" s="163">
        <f>ROUND(I153*H153,2)</f>
        <v>0</v>
      </c>
      <c r="BL153" s="15" t="s">
        <v>115</v>
      </c>
      <c r="BM153" s="162" t="s">
        <v>207</v>
      </c>
    </row>
    <row r="154" spans="1:65" s="2" customFormat="1" ht="28.8">
      <c r="A154" s="30"/>
      <c r="B154" s="31"/>
      <c r="C154" s="30"/>
      <c r="D154" s="164" t="s">
        <v>123</v>
      </c>
      <c r="E154" s="30"/>
      <c r="F154" s="165" t="s">
        <v>208</v>
      </c>
      <c r="G154" s="30"/>
      <c r="H154" s="30"/>
      <c r="I154" s="94"/>
      <c r="J154" s="30"/>
      <c r="K154" s="30"/>
      <c r="L154" s="31"/>
      <c r="M154" s="166"/>
      <c r="N154" s="167"/>
      <c r="O154" s="56"/>
      <c r="P154" s="56"/>
      <c r="Q154" s="56"/>
      <c r="R154" s="56"/>
      <c r="S154" s="56"/>
      <c r="T154" s="56"/>
      <c r="U154" s="57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T154" s="15" t="s">
        <v>123</v>
      </c>
      <c r="AU154" s="15" t="s">
        <v>86</v>
      </c>
    </row>
    <row r="155" spans="1:65" s="13" customFormat="1">
      <c r="B155" s="179"/>
      <c r="D155" s="164" t="s">
        <v>179</v>
      </c>
      <c r="E155" s="180" t="s">
        <v>1</v>
      </c>
      <c r="F155" s="181" t="s">
        <v>209</v>
      </c>
      <c r="H155" s="182">
        <v>29</v>
      </c>
      <c r="I155" s="183"/>
      <c r="L155" s="179"/>
      <c r="M155" s="184"/>
      <c r="N155" s="185"/>
      <c r="O155" s="185"/>
      <c r="P155" s="185"/>
      <c r="Q155" s="185"/>
      <c r="R155" s="185"/>
      <c r="S155" s="185"/>
      <c r="T155" s="185"/>
      <c r="U155" s="186"/>
      <c r="AT155" s="180" t="s">
        <v>179</v>
      </c>
      <c r="AU155" s="180" t="s">
        <v>86</v>
      </c>
      <c r="AV155" s="13" t="s">
        <v>86</v>
      </c>
      <c r="AW155" s="13" t="s">
        <v>32</v>
      </c>
      <c r="AX155" s="13" t="s">
        <v>76</v>
      </c>
      <c r="AY155" s="180" t="s">
        <v>116</v>
      </c>
    </row>
    <row r="156" spans="1:65" s="13" customFormat="1">
      <c r="B156" s="179"/>
      <c r="D156" s="164" t="s">
        <v>179</v>
      </c>
      <c r="E156" s="180" t="s">
        <v>1</v>
      </c>
      <c r="F156" s="181" t="s">
        <v>210</v>
      </c>
      <c r="H156" s="182">
        <v>13</v>
      </c>
      <c r="I156" s="183"/>
      <c r="L156" s="179"/>
      <c r="M156" s="184"/>
      <c r="N156" s="185"/>
      <c r="O156" s="185"/>
      <c r="P156" s="185"/>
      <c r="Q156" s="185"/>
      <c r="R156" s="185"/>
      <c r="S156" s="185"/>
      <c r="T156" s="185"/>
      <c r="U156" s="186"/>
      <c r="AT156" s="180" t="s">
        <v>179</v>
      </c>
      <c r="AU156" s="180" t="s">
        <v>86</v>
      </c>
      <c r="AV156" s="13" t="s">
        <v>86</v>
      </c>
      <c r="AW156" s="13" t="s">
        <v>32</v>
      </c>
      <c r="AX156" s="13" t="s">
        <v>76</v>
      </c>
      <c r="AY156" s="180" t="s">
        <v>116</v>
      </c>
    </row>
    <row r="157" spans="1:65" s="2" customFormat="1" ht="21.75" customHeight="1">
      <c r="A157" s="30"/>
      <c r="B157" s="150"/>
      <c r="C157" s="151" t="s">
        <v>211</v>
      </c>
      <c r="D157" s="151" t="s">
        <v>117</v>
      </c>
      <c r="E157" s="152" t="s">
        <v>212</v>
      </c>
      <c r="F157" s="153" t="s">
        <v>213</v>
      </c>
      <c r="G157" s="154" t="s">
        <v>176</v>
      </c>
      <c r="H157" s="155">
        <v>89.85</v>
      </c>
      <c r="I157" s="156"/>
      <c r="J157" s="157">
        <f>ROUND(I157*H157,2)</f>
        <v>0</v>
      </c>
      <c r="K157" s="153" t="s">
        <v>167</v>
      </c>
      <c r="L157" s="31"/>
      <c r="M157" s="158" t="s">
        <v>1</v>
      </c>
      <c r="N157" s="159" t="s">
        <v>41</v>
      </c>
      <c r="O157" s="56"/>
      <c r="P157" s="160">
        <f>O157*H157</f>
        <v>0</v>
      </c>
      <c r="Q157" s="160">
        <v>0</v>
      </c>
      <c r="R157" s="160">
        <f>Q157*H157</f>
        <v>0</v>
      </c>
      <c r="S157" s="160">
        <v>0</v>
      </c>
      <c r="T157" s="160">
        <f>S157*H157</f>
        <v>0</v>
      </c>
      <c r="U157" s="161" t="s">
        <v>1</v>
      </c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R157" s="162" t="s">
        <v>115</v>
      </c>
      <c r="AT157" s="162" t="s">
        <v>117</v>
      </c>
      <c r="AU157" s="162" t="s">
        <v>86</v>
      </c>
      <c r="AY157" s="15" t="s">
        <v>116</v>
      </c>
      <c r="BE157" s="163">
        <f>IF(N157="základní",J157,0)</f>
        <v>0</v>
      </c>
      <c r="BF157" s="163">
        <f>IF(N157="snížená",J157,0)</f>
        <v>0</v>
      </c>
      <c r="BG157" s="163">
        <f>IF(N157="zákl. přenesená",J157,0)</f>
        <v>0</v>
      </c>
      <c r="BH157" s="163">
        <f>IF(N157="sníž. přenesená",J157,0)</f>
        <v>0</v>
      </c>
      <c r="BI157" s="163">
        <f>IF(N157="nulová",J157,0)</f>
        <v>0</v>
      </c>
      <c r="BJ157" s="15" t="s">
        <v>84</v>
      </c>
      <c r="BK157" s="163">
        <f>ROUND(I157*H157,2)</f>
        <v>0</v>
      </c>
      <c r="BL157" s="15" t="s">
        <v>115</v>
      </c>
      <c r="BM157" s="162" t="s">
        <v>214</v>
      </c>
    </row>
    <row r="158" spans="1:65" s="2" customFormat="1" ht="28.8">
      <c r="A158" s="30"/>
      <c r="B158" s="31"/>
      <c r="C158" s="30"/>
      <c r="D158" s="164" t="s">
        <v>123</v>
      </c>
      <c r="E158" s="30"/>
      <c r="F158" s="165" t="s">
        <v>215</v>
      </c>
      <c r="G158" s="30"/>
      <c r="H158" s="30"/>
      <c r="I158" s="94"/>
      <c r="J158" s="30"/>
      <c r="K158" s="30"/>
      <c r="L158" s="31"/>
      <c r="M158" s="166"/>
      <c r="N158" s="167"/>
      <c r="O158" s="56"/>
      <c r="P158" s="56"/>
      <c r="Q158" s="56"/>
      <c r="R158" s="56"/>
      <c r="S158" s="56"/>
      <c r="T158" s="56"/>
      <c r="U158" s="57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T158" s="15" t="s">
        <v>123</v>
      </c>
      <c r="AU158" s="15" t="s">
        <v>86</v>
      </c>
    </row>
    <row r="159" spans="1:65" s="13" customFormat="1">
      <c r="B159" s="179"/>
      <c r="D159" s="164" t="s">
        <v>179</v>
      </c>
      <c r="E159" s="180" t="s">
        <v>1</v>
      </c>
      <c r="F159" s="181" t="s">
        <v>216</v>
      </c>
      <c r="H159" s="182">
        <v>16.350000000000001</v>
      </c>
      <c r="I159" s="183"/>
      <c r="L159" s="179"/>
      <c r="M159" s="184"/>
      <c r="N159" s="185"/>
      <c r="O159" s="185"/>
      <c r="P159" s="185"/>
      <c r="Q159" s="185"/>
      <c r="R159" s="185"/>
      <c r="S159" s="185"/>
      <c r="T159" s="185"/>
      <c r="U159" s="186"/>
      <c r="AT159" s="180" t="s">
        <v>179</v>
      </c>
      <c r="AU159" s="180" t="s">
        <v>86</v>
      </c>
      <c r="AV159" s="13" t="s">
        <v>86</v>
      </c>
      <c r="AW159" s="13" t="s">
        <v>32</v>
      </c>
      <c r="AX159" s="13" t="s">
        <v>76</v>
      </c>
      <c r="AY159" s="180" t="s">
        <v>116</v>
      </c>
    </row>
    <row r="160" spans="1:65" s="13" customFormat="1">
      <c r="B160" s="179"/>
      <c r="D160" s="164" t="s">
        <v>179</v>
      </c>
      <c r="E160" s="180" t="s">
        <v>1</v>
      </c>
      <c r="F160" s="181" t="s">
        <v>217</v>
      </c>
      <c r="H160" s="182">
        <v>73.5</v>
      </c>
      <c r="I160" s="183"/>
      <c r="L160" s="179"/>
      <c r="M160" s="184"/>
      <c r="N160" s="185"/>
      <c r="O160" s="185"/>
      <c r="P160" s="185"/>
      <c r="Q160" s="185"/>
      <c r="R160" s="185"/>
      <c r="S160" s="185"/>
      <c r="T160" s="185"/>
      <c r="U160" s="186"/>
      <c r="AT160" s="180" t="s">
        <v>179</v>
      </c>
      <c r="AU160" s="180" t="s">
        <v>86</v>
      </c>
      <c r="AV160" s="13" t="s">
        <v>86</v>
      </c>
      <c r="AW160" s="13" t="s">
        <v>32</v>
      </c>
      <c r="AX160" s="13" t="s">
        <v>76</v>
      </c>
      <c r="AY160" s="180" t="s">
        <v>116</v>
      </c>
    </row>
    <row r="161" spans="1:65" s="2" customFormat="1" ht="21.75" customHeight="1">
      <c r="A161" s="30"/>
      <c r="B161" s="150"/>
      <c r="C161" s="151" t="s">
        <v>218</v>
      </c>
      <c r="D161" s="151" t="s">
        <v>117</v>
      </c>
      <c r="E161" s="152" t="s">
        <v>219</v>
      </c>
      <c r="F161" s="153" t="s">
        <v>220</v>
      </c>
      <c r="G161" s="154" t="s">
        <v>176</v>
      </c>
      <c r="H161" s="155">
        <v>109.598</v>
      </c>
      <c r="I161" s="156"/>
      <c r="J161" s="157">
        <f>ROUND(I161*H161,2)</f>
        <v>0</v>
      </c>
      <c r="K161" s="153" t="s">
        <v>167</v>
      </c>
      <c r="L161" s="31"/>
      <c r="M161" s="158" t="s">
        <v>1</v>
      </c>
      <c r="N161" s="159" t="s">
        <v>41</v>
      </c>
      <c r="O161" s="56"/>
      <c r="P161" s="160">
        <f>O161*H161</f>
        <v>0</v>
      </c>
      <c r="Q161" s="160">
        <v>0</v>
      </c>
      <c r="R161" s="160">
        <f>Q161*H161</f>
        <v>0</v>
      </c>
      <c r="S161" s="160">
        <v>0</v>
      </c>
      <c r="T161" s="160">
        <f>S161*H161</f>
        <v>0</v>
      </c>
      <c r="U161" s="161" t="s">
        <v>1</v>
      </c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R161" s="162" t="s">
        <v>115</v>
      </c>
      <c r="AT161" s="162" t="s">
        <v>117</v>
      </c>
      <c r="AU161" s="162" t="s">
        <v>86</v>
      </c>
      <c r="AY161" s="15" t="s">
        <v>116</v>
      </c>
      <c r="BE161" s="163">
        <f>IF(N161="základní",J161,0)</f>
        <v>0</v>
      </c>
      <c r="BF161" s="163">
        <f>IF(N161="snížená",J161,0)</f>
        <v>0</v>
      </c>
      <c r="BG161" s="163">
        <f>IF(N161="zákl. přenesená",J161,0)</f>
        <v>0</v>
      </c>
      <c r="BH161" s="163">
        <f>IF(N161="sníž. přenesená",J161,0)</f>
        <v>0</v>
      </c>
      <c r="BI161" s="163">
        <f>IF(N161="nulová",J161,0)</f>
        <v>0</v>
      </c>
      <c r="BJ161" s="15" t="s">
        <v>84</v>
      </c>
      <c r="BK161" s="163">
        <f>ROUND(I161*H161,2)</f>
        <v>0</v>
      </c>
      <c r="BL161" s="15" t="s">
        <v>115</v>
      </c>
      <c r="BM161" s="162" t="s">
        <v>221</v>
      </c>
    </row>
    <row r="162" spans="1:65" s="2" customFormat="1" ht="345.6">
      <c r="A162" s="30"/>
      <c r="B162" s="31"/>
      <c r="C162" s="30"/>
      <c r="D162" s="164" t="s">
        <v>123</v>
      </c>
      <c r="E162" s="30"/>
      <c r="F162" s="165" t="s">
        <v>222</v>
      </c>
      <c r="G162" s="30"/>
      <c r="H162" s="30"/>
      <c r="I162" s="94"/>
      <c r="J162" s="30"/>
      <c r="K162" s="30"/>
      <c r="L162" s="31"/>
      <c r="M162" s="166"/>
      <c r="N162" s="167"/>
      <c r="O162" s="56"/>
      <c r="P162" s="56"/>
      <c r="Q162" s="56"/>
      <c r="R162" s="56"/>
      <c r="S162" s="56"/>
      <c r="T162" s="56"/>
      <c r="U162" s="57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T162" s="15" t="s">
        <v>123</v>
      </c>
      <c r="AU162" s="15" t="s">
        <v>86</v>
      </c>
    </row>
    <row r="163" spans="1:65" s="13" customFormat="1">
      <c r="B163" s="179"/>
      <c r="D163" s="164" t="s">
        <v>179</v>
      </c>
      <c r="E163" s="180" t="s">
        <v>1</v>
      </c>
      <c r="F163" s="181" t="s">
        <v>223</v>
      </c>
      <c r="H163" s="182">
        <v>62.475000000000001</v>
      </c>
      <c r="I163" s="183"/>
      <c r="L163" s="179"/>
      <c r="M163" s="184"/>
      <c r="N163" s="185"/>
      <c r="O163" s="185"/>
      <c r="P163" s="185"/>
      <c r="Q163" s="185"/>
      <c r="R163" s="185"/>
      <c r="S163" s="185"/>
      <c r="T163" s="185"/>
      <c r="U163" s="186"/>
      <c r="AT163" s="180" t="s">
        <v>179</v>
      </c>
      <c r="AU163" s="180" t="s">
        <v>86</v>
      </c>
      <c r="AV163" s="13" t="s">
        <v>86</v>
      </c>
      <c r="AW163" s="13" t="s">
        <v>32</v>
      </c>
      <c r="AX163" s="13" t="s">
        <v>76</v>
      </c>
      <c r="AY163" s="180" t="s">
        <v>116</v>
      </c>
    </row>
    <row r="164" spans="1:65" s="13" customFormat="1">
      <c r="B164" s="179"/>
      <c r="D164" s="164" t="s">
        <v>179</v>
      </c>
      <c r="E164" s="180" t="s">
        <v>1</v>
      </c>
      <c r="F164" s="181" t="s">
        <v>224</v>
      </c>
      <c r="H164" s="182">
        <v>8.6479999999999997</v>
      </c>
      <c r="I164" s="183"/>
      <c r="L164" s="179"/>
      <c r="M164" s="184"/>
      <c r="N164" s="185"/>
      <c r="O164" s="185"/>
      <c r="P164" s="185"/>
      <c r="Q164" s="185"/>
      <c r="R164" s="185"/>
      <c r="S164" s="185"/>
      <c r="T164" s="185"/>
      <c r="U164" s="186"/>
      <c r="AT164" s="180" t="s">
        <v>179</v>
      </c>
      <c r="AU164" s="180" t="s">
        <v>86</v>
      </c>
      <c r="AV164" s="13" t="s">
        <v>86</v>
      </c>
      <c r="AW164" s="13" t="s">
        <v>32</v>
      </c>
      <c r="AX164" s="13" t="s">
        <v>76</v>
      </c>
      <c r="AY164" s="180" t="s">
        <v>116</v>
      </c>
    </row>
    <row r="165" spans="1:65" s="13" customFormat="1">
      <c r="B165" s="179"/>
      <c r="D165" s="164" t="s">
        <v>179</v>
      </c>
      <c r="E165" s="180" t="s">
        <v>1</v>
      </c>
      <c r="F165" s="181" t="s">
        <v>225</v>
      </c>
      <c r="H165" s="182">
        <v>38.475000000000001</v>
      </c>
      <c r="I165" s="183"/>
      <c r="L165" s="179"/>
      <c r="M165" s="184"/>
      <c r="N165" s="185"/>
      <c r="O165" s="185"/>
      <c r="P165" s="185"/>
      <c r="Q165" s="185"/>
      <c r="R165" s="185"/>
      <c r="S165" s="185"/>
      <c r="T165" s="185"/>
      <c r="U165" s="186"/>
      <c r="AT165" s="180" t="s">
        <v>179</v>
      </c>
      <c r="AU165" s="180" t="s">
        <v>86</v>
      </c>
      <c r="AV165" s="13" t="s">
        <v>86</v>
      </c>
      <c r="AW165" s="13" t="s">
        <v>32</v>
      </c>
      <c r="AX165" s="13" t="s">
        <v>76</v>
      </c>
      <c r="AY165" s="180" t="s">
        <v>116</v>
      </c>
    </row>
    <row r="166" spans="1:65" s="2" customFormat="1" ht="16.5" customHeight="1">
      <c r="A166" s="30"/>
      <c r="B166" s="150"/>
      <c r="C166" s="151" t="s">
        <v>226</v>
      </c>
      <c r="D166" s="151" t="s">
        <v>117</v>
      </c>
      <c r="E166" s="152" t="s">
        <v>227</v>
      </c>
      <c r="F166" s="153" t="s">
        <v>228</v>
      </c>
      <c r="G166" s="154" t="s">
        <v>166</v>
      </c>
      <c r="H166" s="155">
        <v>2475</v>
      </c>
      <c r="I166" s="156"/>
      <c r="J166" s="157">
        <f>ROUND(I166*H166,2)</f>
        <v>0</v>
      </c>
      <c r="K166" s="153" t="s">
        <v>167</v>
      </c>
      <c r="L166" s="31"/>
      <c r="M166" s="158" t="s">
        <v>1</v>
      </c>
      <c r="N166" s="159" t="s">
        <v>41</v>
      </c>
      <c r="O166" s="56"/>
      <c r="P166" s="160">
        <f>O166*H166</f>
        <v>0</v>
      </c>
      <c r="Q166" s="160">
        <v>0</v>
      </c>
      <c r="R166" s="160">
        <f>Q166*H166</f>
        <v>0</v>
      </c>
      <c r="S166" s="160">
        <v>0</v>
      </c>
      <c r="T166" s="160">
        <f>S166*H166</f>
        <v>0</v>
      </c>
      <c r="U166" s="161" t="s">
        <v>1</v>
      </c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R166" s="162" t="s">
        <v>115</v>
      </c>
      <c r="AT166" s="162" t="s">
        <v>117</v>
      </c>
      <c r="AU166" s="162" t="s">
        <v>86</v>
      </c>
      <c r="AY166" s="15" t="s">
        <v>116</v>
      </c>
      <c r="BE166" s="163">
        <f>IF(N166="základní",J166,0)</f>
        <v>0</v>
      </c>
      <c r="BF166" s="163">
        <f>IF(N166="snížená",J166,0)</f>
        <v>0</v>
      </c>
      <c r="BG166" s="163">
        <f>IF(N166="zákl. přenesená",J166,0)</f>
        <v>0</v>
      </c>
      <c r="BH166" s="163">
        <f>IF(N166="sníž. přenesená",J166,0)</f>
        <v>0</v>
      </c>
      <c r="BI166" s="163">
        <f>IF(N166="nulová",J166,0)</f>
        <v>0</v>
      </c>
      <c r="BJ166" s="15" t="s">
        <v>84</v>
      </c>
      <c r="BK166" s="163">
        <f>ROUND(I166*H166,2)</f>
        <v>0</v>
      </c>
      <c r="BL166" s="15" t="s">
        <v>115</v>
      </c>
      <c r="BM166" s="162" t="s">
        <v>229</v>
      </c>
    </row>
    <row r="167" spans="1:65" s="2" customFormat="1" ht="19.2">
      <c r="A167" s="30"/>
      <c r="B167" s="31"/>
      <c r="C167" s="30"/>
      <c r="D167" s="164" t="s">
        <v>123</v>
      </c>
      <c r="E167" s="30"/>
      <c r="F167" s="165" t="s">
        <v>230</v>
      </c>
      <c r="G167" s="30"/>
      <c r="H167" s="30"/>
      <c r="I167" s="94"/>
      <c r="J167" s="30"/>
      <c r="K167" s="30"/>
      <c r="L167" s="31"/>
      <c r="M167" s="166"/>
      <c r="N167" s="167"/>
      <c r="O167" s="56"/>
      <c r="P167" s="56"/>
      <c r="Q167" s="56"/>
      <c r="R167" s="56"/>
      <c r="S167" s="56"/>
      <c r="T167" s="56"/>
      <c r="U167" s="57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T167" s="15" t="s">
        <v>123</v>
      </c>
      <c r="AU167" s="15" t="s">
        <v>86</v>
      </c>
    </row>
    <row r="168" spans="1:65" s="13" customFormat="1">
      <c r="B168" s="179"/>
      <c r="D168" s="164" t="s">
        <v>179</v>
      </c>
      <c r="E168" s="180" t="s">
        <v>1</v>
      </c>
      <c r="F168" s="181" t="s">
        <v>231</v>
      </c>
      <c r="H168" s="182">
        <v>1430</v>
      </c>
      <c r="I168" s="183"/>
      <c r="L168" s="179"/>
      <c r="M168" s="184"/>
      <c r="N168" s="185"/>
      <c r="O168" s="185"/>
      <c r="P168" s="185"/>
      <c r="Q168" s="185"/>
      <c r="R168" s="185"/>
      <c r="S168" s="185"/>
      <c r="T168" s="185"/>
      <c r="U168" s="186"/>
      <c r="AT168" s="180" t="s">
        <v>179</v>
      </c>
      <c r="AU168" s="180" t="s">
        <v>86</v>
      </c>
      <c r="AV168" s="13" t="s">
        <v>86</v>
      </c>
      <c r="AW168" s="13" t="s">
        <v>32</v>
      </c>
      <c r="AX168" s="13" t="s">
        <v>76</v>
      </c>
      <c r="AY168" s="180" t="s">
        <v>116</v>
      </c>
    </row>
    <row r="169" spans="1:65" s="13" customFormat="1">
      <c r="B169" s="179"/>
      <c r="D169" s="164" t="s">
        <v>179</v>
      </c>
      <c r="E169" s="180" t="s">
        <v>1</v>
      </c>
      <c r="F169" s="181" t="s">
        <v>232</v>
      </c>
      <c r="H169" s="182">
        <v>660</v>
      </c>
      <c r="I169" s="183"/>
      <c r="L169" s="179"/>
      <c r="M169" s="184"/>
      <c r="N169" s="185"/>
      <c r="O169" s="185"/>
      <c r="P169" s="185"/>
      <c r="Q169" s="185"/>
      <c r="R169" s="185"/>
      <c r="S169" s="185"/>
      <c r="T169" s="185"/>
      <c r="U169" s="186"/>
      <c r="AT169" s="180" t="s">
        <v>179</v>
      </c>
      <c r="AU169" s="180" t="s">
        <v>86</v>
      </c>
      <c r="AV169" s="13" t="s">
        <v>86</v>
      </c>
      <c r="AW169" s="13" t="s">
        <v>32</v>
      </c>
      <c r="AX169" s="13" t="s">
        <v>76</v>
      </c>
      <c r="AY169" s="180" t="s">
        <v>116</v>
      </c>
    </row>
    <row r="170" spans="1:65" s="13" customFormat="1">
      <c r="B170" s="179"/>
      <c r="D170" s="164" t="s">
        <v>179</v>
      </c>
      <c r="E170" s="180" t="s">
        <v>1</v>
      </c>
      <c r="F170" s="181" t="s">
        <v>233</v>
      </c>
      <c r="H170" s="182">
        <v>385</v>
      </c>
      <c r="I170" s="183"/>
      <c r="L170" s="179"/>
      <c r="M170" s="184"/>
      <c r="N170" s="185"/>
      <c r="O170" s="185"/>
      <c r="P170" s="185"/>
      <c r="Q170" s="185"/>
      <c r="R170" s="185"/>
      <c r="S170" s="185"/>
      <c r="T170" s="185"/>
      <c r="U170" s="186"/>
      <c r="AT170" s="180" t="s">
        <v>179</v>
      </c>
      <c r="AU170" s="180" t="s">
        <v>86</v>
      </c>
      <c r="AV170" s="13" t="s">
        <v>86</v>
      </c>
      <c r="AW170" s="13" t="s">
        <v>32</v>
      </c>
      <c r="AX170" s="13" t="s">
        <v>76</v>
      </c>
      <c r="AY170" s="180" t="s">
        <v>116</v>
      </c>
    </row>
    <row r="171" spans="1:65" s="2" customFormat="1" ht="16.5" customHeight="1">
      <c r="A171" s="30"/>
      <c r="B171" s="150"/>
      <c r="C171" s="151" t="s">
        <v>234</v>
      </c>
      <c r="D171" s="151" t="s">
        <v>117</v>
      </c>
      <c r="E171" s="152" t="s">
        <v>235</v>
      </c>
      <c r="F171" s="153" t="s">
        <v>236</v>
      </c>
      <c r="G171" s="154" t="s">
        <v>166</v>
      </c>
      <c r="H171" s="155">
        <v>277</v>
      </c>
      <c r="I171" s="156"/>
      <c r="J171" s="157">
        <f>ROUND(I171*H171,2)</f>
        <v>0</v>
      </c>
      <c r="K171" s="153" t="s">
        <v>167</v>
      </c>
      <c r="L171" s="31"/>
      <c r="M171" s="158" t="s">
        <v>1</v>
      </c>
      <c r="N171" s="159" t="s">
        <v>41</v>
      </c>
      <c r="O171" s="56"/>
      <c r="P171" s="160">
        <f>O171*H171</f>
        <v>0</v>
      </c>
      <c r="Q171" s="160">
        <v>0</v>
      </c>
      <c r="R171" s="160">
        <f>Q171*H171</f>
        <v>0</v>
      </c>
      <c r="S171" s="160">
        <v>0</v>
      </c>
      <c r="T171" s="160">
        <f>S171*H171</f>
        <v>0</v>
      </c>
      <c r="U171" s="161" t="s">
        <v>1</v>
      </c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R171" s="162" t="s">
        <v>115</v>
      </c>
      <c r="AT171" s="162" t="s">
        <v>117</v>
      </c>
      <c r="AU171" s="162" t="s">
        <v>86</v>
      </c>
      <c r="AY171" s="15" t="s">
        <v>116</v>
      </c>
      <c r="BE171" s="163">
        <f>IF(N171="základní",J171,0)</f>
        <v>0</v>
      </c>
      <c r="BF171" s="163">
        <f>IF(N171="snížená",J171,0)</f>
        <v>0</v>
      </c>
      <c r="BG171" s="163">
        <f>IF(N171="zákl. přenesená",J171,0)</f>
        <v>0</v>
      </c>
      <c r="BH171" s="163">
        <f>IF(N171="sníž. přenesená",J171,0)</f>
        <v>0</v>
      </c>
      <c r="BI171" s="163">
        <f>IF(N171="nulová",J171,0)</f>
        <v>0</v>
      </c>
      <c r="BJ171" s="15" t="s">
        <v>84</v>
      </c>
      <c r="BK171" s="163">
        <f>ROUND(I171*H171,2)</f>
        <v>0</v>
      </c>
      <c r="BL171" s="15" t="s">
        <v>115</v>
      </c>
      <c r="BM171" s="162" t="s">
        <v>237</v>
      </c>
    </row>
    <row r="172" spans="1:65" s="2" customFormat="1" ht="48">
      <c r="A172" s="30"/>
      <c r="B172" s="31"/>
      <c r="C172" s="30"/>
      <c r="D172" s="164" t="s">
        <v>123</v>
      </c>
      <c r="E172" s="30"/>
      <c r="F172" s="165" t="s">
        <v>238</v>
      </c>
      <c r="G172" s="30"/>
      <c r="H172" s="30"/>
      <c r="I172" s="94"/>
      <c r="J172" s="30"/>
      <c r="K172" s="30"/>
      <c r="L172" s="31"/>
      <c r="M172" s="166"/>
      <c r="N172" s="167"/>
      <c r="O172" s="56"/>
      <c r="P172" s="56"/>
      <c r="Q172" s="56"/>
      <c r="R172" s="56"/>
      <c r="S172" s="56"/>
      <c r="T172" s="56"/>
      <c r="U172" s="57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T172" s="15" t="s">
        <v>123</v>
      </c>
      <c r="AU172" s="15" t="s">
        <v>86</v>
      </c>
    </row>
    <row r="173" spans="1:65" s="13" customFormat="1">
      <c r="B173" s="179"/>
      <c r="D173" s="164" t="s">
        <v>179</v>
      </c>
      <c r="E173" s="180" t="s">
        <v>1</v>
      </c>
      <c r="F173" s="181" t="s">
        <v>239</v>
      </c>
      <c r="H173" s="182">
        <v>277</v>
      </c>
      <c r="I173" s="183"/>
      <c r="L173" s="179"/>
      <c r="M173" s="184"/>
      <c r="N173" s="185"/>
      <c r="O173" s="185"/>
      <c r="P173" s="185"/>
      <c r="Q173" s="185"/>
      <c r="R173" s="185"/>
      <c r="S173" s="185"/>
      <c r="T173" s="185"/>
      <c r="U173" s="186"/>
      <c r="AT173" s="180" t="s">
        <v>179</v>
      </c>
      <c r="AU173" s="180" t="s">
        <v>86</v>
      </c>
      <c r="AV173" s="13" t="s">
        <v>86</v>
      </c>
      <c r="AW173" s="13" t="s">
        <v>32</v>
      </c>
      <c r="AX173" s="13" t="s">
        <v>84</v>
      </c>
      <c r="AY173" s="180" t="s">
        <v>116</v>
      </c>
    </row>
    <row r="174" spans="1:65" s="2" customFormat="1" ht="16.5" customHeight="1">
      <c r="A174" s="30"/>
      <c r="B174" s="150"/>
      <c r="C174" s="151" t="s">
        <v>240</v>
      </c>
      <c r="D174" s="151" t="s">
        <v>117</v>
      </c>
      <c r="E174" s="152" t="s">
        <v>241</v>
      </c>
      <c r="F174" s="153" t="s">
        <v>242</v>
      </c>
      <c r="G174" s="154" t="s">
        <v>166</v>
      </c>
      <c r="H174" s="155">
        <v>277</v>
      </c>
      <c r="I174" s="156"/>
      <c r="J174" s="157">
        <f>ROUND(I174*H174,2)</f>
        <v>0</v>
      </c>
      <c r="K174" s="153" t="s">
        <v>167</v>
      </c>
      <c r="L174" s="31"/>
      <c r="M174" s="158" t="s">
        <v>1</v>
      </c>
      <c r="N174" s="159" t="s">
        <v>41</v>
      </c>
      <c r="O174" s="56"/>
      <c r="P174" s="160">
        <f>O174*H174</f>
        <v>0</v>
      </c>
      <c r="Q174" s="160">
        <v>0</v>
      </c>
      <c r="R174" s="160">
        <f>Q174*H174</f>
        <v>0</v>
      </c>
      <c r="S174" s="160">
        <v>0</v>
      </c>
      <c r="T174" s="160">
        <f>S174*H174</f>
        <v>0</v>
      </c>
      <c r="U174" s="161" t="s">
        <v>1</v>
      </c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R174" s="162" t="s">
        <v>115</v>
      </c>
      <c r="AT174" s="162" t="s">
        <v>117</v>
      </c>
      <c r="AU174" s="162" t="s">
        <v>86</v>
      </c>
      <c r="AY174" s="15" t="s">
        <v>116</v>
      </c>
      <c r="BE174" s="163">
        <f>IF(N174="základní",J174,0)</f>
        <v>0</v>
      </c>
      <c r="BF174" s="163">
        <f>IF(N174="snížená",J174,0)</f>
        <v>0</v>
      </c>
      <c r="BG174" s="163">
        <f>IF(N174="zákl. přenesená",J174,0)</f>
        <v>0</v>
      </c>
      <c r="BH174" s="163">
        <f>IF(N174="sníž. přenesená",J174,0)</f>
        <v>0</v>
      </c>
      <c r="BI174" s="163">
        <f>IF(N174="nulová",J174,0)</f>
        <v>0</v>
      </c>
      <c r="BJ174" s="15" t="s">
        <v>84</v>
      </c>
      <c r="BK174" s="163">
        <f>ROUND(I174*H174,2)</f>
        <v>0</v>
      </c>
      <c r="BL174" s="15" t="s">
        <v>115</v>
      </c>
      <c r="BM174" s="162" t="s">
        <v>243</v>
      </c>
    </row>
    <row r="175" spans="1:65" s="2" customFormat="1" ht="28.8">
      <c r="A175" s="30"/>
      <c r="B175" s="31"/>
      <c r="C175" s="30"/>
      <c r="D175" s="164" t="s">
        <v>123</v>
      </c>
      <c r="E175" s="30"/>
      <c r="F175" s="165" t="s">
        <v>244</v>
      </c>
      <c r="G175" s="30"/>
      <c r="H175" s="30"/>
      <c r="I175" s="94"/>
      <c r="J175" s="30"/>
      <c r="K175" s="30"/>
      <c r="L175" s="31"/>
      <c r="M175" s="166"/>
      <c r="N175" s="167"/>
      <c r="O175" s="56"/>
      <c r="P175" s="56"/>
      <c r="Q175" s="56"/>
      <c r="R175" s="56"/>
      <c r="S175" s="56"/>
      <c r="T175" s="56"/>
      <c r="U175" s="57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T175" s="15" t="s">
        <v>123</v>
      </c>
      <c r="AU175" s="15" t="s">
        <v>86</v>
      </c>
    </row>
    <row r="176" spans="1:65" s="11" customFormat="1" ht="22.8" customHeight="1">
      <c r="B176" s="139"/>
      <c r="D176" s="140" t="s">
        <v>75</v>
      </c>
      <c r="E176" s="177" t="s">
        <v>86</v>
      </c>
      <c r="F176" s="177" t="s">
        <v>245</v>
      </c>
      <c r="I176" s="142"/>
      <c r="J176" s="178">
        <f>BK176</f>
        <v>0</v>
      </c>
      <c r="L176" s="139"/>
      <c r="M176" s="144"/>
      <c r="N176" s="145"/>
      <c r="O176" s="145"/>
      <c r="P176" s="146">
        <f>SUM(P177:P179)</f>
        <v>0</v>
      </c>
      <c r="Q176" s="145"/>
      <c r="R176" s="146">
        <f>SUM(R177:R179)</f>
        <v>0</v>
      </c>
      <c r="S176" s="145"/>
      <c r="T176" s="146">
        <f>SUM(T177:T179)</f>
        <v>0</v>
      </c>
      <c r="U176" s="147"/>
      <c r="AR176" s="140" t="s">
        <v>84</v>
      </c>
      <c r="AT176" s="148" t="s">
        <v>75</v>
      </c>
      <c r="AU176" s="148" t="s">
        <v>84</v>
      </c>
      <c r="AY176" s="140" t="s">
        <v>116</v>
      </c>
      <c r="BK176" s="149">
        <f>SUM(BK177:BK179)</f>
        <v>0</v>
      </c>
    </row>
    <row r="177" spans="1:65" s="2" customFormat="1" ht="16.5" customHeight="1">
      <c r="A177" s="30"/>
      <c r="B177" s="150"/>
      <c r="C177" s="151" t="s">
        <v>246</v>
      </c>
      <c r="D177" s="151" t="s">
        <v>117</v>
      </c>
      <c r="E177" s="152" t="s">
        <v>247</v>
      </c>
      <c r="F177" s="153" t="s">
        <v>248</v>
      </c>
      <c r="G177" s="154" t="s">
        <v>166</v>
      </c>
      <c r="H177" s="155">
        <v>350</v>
      </c>
      <c r="I177" s="156"/>
      <c r="J177" s="157">
        <f>ROUND(I177*H177,2)</f>
        <v>0</v>
      </c>
      <c r="K177" s="153" t="s">
        <v>167</v>
      </c>
      <c r="L177" s="31"/>
      <c r="M177" s="158" t="s">
        <v>1</v>
      </c>
      <c r="N177" s="159" t="s">
        <v>41</v>
      </c>
      <c r="O177" s="56"/>
      <c r="P177" s="160">
        <f>O177*H177</f>
        <v>0</v>
      </c>
      <c r="Q177" s="160">
        <v>0</v>
      </c>
      <c r="R177" s="160">
        <f>Q177*H177</f>
        <v>0</v>
      </c>
      <c r="S177" s="160">
        <v>0</v>
      </c>
      <c r="T177" s="160">
        <f>S177*H177</f>
        <v>0</v>
      </c>
      <c r="U177" s="161" t="s">
        <v>1</v>
      </c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R177" s="162" t="s">
        <v>115</v>
      </c>
      <c r="AT177" s="162" t="s">
        <v>117</v>
      </c>
      <c r="AU177" s="162" t="s">
        <v>86</v>
      </c>
      <c r="AY177" s="15" t="s">
        <v>116</v>
      </c>
      <c r="BE177" s="163">
        <f>IF(N177="základní",J177,0)</f>
        <v>0</v>
      </c>
      <c r="BF177" s="163">
        <f>IF(N177="snížená",J177,0)</f>
        <v>0</v>
      </c>
      <c r="BG177" s="163">
        <f>IF(N177="zákl. přenesená",J177,0)</f>
        <v>0</v>
      </c>
      <c r="BH177" s="163">
        <f>IF(N177="sníž. přenesená",J177,0)</f>
        <v>0</v>
      </c>
      <c r="BI177" s="163">
        <f>IF(N177="nulová",J177,0)</f>
        <v>0</v>
      </c>
      <c r="BJ177" s="15" t="s">
        <v>84</v>
      </c>
      <c r="BK177" s="163">
        <f>ROUND(I177*H177,2)</f>
        <v>0</v>
      </c>
      <c r="BL177" s="15" t="s">
        <v>115</v>
      </c>
      <c r="BM177" s="162" t="s">
        <v>249</v>
      </c>
    </row>
    <row r="178" spans="1:65" s="2" customFormat="1" ht="57.6">
      <c r="A178" s="30"/>
      <c r="B178" s="31"/>
      <c r="C178" s="30"/>
      <c r="D178" s="164" t="s">
        <v>123</v>
      </c>
      <c r="E178" s="30"/>
      <c r="F178" s="165" t="s">
        <v>250</v>
      </c>
      <c r="G178" s="30"/>
      <c r="H178" s="30"/>
      <c r="I178" s="94"/>
      <c r="J178" s="30"/>
      <c r="K178" s="30"/>
      <c r="L178" s="31"/>
      <c r="M178" s="166"/>
      <c r="N178" s="167"/>
      <c r="O178" s="56"/>
      <c r="P178" s="56"/>
      <c r="Q178" s="56"/>
      <c r="R178" s="56"/>
      <c r="S178" s="56"/>
      <c r="T178" s="56"/>
      <c r="U178" s="57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T178" s="15" t="s">
        <v>123</v>
      </c>
      <c r="AU178" s="15" t="s">
        <v>86</v>
      </c>
    </row>
    <row r="179" spans="1:65" s="13" customFormat="1">
      <c r="B179" s="179"/>
      <c r="D179" s="164" t="s">
        <v>179</v>
      </c>
      <c r="E179" s="180" t="s">
        <v>1</v>
      </c>
      <c r="F179" s="181" t="s">
        <v>251</v>
      </c>
      <c r="H179" s="182">
        <v>350</v>
      </c>
      <c r="I179" s="183"/>
      <c r="L179" s="179"/>
      <c r="M179" s="184"/>
      <c r="N179" s="185"/>
      <c r="O179" s="185"/>
      <c r="P179" s="185"/>
      <c r="Q179" s="185"/>
      <c r="R179" s="185"/>
      <c r="S179" s="185"/>
      <c r="T179" s="185"/>
      <c r="U179" s="186"/>
      <c r="AT179" s="180" t="s">
        <v>179</v>
      </c>
      <c r="AU179" s="180" t="s">
        <v>86</v>
      </c>
      <c r="AV179" s="13" t="s">
        <v>86</v>
      </c>
      <c r="AW179" s="13" t="s">
        <v>32</v>
      </c>
      <c r="AX179" s="13" t="s">
        <v>84</v>
      </c>
      <c r="AY179" s="180" t="s">
        <v>116</v>
      </c>
    </row>
    <row r="180" spans="1:65" s="11" customFormat="1" ht="22.8" customHeight="1">
      <c r="B180" s="139"/>
      <c r="D180" s="140" t="s">
        <v>75</v>
      </c>
      <c r="E180" s="177" t="s">
        <v>137</v>
      </c>
      <c r="F180" s="177" t="s">
        <v>252</v>
      </c>
      <c r="I180" s="142"/>
      <c r="J180" s="178">
        <f>BK180</f>
        <v>0</v>
      </c>
      <c r="L180" s="139"/>
      <c r="M180" s="144"/>
      <c r="N180" s="145"/>
      <c r="O180" s="145"/>
      <c r="P180" s="146">
        <f>SUM(P181:P222)</f>
        <v>0</v>
      </c>
      <c r="Q180" s="145"/>
      <c r="R180" s="146">
        <f>SUM(R181:R222)</f>
        <v>0</v>
      </c>
      <c r="S180" s="145"/>
      <c r="T180" s="146">
        <f>SUM(T181:T222)</f>
        <v>0</v>
      </c>
      <c r="U180" s="147"/>
      <c r="AR180" s="140" t="s">
        <v>84</v>
      </c>
      <c r="AT180" s="148" t="s">
        <v>75</v>
      </c>
      <c r="AU180" s="148" t="s">
        <v>84</v>
      </c>
      <c r="AY180" s="140" t="s">
        <v>116</v>
      </c>
      <c r="BK180" s="149">
        <f>SUM(BK181:BK222)</f>
        <v>0</v>
      </c>
    </row>
    <row r="181" spans="1:65" s="2" customFormat="1" ht="21.75" customHeight="1">
      <c r="A181" s="30"/>
      <c r="B181" s="150"/>
      <c r="C181" s="151" t="s">
        <v>8</v>
      </c>
      <c r="D181" s="151" t="s">
        <v>117</v>
      </c>
      <c r="E181" s="152" t="s">
        <v>253</v>
      </c>
      <c r="F181" s="153" t="s">
        <v>254</v>
      </c>
      <c r="G181" s="154" t="s">
        <v>176</v>
      </c>
      <c r="H181" s="155">
        <v>213.82</v>
      </c>
      <c r="I181" s="156"/>
      <c r="J181" s="157">
        <f>ROUND(I181*H181,2)</f>
        <v>0</v>
      </c>
      <c r="K181" s="153" t="s">
        <v>167</v>
      </c>
      <c r="L181" s="31"/>
      <c r="M181" s="158" t="s">
        <v>1</v>
      </c>
      <c r="N181" s="159" t="s">
        <v>41</v>
      </c>
      <c r="O181" s="56"/>
      <c r="P181" s="160">
        <f>O181*H181</f>
        <v>0</v>
      </c>
      <c r="Q181" s="160">
        <v>0</v>
      </c>
      <c r="R181" s="160">
        <f>Q181*H181</f>
        <v>0</v>
      </c>
      <c r="S181" s="160">
        <v>0</v>
      </c>
      <c r="T181" s="160">
        <f>S181*H181</f>
        <v>0</v>
      </c>
      <c r="U181" s="161" t="s">
        <v>1</v>
      </c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R181" s="162" t="s">
        <v>115</v>
      </c>
      <c r="AT181" s="162" t="s">
        <v>117</v>
      </c>
      <c r="AU181" s="162" t="s">
        <v>86</v>
      </c>
      <c r="AY181" s="15" t="s">
        <v>116</v>
      </c>
      <c r="BE181" s="163">
        <f>IF(N181="základní",J181,0)</f>
        <v>0</v>
      </c>
      <c r="BF181" s="163">
        <f>IF(N181="snížená",J181,0)</f>
        <v>0</v>
      </c>
      <c r="BG181" s="163">
        <f>IF(N181="zákl. přenesená",J181,0)</f>
        <v>0</v>
      </c>
      <c r="BH181" s="163">
        <f>IF(N181="sníž. přenesená",J181,0)</f>
        <v>0</v>
      </c>
      <c r="BI181" s="163">
        <f>IF(N181="nulová",J181,0)</f>
        <v>0</v>
      </c>
      <c r="BJ181" s="15" t="s">
        <v>84</v>
      </c>
      <c r="BK181" s="163">
        <f>ROUND(I181*H181,2)</f>
        <v>0</v>
      </c>
      <c r="BL181" s="15" t="s">
        <v>115</v>
      </c>
      <c r="BM181" s="162" t="s">
        <v>255</v>
      </c>
    </row>
    <row r="182" spans="1:65" s="2" customFormat="1" ht="96">
      <c r="A182" s="30"/>
      <c r="B182" s="31"/>
      <c r="C182" s="30"/>
      <c r="D182" s="164" t="s">
        <v>123</v>
      </c>
      <c r="E182" s="30"/>
      <c r="F182" s="165" t="s">
        <v>256</v>
      </c>
      <c r="G182" s="30"/>
      <c r="H182" s="30"/>
      <c r="I182" s="94"/>
      <c r="J182" s="30"/>
      <c r="K182" s="30"/>
      <c r="L182" s="31"/>
      <c r="M182" s="166"/>
      <c r="N182" s="167"/>
      <c r="O182" s="56"/>
      <c r="P182" s="56"/>
      <c r="Q182" s="56"/>
      <c r="R182" s="56"/>
      <c r="S182" s="56"/>
      <c r="T182" s="56"/>
      <c r="U182" s="57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T182" s="15" t="s">
        <v>123</v>
      </c>
      <c r="AU182" s="15" t="s">
        <v>86</v>
      </c>
    </row>
    <row r="183" spans="1:65" s="13" customFormat="1">
      <c r="B183" s="179"/>
      <c r="D183" s="164" t="s">
        <v>179</v>
      </c>
      <c r="E183" s="180" t="s">
        <v>1</v>
      </c>
      <c r="F183" s="181" t="s">
        <v>257</v>
      </c>
      <c r="H183" s="182">
        <v>195</v>
      </c>
      <c r="I183" s="183"/>
      <c r="L183" s="179"/>
      <c r="M183" s="184"/>
      <c r="N183" s="185"/>
      <c r="O183" s="185"/>
      <c r="P183" s="185"/>
      <c r="Q183" s="185"/>
      <c r="R183" s="185"/>
      <c r="S183" s="185"/>
      <c r="T183" s="185"/>
      <c r="U183" s="186"/>
      <c r="AT183" s="180" t="s">
        <v>179</v>
      </c>
      <c r="AU183" s="180" t="s">
        <v>86</v>
      </c>
      <c r="AV183" s="13" t="s">
        <v>86</v>
      </c>
      <c r="AW183" s="13" t="s">
        <v>32</v>
      </c>
      <c r="AX183" s="13" t="s">
        <v>76</v>
      </c>
      <c r="AY183" s="180" t="s">
        <v>116</v>
      </c>
    </row>
    <row r="184" spans="1:65" s="13" customFormat="1">
      <c r="B184" s="179"/>
      <c r="D184" s="164" t="s">
        <v>179</v>
      </c>
      <c r="E184" s="180" t="s">
        <v>1</v>
      </c>
      <c r="F184" s="181" t="s">
        <v>258</v>
      </c>
      <c r="H184" s="182">
        <v>18.82</v>
      </c>
      <c r="I184" s="183"/>
      <c r="L184" s="179"/>
      <c r="M184" s="184"/>
      <c r="N184" s="185"/>
      <c r="O184" s="185"/>
      <c r="P184" s="185"/>
      <c r="Q184" s="185"/>
      <c r="R184" s="185"/>
      <c r="S184" s="185"/>
      <c r="T184" s="185"/>
      <c r="U184" s="186"/>
      <c r="AT184" s="180" t="s">
        <v>179</v>
      </c>
      <c r="AU184" s="180" t="s">
        <v>86</v>
      </c>
      <c r="AV184" s="13" t="s">
        <v>86</v>
      </c>
      <c r="AW184" s="13" t="s">
        <v>32</v>
      </c>
      <c r="AX184" s="13" t="s">
        <v>76</v>
      </c>
      <c r="AY184" s="180" t="s">
        <v>116</v>
      </c>
    </row>
    <row r="185" spans="1:65" s="2" customFormat="1" ht="16.5" customHeight="1">
      <c r="A185" s="30"/>
      <c r="B185" s="150"/>
      <c r="C185" s="151" t="s">
        <v>259</v>
      </c>
      <c r="D185" s="151" t="s">
        <v>117</v>
      </c>
      <c r="E185" s="152" t="s">
        <v>260</v>
      </c>
      <c r="F185" s="153" t="s">
        <v>261</v>
      </c>
      <c r="G185" s="154" t="s">
        <v>176</v>
      </c>
      <c r="H185" s="155">
        <v>382.25</v>
      </c>
      <c r="I185" s="156"/>
      <c r="J185" s="157">
        <f>ROUND(I185*H185,2)</f>
        <v>0</v>
      </c>
      <c r="K185" s="153" t="s">
        <v>167</v>
      </c>
      <c r="L185" s="31"/>
      <c r="M185" s="158" t="s">
        <v>1</v>
      </c>
      <c r="N185" s="159" t="s">
        <v>41</v>
      </c>
      <c r="O185" s="56"/>
      <c r="P185" s="160">
        <f>O185*H185</f>
        <v>0</v>
      </c>
      <c r="Q185" s="160">
        <v>0</v>
      </c>
      <c r="R185" s="160">
        <f>Q185*H185</f>
        <v>0</v>
      </c>
      <c r="S185" s="160">
        <v>0</v>
      </c>
      <c r="T185" s="160">
        <f>S185*H185</f>
        <v>0</v>
      </c>
      <c r="U185" s="161" t="s">
        <v>1</v>
      </c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R185" s="162" t="s">
        <v>115</v>
      </c>
      <c r="AT185" s="162" t="s">
        <v>117</v>
      </c>
      <c r="AU185" s="162" t="s">
        <v>86</v>
      </c>
      <c r="AY185" s="15" t="s">
        <v>116</v>
      </c>
      <c r="BE185" s="163">
        <f>IF(N185="základní",J185,0)</f>
        <v>0</v>
      </c>
      <c r="BF185" s="163">
        <f>IF(N185="snížená",J185,0)</f>
        <v>0</v>
      </c>
      <c r="BG185" s="163">
        <f>IF(N185="zákl. přenesená",J185,0)</f>
        <v>0</v>
      </c>
      <c r="BH185" s="163">
        <f>IF(N185="sníž. přenesená",J185,0)</f>
        <v>0</v>
      </c>
      <c r="BI185" s="163">
        <f>IF(N185="nulová",J185,0)</f>
        <v>0</v>
      </c>
      <c r="BJ185" s="15" t="s">
        <v>84</v>
      </c>
      <c r="BK185" s="163">
        <f>ROUND(I185*H185,2)</f>
        <v>0</v>
      </c>
      <c r="BL185" s="15" t="s">
        <v>115</v>
      </c>
      <c r="BM185" s="162" t="s">
        <v>262</v>
      </c>
    </row>
    <row r="186" spans="1:65" s="2" customFormat="1" ht="48">
      <c r="A186" s="30"/>
      <c r="B186" s="31"/>
      <c r="C186" s="30"/>
      <c r="D186" s="164" t="s">
        <v>123</v>
      </c>
      <c r="E186" s="30"/>
      <c r="F186" s="165" t="s">
        <v>263</v>
      </c>
      <c r="G186" s="30"/>
      <c r="H186" s="30"/>
      <c r="I186" s="94"/>
      <c r="J186" s="30"/>
      <c r="K186" s="30"/>
      <c r="L186" s="31"/>
      <c r="M186" s="166"/>
      <c r="N186" s="167"/>
      <c r="O186" s="56"/>
      <c r="P186" s="56"/>
      <c r="Q186" s="56"/>
      <c r="R186" s="56"/>
      <c r="S186" s="56"/>
      <c r="T186" s="56"/>
      <c r="U186" s="57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T186" s="15" t="s">
        <v>123</v>
      </c>
      <c r="AU186" s="15" t="s">
        <v>86</v>
      </c>
    </row>
    <row r="187" spans="1:65" s="13" customFormat="1">
      <c r="B187" s="179"/>
      <c r="D187" s="164" t="s">
        <v>179</v>
      </c>
      <c r="E187" s="180" t="s">
        <v>1</v>
      </c>
      <c r="F187" s="181" t="s">
        <v>264</v>
      </c>
      <c r="H187" s="182">
        <v>90</v>
      </c>
      <c r="I187" s="183"/>
      <c r="L187" s="179"/>
      <c r="M187" s="184"/>
      <c r="N187" s="185"/>
      <c r="O187" s="185"/>
      <c r="P187" s="185"/>
      <c r="Q187" s="185"/>
      <c r="R187" s="185"/>
      <c r="S187" s="185"/>
      <c r="T187" s="185"/>
      <c r="U187" s="186"/>
      <c r="AT187" s="180" t="s">
        <v>179</v>
      </c>
      <c r="AU187" s="180" t="s">
        <v>86</v>
      </c>
      <c r="AV187" s="13" t="s">
        <v>86</v>
      </c>
      <c r="AW187" s="13" t="s">
        <v>32</v>
      </c>
      <c r="AX187" s="13" t="s">
        <v>76</v>
      </c>
      <c r="AY187" s="180" t="s">
        <v>116</v>
      </c>
    </row>
    <row r="188" spans="1:65" s="13" customFormat="1">
      <c r="B188" s="179"/>
      <c r="D188" s="164" t="s">
        <v>179</v>
      </c>
      <c r="E188" s="180" t="s">
        <v>1</v>
      </c>
      <c r="F188" s="181" t="s">
        <v>265</v>
      </c>
      <c r="H188" s="182">
        <v>87.5</v>
      </c>
      <c r="I188" s="183"/>
      <c r="L188" s="179"/>
      <c r="M188" s="184"/>
      <c r="N188" s="185"/>
      <c r="O188" s="185"/>
      <c r="P188" s="185"/>
      <c r="Q188" s="185"/>
      <c r="R188" s="185"/>
      <c r="S188" s="185"/>
      <c r="T188" s="185"/>
      <c r="U188" s="186"/>
      <c r="AT188" s="180" t="s">
        <v>179</v>
      </c>
      <c r="AU188" s="180" t="s">
        <v>86</v>
      </c>
      <c r="AV188" s="13" t="s">
        <v>86</v>
      </c>
      <c r="AW188" s="13" t="s">
        <v>32</v>
      </c>
      <c r="AX188" s="13" t="s">
        <v>76</v>
      </c>
      <c r="AY188" s="180" t="s">
        <v>116</v>
      </c>
    </row>
    <row r="189" spans="1:65" s="13" customFormat="1">
      <c r="B189" s="179"/>
      <c r="D189" s="164" t="s">
        <v>179</v>
      </c>
      <c r="E189" s="180" t="s">
        <v>1</v>
      </c>
      <c r="F189" s="181" t="s">
        <v>266</v>
      </c>
      <c r="H189" s="182">
        <v>204.75</v>
      </c>
      <c r="I189" s="183"/>
      <c r="L189" s="179"/>
      <c r="M189" s="184"/>
      <c r="N189" s="185"/>
      <c r="O189" s="185"/>
      <c r="P189" s="185"/>
      <c r="Q189" s="185"/>
      <c r="R189" s="185"/>
      <c r="S189" s="185"/>
      <c r="T189" s="185"/>
      <c r="U189" s="186"/>
      <c r="AT189" s="180" t="s">
        <v>179</v>
      </c>
      <c r="AU189" s="180" t="s">
        <v>86</v>
      </c>
      <c r="AV189" s="13" t="s">
        <v>86</v>
      </c>
      <c r="AW189" s="13" t="s">
        <v>32</v>
      </c>
      <c r="AX189" s="13" t="s">
        <v>76</v>
      </c>
      <c r="AY189" s="180" t="s">
        <v>116</v>
      </c>
    </row>
    <row r="190" spans="1:65" s="2" customFormat="1" ht="16.5" customHeight="1">
      <c r="A190" s="30"/>
      <c r="B190" s="150"/>
      <c r="C190" s="151" t="s">
        <v>267</v>
      </c>
      <c r="D190" s="151" t="s">
        <v>117</v>
      </c>
      <c r="E190" s="152" t="s">
        <v>268</v>
      </c>
      <c r="F190" s="153" t="s">
        <v>269</v>
      </c>
      <c r="G190" s="154" t="s">
        <v>166</v>
      </c>
      <c r="H190" s="155">
        <v>1300</v>
      </c>
      <c r="I190" s="156"/>
      <c r="J190" s="157">
        <f>ROUND(I190*H190,2)</f>
        <v>0</v>
      </c>
      <c r="K190" s="153" t="s">
        <v>167</v>
      </c>
      <c r="L190" s="31"/>
      <c r="M190" s="158" t="s">
        <v>1</v>
      </c>
      <c r="N190" s="159" t="s">
        <v>41</v>
      </c>
      <c r="O190" s="56"/>
      <c r="P190" s="160">
        <f>O190*H190</f>
        <v>0</v>
      </c>
      <c r="Q190" s="160">
        <v>0</v>
      </c>
      <c r="R190" s="160">
        <f>Q190*H190</f>
        <v>0</v>
      </c>
      <c r="S190" s="160">
        <v>0</v>
      </c>
      <c r="T190" s="160">
        <f>S190*H190</f>
        <v>0</v>
      </c>
      <c r="U190" s="161" t="s">
        <v>1</v>
      </c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R190" s="162" t="s">
        <v>115</v>
      </c>
      <c r="AT190" s="162" t="s">
        <v>117</v>
      </c>
      <c r="AU190" s="162" t="s">
        <v>86</v>
      </c>
      <c r="AY190" s="15" t="s">
        <v>116</v>
      </c>
      <c r="BE190" s="163">
        <f>IF(N190="základní",J190,0)</f>
        <v>0</v>
      </c>
      <c r="BF190" s="163">
        <f>IF(N190="snížená",J190,0)</f>
        <v>0</v>
      </c>
      <c r="BG190" s="163">
        <f>IF(N190="zákl. přenesená",J190,0)</f>
        <v>0</v>
      </c>
      <c r="BH190" s="163">
        <f>IF(N190="sníž. přenesená",J190,0)</f>
        <v>0</v>
      </c>
      <c r="BI190" s="163">
        <f>IF(N190="nulová",J190,0)</f>
        <v>0</v>
      </c>
      <c r="BJ190" s="15" t="s">
        <v>84</v>
      </c>
      <c r="BK190" s="163">
        <f>ROUND(I190*H190,2)</f>
        <v>0</v>
      </c>
      <c r="BL190" s="15" t="s">
        <v>115</v>
      </c>
      <c r="BM190" s="162" t="s">
        <v>270</v>
      </c>
    </row>
    <row r="191" spans="1:65" s="2" customFormat="1" ht="48">
      <c r="A191" s="30"/>
      <c r="B191" s="31"/>
      <c r="C191" s="30"/>
      <c r="D191" s="164" t="s">
        <v>123</v>
      </c>
      <c r="E191" s="30"/>
      <c r="F191" s="165" t="s">
        <v>271</v>
      </c>
      <c r="G191" s="30"/>
      <c r="H191" s="30"/>
      <c r="I191" s="94"/>
      <c r="J191" s="30"/>
      <c r="K191" s="30"/>
      <c r="L191" s="31"/>
      <c r="M191" s="166"/>
      <c r="N191" s="167"/>
      <c r="O191" s="56"/>
      <c r="P191" s="56"/>
      <c r="Q191" s="56"/>
      <c r="R191" s="56"/>
      <c r="S191" s="56"/>
      <c r="T191" s="56"/>
      <c r="U191" s="57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T191" s="15" t="s">
        <v>123</v>
      </c>
      <c r="AU191" s="15" t="s">
        <v>86</v>
      </c>
    </row>
    <row r="192" spans="1:65" s="13" customFormat="1">
      <c r="B192" s="179"/>
      <c r="D192" s="164" t="s">
        <v>179</v>
      </c>
      <c r="E192" s="180" t="s">
        <v>1</v>
      </c>
      <c r="F192" s="181" t="s">
        <v>272</v>
      </c>
      <c r="H192" s="182">
        <v>1300</v>
      </c>
      <c r="I192" s="183"/>
      <c r="L192" s="179"/>
      <c r="M192" s="184"/>
      <c r="N192" s="185"/>
      <c r="O192" s="185"/>
      <c r="P192" s="185"/>
      <c r="Q192" s="185"/>
      <c r="R192" s="185"/>
      <c r="S192" s="185"/>
      <c r="T192" s="185"/>
      <c r="U192" s="186"/>
      <c r="AT192" s="180" t="s">
        <v>179</v>
      </c>
      <c r="AU192" s="180" t="s">
        <v>86</v>
      </c>
      <c r="AV192" s="13" t="s">
        <v>86</v>
      </c>
      <c r="AW192" s="13" t="s">
        <v>32</v>
      </c>
      <c r="AX192" s="13" t="s">
        <v>84</v>
      </c>
      <c r="AY192" s="180" t="s">
        <v>116</v>
      </c>
    </row>
    <row r="193" spans="1:65" s="2" customFormat="1" ht="21.75" customHeight="1">
      <c r="A193" s="30"/>
      <c r="B193" s="150"/>
      <c r="C193" s="151" t="s">
        <v>273</v>
      </c>
      <c r="D193" s="151" t="s">
        <v>117</v>
      </c>
      <c r="E193" s="152" t="s">
        <v>274</v>
      </c>
      <c r="F193" s="153" t="s">
        <v>275</v>
      </c>
      <c r="G193" s="154" t="s">
        <v>166</v>
      </c>
      <c r="H193" s="155">
        <v>1300</v>
      </c>
      <c r="I193" s="156"/>
      <c r="J193" s="157">
        <f>ROUND(I193*H193,2)</f>
        <v>0</v>
      </c>
      <c r="K193" s="153" t="s">
        <v>167</v>
      </c>
      <c r="L193" s="31"/>
      <c r="M193" s="158" t="s">
        <v>1</v>
      </c>
      <c r="N193" s="159" t="s">
        <v>41</v>
      </c>
      <c r="O193" s="56"/>
      <c r="P193" s="160">
        <f>O193*H193</f>
        <v>0</v>
      </c>
      <c r="Q193" s="160">
        <v>0</v>
      </c>
      <c r="R193" s="160">
        <f>Q193*H193</f>
        <v>0</v>
      </c>
      <c r="S193" s="160">
        <v>0</v>
      </c>
      <c r="T193" s="160">
        <f>S193*H193</f>
        <v>0</v>
      </c>
      <c r="U193" s="161" t="s">
        <v>1</v>
      </c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R193" s="162" t="s">
        <v>115</v>
      </c>
      <c r="AT193" s="162" t="s">
        <v>117</v>
      </c>
      <c r="AU193" s="162" t="s">
        <v>86</v>
      </c>
      <c r="AY193" s="15" t="s">
        <v>116</v>
      </c>
      <c r="BE193" s="163">
        <f>IF(N193="základní",J193,0)</f>
        <v>0</v>
      </c>
      <c r="BF193" s="163">
        <f>IF(N193="snížená",J193,0)</f>
        <v>0</v>
      </c>
      <c r="BG193" s="163">
        <f>IF(N193="zákl. přenesená",J193,0)</f>
        <v>0</v>
      </c>
      <c r="BH193" s="163">
        <f>IF(N193="sníž. přenesená",J193,0)</f>
        <v>0</v>
      </c>
      <c r="BI193" s="163">
        <f>IF(N193="nulová",J193,0)</f>
        <v>0</v>
      </c>
      <c r="BJ193" s="15" t="s">
        <v>84</v>
      </c>
      <c r="BK193" s="163">
        <f>ROUND(I193*H193,2)</f>
        <v>0</v>
      </c>
      <c r="BL193" s="15" t="s">
        <v>115</v>
      </c>
      <c r="BM193" s="162" t="s">
        <v>276</v>
      </c>
    </row>
    <row r="194" spans="1:65" s="2" customFormat="1" ht="48">
      <c r="A194" s="30"/>
      <c r="B194" s="31"/>
      <c r="C194" s="30"/>
      <c r="D194" s="164" t="s">
        <v>123</v>
      </c>
      <c r="E194" s="30"/>
      <c r="F194" s="165" t="s">
        <v>271</v>
      </c>
      <c r="G194" s="30"/>
      <c r="H194" s="30"/>
      <c r="I194" s="94"/>
      <c r="J194" s="30"/>
      <c r="K194" s="30"/>
      <c r="L194" s="31"/>
      <c r="M194" s="166"/>
      <c r="N194" s="167"/>
      <c r="O194" s="56"/>
      <c r="P194" s="56"/>
      <c r="Q194" s="56"/>
      <c r="R194" s="56"/>
      <c r="S194" s="56"/>
      <c r="T194" s="56"/>
      <c r="U194" s="57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T194" s="15" t="s">
        <v>123</v>
      </c>
      <c r="AU194" s="15" t="s">
        <v>86</v>
      </c>
    </row>
    <row r="195" spans="1:65" s="13" customFormat="1">
      <c r="B195" s="179"/>
      <c r="D195" s="164" t="s">
        <v>179</v>
      </c>
      <c r="E195" s="180" t="s">
        <v>1</v>
      </c>
      <c r="F195" s="181" t="s">
        <v>272</v>
      </c>
      <c r="H195" s="182">
        <v>1300</v>
      </c>
      <c r="I195" s="183"/>
      <c r="L195" s="179"/>
      <c r="M195" s="184"/>
      <c r="N195" s="185"/>
      <c r="O195" s="185"/>
      <c r="P195" s="185"/>
      <c r="Q195" s="185"/>
      <c r="R195" s="185"/>
      <c r="S195" s="185"/>
      <c r="T195" s="185"/>
      <c r="U195" s="186"/>
      <c r="AT195" s="180" t="s">
        <v>179</v>
      </c>
      <c r="AU195" s="180" t="s">
        <v>86</v>
      </c>
      <c r="AV195" s="13" t="s">
        <v>86</v>
      </c>
      <c r="AW195" s="13" t="s">
        <v>32</v>
      </c>
      <c r="AX195" s="13" t="s">
        <v>84</v>
      </c>
      <c r="AY195" s="180" t="s">
        <v>116</v>
      </c>
    </row>
    <row r="196" spans="1:65" s="2" customFormat="1" ht="21.75" customHeight="1">
      <c r="A196" s="30"/>
      <c r="B196" s="150"/>
      <c r="C196" s="151" t="s">
        <v>277</v>
      </c>
      <c r="D196" s="151" t="s">
        <v>117</v>
      </c>
      <c r="E196" s="152" t="s">
        <v>278</v>
      </c>
      <c r="F196" s="153" t="s">
        <v>279</v>
      </c>
      <c r="G196" s="154" t="s">
        <v>176</v>
      </c>
      <c r="H196" s="155">
        <v>65.454999999999998</v>
      </c>
      <c r="I196" s="156"/>
      <c r="J196" s="157">
        <f>ROUND(I196*H196,2)</f>
        <v>0</v>
      </c>
      <c r="K196" s="153" t="s">
        <v>167</v>
      </c>
      <c r="L196" s="31"/>
      <c r="M196" s="158" t="s">
        <v>1</v>
      </c>
      <c r="N196" s="159" t="s">
        <v>41</v>
      </c>
      <c r="O196" s="56"/>
      <c r="P196" s="160">
        <f>O196*H196</f>
        <v>0</v>
      </c>
      <c r="Q196" s="160">
        <v>0</v>
      </c>
      <c r="R196" s="160">
        <f>Q196*H196</f>
        <v>0</v>
      </c>
      <c r="S196" s="160">
        <v>0</v>
      </c>
      <c r="T196" s="160">
        <f>S196*H196</f>
        <v>0</v>
      </c>
      <c r="U196" s="161" t="s">
        <v>1</v>
      </c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R196" s="162" t="s">
        <v>115</v>
      </c>
      <c r="AT196" s="162" t="s">
        <v>117</v>
      </c>
      <c r="AU196" s="162" t="s">
        <v>86</v>
      </c>
      <c r="AY196" s="15" t="s">
        <v>116</v>
      </c>
      <c r="BE196" s="163">
        <f>IF(N196="základní",J196,0)</f>
        <v>0</v>
      </c>
      <c r="BF196" s="163">
        <f>IF(N196="snížená",J196,0)</f>
        <v>0</v>
      </c>
      <c r="BG196" s="163">
        <f>IF(N196="zákl. přenesená",J196,0)</f>
        <v>0</v>
      </c>
      <c r="BH196" s="163">
        <f>IF(N196="sníž. přenesená",J196,0)</f>
        <v>0</v>
      </c>
      <c r="BI196" s="163">
        <f>IF(N196="nulová",J196,0)</f>
        <v>0</v>
      </c>
      <c r="BJ196" s="15" t="s">
        <v>84</v>
      </c>
      <c r="BK196" s="163">
        <f>ROUND(I196*H196,2)</f>
        <v>0</v>
      </c>
      <c r="BL196" s="15" t="s">
        <v>115</v>
      </c>
      <c r="BM196" s="162" t="s">
        <v>280</v>
      </c>
    </row>
    <row r="197" spans="1:65" s="2" customFormat="1" ht="115.2">
      <c r="A197" s="30"/>
      <c r="B197" s="31"/>
      <c r="C197" s="30"/>
      <c r="D197" s="164" t="s">
        <v>123</v>
      </c>
      <c r="E197" s="30"/>
      <c r="F197" s="165" t="s">
        <v>281</v>
      </c>
      <c r="G197" s="30"/>
      <c r="H197" s="30"/>
      <c r="I197" s="94"/>
      <c r="J197" s="30"/>
      <c r="K197" s="30"/>
      <c r="L197" s="31"/>
      <c r="M197" s="166"/>
      <c r="N197" s="167"/>
      <c r="O197" s="56"/>
      <c r="P197" s="56"/>
      <c r="Q197" s="56"/>
      <c r="R197" s="56"/>
      <c r="S197" s="56"/>
      <c r="T197" s="56"/>
      <c r="U197" s="57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T197" s="15" t="s">
        <v>123</v>
      </c>
      <c r="AU197" s="15" t="s">
        <v>86</v>
      </c>
    </row>
    <row r="198" spans="1:65" s="13" customFormat="1">
      <c r="B198" s="179"/>
      <c r="D198" s="164" t="s">
        <v>179</v>
      </c>
      <c r="E198" s="180" t="s">
        <v>1</v>
      </c>
      <c r="F198" s="181" t="s">
        <v>282</v>
      </c>
      <c r="H198" s="182">
        <v>65</v>
      </c>
      <c r="I198" s="183"/>
      <c r="L198" s="179"/>
      <c r="M198" s="184"/>
      <c r="N198" s="185"/>
      <c r="O198" s="185"/>
      <c r="P198" s="185"/>
      <c r="Q198" s="185"/>
      <c r="R198" s="185"/>
      <c r="S198" s="185"/>
      <c r="T198" s="185"/>
      <c r="U198" s="186"/>
      <c r="AT198" s="180" t="s">
        <v>179</v>
      </c>
      <c r="AU198" s="180" t="s">
        <v>86</v>
      </c>
      <c r="AV198" s="13" t="s">
        <v>86</v>
      </c>
      <c r="AW198" s="13" t="s">
        <v>32</v>
      </c>
      <c r="AX198" s="13" t="s">
        <v>76</v>
      </c>
      <c r="AY198" s="180" t="s">
        <v>116</v>
      </c>
    </row>
    <row r="199" spans="1:65" s="13" customFormat="1">
      <c r="B199" s="179"/>
      <c r="D199" s="164" t="s">
        <v>179</v>
      </c>
      <c r="E199" s="180" t="s">
        <v>1</v>
      </c>
      <c r="F199" s="181" t="s">
        <v>283</v>
      </c>
      <c r="H199" s="182">
        <v>0.45500000000000002</v>
      </c>
      <c r="I199" s="183"/>
      <c r="L199" s="179"/>
      <c r="M199" s="184"/>
      <c r="N199" s="185"/>
      <c r="O199" s="185"/>
      <c r="P199" s="185"/>
      <c r="Q199" s="185"/>
      <c r="R199" s="185"/>
      <c r="S199" s="185"/>
      <c r="T199" s="185"/>
      <c r="U199" s="186"/>
      <c r="AT199" s="180" t="s">
        <v>179</v>
      </c>
      <c r="AU199" s="180" t="s">
        <v>86</v>
      </c>
      <c r="AV199" s="13" t="s">
        <v>86</v>
      </c>
      <c r="AW199" s="13" t="s">
        <v>32</v>
      </c>
      <c r="AX199" s="13" t="s">
        <v>76</v>
      </c>
      <c r="AY199" s="180" t="s">
        <v>116</v>
      </c>
    </row>
    <row r="200" spans="1:65" s="2" customFormat="1" ht="16.5" customHeight="1">
      <c r="A200" s="30"/>
      <c r="B200" s="150"/>
      <c r="C200" s="151" t="s">
        <v>284</v>
      </c>
      <c r="D200" s="151" t="s">
        <v>117</v>
      </c>
      <c r="E200" s="152" t="s">
        <v>285</v>
      </c>
      <c r="F200" s="153" t="s">
        <v>286</v>
      </c>
      <c r="G200" s="154" t="s">
        <v>176</v>
      </c>
      <c r="H200" s="155">
        <v>91.91</v>
      </c>
      <c r="I200" s="156"/>
      <c r="J200" s="157">
        <f>ROUND(I200*H200,2)</f>
        <v>0</v>
      </c>
      <c r="K200" s="153" t="s">
        <v>167</v>
      </c>
      <c r="L200" s="31"/>
      <c r="M200" s="158" t="s">
        <v>1</v>
      </c>
      <c r="N200" s="159" t="s">
        <v>41</v>
      </c>
      <c r="O200" s="56"/>
      <c r="P200" s="160">
        <f>O200*H200</f>
        <v>0</v>
      </c>
      <c r="Q200" s="160">
        <v>0</v>
      </c>
      <c r="R200" s="160">
        <f>Q200*H200</f>
        <v>0</v>
      </c>
      <c r="S200" s="160">
        <v>0</v>
      </c>
      <c r="T200" s="160">
        <f>S200*H200</f>
        <v>0</v>
      </c>
      <c r="U200" s="161" t="s">
        <v>1</v>
      </c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R200" s="162" t="s">
        <v>115</v>
      </c>
      <c r="AT200" s="162" t="s">
        <v>117</v>
      </c>
      <c r="AU200" s="162" t="s">
        <v>86</v>
      </c>
      <c r="AY200" s="15" t="s">
        <v>116</v>
      </c>
      <c r="BE200" s="163">
        <f>IF(N200="základní",J200,0)</f>
        <v>0</v>
      </c>
      <c r="BF200" s="163">
        <f>IF(N200="snížená",J200,0)</f>
        <v>0</v>
      </c>
      <c r="BG200" s="163">
        <f>IF(N200="zákl. přenesená",J200,0)</f>
        <v>0</v>
      </c>
      <c r="BH200" s="163">
        <f>IF(N200="sníž. přenesená",J200,0)</f>
        <v>0</v>
      </c>
      <c r="BI200" s="163">
        <f>IF(N200="nulová",J200,0)</f>
        <v>0</v>
      </c>
      <c r="BJ200" s="15" t="s">
        <v>84</v>
      </c>
      <c r="BK200" s="163">
        <f>ROUND(I200*H200,2)</f>
        <v>0</v>
      </c>
      <c r="BL200" s="15" t="s">
        <v>115</v>
      </c>
      <c r="BM200" s="162" t="s">
        <v>287</v>
      </c>
    </row>
    <row r="201" spans="1:65" s="2" customFormat="1" ht="115.2">
      <c r="A201" s="30"/>
      <c r="B201" s="31"/>
      <c r="C201" s="30"/>
      <c r="D201" s="164" t="s">
        <v>123</v>
      </c>
      <c r="E201" s="30"/>
      <c r="F201" s="165" t="s">
        <v>281</v>
      </c>
      <c r="G201" s="30"/>
      <c r="H201" s="30"/>
      <c r="I201" s="94"/>
      <c r="J201" s="30"/>
      <c r="K201" s="30"/>
      <c r="L201" s="31"/>
      <c r="M201" s="166"/>
      <c r="N201" s="167"/>
      <c r="O201" s="56"/>
      <c r="P201" s="56"/>
      <c r="Q201" s="56"/>
      <c r="R201" s="56"/>
      <c r="S201" s="56"/>
      <c r="T201" s="56"/>
      <c r="U201" s="57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T201" s="15" t="s">
        <v>123</v>
      </c>
      <c r="AU201" s="15" t="s">
        <v>86</v>
      </c>
    </row>
    <row r="202" spans="1:65" s="13" customFormat="1">
      <c r="B202" s="179"/>
      <c r="D202" s="164" t="s">
        <v>179</v>
      </c>
      <c r="E202" s="180" t="s">
        <v>1</v>
      </c>
      <c r="F202" s="181" t="s">
        <v>288</v>
      </c>
      <c r="H202" s="182">
        <v>91.91</v>
      </c>
      <c r="I202" s="183"/>
      <c r="L202" s="179"/>
      <c r="M202" s="184"/>
      <c r="N202" s="185"/>
      <c r="O202" s="185"/>
      <c r="P202" s="185"/>
      <c r="Q202" s="185"/>
      <c r="R202" s="185"/>
      <c r="S202" s="185"/>
      <c r="T202" s="185"/>
      <c r="U202" s="186"/>
      <c r="AT202" s="180" t="s">
        <v>179</v>
      </c>
      <c r="AU202" s="180" t="s">
        <v>86</v>
      </c>
      <c r="AV202" s="13" t="s">
        <v>86</v>
      </c>
      <c r="AW202" s="13" t="s">
        <v>32</v>
      </c>
      <c r="AX202" s="13" t="s">
        <v>84</v>
      </c>
      <c r="AY202" s="180" t="s">
        <v>116</v>
      </c>
    </row>
    <row r="203" spans="1:65" s="2" customFormat="1" ht="21.75" customHeight="1">
      <c r="A203" s="30"/>
      <c r="B203" s="150"/>
      <c r="C203" s="151" t="s">
        <v>7</v>
      </c>
      <c r="D203" s="151" t="s">
        <v>117</v>
      </c>
      <c r="E203" s="152" t="s">
        <v>289</v>
      </c>
      <c r="F203" s="153" t="s">
        <v>290</v>
      </c>
      <c r="G203" s="154" t="s">
        <v>166</v>
      </c>
      <c r="H203" s="155">
        <v>406.8</v>
      </c>
      <c r="I203" s="156"/>
      <c r="J203" s="157">
        <f>ROUND(I203*H203,2)</f>
        <v>0</v>
      </c>
      <c r="K203" s="153" t="s">
        <v>167</v>
      </c>
      <c r="L203" s="31"/>
      <c r="M203" s="158" t="s">
        <v>1</v>
      </c>
      <c r="N203" s="159" t="s">
        <v>41</v>
      </c>
      <c r="O203" s="56"/>
      <c r="P203" s="160">
        <f>O203*H203</f>
        <v>0</v>
      </c>
      <c r="Q203" s="160">
        <v>0</v>
      </c>
      <c r="R203" s="160">
        <f>Q203*H203</f>
        <v>0</v>
      </c>
      <c r="S203" s="160">
        <v>0</v>
      </c>
      <c r="T203" s="160">
        <f>S203*H203</f>
        <v>0</v>
      </c>
      <c r="U203" s="161" t="s">
        <v>1</v>
      </c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R203" s="162" t="s">
        <v>115</v>
      </c>
      <c r="AT203" s="162" t="s">
        <v>117</v>
      </c>
      <c r="AU203" s="162" t="s">
        <v>86</v>
      </c>
      <c r="AY203" s="15" t="s">
        <v>116</v>
      </c>
      <c r="BE203" s="163">
        <f>IF(N203="základní",J203,0)</f>
        <v>0</v>
      </c>
      <c r="BF203" s="163">
        <f>IF(N203="snížená",J203,0)</f>
        <v>0</v>
      </c>
      <c r="BG203" s="163">
        <f>IF(N203="zákl. přenesená",J203,0)</f>
        <v>0</v>
      </c>
      <c r="BH203" s="163">
        <f>IF(N203="sníž. přenesená",J203,0)</f>
        <v>0</v>
      </c>
      <c r="BI203" s="163">
        <f>IF(N203="nulová",J203,0)</f>
        <v>0</v>
      </c>
      <c r="BJ203" s="15" t="s">
        <v>84</v>
      </c>
      <c r="BK203" s="163">
        <f>ROUND(I203*H203,2)</f>
        <v>0</v>
      </c>
      <c r="BL203" s="15" t="s">
        <v>115</v>
      </c>
      <c r="BM203" s="162" t="s">
        <v>291</v>
      </c>
    </row>
    <row r="204" spans="1:65" s="2" customFormat="1" ht="134.4">
      <c r="A204" s="30"/>
      <c r="B204" s="31"/>
      <c r="C204" s="30"/>
      <c r="D204" s="164" t="s">
        <v>123</v>
      </c>
      <c r="E204" s="30"/>
      <c r="F204" s="165" t="s">
        <v>292</v>
      </c>
      <c r="G204" s="30"/>
      <c r="H204" s="30"/>
      <c r="I204" s="94"/>
      <c r="J204" s="30"/>
      <c r="K204" s="30"/>
      <c r="L204" s="31"/>
      <c r="M204" s="166"/>
      <c r="N204" s="167"/>
      <c r="O204" s="56"/>
      <c r="P204" s="56"/>
      <c r="Q204" s="56"/>
      <c r="R204" s="56"/>
      <c r="S204" s="56"/>
      <c r="T204" s="56"/>
      <c r="U204" s="57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T204" s="15" t="s">
        <v>123</v>
      </c>
      <c r="AU204" s="15" t="s">
        <v>86</v>
      </c>
    </row>
    <row r="205" spans="1:65" s="13" customFormat="1">
      <c r="B205" s="179"/>
      <c r="D205" s="164" t="s">
        <v>179</v>
      </c>
      <c r="E205" s="180" t="s">
        <v>1</v>
      </c>
      <c r="F205" s="181" t="s">
        <v>293</v>
      </c>
      <c r="H205" s="182">
        <v>406.8</v>
      </c>
      <c r="I205" s="183"/>
      <c r="L205" s="179"/>
      <c r="M205" s="184"/>
      <c r="N205" s="185"/>
      <c r="O205" s="185"/>
      <c r="P205" s="185"/>
      <c r="Q205" s="185"/>
      <c r="R205" s="185"/>
      <c r="S205" s="185"/>
      <c r="T205" s="185"/>
      <c r="U205" s="186"/>
      <c r="AT205" s="180" t="s">
        <v>179</v>
      </c>
      <c r="AU205" s="180" t="s">
        <v>86</v>
      </c>
      <c r="AV205" s="13" t="s">
        <v>86</v>
      </c>
      <c r="AW205" s="13" t="s">
        <v>32</v>
      </c>
      <c r="AX205" s="13" t="s">
        <v>84</v>
      </c>
      <c r="AY205" s="180" t="s">
        <v>116</v>
      </c>
    </row>
    <row r="206" spans="1:65" s="2" customFormat="1" ht="21.75" customHeight="1">
      <c r="A206" s="30"/>
      <c r="B206" s="150"/>
      <c r="C206" s="151" t="s">
        <v>294</v>
      </c>
      <c r="D206" s="151" t="s">
        <v>117</v>
      </c>
      <c r="E206" s="152" t="s">
        <v>295</v>
      </c>
      <c r="F206" s="153" t="s">
        <v>296</v>
      </c>
      <c r="G206" s="154" t="s">
        <v>166</v>
      </c>
      <c r="H206" s="155">
        <v>197.8</v>
      </c>
      <c r="I206" s="156"/>
      <c r="J206" s="157">
        <f>ROUND(I206*H206,2)</f>
        <v>0</v>
      </c>
      <c r="K206" s="153" t="s">
        <v>167</v>
      </c>
      <c r="L206" s="31"/>
      <c r="M206" s="158" t="s">
        <v>1</v>
      </c>
      <c r="N206" s="159" t="s">
        <v>41</v>
      </c>
      <c r="O206" s="56"/>
      <c r="P206" s="160">
        <f>O206*H206</f>
        <v>0</v>
      </c>
      <c r="Q206" s="160">
        <v>0</v>
      </c>
      <c r="R206" s="160">
        <f>Q206*H206</f>
        <v>0</v>
      </c>
      <c r="S206" s="160">
        <v>0</v>
      </c>
      <c r="T206" s="160">
        <f>S206*H206</f>
        <v>0</v>
      </c>
      <c r="U206" s="161" t="s">
        <v>1</v>
      </c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R206" s="162" t="s">
        <v>115</v>
      </c>
      <c r="AT206" s="162" t="s">
        <v>117</v>
      </c>
      <c r="AU206" s="162" t="s">
        <v>86</v>
      </c>
      <c r="AY206" s="15" t="s">
        <v>116</v>
      </c>
      <c r="BE206" s="163">
        <f>IF(N206="základní",J206,0)</f>
        <v>0</v>
      </c>
      <c r="BF206" s="163">
        <f>IF(N206="snížená",J206,0)</f>
        <v>0</v>
      </c>
      <c r="BG206" s="163">
        <f>IF(N206="zákl. přenesená",J206,0)</f>
        <v>0</v>
      </c>
      <c r="BH206" s="163">
        <f>IF(N206="sníž. přenesená",J206,0)</f>
        <v>0</v>
      </c>
      <c r="BI206" s="163">
        <f>IF(N206="nulová",J206,0)</f>
        <v>0</v>
      </c>
      <c r="BJ206" s="15" t="s">
        <v>84</v>
      </c>
      <c r="BK206" s="163">
        <f>ROUND(I206*H206,2)</f>
        <v>0</v>
      </c>
      <c r="BL206" s="15" t="s">
        <v>115</v>
      </c>
      <c r="BM206" s="162" t="s">
        <v>297</v>
      </c>
    </row>
    <row r="207" spans="1:65" s="2" customFormat="1" ht="134.4">
      <c r="A207" s="30"/>
      <c r="B207" s="31"/>
      <c r="C207" s="30"/>
      <c r="D207" s="164" t="s">
        <v>123</v>
      </c>
      <c r="E207" s="30"/>
      <c r="F207" s="165" t="s">
        <v>292</v>
      </c>
      <c r="G207" s="30"/>
      <c r="H207" s="30"/>
      <c r="I207" s="94"/>
      <c r="J207" s="30"/>
      <c r="K207" s="30"/>
      <c r="L207" s="31"/>
      <c r="M207" s="166"/>
      <c r="N207" s="167"/>
      <c r="O207" s="56"/>
      <c r="P207" s="56"/>
      <c r="Q207" s="56"/>
      <c r="R207" s="56"/>
      <c r="S207" s="56"/>
      <c r="T207" s="56"/>
      <c r="U207" s="57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T207" s="15" t="s">
        <v>123</v>
      </c>
      <c r="AU207" s="15" t="s">
        <v>86</v>
      </c>
    </row>
    <row r="208" spans="1:65" s="13" customFormat="1">
      <c r="B208" s="179"/>
      <c r="D208" s="164" t="s">
        <v>179</v>
      </c>
      <c r="E208" s="180" t="s">
        <v>1</v>
      </c>
      <c r="F208" s="181" t="s">
        <v>298</v>
      </c>
      <c r="H208" s="182">
        <v>68</v>
      </c>
      <c r="I208" s="183"/>
      <c r="L208" s="179"/>
      <c r="M208" s="184"/>
      <c r="N208" s="185"/>
      <c r="O208" s="185"/>
      <c r="P208" s="185"/>
      <c r="Q208" s="185"/>
      <c r="R208" s="185"/>
      <c r="S208" s="185"/>
      <c r="T208" s="185"/>
      <c r="U208" s="186"/>
      <c r="AT208" s="180" t="s">
        <v>179</v>
      </c>
      <c r="AU208" s="180" t="s">
        <v>86</v>
      </c>
      <c r="AV208" s="13" t="s">
        <v>86</v>
      </c>
      <c r="AW208" s="13" t="s">
        <v>32</v>
      </c>
      <c r="AX208" s="13" t="s">
        <v>76</v>
      </c>
      <c r="AY208" s="180" t="s">
        <v>116</v>
      </c>
    </row>
    <row r="209" spans="1:65" s="13" customFormat="1">
      <c r="B209" s="179"/>
      <c r="D209" s="164" t="s">
        <v>179</v>
      </c>
      <c r="E209" s="180" t="s">
        <v>1</v>
      </c>
      <c r="F209" s="181" t="s">
        <v>299</v>
      </c>
      <c r="H209" s="182">
        <v>129.80000000000001</v>
      </c>
      <c r="I209" s="183"/>
      <c r="L209" s="179"/>
      <c r="M209" s="184"/>
      <c r="N209" s="185"/>
      <c r="O209" s="185"/>
      <c r="P209" s="185"/>
      <c r="Q209" s="185"/>
      <c r="R209" s="185"/>
      <c r="S209" s="185"/>
      <c r="T209" s="185"/>
      <c r="U209" s="186"/>
      <c r="AT209" s="180" t="s">
        <v>179</v>
      </c>
      <c r="AU209" s="180" t="s">
        <v>86</v>
      </c>
      <c r="AV209" s="13" t="s">
        <v>86</v>
      </c>
      <c r="AW209" s="13" t="s">
        <v>32</v>
      </c>
      <c r="AX209" s="13" t="s">
        <v>76</v>
      </c>
      <c r="AY209" s="180" t="s">
        <v>116</v>
      </c>
    </row>
    <row r="210" spans="1:65" s="2" customFormat="1" ht="21.75" customHeight="1">
      <c r="A210" s="30"/>
      <c r="B210" s="150"/>
      <c r="C210" s="151" t="s">
        <v>300</v>
      </c>
      <c r="D210" s="151" t="s">
        <v>117</v>
      </c>
      <c r="E210" s="152" t="s">
        <v>301</v>
      </c>
      <c r="F210" s="153" t="s">
        <v>302</v>
      </c>
      <c r="G210" s="154" t="s">
        <v>166</v>
      </c>
      <c r="H210" s="155">
        <v>63.4</v>
      </c>
      <c r="I210" s="156"/>
      <c r="J210" s="157">
        <f>ROUND(I210*H210,2)</f>
        <v>0</v>
      </c>
      <c r="K210" s="153" t="s">
        <v>167</v>
      </c>
      <c r="L210" s="31"/>
      <c r="M210" s="158" t="s">
        <v>1</v>
      </c>
      <c r="N210" s="159" t="s">
        <v>41</v>
      </c>
      <c r="O210" s="56"/>
      <c r="P210" s="160">
        <f>O210*H210</f>
        <v>0</v>
      </c>
      <c r="Q210" s="160">
        <v>0</v>
      </c>
      <c r="R210" s="160">
        <f>Q210*H210</f>
        <v>0</v>
      </c>
      <c r="S210" s="160">
        <v>0</v>
      </c>
      <c r="T210" s="160">
        <f>S210*H210</f>
        <v>0</v>
      </c>
      <c r="U210" s="161" t="s">
        <v>1</v>
      </c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R210" s="162" t="s">
        <v>115</v>
      </c>
      <c r="AT210" s="162" t="s">
        <v>117</v>
      </c>
      <c r="AU210" s="162" t="s">
        <v>86</v>
      </c>
      <c r="AY210" s="15" t="s">
        <v>116</v>
      </c>
      <c r="BE210" s="163">
        <f>IF(N210="základní",J210,0)</f>
        <v>0</v>
      </c>
      <c r="BF210" s="163">
        <f>IF(N210="snížená",J210,0)</f>
        <v>0</v>
      </c>
      <c r="BG210" s="163">
        <f>IF(N210="zákl. přenesená",J210,0)</f>
        <v>0</v>
      </c>
      <c r="BH210" s="163">
        <f>IF(N210="sníž. přenesená",J210,0)</f>
        <v>0</v>
      </c>
      <c r="BI210" s="163">
        <f>IF(N210="nulová",J210,0)</f>
        <v>0</v>
      </c>
      <c r="BJ210" s="15" t="s">
        <v>84</v>
      </c>
      <c r="BK210" s="163">
        <f>ROUND(I210*H210,2)</f>
        <v>0</v>
      </c>
      <c r="BL210" s="15" t="s">
        <v>115</v>
      </c>
      <c r="BM210" s="162" t="s">
        <v>303</v>
      </c>
    </row>
    <row r="211" spans="1:65" s="2" customFormat="1" ht="134.4">
      <c r="A211" s="30"/>
      <c r="B211" s="31"/>
      <c r="C211" s="30"/>
      <c r="D211" s="164" t="s">
        <v>123</v>
      </c>
      <c r="E211" s="30"/>
      <c r="F211" s="165" t="s">
        <v>292</v>
      </c>
      <c r="G211" s="30"/>
      <c r="H211" s="30"/>
      <c r="I211" s="94"/>
      <c r="J211" s="30"/>
      <c r="K211" s="30"/>
      <c r="L211" s="31"/>
      <c r="M211" s="166"/>
      <c r="N211" s="167"/>
      <c r="O211" s="56"/>
      <c r="P211" s="56"/>
      <c r="Q211" s="56"/>
      <c r="R211" s="56"/>
      <c r="S211" s="56"/>
      <c r="T211" s="56"/>
      <c r="U211" s="57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T211" s="15" t="s">
        <v>123</v>
      </c>
      <c r="AU211" s="15" t="s">
        <v>86</v>
      </c>
    </row>
    <row r="212" spans="1:65" s="13" customFormat="1">
      <c r="B212" s="179"/>
      <c r="D212" s="164" t="s">
        <v>179</v>
      </c>
      <c r="E212" s="180" t="s">
        <v>1</v>
      </c>
      <c r="F212" s="181" t="s">
        <v>304</v>
      </c>
      <c r="H212" s="182">
        <v>63.4</v>
      </c>
      <c r="I212" s="183"/>
      <c r="L212" s="179"/>
      <c r="M212" s="184"/>
      <c r="N212" s="185"/>
      <c r="O212" s="185"/>
      <c r="P212" s="185"/>
      <c r="Q212" s="185"/>
      <c r="R212" s="185"/>
      <c r="S212" s="185"/>
      <c r="T212" s="185"/>
      <c r="U212" s="186"/>
      <c r="AT212" s="180" t="s">
        <v>179</v>
      </c>
      <c r="AU212" s="180" t="s">
        <v>86</v>
      </c>
      <c r="AV212" s="13" t="s">
        <v>86</v>
      </c>
      <c r="AW212" s="13" t="s">
        <v>32</v>
      </c>
      <c r="AX212" s="13" t="s">
        <v>84</v>
      </c>
      <c r="AY212" s="180" t="s">
        <v>116</v>
      </c>
    </row>
    <row r="213" spans="1:65" s="2" customFormat="1" ht="21.75" customHeight="1">
      <c r="A213" s="30"/>
      <c r="B213" s="150"/>
      <c r="C213" s="151" t="s">
        <v>305</v>
      </c>
      <c r="D213" s="151" t="s">
        <v>117</v>
      </c>
      <c r="E213" s="152" t="s">
        <v>306</v>
      </c>
      <c r="F213" s="153" t="s">
        <v>307</v>
      </c>
      <c r="G213" s="154" t="s">
        <v>166</v>
      </c>
      <c r="H213" s="155">
        <v>284</v>
      </c>
      <c r="I213" s="156"/>
      <c r="J213" s="157">
        <f>ROUND(I213*H213,2)</f>
        <v>0</v>
      </c>
      <c r="K213" s="153" t="s">
        <v>167</v>
      </c>
      <c r="L213" s="31"/>
      <c r="M213" s="158" t="s">
        <v>1</v>
      </c>
      <c r="N213" s="159" t="s">
        <v>41</v>
      </c>
      <c r="O213" s="56"/>
      <c r="P213" s="160">
        <f>O213*H213</f>
        <v>0</v>
      </c>
      <c r="Q213" s="160">
        <v>0</v>
      </c>
      <c r="R213" s="160">
        <f>Q213*H213</f>
        <v>0</v>
      </c>
      <c r="S213" s="160">
        <v>0</v>
      </c>
      <c r="T213" s="160">
        <f>S213*H213</f>
        <v>0</v>
      </c>
      <c r="U213" s="161" t="s">
        <v>1</v>
      </c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R213" s="162" t="s">
        <v>115</v>
      </c>
      <c r="AT213" s="162" t="s">
        <v>117</v>
      </c>
      <c r="AU213" s="162" t="s">
        <v>86</v>
      </c>
      <c r="AY213" s="15" t="s">
        <v>116</v>
      </c>
      <c r="BE213" s="163">
        <f>IF(N213="základní",J213,0)</f>
        <v>0</v>
      </c>
      <c r="BF213" s="163">
        <f>IF(N213="snížená",J213,0)</f>
        <v>0</v>
      </c>
      <c r="BG213" s="163">
        <f>IF(N213="zákl. přenesená",J213,0)</f>
        <v>0</v>
      </c>
      <c r="BH213" s="163">
        <f>IF(N213="sníž. přenesená",J213,0)</f>
        <v>0</v>
      </c>
      <c r="BI213" s="163">
        <f>IF(N213="nulová",J213,0)</f>
        <v>0</v>
      </c>
      <c r="BJ213" s="15" t="s">
        <v>84</v>
      </c>
      <c r="BK213" s="163">
        <f>ROUND(I213*H213,2)</f>
        <v>0</v>
      </c>
      <c r="BL213" s="15" t="s">
        <v>115</v>
      </c>
      <c r="BM213" s="162" t="s">
        <v>308</v>
      </c>
    </row>
    <row r="214" spans="1:65" s="2" customFormat="1" ht="124.8">
      <c r="A214" s="30"/>
      <c r="B214" s="31"/>
      <c r="C214" s="30"/>
      <c r="D214" s="164" t="s">
        <v>123</v>
      </c>
      <c r="E214" s="30"/>
      <c r="F214" s="165" t="s">
        <v>309</v>
      </c>
      <c r="G214" s="30"/>
      <c r="H214" s="30"/>
      <c r="I214" s="94"/>
      <c r="J214" s="30"/>
      <c r="K214" s="30"/>
      <c r="L214" s="31"/>
      <c r="M214" s="166"/>
      <c r="N214" s="167"/>
      <c r="O214" s="56"/>
      <c r="P214" s="56"/>
      <c r="Q214" s="56"/>
      <c r="R214" s="56"/>
      <c r="S214" s="56"/>
      <c r="T214" s="56"/>
      <c r="U214" s="57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T214" s="15" t="s">
        <v>123</v>
      </c>
      <c r="AU214" s="15" t="s">
        <v>86</v>
      </c>
    </row>
    <row r="215" spans="1:65" s="13" customFormat="1">
      <c r="B215" s="179"/>
      <c r="D215" s="164" t="s">
        <v>179</v>
      </c>
      <c r="E215" s="180" t="s">
        <v>1</v>
      </c>
      <c r="F215" s="181" t="s">
        <v>310</v>
      </c>
      <c r="H215" s="182">
        <v>284</v>
      </c>
      <c r="I215" s="183"/>
      <c r="L215" s="179"/>
      <c r="M215" s="184"/>
      <c r="N215" s="185"/>
      <c r="O215" s="185"/>
      <c r="P215" s="185"/>
      <c r="Q215" s="185"/>
      <c r="R215" s="185"/>
      <c r="S215" s="185"/>
      <c r="T215" s="185"/>
      <c r="U215" s="186"/>
      <c r="AT215" s="180" t="s">
        <v>179</v>
      </c>
      <c r="AU215" s="180" t="s">
        <v>86</v>
      </c>
      <c r="AV215" s="13" t="s">
        <v>86</v>
      </c>
      <c r="AW215" s="13" t="s">
        <v>32</v>
      </c>
      <c r="AX215" s="13" t="s">
        <v>84</v>
      </c>
      <c r="AY215" s="180" t="s">
        <v>116</v>
      </c>
    </row>
    <row r="216" spans="1:65" s="2" customFormat="1" ht="21.75" customHeight="1">
      <c r="A216" s="30"/>
      <c r="B216" s="150"/>
      <c r="C216" s="151" t="s">
        <v>311</v>
      </c>
      <c r="D216" s="151" t="s">
        <v>117</v>
      </c>
      <c r="E216" s="152" t="s">
        <v>312</v>
      </c>
      <c r="F216" s="153" t="s">
        <v>313</v>
      </c>
      <c r="G216" s="154" t="s">
        <v>166</v>
      </c>
      <c r="H216" s="155">
        <v>10</v>
      </c>
      <c r="I216" s="156"/>
      <c r="J216" s="157">
        <f>ROUND(I216*H216,2)</f>
        <v>0</v>
      </c>
      <c r="K216" s="153" t="s">
        <v>167</v>
      </c>
      <c r="L216" s="31"/>
      <c r="M216" s="158" t="s">
        <v>1</v>
      </c>
      <c r="N216" s="159" t="s">
        <v>41</v>
      </c>
      <c r="O216" s="56"/>
      <c r="P216" s="160">
        <f>O216*H216</f>
        <v>0</v>
      </c>
      <c r="Q216" s="160">
        <v>0</v>
      </c>
      <c r="R216" s="160">
        <f>Q216*H216</f>
        <v>0</v>
      </c>
      <c r="S216" s="160">
        <v>0</v>
      </c>
      <c r="T216" s="160">
        <f>S216*H216</f>
        <v>0</v>
      </c>
      <c r="U216" s="161" t="s">
        <v>1</v>
      </c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R216" s="162" t="s">
        <v>115</v>
      </c>
      <c r="AT216" s="162" t="s">
        <v>117</v>
      </c>
      <c r="AU216" s="162" t="s">
        <v>86</v>
      </c>
      <c r="AY216" s="15" t="s">
        <v>116</v>
      </c>
      <c r="BE216" s="163">
        <f>IF(N216="základní",J216,0)</f>
        <v>0</v>
      </c>
      <c r="BF216" s="163">
        <f>IF(N216="snížená",J216,0)</f>
        <v>0</v>
      </c>
      <c r="BG216" s="163">
        <f>IF(N216="zákl. přenesená",J216,0)</f>
        <v>0</v>
      </c>
      <c r="BH216" s="163">
        <f>IF(N216="sníž. přenesená",J216,0)</f>
        <v>0</v>
      </c>
      <c r="BI216" s="163">
        <f>IF(N216="nulová",J216,0)</f>
        <v>0</v>
      </c>
      <c r="BJ216" s="15" t="s">
        <v>84</v>
      </c>
      <c r="BK216" s="163">
        <f>ROUND(I216*H216,2)</f>
        <v>0</v>
      </c>
      <c r="BL216" s="15" t="s">
        <v>115</v>
      </c>
      <c r="BM216" s="162" t="s">
        <v>314</v>
      </c>
    </row>
    <row r="217" spans="1:65" s="2" customFormat="1" ht="86.4">
      <c r="A217" s="30"/>
      <c r="B217" s="31"/>
      <c r="C217" s="30"/>
      <c r="D217" s="164" t="s">
        <v>123</v>
      </c>
      <c r="E217" s="30"/>
      <c r="F217" s="165" t="s">
        <v>315</v>
      </c>
      <c r="G217" s="30"/>
      <c r="H217" s="30"/>
      <c r="I217" s="94"/>
      <c r="J217" s="30"/>
      <c r="K217" s="30"/>
      <c r="L217" s="31"/>
      <c r="M217" s="166"/>
      <c r="N217" s="167"/>
      <c r="O217" s="56"/>
      <c r="P217" s="56"/>
      <c r="Q217" s="56"/>
      <c r="R217" s="56"/>
      <c r="S217" s="56"/>
      <c r="T217" s="56"/>
      <c r="U217" s="57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T217" s="15" t="s">
        <v>123</v>
      </c>
      <c r="AU217" s="15" t="s">
        <v>86</v>
      </c>
    </row>
    <row r="218" spans="1:65" s="13" customFormat="1">
      <c r="B218" s="179"/>
      <c r="D218" s="164" t="s">
        <v>179</v>
      </c>
      <c r="E218" s="180" t="s">
        <v>1</v>
      </c>
      <c r="F218" s="181" t="s">
        <v>316</v>
      </c>
      <c r="H218" s="182">
        <v>10</v>
      </c>
      <c r="I218" s="183"/>
      <c r="L218" s="179"/>
      <c r="M218" s="184"/>
      <c r="N218" s="185"/>
      <c r="O218" s="185"/>
      <c r="P218" s="185"/>
      <c r="Q218" s="185"/>
      <c r="R218" s="185"/>
      <c r="S218" s="185"/>
      <c r="T218" s="185"/>
      <c r="U218" s="186"/>
      <c r="AT218" s="180" t="s">
        <v>179</v>
      </c>
      <c r="AU218" s="180" t="s">
        <v>86</v>
      </c>
      <c r="AV218" s="13" t="s">
        <v>86</v>
      </c>
      <c r="AW218" s="13" t="s">
        <v>32</v>
      </c>
      <c r="AX218" s="13" t="s">
        <v>84</v>
      </c>
      <c r="AY218" s="180" t="s">
        <v>116</v>
      </c>
    </row>
    <row r="219" spans="1:65" s="2" customFormat="1" ht="16.5" customHeight="1">
      <c r="A219" s="30"/>
      <c r="B219" s="150"/>
      <c r="C219" s="151" t="s">
        <v>317</v>
      </c>
      <c r="D219" s="151" t="s">
        <v>117</v>
      </c>
      <c r="E219" s="152" t="s">
        <v>318</v>
      </c>
      <c r="F219" s="153" t="s">
        <v>319</v>
      </c>
      <c r="G219" s="154" t="s">
        <v>195</v>
      </c>
      <c r="H219" s="155">
        <v>487</v>
      </c>
      <c r="I219" s="156"/>
      <c r="J219" s="157">
        <f>ROUND(I219*H219,2)</f>
        <v>0</v>
      </c>
      <c r="K219" s="153" t="s">
        <v>167</v>
      </c>
      <c r="L219" s="31"/>
      <c r="M219" s="158" t="s">
        <v>1</v>
      </c>
      <c r="N219" s="159" t="s">
        <v>41</v>
      </c>
      <c r="O219" s="56"/>
      <c r="P219" s="160">
        <f>O219*H219</f>
        <v>0</v>
      </c>
      <c r="Q219" s="160">
        <v>0</v>
      </c>
      <c r="R219" s="160">
        <f>Q219*H219</f>
        <v>0</v>
      </c>
      <c r="S219" s="160">
        <v>0</v>
      </c>
      <c r="T219" s="160">
        <f>S219*H219</f>
        <v>0</v>
      </c>
      <c r="U219" s="161" t="s">
        <v>1</v>
      </c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R219" s="162" t="s">
        <v>115</v>
      </c>
      <c r="AT219" s="162" t="s">
        <v>117</v>
      </c>
      <c r="AU219" s="162" t="s">
        <v>86</v>
      </c>
      <c r="AY219" s="15" t="s">
        <v>116</v>
      </c>
      <c r="BE219" s="163">
        <f>IF(N219="základní",J219,0)</f>
        <v>0</v>
      </c>
      <c r="BF219" s="163">
        <f>IF(N219="snížená",J219,0)</f>
        <v>0</v>
      </c>
      <c r="BG219" s="163">
        <f>IF(N219="zákl. přenesená",J219,0)</f>
        <v>0</v>
      </c>
      <c r="BH219" s="163">
        <f>IF(N219="sníž. přenesená",J219,0)</f>
        <v>0</v>
      </c>
      <c r="BI219" s="163">
        <f>IF(N219="nulová",J219,0)</f>
        <v>0</v>
      </c>
      <c r="BJ219" s="15" t="s">
        <v>84</v>
      </c>
      <c r="BK219" s="163">
        <f>ROUND(I219*H219,2)</f>
        <v>0</v>
      </c>
      <c r="BL219" s="15" t="s">
        <v>115</v>
      </c>
      <c r="BM219" s="162" t="s">
        <v>320</v>
      </c>
    </row>
    <row r="220" spans="1:65" s="2" customFormat="1" ht="28.8">
      <c r="A220" s="30"/>
      <c r="B220" s="31"/>
      <c r="C220" s="30"/>
      <c r="D220" s="164" t="s">
        <v>123</v>
      </c>
      <c r="E220" s="30"/>
      <c r="F220" s="165" t="s">
        <v>321</v>
      </c>
      <c r="G220" s="30"/>
      <c r="H220" s="30"/>
      <c r="I220" s="94"/>
      <c r="J220" s="30"/>
      <c r="K220" s="30"/>
      <c r="L220" s="31"/>
      <c r="M220" s="166"/>
      <c r="N220" s="167"/>
      <c r="O220" s="56"/>
      <c r="P220" s="56"/>
      <c r="Q220" s="56"/>
      <c r="R220" s="56"/>
      <c r="S220" s="56"/>
      <c r="T220" s="56"/>
      <c r="U220" s="57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T220" s="15" t="s">
        <v>123</v>
      </c>
      <c r="AU220" s="15" t="s">
        <v>86</v>
      </c>
    </row>
    <row r="221" spans="1:65" s="13" customFormat="1">
      <c r="B221" s="179"/>
      <c r="D221" s="164" t="s">
        <v>179</v>
      </c>
      <c r="E221" s="180" t="s">
        <v>1</v>
      </c>
      <c r="F221" s="181" t="s">
        <v>322</v>
      </c>
      <c r="H221" s="182">
        <v>445</v>
      </c>
      <c r="I221" s="183"/>
      <c r="L221" s="179"/>
      <c r="M221" s="184"/>
      <c r="N221" s="185"/>
      <c r="O221" s="185"/>
      <c r="P221" s="185"/>
      <c r="Q221" s="185"/>
      <c r="R221" s="185"/>
      <c r="S221" s="185"/>
      <c r="T221" s="185"/>
      <c r="U221" s="186"/>
      <c r="AT221" s="180" t="s">
        <v>179</v>
      </c>
      <c r="AU221" s="180" t="s">
        <v>86</v>
      </c>
      <c r="AV221" s="13" t="s">
        <v>86</v>
      </c>
      <c r="AW221" s="13" t="s">
        <v>32</v>
      </c>
      <c r="AX221" s="13" t="s">
        <v>76</v>
      </c>
      <c r="AY221" s="180" t="s">
        <v>116</v>
      </c>
    </row>
    <row r="222" spans="1:65" s="13" customFormat="1">
      <c r="B222" s="179"/>
      <c r="D222" s="164" t="s">
        <v>179</v>
      </c>
      <c r="E222" s="180" t="s">
        <v>1</v>
      </c>
      <c r="F222" s="181" t="s">
        <v>323</v>
      </c>
      <c r="H222" s="182">
        <v>42</v>
      </c>
      <c r="I222" s="183"/>
      <c r="L222" s="179"/>
      <c r="M222" s="184"/>
      <c r="N222" s="185"/>
      <c r="O222" s="185"/>
      <c r="P222" s="185"/>
      <c r="Q222" s="185"/>
      <c r="R222" s="185"/>
      <c r="S222" s="185"/>
      <c r="T222" s="185"/>
      <c r="U222" s="186"/>
      <c r="AT222" s="180" t="s">
        <v>179</v>
      </c>
      <c r="AU222" s="180" t="s">
        <v>86</v>
      </c>
      <c r="AV222" s="13" t="s">
        <v>86</v>
      </c>
      <c r="AW222" s="13" t="s">
        <v>32</v>
      </c>
      <c r="AX222" s="13" t="s">
        <v>76</v>
      </c>
      <c r="AY222" s="180" t="s">
        <v>116</v>
      </c>
    </row>
    <row r="223" spans="1:65" s="11" customFormat="1" ht="22.8" customHeight="1">
      <c r="B223" s="139"/>
      <c r="D223" s="140" t="s">
        <v>75</v>
      </c>
      <c r="E223" s="177" t="s">
        <v>204</v>
      </c>
      <c r="F223" s="177" t="s">
        <v>324</v>
      </c>
      <c r="I223" s="142"/>
      <c r="J223" s="178">
        <f>BK223</f>
        <v>0</v>
      </c>
      <c r="L223" s="139"/>
      <c r="M223" s="144"/>
      <c r="N223" s="145"/>
      <c r="O223" s="145"/>
      <c r="P223" s="146">
        <f>SUM(P224:P231)</f>
        <v>0</v>
      </c>
      <c r="Q223" s="145"/>
      <c r="R223" s="146">
        <f>SUM(R224:R231)</f>
        <v>0</v>
      </c>
      <c r="S223" s="145"/>
      <c r="T223" s="146">
        <f>SUM(T224:T231)</f>
        <v>0</v>
      </c>
      <c r="U223" s="147"/>
      <c r="AR223" s="140" t="s">
        <v>84</v>
      </c>
      <c r="AT223" s="148" t="s">
        <v>75</v>
      </c>
      <c r="AU223" s="148" t="s">
        <v>84</v>
      </c>
      <c r="AY223" s="140" t="s">
        <v>116</v>
      </c>
      <c r="BK223" s="149">
        <f>SUM(BK224:BK231)</f>
        <v>0</v>
      </c>
    </row>
    <row r="224" spans="1:65" s="2" customFormat="1" ht="21.75" customHeight="1">
      <c r="A224" s="30"/>
      <c r="B224" s="150"/>
      <c r="C224" s="151" t="s">
        <v>325</v>
      </c>
      <c r="D224" s="151" t="s">
        <v>117</v>
      </c>
      <c r="E224" s="152" t="s">
        <v>326</v>
      </c>
      <c r="F224" s="153" t="s">
        <v>327</v>
      </c>
      <c r="G224" s="154" t="s">
        <v>145</v>
      </c>
      <c r="H224" s="155">
        <v>5</v>
      </c>
      <c r="I224" s="156"/>
      <c r="J224" s="157">
        <f>ROUND(I224*H224,2)</f>
        <v>0</v>
      </c>
      <c r="K224" s="153" t="s">
        <v>167</v>
      </c>
      <c r="L224" s="31"/>
      <c r="M224" s="158" t="s">
        <v>1</v>
      </c>
      <c r="N224" s="159" t="s">
        <v>41</v>
      </c>
      <c r="O224" s="56"/>
      <c r="P224" s="160">
        <f>O224*H224</f>
        <v>0</v>
      </c>
      <c r="Q224" s="160">
        <v>0</v>
      </c>
      <c r="R224" s="160">
        <f>Q224*H224</f>
        <v>0</v>
      </c>
      <c r="S224" s="160">
        <v>0</v>
      </c>
      <c r="T224" s="160">
        <f>S224*H224</f>
        <v>0</v>
      </c>
      <c r="U224" s="161" t="s">
        <v>1</v>
      </c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R224" s="162" t="s">
        <v>115</v>
      </c>
      <c r="AT224" s="162" t="s">
        <v>117</v>
      </c>
      <c r="AU224" s="162" t="s">
        <v>86</v>
      </c>
      <c r="AY224" s="15" t="s">
        <v>116</v>
      </c>
      <c r="BE224" s="163">
        <f>IF(N224="základní",J224,0)</f>
        <v>0</v>
      </c>
      <c r="BF224" s="163">
        <f>IF(N224="snížená",J224,0)</f>
        <v>0</v>
      </c>
      <c r="BG224" s="163">
        <f>IF(N224="zákl. přenesená",J224,0)</f>
        <v>0</v>
      </c>
      <c r="BH224" s="163">
        <f>IF(N224="sníž. přenesená",J224,0)</f>
        <v>0</v>
      </c>
      <c r="BI224" s="163">
        <f>IF(N224="nulová",J224,0)</f>
        <v>0</v>
      </c>
      <c r="BJ224" s="15" t="s">
        <v>84</v>
      </c>
      <c r="BK224" s="163">
        <f>ROUND(I224*H224,2)</f>
        <v>0</v>
      </c>
      <c r="BL224" s="15" t="s">
        <v>115</v>
      </c>
      <c r="BM224" s="162" t="s">
        <v>328</v>
      </c>
    </row>
    <row r="225" spans="1:65" s="2" customFormat="1" ht="57.6">
      <c r="A225" s="30"/>
      <c r="B225" s="31"/>
      <c r="C225" s="30"/>
      <c r="D225" s="164" t="s">
        <v>123</v>
      </c>
      <c r="E225" s="30"/>
      <c r="F225" s="165" t="s">
        <v>329</v>
      </c>
      <c r="G225" s="30"/>
      <c r="H225" s="30"/>
      <c r="I225" s="94"/>
      <c r="J225" s="30"/>
      <c r="K225" s="30"/>
      <c r="L225" s="31"/>
      <c r="M225" s="166"/>
      <c r="N225" s="167"/>
      <c r="O225" s="56"/>
      <c r="P225" s="56"/>
      <c r="Q225" s="56"/>
      <c r="R225" s="56"/>
      <c r="S225" s="56"/>
      <c r="T225" s="56"/>
      <c r="U225" s="57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T225" s="15" t="s">
        <v>123</v>
      </c>
      <c r="AU225" s="15" t="s">
        <v>86</v>
      </c>
    </row>
    <row r="226" spans="1:65" s="2" customFormat="1" ht="16.5" customHeight="1">
      <c r="A226" s="30"/>
      <c r="B226" s="150"/>
      <c r="C226" s="151" t="s">
        <v>330</v>
      </c>
      <c r="D226" s="151" t="s">
        <v>117</v>
      </c>
      <c r="E226" s="152" t="s">
        <v>331</v>
      </c>
      <c r="F226" s="153" t="s">
        <v>332</v>
      </c>
      <c r="G226" s="154" t="s">
        <v>145</v>
      </c>
      <c r="H226" s="155">
        <v>3</v>
      </c>
      <c r="I226" s="156"/>
      <c r="J226" s="157">
        <f>ROUND(I226*H226,2)</f>
        <v>0</v>
      </c>
      <c r="K226" s="153" t="s">
        <v>167</v>
      </c>
      <c r="L226" s="31"/>
      <c r="M226" s="158" t="s">
        <v>1</v>
      </c>
      <c r="N226" s="159" t="s">
        <v>41</v>
      </c>
      <c r="O226" s="56"/>
      <c r="P226" s="160">
        <f>O226*H226</f>
        <v>0</v>
      </c>
      <c r="Q226" s="160">
        <v>0</v>
      </c>
      <c r="R226" s="160">
        <f>Q226*H226</f>
        <v>0</v>
      </c>
      <c r="S226" s="160">
        <v>0</v>
      </c>
      <c r="T226" s="160">
        <f>S226*H226</f>
        <v>0</v>
      </c>
      <c r="U226" s="161" t="s">
        <v>1</v>
      </c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R226" s="162" t="s">
        <v>115</v>
      </c>
      <c r="AT226" s="162" t="s">
        <v>117</v>
      </c>
      <c r="AU226" s="162" t="s">
        <v>86</v>
      </c>
      <c r="AY226" s="15" t="s">
        <v>116</v>
      </c>
      <c r="BE226" s="163">
        <f>IF(N226="základní",J226,0)</f>
        <v>0</v>
      </c>
      <c r="BF226" s="163">
        <f>IF(N226="snížená",J226,0)</f>
        <v>0</v>
      </c>
      <c r="BG226" s="163">
        <f>IF(N226="zákl. přenesená",J226,0)</f>
        <v>0</v>
      </c>
      <c r="BH226" s="163">
        <f>IF(N226="sníž. přenesená",J226,0)</f>
        <v>0</v>
      </c>
      <c r="BI226" s="163">
        <f>IF(N226="nulová",J226,0)</f>
        <v>0</v>
      </c>
      <c r="BJ226" s="15" t="s">
        <v>84</v>
      </c>
      <c r="BK226" s="163">
        <f>ROUND(I226*H226,2)</f>
        <v>0</v>
      </c>
      <c r="BL226" s="15" t="s">
        <v>115</v>
      </c>
      <c r="BM226" s="162" t="s">
        <v>333</v>
      </c>
    </row>
    <row r="227" spans="1:65" s="2" customFormat="1" ht="38.4">
      <c r="A227" s="30"/>
      <c r="B227" s="31"/>
      <c r="C227" s="30"/>
      <c r="D227" s="164" t="s">
        <v>123</v>
      </c>
      <c r="E227" s="30"/>
      <c r="F227" s="165" t="s">
        <v>334</v>
      </c>
      <c r="G227" s="30"/>
      <c r="H227" s="30"/>
      <c r="I227" s="94"/>
      <c r="J227" s="30"/>
      <c r="K227" s="30"/>
      <c r="L227" s="31"/>
      <c r="M227" s="166"/>
      <c r="N227" s="167"/>
      <c r="O227" s="56"/>
      <c r="P227" s="56"/>
      <c r="Q227" s="56"/>
      <c r="R227" s="56"/>
      <c r="S227" s="56"/>
      <c r="T227" s="56"/>
      <c r="U227" s="57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T227" s="15" t="s">
        <v>123</v>
      </c>
      <c r="AU227" s="15" t="s">
        <v>86</v>
      </c>
    </row>
    <row r="228" spans="1:65" s="2" customFormat="1" ht="16.5" customHeight="1">
      <c r="A228" s="30"/>
      <c r="B228" s="150"/>
      <c r="C228" s="151" t="s">
        <v>335</v>
      </c>
      <c r="D228" s="151" t="s">
        <v>117</v>
      </c>
      <c r="E228" s="152" t="s">
        <v>336</v>
      </c>
      <c r="F228" s="153" t="s">
        <v>337</v>
      </c>
      <c r="G228" s="154" t="s">
        <v>145</v>
      </c>
      <c r="H228" s="155">
        <v>2</v>
      </c>
      <c r="I228" s="156"/>
      <c r="J228" s="157">
        <f>ROUND(I228*H228,2)</f>
        <v>0</v>
      </c>
      <c r="K228" s="153" t="s">
        <v>167</v>
      </c>
      <c r="L228" s="31"/>
      <c r="M228" s="158" t="s">
        <v>1</v>
      </c>
      <c r="N228" s="159" t="s">
        <v>41</v>
      </c>
      <c r="O228" s="56"/>
      <c r="P228" s="160">
        <f>O228*H228</f>
        <v>0</v>
      </c>
      <c r="Q228" s="160">
        <v>0</v>
      </c>
      <c r="R228" s="160">
        <f>Q228*H228</f>
        <v>0</v>
      </c>
      <c r="S228" s="160">
        <v>0</v>
      </c>
      <c r="T228" s="160">
        <f>S228*H228</f>
        <v>0</v>
      </c>
      <c r="U228" s="161" t="s">
        <v>1</v>
      </c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R228" s="162" t="s">
        <v>115</v>
      </c>
      <c r="AT228" s="162" t="s">
        <v>117</v>
      </c>
      <c r="AU228" s="162" t="s">
        <v>86</v>
      </c>
      <c r="AY228" s="15" t="s">
        <v>116</v>
      </c>
      <c r="BE228" s="163">
        <f>IF(N228="základní",J228,0)</f>
        <v>0</v>
      </c>
      <c r="BF228" s="163">
        <f>IF(N228="snížená",J228,0)</f>
        <v>0</v>
      </c>
      <c r="BG228" s="163">
        <f>IF(N228="zákl. přenesená",J228,0)</f>
        <v>0</v>
      </c>
      <c r="BH228" s="163">
        <f>IF(N228="sníž. přenesená",J228,0)</f>
        <v>0</v>
      </c>
      <c r="BI228" s="163">
        <f>IF(N228="nulová",J228,0)</f>
        <v>0</v>
      </c>
      <c r="BJ228" s="15" t="s">
        <v>84</v>
      </c>
      <c r="BK228" s="163">
        <f>ROUND(I228*H228,2)</f>
        <v>0</v>
      </c>
      <c r="BL228" s="15" t="s">
        <v>115</v>
      </c>
      <c r="BM228" s="162" t="s">
        <v>338</v>
      </c>
    </row>
    <row r="229" spans="1:65" s="2" customFormat="1" ht="38.4">
      <c r="A229" s="30"/>
      <c r="B229" s="31"/>
      <c r="C229" s="30"/>
      <c r="D229" s="164" t="s">
        <v>123</v>
      </c>
      <c r="E229" s="30"/>
      <c r="F229" s="165" t="s">
        <v>334</v>
      </c>
      <c r="G229" s="30"/>
      <c r="H229" s="30"/>
      <c r="I229" s="94"/>
      <c r="J229" s="30"/>
      <c r="K229" s="30"/>
      <c r="L229" s="31"/>
      <c r="M229" s="166"/>
      <c r="N229" s="167"/>
      <c r="O229" s="56"/>
      <c r="P229" s="56"/>
      <c r="Q229" s="56"/>
      <c r="R229" s="56"/>
      <c r="S229" s="56"/>
      <c r="T229" s="56"/>
      <c r="U229" s="57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T229" s="15" t="s">
        <v>123</v>
      </c>
      <c r="AU229" s="15" t="s">
        <v>86</v>
      </c>
    </row>
    <row r="230" spans="1:65" s="2" customFormat="1" ht="16.5" customHeight="1">
      <c r="A230" s="30"/>
      <c r="B230" s="150"/>
      <c r="C230" s="151" t="s">
        <v>339</v>
      </c>
      <c r="D230" s="151" t="s">
        <v>117</v>
      </c>
      <c r="E230" s="152" t="s">
        <v>340</v>
      </c>
      <c r="F230" s="153" t="s">
        <v>341</v>
      </c>
      <c r="G230" s="154" t="s">
        <v>145</v>
      </c>
      <c r="H230" s="155">
        <v>6</v>
      </c>
      <c r="I230" s="156"/>
      <c r="J230" s="157">
        <f>ROUND(I230*H230,2)</f>
        <v>0</v>
      </c>
      <c r="K230" s="153" t="s">
        <v>167</v>
      </c>
      <c r="L230" s="31"/>
      <c r="M230" s="158" t="s">
        <v>1</v>
      </c>
      <c r="N230" s="159" t="s">
        <v>41</v>
      </c>
      <c r="O230" s="56"/>
      <c r="P230" s="160">
        <f>O230*H230</f>
        <v>0</v>
      </c>
      <c r="Q230" s="160">
        <v>0</v>
      </c>
      <c r="R230" s="160">
        <f>Q230*H230</f>
        <v>0</v>
      </c>
      <c r="S230" s="160">
        <v>0</v>
      </c>
      <c r="T230" s="160">
        <f>S230*H230</f>
        <v>0</v>
      </c>
      <c r="U230" s="161" t="s">
        <v>1</v>
      </c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R230" s="162" t="s">
        <v>115</v>
      </c>
      <c r="AT230" s="162" t="s">
        <v>117</v>
      </c>
      <c r="AU230" s="162" t="s">
        <v>86</v>
      </c>
      <c r="AY230" s="15" t="s">
        <v>116</v>
      </c>
      <c r="BE230" s="163">
        <f>IF(N230="základní",J230,0)</f>
        <v>0</v>
      </c>
      <c r="BF230" s="163">
        <f>IF(N230="snížená",J230,0)</f>
        <v>0</v>
      </c>
      <c r="BG230" s="163">
        <f>IF(N230="zákl. přenesená",J230,0)</f>
        <v>0</v>
      </c>
      <c r="BH230" s="163">
        <f>IF(N230="sníž. přenesená",J230,0)</f>
        <v>0</v>
      </c>
      <c r="BI230" s="163">
        <f>IF(N230="nulová",J230,0)</f>
        <v>0</v>
      </c>
      <c r="BJ230" s="15" t="s">
        <v>84</v>
      </c>
      <c r="BK230" s="163">
        <f>ROUND(I230*H230,2)</f>
        <v>0</v>
      </c>
      <c r="BL230" s="15" t="s">
        <v>115</v>
      </c>
      <c r="BM230" s="162" t="s">
        <v>342</v>
      </c>
    </row>
    <row r="231" spans="1:65" s="2" customFormat="1" ht="38.4">
      <c r="A231" s="30"/>
      <c r="B231" s="31"/>
      <c r="C231" s="30"/>
      <c r="D231" s="164" t="s">
        <v>123</v>
      </c>
      <c r="E231" s="30"/>
      <c r="F231" s="165" t="s">
        <v>334</v>
      </c>
      <c r="G231" s="30"/>
      <c r="H231" s="30"/>
      <c r="I231" s="94"/>
      <c r="J231" s="30"/>
      <c r="K231" s="30"/>
      <c r="L231" s="31"/>
      <c r="M231" s="166"/>
      <c r="N231" s="167"/>
      <c r="O231" s="56"/>
      <c r="P231" s="56"/>
      <c r="Q231" s="56"/>
      <c r="R231" s="56"/>
      <c r="S231" s="56"/>
      <c r="T231" s="56"/>
      <c r="U231" s="57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T231" s="15" t="s">
        <v>123</v>
      </c>
      <c r="AU231" s="15" t="s">
        <v>86</v>
      </c>
    </row>
    <row r="232" spans="1:65" s="11" customFormat="1" ht="22.8" customHeight="1">
      <c r="B232" s="139"/>
      <c r="D232" s="140" t="s">
        <v>75</v>
      </c>
      <c r="E232" s="177" t="s">
        <v>211</v>
      </c>
      <c r="F232" s="177" t="s">
        <v>343</v>
      </c>
      <c r="I232" s="142"/>
      <c r="J232" s="178">
        <f>BK232</f>
        <v>0</v>
      </c>
      <c r="L232" s="139"/>
      <c r="M232" s="144"/>
      <c r="N232" s="145"/>
      <c r="O232" s="145"/>
      <c r="P232" s="146">
        <f>SUM(P233:P257)</f>
        <v>0</v>
      </c>
      <c r="Q232" s="145"/>
      <c r="R232" s="146">
        <f>SUM(R233:R257)</f>
        <v>0</v>
      </c>
      <c r="S232" s="145"/>
      <c r="T232" s="146">
        <f>SUM(T233:T257)</f>
        <v>0</v>
      </c>
      <c r="U232" s="147"/>
      <c r="AR232" s="140" t="s">
        <v>84</v>
      </c>
      <c r="AT232" s="148" t="s">
        <v>75</v>
      </c>
      <c r="AU232" s="148" t="s">
        <v>84</v>
      </c>
      <c r="AY232" s="140" t="s">
        <v>116</v>
      </c>
      <c r="BK232" s="149">
        <f>SUM(BK233:BK257)</f>
        <v>0</v>
      </c>
    </row>
    <row r="233" spans="1:65" s="2" customFormat="1" ht="21.75" customHeight="1">
      <c r="A233" s="30"/>
      <c r="B233" s="150"/>
      <c r="C233" s="151" t="s">
        <v>344</v>
      </c>
      <c r="D233" s="151" t="s">
        <v>117</v>
      </c>
      <c r="E233" s="152" t="s">
        <v>345</v>
      </c>
      <c r="F233" s="153" t="s">
        <v>346</v>
      </c>
      <c r="G233" s="154" t="s">
        <v>145</v>
      </c>
      <c r="H233" s="155">
        <v>3</v>
      </c>
      <c r="I233" s="156"/>
      <c r="J233" s="157">
        <f>ROUND(I233*H233,2)</f>
        <v>0</v>
      </c>
      <c r="K233" s="153" t="s">
        <v>167</v>
      </c>
      <c r="L233" s="31"/>
      <c r="M233" s="158" t="s">
        <v>1</v>
      </c>
      <c r="N233" s="159" t="s">
        <v>41</v>
      </c>
      <c r="O233" s="56"/>
      <c r="P233" s="160">
        <f>O233*H233</f>
        <v>0</v>
      </c>
      <c r="Q233" s="160">
        <v>0</v>
      </c>
      <c r="R233" s="160">
        <f>Q233*H233</f>
        <v>0</v>
      </c>
      <c r="S233" s="160">
        <v>0</v>
      </c>
      <c r="T233" s="160">
        <f>S233*H233</f>
        <v>0</v>
      </c>
      <c r="U233" s="161" t="s">
        <v>1</v>
      </c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R233" s="162" t="s">
        <v>115</v>
      </c>
      <c r="AT233" s="162" t="s">
        <v>117</v>
      </c>
      <c r="AU233" s="162" t="s">
        <v>86</v>
      </c>
      <c r="AY233" s="15" t="s">
        <v>116</v>
      </c>
      <c r="BE233" s="163">
        <f>IF(N233="základní",J233,0)</f>
        <v>0</v>
      </c>
      <c r="BF233" s="163">
        <f>IF(N233="snížená",J233,0)</f>
        <v>0</v>
      </c>
      <c r="BG233" s="163">
        <f>IF(N233="zákl. přenesená",J233,0)</f>
        <v>0</v>
      </c>
      <c r="BH233" s="163">
        <f>IF(N233="sníž. přenesená",J233,0)</f>
        <v>0</v>
      </c>
      <c r="BI233" s="163">
        <f>IF(N233="nulová",J233,0)</f>
        <v>0</v>
      </c>
      <c r="BJ233" s="15" t="s">
        <v>84</v>
      </c>
      <c r="BK233" s="163">
        <f>ROUND(I233*H233,2)</f>
        <v>0</v>
      </c>
      <c r="BL233" s="15" t="s">
        <v>115</v>
      </c>
      <c r="BM233" s="162" t="s">
        <v>347</v>
      </c>
    </row>
    <row r="234" spans="1:65" s="2" customFormat="1" ht="19.2">
      <c r="A234" s="30"/>
      <c r="B234" s="31"/>
      <c r="C234" s="30"/>
      <c r="D234" s="164" t="s">
        <v>123</v>
      </c>
      <c r="E234" s="30"/>
      <c r="F234" s="165" t="s">
        <v>348</v>
      </c>
      <c r="G234" s="30"/>
      <c r="H234" s="30"/>
      <c r="I234" s="94"/>
      <c r="J234" s="30"/>
      <c r="K234" s="30"/>
      <c r="L234" s="31"/>
      <c r="M234" s="166"/>
      <c r="N234" s="167"/>
      <c r="O234" s="56"/>
      <c r="P234" s="56"/>
      <c r="Q234" s="56"/>
      <c r="R234" s="56"/>
      <c r="S234" s="56"/>
      <c r="T234" s="56"/>
      <c r="U234" s="57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T234" s="15" t="s">
        <v>123</v>
      </c>
      <c r="AU234" s="15" t="s">
        <v>86</v>
      </c>
    </row>
    <row r="235" spans="1:65" s="2" customFormat="1" ht="21.75" customHeight="1">
      <c r="A235" s="30"/>
      <c r="B235" s="150"/>
      <c r="C235" s="151" t="s">
        <v>349</v>
      </c>
      <c r="D235" s="151" t="s">
        <v>117</v>
      </c>
      <c r="E235" s="152" t="s">
        <v>350</v>
      </c>
      <c r="F235" s="153" t="s">
        <v>351</v>
      </c>
      <c r="G235" s="154" t="s">
        <v>145</v>
      </c>
      <c r="H235" s="155">
        <v>3</v>
      </c>
      <c r="I235" s="156"/>
      <c r="J235" s="157">
        <f>ROUND(I235*H235,2)</f>
        <v>0</v>
      </c>
      <c r="K235" s="153" t="s">
        <v>167</v>
      </c>
      <c r="L235" s="31"/>
      <c r="M235" s="158" t="s">
        <v>1</v>
      </c>
      <c r="N235" s="159" t="s">
        <v>41</v>
      </c>
      <c r="O235" s="56"/>
      <c r="P235" s="160">
        <f>O235*H235</f>
        <v>0</v>
      </c>
      <c r="Q235" s="160">
        <v>0</v>
      </c>
      <c r="R235" s="160">
        <f>Q235*H235</f>
        <v>0</v>
      </c>
      <c r="S235" s="160">
        <v>0</v>
      </c>
      <c r="T235" s="160">
        <f>S235*H235</f>
        <v>0</v>
      </c>
      <c r="U235" s="161" t="s">
        <v>1</v>
      </c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R235" s="162" t="s">
        <v>115</v>
      </c>
      <c r="AT235" s="162" t="s">
        <v>117</v>
      </c>
      <c r="AU235" s="162" t="s">
        <v>86</v>
      </c>
      <c r="AY235" s="15" t="s">
        <v>116</v>
      </c>
      <c r="BE235" s="163">
        <f>IF(N235="základní",J235,0)</f>
        <v>0</v>
      </c>
      <c r="BF235" s="163">
        <f>IF(N235="snížená",J235,0)</f>
        <v>0</v>
      </c>
      <c r="BG235" s="163">
        <f>IF(N235="zákl. přenesená",J235,0)</f>
        <v>0</v>
      </c>
      <c r="BH235" s="163">
        <f>IF(N235="sníž. přenesená",J235,0)</f>
        <v>0</v>
      </c>
      <c r="BI235" s="163">
        <f>IF(N235="nulová",J235,0)</f>
        <v>0</v>
      </c>
      <c r="BJ235" s="15" t="s">
        <v>84</v>
      </c>
      <c r="BK235" s="163">
        <f>ROUND(I235*H235,2)</f>
        <v>0</v>
      </c>
      <c r="BL235" s="15" t="s">
        <v>115</v>
      </c>
      <c r="BM235" s="162" t="s">
        <v>352</v>
      </c>
    </row>
    <row r="236" spans="1:65" s="2" customFormat="1" ht="28.8">
      <c r="A236" s="30"/>
      <c r="B236" s="31"/>
      <c r="C236" s="30"/>
      <c r="D236" s="164" t="s">
        <v>123</v>
      </c>
      <c r="E236" s="30"/>
      <c r="F236" s="165" t="s">
        <v>353</v>
      </c>
      <c r="G236" s="30"/>
      <c r="H236" s="30"/>
      <c r="I236" s="94"/>
      <c r="J236" s="30"/>
      <c r="K236" s="30"/>
      <c r="L236" s="31"/>
      <c r="M236" s="166"/>
      <c r="N236" s="167"/>
      <c r="O236" s="56"/>
      <c r="P236" s="56"/>
      <c r="Q236" s="56"/>
      <c r="R236" s="56"/>
      <c r="S236" s="56"/>
      <c r="T236" s="56"/>
      <c r="U236" s="57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T236" s="15" t="s">
        <v>123</v>
      </c>
      <c r="AU236" s="15" t="s">
        <v>86</v>
      </c>
    </row>
    <row r="237" spans="1:65" s="2" customFormat="1" ht="21.75" customHeight="1">
      <c r="A237" s="30"/>
      <c r="B237" s="150"/>
      <c r="C237" s="151" t="s">
        <v>354</v>
      </c>
      <c r="D237" s="151" t="s">
        <v>117</v>
      </c>
      <c r="E237" s="152" t="s">
        <v>355</v>
      </c>
      <c r="F237" s="153" t="s">
        <v>356</v>
      </c>
      <c r="G237" s="154" t="s">
        <v>145</v>
      </c>
      <c r="H237" s="155">
        <v>3</v>
      </c>
      <c r="I237" s="156"/>
      <c r="J237" s="157">
        <f>ROUND(I237*H237,2)</f>
        <v>0</v>
      </c>
      <c r="K237" s="153" t="s">
        <v>167</v>
      </c>
      <c r="L237" s="31"/>
      <c r="M237" s="158" t="s">
        <v>1</v>
      </c>
      <c r="N237" s="159" t="s">
        <v>41</v>
      </c>
      <c r="O237" s="56"/>
      <c r="P237" s="160">
        <f>O237*H237</f>
        <v>0</v>
      </c>
      <c r="Q237" s="160">
        <v>0</v>
      </c>
      <c r="R237" s="160">
        <f>Q237*H237</f>
        <v>0</v>
      </c>
      <c r="S237" s="160">
        <v>0</v>
      </c>
      <c r="T237" s="160">
        <f>S237*H237</f>
        <v>0</v>
      </c>
      <c r="U237" s="161" t="s">
        <v>1</v>
      </c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R237" s="162" t="s">
        <v>115</v>
      </c>
      <c r="AT237" s="162" t="s">
        <v>117</v>
      </c>
      <c r="AU237" s="162" t="s">
        <v>86</v>
      </c>
      <c r="AY237" s="15" t="s">
        <v>116</v>
      </c>
      <c r="BE237" s="163">
        <f>IF(N237="základní",J237,0)</f>
        <v>0</v>
      </c>
      <c r="BF237" s="163">
        <f>IF(N237="snížená",J237,0)</f>
        <v>0</v>
      </c>
      <c r="BG237" s="163">
        <f>IF(N237="zákl. přenesená",J237,0)</f>
        <v>0</v>
      </c>
      <c r="BH237" s="163">
        <f>IF(N237="sníž. přenesená",J237,0)</f>
        <v>0</v>
      </c>
      <c r="BI237" s="163">
        <f>IF(N237="nulová",J237,0)</f>
        <v>0</v>
      </c>
      <c r="BJ237" s="15" t="s">
        <v>84</v>
      </c>
      <c r="BK237" s="163">
        <f>ROUND(I237*H237,2)</f>
        <v>0</v>
      </c>
      <c r="BL237" s="15" t="s">
        <v>115</v>
      </c>
      <c r="BM237" s="162" t="s">
        <v>357</v>
      </c>
    </row>
    <row r="238" spans="1:65" s="2" customFormat="1" ht="28.8">
      <c r="A238" s="30"/>
      <c r="B238" s="31"/>
      <c r="C238" s="30"/>
      <c r="D238" s="164" t="s">
        <v>123</v>
      </c>
      <c r="E238" s="30"/>
      <c r="F238" s="165" t="s">
        <v>358</v>
      </c>
      <c r="G238" s="30"/>
      <c r="H238" s="30"/>
      <c r="I238" s="94"/>
      <c r="J238" s="30"/>
      <c r="K238" s="30"/>
      <c r="L238" s="31"/>
      <c r="M238" s="166"/>
      <c r="N238" s="167"/>
      <c r="O238" s="56"/>
      <c r="P238" s="56"/>
      <c r="Q238" s="56"/>
      <c r="R238" s="56"/>
      <c r="S238" s="56"/>
      <c r="T238" s="56"/>
      <c r="U238" s="57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T238" s="15" t="s">
        <v>123</v>
      </c>
      <c r="AU238" s="15" t="s">
        <v>86</v>
      </c>
    </row>
    <row r="239" spans="1:65" s="2" customFormat="1" ht="21.75" customHeight="1">
      <c r="A239" s="30"/>
      <c r="B239" s="150"/>
      <c r="C239" s="151" t="s">
        <v>359</v>
      </c>
      <c r="D239" s="151" t="s">
        <v>117</v>
      </c>
      <c r="E239" s="152" t="s">
        <v>360</v>
      </c>
      <c r="F239" s="153" t="s">
        <v>361</v>
      </c>
      <c r="G239" s="154" t="s">
        <v>195</v>
      </c>
      <c r="H239" s="155">
        <v>272</v>
      </c>
      <c r="I239" s="156"/>
      <c r="J239" s="157">
        <f>ROUND(I239*H239,2)</f>
        <v>0</v>
      </c>
      <c r="K239" s="153" t="s">
        <v>167</v>
      </c>
      <c r="L239" s="31"/>
      <c r="M239" s="158" t="s">
        <v>1</v>
      </c>
      <c r="N239" s="159" t="s">
        <v>41</v>
      </c>
      <c r="O239" s="56"/>
      <c r="P239" s="160">
        <f>O239*H239</f>
        <v>0</v>
      </c>
      <c r="Q239" s="160">
        <v>0</v>
      </c>
      <c r="R239" s="160">
        <f>Q239*H239</f>
        <v>0</v>
      </c>
      <c r="S239" s="160">
        <v>0</v>
      </c>
      <c r="T239" s="160">
        <f>S239*H239</f>
        <v>0</v>
      </c>
      <c r="U239" s="161" t="s">
        <v>1</v>
      </c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R239" s="162" t="s">
        <v>115</v>
      </c>
      <c r="AT239" s="162" t="s">
        <v>117</v>
      </c>
      <c r="AU239" s="162" t="s">
        <v>86</v>
      </c>
      <c r="AY239" s="15" t="s">
        <v>116</v>
      </c>
      <c r="BE239" s="163">
        <f>IF(N239="základní",J239,0)</f>
        <v>0</v>
      </c>
      <c r="BF239" s="163">
        <f>IF(N239="snížená",J239,0)</f>
        <v>0</v>
      </c>
      <c r="BG239" s="163">
        <f>IF(N239="zákl. přenesená",J239,0)</f>
        <v>0</v>
      </c>
      <c r="BH239" s="163">
        <f>IF(N239="sníž. přenesená",J239,0)</f>
        <v>0</v>
      </c>
      <c r="BI239" s="163">
        <f>IF(N239="nulová",J239,0)</f>
        <v>0</v>
      </c>
      <c r="BJ239" s="15" t="s">
        <v>84</v>
      </c>
      <c r="BK239" s="163">
        <f>ROUND(I239*H239,2)</f>
        <v>0</v>
      </c>
      <c r="BL239" s="15" t="s">
        <v>115</v>
      </c>
      <c r="BM239" s="162" t="s">
        <v>362</v>
      </c>
    </row>
    <row r="240" spans="1:65" s="2" customFormat="1" ht="38.4">
      <c r="A240" s="30"/>
      <c r="B240" s="31"/>
      <c r="C240" s="30"/>
      <c r="D240" s="164" t="s">
        <v>123</v>
      </c>
      <c r="E240" s="30"/>
      <c r="F240" s="165" t="s">
        <v>363</v>
      </c>
      <c r="G240" s="30"/>
      <c r="H240" s="30"/>
      <c r="I240" s="94"/>
      <c r="J240" s="30"/>
      <c r="K240" s="30"/>
      <c r="L240" s="31"/>
      <c r="M240" s="166"/>
      <c r="N240" s="167"/>
      <c r="O240" s="56"/>
      <c r="P240" s="56"/>
      <c r="Q240" s="56"/>
      <c r="R240" s="56"/>
      <c r="S240" s="56"/>
      <c r="T240" s="56"/>
      <c r="U240" s="57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T240" s="15" t="s">
        <v>123</v>
      </c>
      <c r="AU240" s="15" t="s">
        <v>86</v>
      </c>
    </row>
    <row r="241" spans="1:65" s="13" customFormat="1">
      <c r="B241" s="179"/>
      <c r="D241" s="164" t="s">
        <v>179</v>
      </c>
      <c r="E241" s="180" t="s">
        <v>1</v>
      </c>
      <c r="F241" s="181" t="s">
        <v>364</v>
      </c>
      <c r="H241" s="182">
        <v>272</v>
      </c>
      <c r="I241" s="183"/>
      <c r="L241" s="179"/>
      <c r="M241" s="184"/>
      <c r="N241" s="185"/>
      <c r="O241" s="185"/>
      <c r="P241" s="185"/>
      <c r="Q241" s="185"/>
      <c r="R241" s="185"/>
      <c r="S241" s="185"/>
      <c r="T241" s="185"/>
      <c r="U241" s="186"/>
      <c r="AT241" s="180" t="s">
        <v>179</v>
      </c>
      <c r="AU241" s="180" t="s">
        <v>86</v>
      </c>
      <c r="AV241" s="13" t="s">
        <v>86</v>
      </c>
      <c r="AW241" s="13" t="s">
        <v>32</v>
      </c>
      <c r="AX241" s="13" t="s">
        <v>84</v>
      </c>
      <c r="AY241" s="180" t="s">
        <v>116</v>
      </c>
    </row>
    <row r="242" spans="1:65" s="2" customFormat="1" ht="21.75" customHeight="1">
      <c r="A242" s="30"/>
      <c r="B242" s="150"/>
      <c r="C242" s="151" t="s">
        <v>365</v>
      </c>
      <c r="D242" s="151" t="s">
        <v>117</v>
      </c>
      <c r="E242" s="152" t="s">
        <v>366</v>
      </c>
      <c r="F242" s="153" t="s">
        <v>367</v>
      </c>
      <c r="G242" s="154" t="s">
        <v>195</v>
      </c>
      <c r="H242" s="155">
        <v>631</v>
      </c>
      <c r="I242" s="156"/>
      <c r="J242" s="157">
        <f>ROUND(I242*H242,2)</f>
        <v>0</v>
      </c>
      <c r="K242" s="153" t="s">
        <v>167</v>
      </c>
      <c r="L242" s="31"/>
      <c r="M242" s="158" t="s">
        <v>1</v>
      </c>
      <c r="N242" s="159" t="s">
        <v>41</v>
      </c>
      <c r="O242" s="56"/>
      <c r="P242" s="160">
        <f>O242*H242</f>
        <v>0</v>
      </c>
      <c r="Q242" s="160">
        <v>0</v>
      </c>
      <c r="R242" s="160">
        <f>Q242*H242</f>
        <v>0</v>
      </c>
      <c r="S242" s="160">
        <v>0</v>
      </c>
      <c r="T242" s="160">
        <f>S242*H242</f>
        <v>0</v>
      </c>
      <c r="U242" s="161" t="s">
        <v>1</v>
      </c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R242" s="162" t="s">
        <v>115</v>
      </c>
      <c r="AT242" s="162" t="s">
        <v>117</v>
      </c>
      <c r="AU242" s="162" t="s">
        <v>86</v>
      </c>
      <c r="AY242" s="15" t="s">
        <v>116</v>
      </c>
      <c r="BE242" s="163">
        <f>IF(N242="základní",J242,0)</f>
        <v>0</v>
      </c>
      <c r="BF242" s="163">
        <f>IF(N242="snížená",J242,0)</f>
        <v>0</v>
      </c>
      <c r="BG242" s="163">
        <f>IF(N242="zákl. přenesená",J242,0)</f>
        <v>0</v>
      </c>
      <c r="BH242" s="163">
        <f>IF(N242="sníž. přenesená",J242,0)</f>
        <v>0</v>
      </c>
      <c r="BI242" s="163">
        <f>IF(N242="nulová",J242,0)</f>
        <v>0</v>
      </c>
      <c r="BJ242" s="15" t="s">
        <v>84</v>
      </c>
      <c r="BK242" s="163">
        <f>ROUND(I242*H242,2)</f>
        <v>0</v>
      </c>
      <c r="BL242" s="15" t="s">
        <v>115</v>
      </c>
      <c r="BM242" s="162" t="s">
        <v>368</v>
      </c>
    </row>
    <row r="243" spans="1:65" s="2" customFormat="1" ht="38.4">
      <c r="A243" s="30"/>
      <c r="B243" s="31"/>
      <c r="C243" s="30"/>
      <c r="D243" s="164" t="s">
        <v>123</v>
      </c>
      <c r="E243" s="30"/>
      <c r="F243" s="165" t="s">
        <v>363</v>
      </c>
      <c r="G243" s="30"/>
      <c r="H243" s="30"/>
      <c r="I243" s="94"/>
      <c r="J243" s="30"/>
      <c r="K243" s="30"/>
      <c r="L243" s="31"/>
      <c r="M243" s="166"/>
      <c r="N243" s="167"/>
      <c r="O243" s="56"/>
      <c r="P243" s="56"/>
      <c r="Q243" s="56"/>
      <c r="R243" s="56"/>
      <c r="S243" s="56"/>
      <c r="T243" s="56"/>
      <c r="U243" s="57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T243" s="15" t="s">
        <v>123</v>
      </c>
      <c r="AU243" s="15" t="s">
        <v>86</v>
      </c>
    </row>
    <row r="244" spans="1:65" s="13" customFormat="1">
      <c r="B244" s="179"/>
      <c r="D244" s="164" t="s">
        <v>179</v>
      </c>
      <c r="E244" s="180" t="s">
        <v>1</v>
      </c>
      <c r="F244" s="181" t="s">
        <v>369</v>
      </c>
      <c r="H244" s="182">
        <v>631</v>
      </c>
      <c r="I244" s="183"/>
      <c r="L244" s="179"/>
      <c r="M244" s="184"/>
      <c r="N244" s="185"/>
      <c r="O244" s="185"/>
      <c r="P244" s="185"/>
      <c r="Q244" s="185"/>
      <c r="R244" s="185"/>
      <c r="S244" s="185"/>
      <c r="T244" s="185"/>
      <c r="U244" s="186"/>
      <c r="AT244" s="180" t="s">
        <v>179</v>
      </c>
      <c r="AU244" s="180" t="s">
        <v>86</v>
      </c>
      <c r="AV244" s="13" t="s">
        <v>86</v>
      </c>
      <c r="AW244" s="13" t="s">
        <v>32</v>
      </c>
      <c r="AX244" s="13" t="s">
        <v>84</v>
      </c>
      <c r="AY244" s="180" t="s">
        <v>116</v>
      </c>
    </row>
    <row r="245" spans="1:65" s="2" customFormat="1" ht="16.5" customHeight="1">
      <c r="A245" s="30"/>
      <c r="B245" s="150"/>
      <c r="C245" s="151" t="s">
        <v>370</v>
      </c>
      <c r="D245" s="151" t="s">
        <v>117</v>
      </c>
      <c r="E245" s="152" t="s">
        <v>371</v>
      </c>
      <c r="F245" s="153" t="s">
        <v>372</v>
      </c>
      <c r="G245" s="154" t="s">
        <v>195</v>
      </c>
      <c r="H245" s="155">
        <v>10</v>
      </c>
      <c r="I245" s="156"/>
      <c r="J245" s="157">
        <f>ROUND(I245*H245,2)</f>
        <v>0</v>
      </c>
      <c r="K245" s="153" t="s">
        <v>167</v>
      </c>
      <c r="L245" s="31"/>
      <c r="M245" s="158" t="s">
        <v>1</v>
      </c>
      <c r="N245" s="159" t="s">
        <v>41</v>
      </c>
      <c r="O245" s="56"/>
      <c r="P245" s="160">
        <f>O245*H245</f>
        <v>0</v>
      </c>
      <c r="Q245" s="160">
        <v>0</v>
      </c>
      <c r="R245" s="160">
        <f>Q245*H245</f>
        <v>0</v>
      </c>
      <c r="S245" s="160">
        <v>0</v>
      </c>
      <c r="T245" s="160">
        <f>S245*H245</f>
        <v>0</v>
      </c>
      <c r="U245" s="161" t="s">
        <v>1</v>
      </c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R245" s="162" t="s">
        <v>115</v>
      </c>
      <c r="AT245" s="162" t="s">
        <v>117</v>
      </c>
      <c r="AU245" s="162" t="s">
        <v>86</v>
      </c>
      <c r="AY245" s="15" t="s">
        <v>116</v>
      </c>
      <c r="BE245" s="163">
        <f>IF(N245="základní",J245,0)</f>
        <v>0</v>
      </c>
      <c r="BF245" s="163">
        <f>IF(N245="snížená",J245,0)</f>
        <v>0</v>
      </c>
      <c r="BG245" s="163">
        <f>IF(N245="zákl. přenesená",J245,0)</f>
        <v>0</v>
      </c>
      <c r="BH245" s="163">
        <f>IF(N245="sníž. přenesená",J245,0)</f>
        <v>0</v>
      </c>
      <c r="BI245" s="163">
        <f>IF(N245="nulová",J245,0)</f>
        <v>0</v>
      </c>
      <c r="BJ245" s="15" t="s">
        <v>84</v>
      </c>
      <c r="BK245" s="163">
        <f>ROUND(I245*H245,2)</f>
        <v>0</v>
      </c>
      <c r="BL245" s="15" t="s">
        <v>115</v>
      </c>
      <c r="BM245" s="162" t="s">
        <v>373</v>
      </c>
    </row>
    <row r="246" spans="1:65" s="2" customFormat="1" ht="38.4">
      <c r="A246" s="30"/>
      <c r="B246" s="31"/>
      <c r="C246" s="30"/>
      <c r="D246" s="164" t="s">
        <v>123</v>
      </c>
      <c r="E246" s="30"/>
      <c r="F246" s="165" t="s">
        <v>374</v>
      </c>
      <c r="G246" s="30"/>
      <c r="H246" s="30"/>
      <c r="I246" s="94"/>
      <c r="J246" s="30"/>
      <c r="K246" s="30"/>
      <c r="L246" s="31"/>
      <c r="M246" s="166"/>
      <c r="N246" s="167"/>
      <c r="O246" s="56"/>
      <c r="P246" s="56"/>
      <c r="Q246" s="56"/>
      <c r="R246" s="56"/>
      <c r="S246" s="56"/>
      <c r="T246" s="56"/>
      <c r="U246" s="57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T246" s="15" t="s">
        <v>123</v>
      </c>
      <c r="AU246" s="15" t="s">
        <v>86</v>
      </c>
    </row>
    <row r="247" spans="1:65" s="2" customFormat="1" ht="21.75" customHeight="1">
      <c r="A247" s="30"/>
      <c r="B247" s="150"/>
      <c r="C247" s="151" t="s">
        <v>375</v>
      </c>
      <c r="D247" s="151" t="s">
        <v>117</v>
      </c>
      <c r="E247" s="152" t="s">
        <v>376</v>
      </c>
      <c r="F247" s="153" t="s">
        <v>377</v>
      </c>
      <c r="G247" s="154" t="s">
        <v>195</v>
      </c>
      <c r="H247" s="155">
        <v>13</v>
      </c>
      <c r="I247" s="156"/>
      <c r="J247" s="157">
        <f>ROUND(I247*H247,2)</f>
        <v>0</v>
      </c>
      <c r="K247" s="153" t="s">
        <v>167</v>
      </c>
      <c r="L247" s="31"/>
      <c r="M247" s="158" t="s">
        <v>1</v>
      </c>
      <c r="N247" s="159" t="s">
        <v>41</v>
      </c>
      <c r="O247" s="56"/>
      <c r="P247" s="160">
        <f>O247*H247</f>
        <v>0</v>
      </c>
      <c r="Q247" s="160">
        <v>0</v>
      </c>
      <c r="R247" s="160">
        <f>Q247*H247</f>
        <v>0</v>
      </c>
      <c r="S247" s="160">
        <v>0</v>
      </c>
      <c r="T247" s="160">
        <f>S247*H247</f>
        <v>0</v>
      </c>
      <c r="U247" s="161" t="s">
        <v>1</v>
      </c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R247" s="162" t="s">
        <v>115</v>
      </c>
      <c r="AT247" s="162" t="s">
        <v>117</v>
      </c>
      <c r="AU247" s="162" t="s">
        <v>86</v>
      </c>
      <c r="AY247" s="15" t="s">
        <v>116</v>
      </c>
      <c r="BE247" s="163">
        <f>IF(N247="základní",J247,0)</f>
        <v>0</v>
      </c>
      <c r="BF247" s="163">
        <f>IF(N247="snížená",J247,0)</f>
        <v>0</v>
      </c>
      <c r="BG247" s="163">
        <f>IF(N247="zákl. přenesená",J247,0)</f>
        <v>0</v>
      </c>
      <c r="BH247" s="163">
        <f>IF(N247="sníž. přenesená",J247,0)</f>
        <v>0</v>
      </c>
      <c r="BI247" s="163">
        <f>IF(N247="nulová",J247,0)</f>
        <v>0</v>
      </c>
      <c r="BJ247" s="15" t="s">
        <v>84</v>
      </c>
      <c r="BK247" s="163">
        <f>ROUND(I247*H247,2)</f>
        <v>0</v>
      </c>
      <c r="BL247" s="15" t="s">
        <v>115</v>
      </c>
      <c r="BM247" s="162" t="s">
        <v>378</v>
      </c>
    </row>
    <row r="248" spans="1:65" s="2" customFormat="1" ht="19.2">
      <c r="A248" s="30"/>
      <c r="B248" s="31"/>
      <c r="C248" s="30"/>
      <c r="D248" s="164" t="s">
        <v>123</v>
      </c>
      <c r="E248" s="30"/>
      <c r="F248" s="165" t="s">
        <v>379</v>
      </c>
      <c r="G248" s="30"/>
      <c r="H248" s="30"/>
      <c r="I248" s="94"/>
      <c r="J248" s="30"/>
      <c r="K248" s="30"/>
      <c r="L248" s="31"/>
      <c r="M248" s="166"/>
      <c r="N248" s="167"/>
      <c r="O248" s="56"/>
      <c r="P248" s="56"/>
      <c r="Q248" s="56"/>
      <c r="R248" s="56"/>
      <c r="S248" s="56"/>
      <c r="T248" s="56"/>
      <c r="U248" s="57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T248" s="15" t="s">
        <v>123</v>
      </c>
      <c r="AU248" s="15" t="s">
        <v>86</v>
      </c>
    </row>
    <row r="249" spans="1:65" s="13" customFormat="1">
      <c r="B249" s="179"/>
      <c r="D249" s="164" t="s">
        <v>179</v>
      </c>
      <c r="E249" s="180" t="s">
        <v>1</v>
      </c>
      <c r="F249" s="181" t="s">
        <v>209</v>
      </c>
      <c r="H249" s="182">
        <v>29</v>
      </c>
      <c r="I249" s="183"/>
      <c r="L249" s="179"/>
      <c r="M249" s="184"/>
      <c r="N249" s="185"/>
      <c r="O249" s="185"/>
      <c r="P249" s="185"/>
      <c r="Q249" s="185"/>
      <c r="R249" s="185"/>
      <c r="S249" s="185"/>
      <c r="T249" s="185"/>
      <c r="U249" s="186"/>
      <c r="AT249" s="180" t="s">
        <v>179</v>
      </c>
      <c r="AU249" s="180" t="s">
        <v>86</v>
      </c>
      <c r="AV249" s="13" t="s">
        <v>86</v>
      </c>
      <c r="AW249" s="13" t="s">
        <v>32</v>
      </c>
      <c r="AX249" s="13" t="s">
        <v>76</v>
      </c>
      <c r="AY249" s="180" t="s">
        <v>116</v>
      </c>
    </row>
    <row r="250" spans="1:65" s="13" customFormat="1">
      <c r="B250" s="179"/>
      <c r="D250" s="164" t="s">
        <v>179</v>
      </c>
      <c r="E250" s="180" t="s">
        <v>1</v>
      </c>
      <c r="F250" s="181" t="s">
        <v>210</v>
      </c>
      <c r="H250" s="182">
        <v>13</v>
      </c>
      <c r="I250" s="183"/>
      <c r="L250" s="179"/>
      <c r="M250" s="184"/>
      <c r="N250" s="185"/>
      <c r="O250" s="185"/>
      <c r="P250" s="185"/>
      <c r="Q250" s="185"/>
      <c r="R250" s="185"/>
      <c r="S250" s="185"/>
      <c r="T250" s="185"/>
      <c r="U250" s="186"/>
      <c r="AT250" s="180" t="s">
        <v>179</v>
      </c>
      <c r="AU250" s="180" t="s">
        <v>86</v>
      </c>
      <c r="AV250" s="13" t="s">
        <v>86</v>
      </c>
      <c r="AW250" s="13" t="s">
        <v>32</v>
      </c>
      <c r="AX250" s="13" t="s">
        <v>84</v>
      </c>
      <c r="AY250" s="180" t="s">
        <v>116</v>
      </c>
    </row>
    <row r="251" spans="1:65" s="13" customFormat="1">
      <c r="B251" s="179"/>
      <c r="D251" s="164" t="s">
        <v>179</v>
      </c>
      <c r="E251" s="180" t="s">
        <v>1</v>
      </c>
      <c r="F251" s="181" t="s">
        <v>380</v>
      </c>
      <c r="H251" s="182">
        <v>29</v>
      </c>
      <c r="I251" s="183"/>
      <c r="L251" s="179"/>
      <c r="M251" s="184"/>
      <c r="N251" s="185"/>
      <c r="O251" s="185"/>
      <c r="P251" s="185"/>
      <c r="Q251" s="185"/>
      <c r="R251" s="185"/>
      <c r="S251" s="185"/>
      <c r="T251" s="185"/>
      <c r="U251" s="186"/>
      <c r="AT251" s="180" t="s">
        <v>179</v>
      </c>
      <c r="AU251" s="180" t="s">
        <v>86</v>
      </c>
      <c r="AV251" s="13" t="s">
        <v>86</v>
      </c>
      <c r="AW251" s="13" t="s">
        <v>32</v>
      </c>
      <c r="AX251" s="13" t="s">
        <v>76</v>
      </c>
      <c r="AY251" s="180" t="s">
        <v>116</v>
      </c>
    </row>
    <row r="252" spans="1:65" s="2" customFormat="1" ht="21.75" customHeight="1">
      <c r="A252" s="30"/>
      <c r="B252" s="150"/>
      <c r="C252" s="151" t="s">
        <v>381</v>
      </c>
      <c r="D252" s="151" t="s">
        <v>117</v>
      </c>
      <c r="E252" s="152" t="s">
        <v>382</v>
      </c>
      <c r="F252" s="153" t="s">
        <v>383</v>
      </c>
      <c r="G252" s="154" t="s">
        <v>195</v>
      </c>
      <c r="H252" s="155">
        <v>13</v>
      </c>
      <c r="I252" s="156"/>
      <c r="J252" s="157">
        <f>ROUND(I252*H252,2)</f>
        <v>0</v>
      </c>
      <c r="K252" s="153" t="s">
        <v>167</v>
      </c>
      <c r="L252" s="31"/>
      <c r="M252" s="158" t="s">
        <v>1</v>
      </c>
      <c r="N252" s="159" t="s">
        <v>41</v>
      </c>
      <c r="O252" s="56"/>
      <c r="P252" s="160">
        <f>O252*H252</f>
        <v>0</v>
      </c>
      <c r="Q252" s="160">
        <v>0</v>
      </c>
      <c r="R252" s="160">
        <f>Q252*H252</f>
        <v>0</v>
      </c>
      <c r="S252" s="160">
        <v>0</v>
      </c>
      <c r="T252" s="160">
        <f>S252*H252</f>
        <v>0</v>
      </c>
      <c r="U252" s="161" t="s">
        <v>1</v>
      </c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R252" s="162" t="s">
        <v>115</v>
      </c>
      <c r="AT252" s="162" t="s">
        <v>117</v>
      </c>
      <c r="AU252" s="162" t="s">
        <v>86</v>
      </c>
      <c r="AY252" s="15" t="s">
        <v>116</v>
      </c>
      <c r="BE252" s="163">
        <f>IF(N252="základní",J252,0)</f>
        <v>0</v>
      </c>
      <c r="BF252" s="163">
        <f>IF(N252="snížená",J252,0)</f>
        <v>0</v>
      </c>
      <c r="BG252" s="163">
        <f>IF(N252="zákl. přenesená",J252,0)</f>
        <v>0</v>
      </c>
      <c r="BH252" s="163">
        <f>IF(N252="sníž. přenesená",J252,0)</f>
        <v>0</v>
      </c>
      <c r="BI252" s="163">
        <f>IF(N252="nulová",J252,0)</f>
        <v>0</v>
      </c>
      <c r="BJ252" s="15" t="s">
        <v>84</v>
      </c>
      <c r="BK252" s="163">
        <f>ROUND(I252*H252,2)</f>
        <v>0</v>
      </c>
      <c r="BL252" s="15" t="s">
        <v>115</v>
      </c>
      <c r="BM252" s="162" t="s">
        <v>384</v>
      </c>
    </row>
    <row r="253" spans="1:65" s="2" customFormat="1" ht="38.4">
      <c r="A253" s="30"/>
      <c r="B253" s="31"/>
      <c r="C253" s="30"/>
      <c r="D253" s="164" t="s">
        <v>123</v>
      </c>
      <c r="E253" s="30"/>
      <c r="F253" s="165" t="s">
        <v>385</v>
      </c>
      <c r="G253" s="30"/>
      <c r="H253" s="30"/>
      <c r="I253" s="94"/>
      <c r="J253" s="30"/>
      <c r="K253" s="30"/>
      <c r="L253" s="31"/>
      <c r="M253" s="166"/>
      <c r="N253" s="167"/>
      <c r="O253" s="56"/>
      <c r="P253" s="56"/>
      <c r="Q253" s="56"/>
      <c r="R253" s="56"/>
      <c r="S253" s="56"/>
      <c r="T253" s="56"/>
      <c r="U253" s="57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T253" s="15" t="s">
        <v>123</v>
      </c>
      <c r="AU253" s="15" t="s">
        <v>86</v>
      </c>
    </row>
    <row r="254" spans="1:65" s="13" customFormat="1">
      <c r="B254" s="179"/>
      <c r="D254" s="164" t="s">
        <v>179</v>
      </c>
      <c r="E254" s="180" t="s">
        <v>1</v>
      </c>
      <c r="F254" s="181" t="s">
        <v>209</v>
      </c>
      <c r="H254" s="182">
        <v>29</v>
      </c>
      <c r="I254" s="183"/>
      <c r="L254" s="179"/>
      <c r="M254" s="184"/>
      <c r="N254" s="185"/>
      <c r="O254" s="185"/>
      <c r="P254" s="185"/>
      <c r="Q254" s="185"/>
      <c r="R254" s="185"/>
      <c r="S254" s="185"/>
      <c r="T254" s="185"/>
      <c r="U254" s="186"/>
      <c r="AT254" s="180" t="s">
        <v>179</v>
      </c>
      <c r="AU254" s="180" t="s">
        <v>86</v>
      </c>
      <c r="AV254" s="13" t="s">
        <v>86</v>
      </c>
      <c r="AW254" s="13" t="s">
        <v>32</v>
      </c>
      <c r="AX254" s="13" t="s">
        <v>76</v>
      </c>
      <c r="AY254" s="180" t="s">
        <v>116</v>
      </c>
    </row>
    <row r="255" spans="1:65" s="13" customFormat="1">
      <c r="B255" s="179"/>
      <c r="D255" s="164" t="s">
        <v>179</v>
      </c>
      <c r="E255" s="180" t="s">
        <v>1</v>
      </c>
      <c r="F255" s="181" t="s">
        <v>210</v>
      </c>
      <c r="H255" s="182">
        <v>13</v>
      </c>
      <c r="I255" s="183"/>
      <c r="L255" s="179"/>
      <c r="M255" s="184"/>
      <c r="N255" s="185"/>
      <c r="O255" s="185"/>
      <c r="P255" s="185"/>
      <c r="Q255" s="185"/>
      <c r="R255" s="185"/>
      <c r="S255" s="185"/>
      <c r="T255" s="185"/>
      <c r="U255" s="186"/>
      <c r="AT255" s="180" t="s">
        <v>179</v>
      </c>
      <c r="AU255" s="180" t="s">
        <v>86</v>
      </c>
      <c r="AV255" s="13" t="s">
        <v>86</v>
      </c>
      <c r="AW255" s="13" t="s">
        <v>32</v>
      </c>
      <c r="AX255" s="13" t="s">
        <v>84</v>
      </c>
      <c r="AY255" s="180" t="s">
        <v>116</v>
      </c>
    </row>
    <row r="256" spans="1:65" s="2" customFormat="1" ht="16.5" customHeight="1">
      <c r="A256" s="30"/>
      <c r="B256" s="150"/>
      <c r="C256" s="151" t="s">
        <v>386</v>
      </c>
      <c r="D256" s="151" t="s">
        <v>117</v>
      </c>
      <c r="E256" s="152" t="s">
        <v>387</v>
      </c>
      <c r="F256" s="153" t="s">
        <v>388</v>
      </c>
      <c r="G256" s="154" t="s">
        <v>145</v>
      </c>
      <c r="H256" s="155">
        <v>5</v>
      </c>
      <c r="I256" s="156"/>
      <c r="J256" s="157">
        <f>ROUND(I256*H256,2)</f>
        <v>0</v>
      </c>
      <c r="K256" s="153" t="s">
        <v>167</v>
      </c>
      <c r="L256" s="31"/>
      <c r="M256" s="158" t="s">
        <v>1</v>
      </c>
      <c r="N256" s="159" t="s">
        <v>41</v>
      </c>
      <c r="O256" s="56"/>
      <c r="P256" s="160">
        <f>O256*H256</f>
        <v>0</v>
      </c>
      <c r="Q256" s="160">
        <v>0</v>
      </c>
      <c r="R256" s="160">
        <f>Q256*H256</f>
        <v>0</v>
      </c>
      <c r="S256" s="160">
        <v>0</v>
      </c>
      <c r="T256" s="160">
        <f>S256*H256</f>
        <v>0</v>
      </c>
      <c r="U256" s="161" t="s">
        <v>1</v>
      </c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R256" s="162" t="s">
        <v>115</v>
      </c>
      <c r="AT256" s="162" t="s">
        <v>117</v>
      </c>
      <c r="AU256" s="162" t="s">
        <v>86</v>
      </c>
      <c r="AY256" s="15" t="s">
        <v>116</v>
      </c>
      <c r="BE256" s="163">
        <f>IF(N256="základní",J256,0)</f>
        <v>0</v>
      </c>
      <c r="BF256" s="163">
        <f>IF(N256="snížená",J256,0)</f>
        <v>0</v>
      </c>
      <c r="BG256" s="163">
        <f>IF(N256="zákl. přenesená",J256,0)</f>
        <v>0</v>
      </c>
      <c r="BH256" s="163">
        <f>IF(N256="sníž. přenesená",J256,0)</f>
        <v>0</v>
      </c>
      <c r="BI256" s="163">
        <f>IF(N256="nulová",J256,0)</f>
        <v>0</v>
      </c>
      <c r="BJ256" s="15" t="s">
        <v>84</v>
      </c>
      <c r="BK256" s="163">
        <f>ROUND(I256*H256,2)</f>
        <v>0</v>
      </c>
      <c r="BL256" s="15" t="s">
        <v>115</v>
      </c>
      <c r="BM256" s="162" t="s">
        <v>389</v>
      </c>
    </row>
    <row r="257" spans="1:65" s="2" customFormat="1" ht="86.4">
      <c r="A257" s="30"/>
      <c r="B257" s="31"/>
      <c r="C257" s="30"/>
      <c r="D257" s="164" t="s">
        <v>123</v>
      </c>
      <c r="E257" s="30"/>
      <c r="F257" s="165" t="s">
        <v>390</v>
      </c>
      <c r="G257" s="30"/>
      <c r="H257" s="30"/>
      <c r="I257" s="94"/>
      <c r="J257" s="30"/>
      <c r="K257" s="30"/>
      <c r="L257" s="31"/>
      <c r="M257" s="166"/>
      <c r="N257" s="167"/>
      <c r="O257" s="56"/>
      <c r="P257" s="56"/>
      <c r="Q257" s="56"/>
      <c r="R257" s="56"/>
      <c r="S257" s="56"/>
      <c r="T257" s="56"/>
      <c r="U257" s="57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T257" s="15" t="s">
        <v>123</v>
      </c>
      <c r="AU257" s="15" t="s">
        <v>86</v>
      </c>
    </row>
    <row r="258" spans="1:65" s="11" customFormat="1" ht="22.8" customHeight="1">
      <c r="B258" s="139"/>
      <c r="D258" s="140" t="s">
        <v>75</v>
      </c>
      <c r="E258" s="177" t="s">
        <v>113</v>
      </c>
      <c r="F258" s="177" t="s">
        <v>114</v>
      </c>
      <c r="I258" s="142"/>
      <c r="J258" s="178">
        <f>BK258</f>
        <v>0</v>
      </c>
      <c r="L258" s="139"/>
      <c r="M258" s="144"/>
      <c r="N258" s="145"/>
      <c r="O258" s="145"/>
      <c r="P258" s="146">
        <f>SUM(P259:P270)</f>
        <v>0</v>
      </c>
      <c r="Q258" s="145"/>
      <c r="R258" s="146">
        <f>SUM(R259:R270)</f>
        <v>0</v>
      </c>
      <c r="S258" s="145"/>
      <c r="T258" s="146">
        <f>SUM(T259:T270)</f>
        <v>0</v>
      </c>
      <c r="U258" s="147"/>
      <c r="AR258" s="140" t="s">
        <v>115</v>
      </c>
      <c r="AT258" s="148" t="s">
        <v>75</v>
      </c>
      <c r="AU258" s="148" t="s">
        <v>84</v>
      </c>
      <c r="AY258" s="140" t="s">
        <v>116</v>
      </c>
      <c r="BK258" s="149">
        <f>SUM(BK259:BK270)</f>
        <v>0</v>
      </c>
    </row>
    <row r="259" spans="1:65" s="2" customFormat="1" ht="16.5" customHeight="1">
      <c r="A259" s="30"/>
      <c r="B259" s="150"/>
      <c r="C259" s="151" t="s">
        <v>391</v>
      </c>
      <c r="D259" s="151" t="s">
        <v>117</v>
      </c>
      <c r="E259" s="152" t="s">
        <v>392</v>
      </c>
      <c r="F259" s="153" t="s">
        <v>393</v>
      </c>
      <c r="G259" s="154" t="s">
        <v>420</v>
      </c>
      <c r="H259" s="155">
        <v>1125.23</v>
      </c>
      <c r="I259" s="156"/>
      <c r="J259" s="157">
        <f>ROUND(I259*H259,2)</f>
        <v>0</v>
      </c>
      <c r="K259" s="153" t="s">
        <v>1</v>
      </c>
      <c r="L259" s="31"/>
      <c r="M259" s="158" t="s">
        <v>1</v>
      </c>
      <c r="N259" s="159" t="s">
        <v>41</v>
      </c>
      <c r="O259" s="56"/>
      <c r="P259" s="160">
        <f>O259*H259</f>
        <v>0</v>
      </c>
      <c r="Q259" s="160">
        <v>0</v>
      </c>
      <c r="R259" s="160">
        <f>Q259*H259</f>
        <v>0</v>
      </c>
      <c r="S259" s="160">
        <v>0</v>
      </c>
      <c r="T259" s="160">
        <f>S259*H259</f>
        <v>0</v>
      </c>
      <c r="U259" s="161" t="s">
        <v>1</v>
      </c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R259" s="162" t="s">
        <v>121</v>
      </c>
      <c r="AT259" s="162" t="s">
        <v>117</v>
      </c>
      <c r="AU259" s="162" t="s">
        <v>86</v>
      </c>
      <c r="AY259" s="15" t="s">
        <v>116</v>
      </c>
      <c r="BE259" s="163">
        <f>IF(N259="základní",J259,0)</f>
        <v>0</v>
      </c>
      <c r="BF259" s="163">
        <f>IF(N259="snížená",J259,0)</f>
        <v>0</v>
      </c>
      <c r="BG259" s="163">
        <f>IF(N259="zákl. přenesená",J259,0)</f>
        <v>0</v>
      </c>
      <c r="BH259" s="163">
        <f>IF(N259="sníž. přenesená",J259,0)</f>
        <v>0</v>
      </c>
      <c r="BI259" s="163">
        <f>IF(N259="nulová",J259,0)</f>
        <v>0</v>
      </c>
      <c r="BJ259" s="15" t="s">
        <v>84</v>
      </c>
      <c r="BK259" s="163">
        <f>ROUND(I259*H259,2)</f>
        <v>0</v>
      </c>
      <c r="BL259" s="15" t="s">
        <v>121</v>
      </c>
      <c r="BM259" s="162" t="s">
        <v>394</v>
      </c>
    </row>
    <row r="260" spans="1:65" s="2" customFormat="1">
      <c r="A260" s="30"/>
      <c r="B260" s="31"/>
      <c r="C260" s="30"/>
      <c r="D260" s="164" t="s">
        <v>123</v>
      </c>
      <c r="E260" s="30"/>
      <c r="F260" s="165" t="s">
        <v>395</v>
      </c>
      <c r="G260" s="30"/>
      <c r="H260" s="30"/>
      <c r="I260" s="94"/>
      <c r="J260" s="30"/>
      <c r="K260" s="30"/>
      <c r="L260" s="31"/>
      <c r="M260" s="166"/>
      <c r="N260" s="167"/>
      <c r="O260" s="56"/>
      <c r="P260" s="56"/>
      <c r="Q260" s="56"/>
      <c r="R260" s="56"/>
      <c r="S260" s="56"/>
      <c r="T260" s="56"/>
      <c r="U260" s="57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T260" s="15" t="s">
        <v>123</v>
      </c>
      <c r="AU260" s="15" t="s">
        <v>86</v>
      </c>
    </row>
    <row r="261" spans="1:65" s="13" customFormat="1">
      <c r="B261" s="179"/>
      <c r="D261" s="164" t="s">
        <v>179</v>
      </c>
      <c r="E261" s="180" t="s">
        <v>1</v>
      </c>
      <c r="F261" s="181" t="s">
        <v>419</v>
      </c>
      <c r="H261" s="182">
        <v>1181.8979999999999</v>
      </c>
      <c r="I261" s="183"/>
      <c r="L261" s="179"/>
      <c r="M261" s="184"/>
      <c r="N261" s="185"/>
      <c r="O261" s="185"/>
      <c r="P261" s="185"/>
      <c r="Q261" s="185"/>
      <c r="R261" s="185"/>
      <c r="S261" s="185"/>
      <c r="T261" s="185"/>
      <c r="U261" s="186"/>
      <c r="AT261" s="180" t="s">
        <v>179</v>
      </c>
      <c r="AU261" s="180" t="s">
        <v>86</v>
      </c>
      <c r="AV261" s="13" t="s">
        <v>86</v>
      </c>
      <c r="AW261" s="13" t="s">
        <v>32</v>
      </c>
      <c r="AX261" s="13" t="s">
        <v>84</v>
      </c>
      <c r="AY261" s="180" t="s">
        <v>116</v>
      </c>
    </row>
    <row r="262" spans="1:65" s="13" customFormat="1">
      <c r="B262" s="179"/>
      <c r="D262" s="164" t="s">
        <v>179</v>
      </c>
      <c r="F262" s="181" t="s">
        <v>396</v>
      </c>
      <c r="H262" s="182">
        <v>2009.2270000000001</v>
      </c>
      <c r="I262" s="183"/>
      <c r="L262" s="179"/>
      <c r="M262" s="184"/>
      <c r="N262" s="185"/>
      <c r="O262" s="185"/>
      <c r="P262" s="185"/>
      <c r="Q262" s="185"/>
      <c r="R262" s="185"/>
      <c r="S262" s="185"/>
      <c r="T262" s="185"/>
      <c r="U262" s="186"/>
      <c r="AT262" s="180" t="s">
        <v>179</v>
      </c>
      <c r="AU262" s="180" t="s">
        <v>86</v>
      </c>
      <c r="AV262" s="13" t="s">
        <v>86</v>
      </c>
      <c r="AW262" s="13" t="s">
        <v>3</v>
      </c>
      <c r="AX262" s="13" t="s">
        <v>84</v>
      </c>
      <c r="AY262" s="180" t="s">
        <v>116</v>
      </c>
    </row>
    <row r="263" spans="1:65" s="2" customFormat="1" ht="16.5" customHeight="1">
      <c r="A263" s="30"/>
      <c r="B263" s="150"/>
      <c r="C263" s="151" t="s">
        <v>397</v>
      </c>
      <c r="D263" s="151" t="s">
        <v>117</v>
      </c>
      <c r="E263" s="152" t="s">
        <v>398</v>
      </c>
      <c r="F263" s="153" t="s">
        <v>399</v>
      </c>
      <c r="G263" s="154" t="s">
        <v>420</v>
      </c>
      <c r="H263" s="155">
        <v>534</v>
      </c>
      <c r="I263" s="156"/>
      <c r="J263" s="157">
        <f>ROUND(I263*H263,2)</f>
        <v>0</v>
      </c>
      <c r="K263" s="153" t="s">
        <v>1</v>
      </c>
      <c r="L263" s="31"/>
      <c r="M263" s="158" t="s">
        <v>1</v>
      </c>
      <c r="N263" s="159" t="s">
        <v>41</v>
      </c>
      <c r="O263" s="56"/>
      <c r="P263" s="160">
        <f>O263*H263</f>
        <v>0</v>
      </c>
      <c r="Q263" s="160">
        <v>0</v>
      </c>
      <c r="R263" s="160">
        <f>Q263*H263</f>
        <v>0</v>
      </c>
      <c r="S263" s="160">
        <v>0</v>
      </c>
      <c r="T263" s="160">
        <f>S263*H263</f>
        <v>0</v>
      </c>
      <c r="U263" s="161" t="s">
        <v>1</v>
      </c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R263" s="162" t="s">
        <v>121</v>
      </c>
      <c r="AT263" s="162" t="s">
        <v>117</v>
      </c>
      <c r="AU263" s="162" t="s">
        <v>86</v>
      </c>
      <c r="AY263" s="15" t="s">
        <v>116</v>
      </c>
      <c r="BE263" s="163">
        <f>IF(N263="základní",J263,0)</f>
        <v>0</v>
      </c>
      <c r="BF263" s="163">
        <f>IF(N263="snížená",J263,0)</f>
        <v>0</v>
      </c>
      <c r="BG263" s="163">
        <f>IF(N263="zákl. přenesená",J263,0)</f>
        <v>0</v>
      </c>
      <c r="BH263" s="163">
        <f>IF(N263="sníž. přenesená",J263,0)</f>
        <v>0</v>
      </c>
      <c r="BI263" s="163">
        <f>IF(N263="nulová",J263,0)</f>
        <v>0</v>
      </c>
      <c r="BJ263" s="15" t="s">
        <v>84</v>
      </c>
      <c r="BK263" s="163">
        <f>ROUND(I263*H263,2)</f>
        <v>0</v>
      </c>
      <c r="BL263" s="15" t="s">
        <v>121</v>
      </c>
      <c r="BM263" s="162" t="s">
        <v>400</v>
      </c>
    </row>
    <row r="264" spans="1:65" s="2" customFormat="1">
      <c r="A264" s="30"/>
      <c r="B264" s="31"/>
      <c r="C264" s="30"/>
      <c r="D264" s="164" t="s">
        <v>123</v>
      </c>
      <c r="E264" s="30"/>
      <c r="F264" s="165" t="s">
        <v>395</v>
      </c>
      <c r="G264" s="30"/>
      <c r="H264" s="30"/>
      <c r="I264" s="94"/>
      <c r="J264" s="30"/>
      <c r="K264" s="30"/>
      <c r="L264" s="31"/>
      <c r="M264" s="166"/>
      <c r="N264" s="167"/>
      <c r="O264" s="56"/>
      <c r="P264" s="56"/>
      <c r="Q264" s="56"/>
      <c r="R264" s="56"/>
      <c r="S264" s="56"/>
      <c r="T264" s="56"/>
      <c r="U264" s="57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T264" s="15" t="s">
        <v>123</v>
      </c>
      <c r="AU264" s="15" t="s">
        <v>86</v>
      </c>
    </row>
    <row r="265" spans="1:65" s="13" customFormat="1">
      <c r="B265" s="179"/>
      <c r="D265" s="164" t="s">
        <v>179</v>
      </c>
      <c r="E265" s="180" t="s">
        <v>1</v>
      </c>
      <c r="F265" s="181" t="s">
        <v>401</v>
      </c>
      <c r="H265" s="182">
        <v>222.5</v>
      </c>
      <c r="I265" s="183"/>
      <c r="L265" s="179"/>
      <c r="M265" s="184"/>
      <c r="N265" s="185"/>
      <c r="O265" s="185"/>
      <c r="P265" s="185"/>
      <c r="Q265" s="185"/>
      <c r="R265" s="185"/>
      <c r="S265" s="185"/>
      <c r="T265" s="185"/>
      <c r="U265" s="186"/>
      <c r="AT265" s="180" t="s">
        <v>179</v>
      </c>
      <c r="AU265" s="180" t="s">
        <v>86</v>
      </c>
      <c r="AV265" s="13" t="s">
        <v>86</v>
      </c>
      <c r="AW265" s="13" t="s">
        <v>32</v>
      </c>
      <c r="AX265" s="13" t="s">
        <v>84</v>
      </c>
      <c r="AY265" s="180" t="s">
        <v>116</v>
      </c>
    </row>
    <row r="266" spans="1:65" s="13" customFormat="1">
      <c r="B266" s="179"/>
      <c r="D266" s="164" t="s">
        <v>179</v>
      </c>
      <c r="F266" s="181" t="s">
        <v>402</v>
      </c>
      <c r="H266" s="182">
        <v>534</v>
      </c>
      <c r="I266" s="183"/>
      <c r="L266" s="179"/>
      <c r="M266" s="184"/>
      <c r="N266" s="185"/>
      <c r="O266" s="185"/>
      <c r="P266" s="185"/>
      <c r="Q266" s="185"/>
      <c r="R266" s="185"/>
      <c r="S266" s="185"/>
      <c r="T266" s="185"/>
      <c r="U266" s="186"/>
      <c r="AT266" s="180" t="s">
        <v>179</v>
      </c>
      <c r="AU266" s="180" t="s">
        <v>86</v>
      </c>
      <c r="AV266" s="13" t="s">
        <v>86</v>
      </c>
      <c r="AW266" s="13" t="s">
        <v>3</v>
      </c>
      <c r="AX266" s="13" t="s">
        <v>84</v>
      </c>
      <c r="AY266" s="180" t="s">
        <v>116</v>
      </c>
    </row>
    <row r="267" spans="1:65" s="2" customFormat="1" ht="16.5" customHeight="1">
      <c r="A267" s="30"/>
      <c r="B267" s="150"/>
      <c r="C267" s="151" t="s">
        <v>403</v>
      </c>
      <c r="D267" s="151" t="s">
        <v>117</v>
      </c>
      <c r="E267" s="152" t="s">
        <v>404</v>
      </c>
      <c r="F267" s="153" t="s">
        <v>405</v>
      </c>
      <c r="G267" s="154" t="s">
        <v>420</v>
      </c>
      <c r="H267" s="155">
        <v>143.935</v>
      </c>
      <c r="I267" s="156"/>
      <c r="J267" s="157">
        <f>ROUND(I267*H267,2)</f>
        <v>0</v>
      </c>
      <c r="K267" s="153" t="s">
        <v>1</v>
      </c>
      <c r="L267" s="31"/>
      <c r="M267" s="158" t="s">
        <v>1</v>
      </c>
      <c r="N267" s="159" t="s">
        <v>41</v>
      </c>
      <c r="O267" s="56"/>
      <c r="P267" s="160">
        <f>O267*H267</f>
        <v>0</v>
      </c>
      <c r="Q267" s="160">
        <v>0</v>
      </c>
      <c r="R267" s="160">
        <f>Q267*H267</f>
        <v>0</v>
      </c>
      <c r="S267" s="160">
        <v>0</v>
      </c>
      <c r="T267" s="160">
        <f>S267*H267</f>
        <v>0</v>
      </c>
      <c r="U267" s="161" t="s">
        <v>1</v>
      </c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R267" s="162" t="s">
        <v>121</v>
      </c>
      <c r="AT267" s="162" t="s">
        <v>117</v>
      </c>
      <c r="AU267" s="162" t="s">
        <v>86</v>
      </c>
      <c r="AY267" s="15" t="s">
        <v>116</v>
      </c>
      <c r="BE267" s="163">
        <f>IF(N267="základní",J267,0)</f>
        <v>0</v>
      </c>
      <c r="BF267" s="163">
        <f>IF(N267="snížená",J267,0)</f>
        <v>0</v>
      </c>
      <c r="BG267" s="163">
        <f>IF(N267="zákl. přenesená",J267,0)</f>
        <v>0</v>
      </c>
      <c r="BH267" s="163">
        <f>IF(N267="sníž. přenesená",J267,0)</f>
        <v>0</v>
      </c>
      <c r="BI267" s="163">
        <f>IF(N267="nulová",J267,0)</f>
        <v>0</v>
      </c>
      <c r="BJ267" s="15" t="s">
        <v>84</v>
      </c>
      <c r="BK267" s="163">
        <f>ROUND(I267*H267,2)</f>
        <v>0</v>
      </c>
      <c r="BL267" s="15" t="s">
        <v>121</v>
      </c>
      <c r="BM267" s="162" t="s">
        <v>406</v>
      </c>
    </row>
    <row r="268" spans="1:65" s="2" customFormat="1">
      <c r="A268" s="30"/>
      <c r="B268" s="31"/>
      <c r="C268" s="30"/>
      <c r="D268" s="164" t="s">
        <v>123</v>
      </c>
      <c r="E268" s="30"/>
      <c r="F268" s="165" t="s">
        <v>395</v>
      </c>
      <c r="G268" s="30"/>
      <c r="H268" s="30"/>
      <c r="I268" s="94"/>
      <c r="J268" s="30"/>
      <c r="K268" s="30"/>
      <c r="L268" s="31"/>
      <c r="M268" s="166"/>
      <c r="N268" s="167"/>
      <c r="O268" s="56"/>
      <c r="P268" s="56"/>
      <c r="Q268" s="56"/>
      <c r="R268" s="56"/>
      <c r="S268" s="56"/>
      <c r="T268" s="56"/>
      <c r="U268" s="57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T268" s="15" t="s">
        <v>123</v>
      </c>
      <c r="AU268" s="15" t="s">
        <v>86</v>
      </c>
    </row>
    <row r="269" spans="1:65" s="13" customFormat="1">
      <c r="B269" s="179"/>
      <c r="D269" s="164" t="s">
        <v>179</v>
      </c>
      <c r="E269" s="180" t="s">
        <v>1</v>
      </c>
      <c r="F269" s="181" t="s">
        <v>407</v>
      </c>
      <c r="H269" s="182">
        <v>59.972999999999999</v>
      </c>
      <c r="I269" s="183"/>
      <c r="L269" s="179"/>
      <c r="M269" s="184"/>
      <c r="N269" s="185"/>
      <c r="O269" s="185"/>
      <c r="P269" s="185"/>
      <c r="Q269" s="185"/>
      <c r="R269" s="185"/>
      <c r="S269" s="185"/>
      <c r="T269" s="185"/>
      <c r="U269" s="186"/>
      <c r="AT269" s="180" t="s">
        <v>179</v>
      </c>
      <c r="AU269" s="180" t="s">
        <v>86</v>
      </c>
      <c r="AV269" s="13" t="s">
        <v>86</v>
      </c>
      <c r="AW269" s="13" t="s">
        <v>32</v>
      </c>
      <c r="AX269" s="13" t="s">
        <v>84</v>
      </c>
      <c r="AY269" s="180" t="s">
        <v>116</v>
      </c>
    </row>
    <row r="270" spans="1:65" s="13" customFormat="1">
      <c r="B270" s="179"/>
      <c r="D270" s="164" t="s">
        <v>179</v>
      </c>
      <c r="F270" s="181" t="s">
        <v>408</v>
      </c>
      <c r="H270" s="182">
        <v>143.935</v>
      </c>
      <c r="I270" s="183"/>
      <c r="L270" s="179"/>
      <c r="M270" s="184"/>
      <c r="N270" s="185"/>
      <c r="O270" s="185"/>
      <c r="P270" s="185"/>
      <c r="Q270" s="185"/>
      <c r="R270" s="185"/>
      <c r="S270" s="185"/>
      <c r="T270" s="185"/>
      <c r="U270" s="186"/>
      <c r="AT270" s="180" t="s">
        <v>179</v>
      </c>
      <c r="AU270" s="180" t="s">
        <v>86</v>
      </c>
      <c r="AV270" s="13" t="s">
        <v>86</v>
      </c>
      <c r="AW270" s="13" t="s">
        <v>3</v>
      </c>
      <c r="AX270" s="13" t="s">
        <v>84</v>
      </c>
      <c r="AY270" s="180" t="s">
        <v>116</v>
      </c>
    </row>
    <row r="271" spans="1:65" s="11" customFormat="1" ht="25.95" customHeight="1">
      <c r="B271" s="139"/>
      <c r="D271" s="140" t="s">
        <v>75</v>
      </c>
      <c r="E271" s="141" t="s">
        <v>409</v>
      </c>
      <c r="F271" s="141" t="s">
        <v>410</v>
      </c>
      <c r="I271" s="142"/>
      <c r="J271" s="143">
        <f>BK271</f>
        <v>0</v>
      </c>
      <c r="L271" s="139"/>
      <c r="M271" s="144"/>
      <c r="N271" s="145"/>
      <c r="O271" s="145"/>
      <c r="P271" s="146">
        <f>P272</f>
        <v>0</v>
      </c>
      <c r="Q271" s="145"/>
      <c r="R271" s="146">
        <f>R272</f>
        <v>0</v>
      </c>
      <c r="S271" s="145"/>
      <c r="T271" s="146">
        <f>T272</f>
        <v>0</v>
      </c>
      <c r="U271" s="147"/>
      <c r="AR271" s="140" t="s">
        <v>86</v>
      </c>
      <c r="AT271" s="148" t="s">
        <v>75</v>
      </c>
      <c r="AU271" s="148" t="s">
        <v>76</v>
      </c>
      <c r="AY271" s="140" t="s">
        <v>116</v>
      </c>
      <c r="BK271" s="149">
        <f>BK272</f>
        <v>0</v>
      </c>
    </row>
    <row r="272" spans="1:65" s="11" customFormat="1" ht="22.8" customHeight="1">
      <c r="B272" s="139"/>
      <c r="D272" s="140" t="s">
        <v>75</v>
      </c>
      <c r="E272" s="177" t="s">
        <v>411</v>
      </c>
      <c r="F272" s="177" t="s">
        <v>412</v>
      </c>
      <c r="I272" s="142"/>
      <c r="J272" s="178">
        <f>BK272</f>
        <v>0</v>
      </c>
      <c r="L272" s="139"/>
      <c r="M272" s="144"/>
      <c r="N272" s="145"/>
      <c r="O272" s="145"/>
      <c r="P272" s="146">
        <f>SUM(P273:P275)</f>
        <v>0</v>
      </c>
      <c r="Q272" s="145"/>
      <c r="R272" s="146">
        <f>SUM(R273:R275)</f>
        <v>0</v>
      </c>
      <c r="S272" s="145"/>
      <c r="T272" s="146">
        <f>SUM(T273:T275)</f>
        <v>0</v>
      </c>
      <c r="U272" s="147"/>
      <c r="AR272" s="140" t="s">
        <v>86</v>
      </c>
      <c r="AT272" s="148" t="s">
        <v>75</v>
      </c>
      <c r="AU272" s="148" t="s">
        <v>84</v>
      </c>
      <c r="AY272" s="140" t="s">
        <v>116</v>
      </c>
      <c r="BK272" s="149">
        <f>SUM(BK273:BK275)</f>
        <v>0</v>
      </c>
    </row>
    <row r="273" spans="1:65" s="2" customFormat="1" ht="21.75" customHeight="1">
      <c r="A273" s="30"/>
      <c r="B273" s="150"/>
      <c r="C273" s="151" t="s">
        <v>413</v>
      </c>
      <c r="D273" s="151" t="s">
        <v>117</v>
      </c>
      <c r="E273" s="152" t="s">
        <v>414</v>
      </c>
      <c r="F273" s="153" t="s">
        <v>415</v>
      </c>
      <c r="G273" s="154" t="s">
        <v>166</v>
      </c>
      <c r="H273" s="155">
        <v>70</v>
      </c>
      <c r="I273" s="156"/>
      <c r="J273" s="157">
        <f>ROUND(I273*H273,2)</f>
        <v>0</v>
      </c>
      <c r="K273" s="153" t="s">
        <v>167</v>
      </c>
      <c r="L273" s="31"/>
      <c r="M273" s="158" t="s">
        <v>1</v>
      </c>
      <c r="N273" s="159" t="s">
        <v>41</v>
      </c>
      <c r="O273" s="56"/>
      <c r="P273" s="160">
        <f>O273*H273</f>
        <v>0</v>
      </c>
      <c r="Q273" s="160">
        <v>0</v>
      </c>
      <c r="R273" s="160">
        <f>Q273*H273</f>
        <v>0</v>
      </c>
      <c r="S273" s="160">
        <v>0</v>
      </c>
      <c r="T273" s="160">
        <f>S273*H273</f>
        <v>0</v>
      </c>
      <c r="U273" s="161" t="s">
        <v>1</v>
      </c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R273" s="162" t="s">
        <v>259</v>
      </c>
      <c r="AT273" s="162" t="s">
        <v>117</v>
      </c>
      <c r="AU273" s="162" t="s">
        <v>86</v>
      </c>
      <c r="AY273" s="15" t="s">
        <v>116</v>
      </c>
      <c r="BE273" s="163">
        <f>IF(N273="základní",J273,0)</f>
        <v>0</v>
      </c>
      <c r="BF273" s="163">
        <f>IF(N273="snížená",J273,0)</f>
        <v>0</v>
      </c>
      <c r="BG273" s="163">
        <f>IF(N273="zákl. přenesená",J273,0)</f>
        <v>0</v>
      </c>
      <c r="BH273" s="163">
        <f>IF(N273="sníž. přenesená",J273,0)</f>
        <v>0</v>
      </c>
      <c r="BI273" s="163">
        <f>IF(N273="nulová",J273,0)</f>
        <v>0</v>
      </c>
      <c r="BJ273" s="15" t="s">
        <v>84</v>
      </c>
      <c r="BK273" s="163">
        <f>ROUND(I273*H273,2)</f>
        <v>0</v>
      </c>
      <c r="BL273" s="15" t="s">
        <v>259</v>
      </c>
      <c r="BM273" s="162" t="s">
        <v>416</v>
      </c>
    </row>
    <row r="274" spans="1:65" s="2" customFormat="1" ht="192">
      <c r="A274" s="30"/>
      <c r="B274" s="31"/>
      <c r="C274" s="30"/>
      <c r="D274" s="164" t="s">
        <v>123</v>
      </c>
      <c r="E274" s="30"/>
      <c r="F274" s="165" t="s">
        <v>417</v>
      </c>
      <c r="G274" s="30"/>
      <c r="H274" s="30"/>
      <c r="I274" s="94"/>
      <c r="J274" s="30"/>
      <c r="K274" s="30"/>
      <c r="L274" s="31"/>
      <c r="M274" s="166"/>
      <c r="N274" s="167"/>
      <c r="O274" s="56"/>
      <c r="P274" s="56"/>
      <c r="Q274" s="56"/>
      <c r="R274" s="56"/>
      <c r="S274" s="56"/>
      <c r="T274" s="56"/>
      <c r="U274" s="57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T274" s="15" t="s">
        <v>123</v>
      </c>
      <c r="AU274" s="15" t="s">
        <v>86</v>
      </c>
    </row>
    <row r="275" spans="1:65" s="13" customFormat="1">
      <c r="B275" s="179"/>
      <c r="D275" s="164" t="s">
        <v>179</v>
      </c>
      <c r="E275" s="180" t="s">
        <v>1</v>
      </c>
      <c r="F275" s="181" t="s">
        <v>418</v>
      </c>
      <c r="H275" s="182">
        <v>70</v>
      </c>
      <c r="I275" s="183"/>
      <c r="L275" s="179"/>
      <c r="M275" s="187"/>
      <c r="N275" s="188"/>
      <c r="O275" s="188"/>
      <c r="P275" s="188"/>
      <c r="Q275" s="188"/>
      <c r="R275" s="188"/>
      <c r="S275" s="188"/>
      <c r="T275" s="188"/>
      <c r="U275" s="189"/>
      <c r="AT275" s="180" t="s">
        <v>179</v>
      </c>
      <c r="AU275" s="180" t="s">
        <v>86</v>
      </c>
      <c r="AV275" s="13" t="s">
        <v>86</v>
      </c>
      <c r="AW275" s="13" t="s">
        <v>32</v>
      </c>
      <c r="AX275" s="13" t="s">
        <v>84</v>
      </c>
      <c r="AY275" s="180" t="s">
        <v>116</v>
      </c>
    </row>
    <row r="276" spans="1:65" s="2" customFormat="1" ht="6.9" customHeight="1">
      <c r="A276" s="30"/>
      <c r="B276" s="45"/>
      <c r="C276" s="46"/>
      <c r="D276" s="46"/>
      <c r="E276" s="46"/>
      <c r="F276" s="46"/>
      <c r="G276" s="46"/>
      <c r="H276" s="46"/>
      <c r="I276" s="118"/>
      <c r="J276" s="46"/>
      <c r="K276" s="46"/>
      <c r="L276" s="31"/>
      <c r="M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</row>
  </sheetData>
  <autoFilter ref="C124:K275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Rekapitulace stavby</vt:lpstr>
      <vt:lpstr>00 - Vedlejší rozpočtové ...</vt:lpstr>
      <vt:lpstr>01 - Komunikace a zpevněn...</vt:lpstr>
      <vt:lpstr>'00 - Vedlejší rozpočtové ...'!Názvy_tisku</vt:lpstr>
      <vt:lpstr>'01 - Komunikace a zpevněn...'!Názvy_tisku</vt:lpstr>
      <vt:lpstr>'Rekapitulace stavby'!Názvy_tisku</vt:lpstr>
      <vt:lpstr>'00 - Vedlejší rozpočtové ...'!Oblast_tisku</vt:lpstr>
      <vt:lpstr>'01 - Komunikace a zpevněn...'!Oblast_tisku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Sobol</dc:creator>
  <cp:lastModifiedBy>Soukup Pavel</cp:lastModifiedBy>
  <dcterms:created xsi:type="dcterms:W3CDTF">2020-06-26T10:09:12Z</dcterms:created>
  <dcterms:modified xsi:type="dcterms:W3CDTF">2020-09-16T14:17:30Z</dcterms:modified>
</cp:coreProperties>
</file>