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6240" yWindow="6240" windowWidth="23256" windowHeight="13176"/>
  </bookViews>
  <sheets>
    <sheet name="Rekapitulace stavby" sheetId="1" r:id="rId1"/>
    <sheet name="IO 101 a IO 102" sheetId="2" r:id="rId2"/>
    <sheet name="00 - Vedlejší rozpočtové ..." sheetId="3" r:id="rId3"/>
  </sheets>
  <definedNames>
    <definedName name="_xlnm._FilterDatabase" localSheetId="2" hidden="1">'00 - Vedlejší rozpočtové ...'!$C$116:$K$132</definedName>
    <definedName name="_xlnm._FilterDatabase" localSheetId="1" hidden="1">'IO 101 a IO 102'!$C$120:$K$172</definedName>
    <definedName name="_xlnm.Print_Titles" localSheetId="2">'00 - Vedlejší rozpočtové ...'!$116:$116</definedName>
    <definedName name="_xlnm.Print_Titles" localSheetId="1">'IO 101 a IO 102'!$120:$120</definedName>
    <definedName name="_xlnm.Print_Titles" localSheetId="0">'Rekapitulace stavby'!$92:$92</definedName>
    <definedName name="_xlnm.Print_Area" localSheetId="2">'00 - Vedlejší rozpočtové ...'!$C$4:$J$76,'00 - Vedlejší rozpočtové ...'!$C$82:$J$98,'00 - Vedlejší rozpočtové ...'!$C$104:$K$132</definedName>
    <definedName name="_xlnm.Print_Area" localSheetId="1">'IO 101 a IO 102'!$C$4:$J$76,'IO 101 a IO 102'!$C$82:$J$102,'IO 101 a IO 102'!$C$108:$K$172</definedName>
    <definedName name="_xlnm.Print_Area" localSheetId="0">'Rekapitulace stavby'!$D$4:$AO$76,'Rekapitulace stavby'!$C$82:$AQ$97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44" i="2" l="1"/>
  <c r="BE144" i="2" s="1"/>
  <c r="H144" i="2"/>
  <c r="BK144" i="2" s="1"/>
  <c r="BI144" i="2"/>
  <c r="BH144" i="2"/>
  <c r="BG144" i="2"/>
  <c r="BF144" i="2"/>
  <c r="T144" i="2"/>
  <c r="R144" i="2"/>
  <c r="P144" i="2"/>
  <c r="H167" i="2"/>
  <c r="H158" i="2"/>
  <c r="H156" i="2" s="1"/>
  <c r="H152" i="2"/>
  <c r="H149" i="2"/>
  <c r="H148" i="2"/>
  <c r="H140" i="2"/>
  <c r="H134" i="2"/>
  <c r="H131" i="2"/>
  <c r="H129" i="2" s="1"/>
  <c r="J127" i="2"/>
  <c r="H126" i="2"/>
  <c r="H165" i="2" l="1"/>
  <c r="H162" i="2"/>
  <c r="H159" i="2"/>
  <c r="H124" i="2"/>
  <c r="H171" i="2" s="1"/>
  <c r="P171" i="2" l="1"/>
  <c r="H132" i="2"/>
  <c r="H169" i="2" s="1"/>
  <c r="H138" i="2"/>
  <c r="H146" i="2"/>
  <c r="P146" i="2" s="1"/>
  <c r="H135" i="2"/>
  <c r="T135" i="2" s="1"/>
  <c r="J37" i="3"/>
  <c r="J36" i="3"/>
  <c r="AY96" i="1"/>
  <c r="J35" i="3"/>
  <c r="AX96" i="1" s="1"/>
  <c r="BI131" i="3"/>
  <c r="BH131" i="3"/>
  <c r="BG131" i="3"/>
  <c r="BF131" i="3"/>
  <c r="T131" i="3"/>
  <c r="R131" i="3"/>
  <c r="P131" i="3"/>
  <c r="BI129" i="3"/>
  <c r="BH129" i="3"/>
  <c r="BG129" i="3"/>
  <c r="BF129" i="3"/>
  <c r="T129" i="3"/>
  <c r="R129" i="3"/>
  <c r="P129" i="3"/>
  <c r="BI127" i="3"/>
  <c r="BH127" i="3"/>
  <c r="BG127" i="3"/>
  <c r="BF127" i="3"/>
  <c r="T127" i="3"/>
  <c r="R127" i="3"/>
  <c r="P127" i="3"/>
  <c r="BI125" i="3"/>
  <c r="BH125" i="3"/>
  <c r="BG125" i="3"/>
  <c r="BF125" i="3"/>
  <c r="T125" i="3"/>
  <c r="R125" i="3"/>
  <c r="P125" i="3"/>
  <c r="BI123" i="3"/>
  <c r="BH123" i="3"/>
  <c r="BG123" i="3"/>
  <c r="BF123" i="3"/>
  <c r="T123" i="3"/>
  <c r="R123" i="3"/>
  <c r="P123" i="3"/>
  <c r="BI121" i="3"/>
  <c r="BH121" i="3"/>
  <c r="BG121" i="3"/>
  <c r="BF121" i="3"/>
  <c r="T121" i="3"/>
  <c r="R121" i="3"/>
  <c r="P121" i="3"/>
  <c r="BI119" i="3"/>
  <c r="BH119" i="3"/>
  <c r="BG119" i="3"/>
  <c r="BF119" i="3"/>
  <c r="T119" i="3"/>
  <c r="R119" i="3"/>
  <c r="P119" i="3"/>
  <c r="F111" i="3"/>
  <c r="E109" i="3"/>
  <c r="F89" i="3"/>
  <c r="E87" i="3"/>
  <c r="J24" i="3"/>
  <c r="E24" i="3"/>
  <c r="J114" i="3" s="1"/>
  <c r="J23" i="3"/>
  <c r="J21" i="3"/>
  <c r="E21" i="3"/>
  <c r="J113" i="3" s="1"/>
  <c r="J20" i="3"/>
  <c r="J18" i="3"/>
  <c r="E18" i="3"/>
  <c r="F114" i="3" s="1"/>
  <c r="J17" i="3"/>
  <c r="J15" i="3"/>
  <c r="E15" i="3"/>
  <c r="F113" i="3" s="1"/>
  <c r="J14" i="3"/>
  <c r="J12" i="3"/>
  <c r="J111" i="3"/>
  <c r="E7" i="3"/>
  <c r="E107" i="3"/>
  <c r="J37" i="2"/>
  <c r="J36" i="2"/>
  <c r="AY95" i="1" s="1"/>
  <c r="J35" i="2"/>
  <c r="AX95" i="1" s="1"/>
  <c r="BI171" i="2"/>
  <c r="BH171" i="2"/>
  <c r="BG171" i="2"/>
  <c r="BF171" i="2"/>
  <c r="T171" i="2"/>
  <c r="BI169" i="2"/>
  <c r="BH169" i="2"/>
  <c r="BG169" i="2"/>
  <c r="BF169" i="2"/>
  <c r="BI165" i="2"/>
  <c r="BH165" i="2"/>
  <c r="BG165" i="2"/>
  <c r="BF165" i="2"/>
  <c r="T165" i="2"/>
  <c r="R165" i="2"/>
  <c r="P165" i="2"/>
  <c r="BI162" i="2"/>
  <c r="BH162" i="2"/>
  <c r="BG162" i="2"/>
  <c r="BF162" i="2"/>
  <c r="T162" i="2"/>
  <c r="R162" i="2"/>
  <c r="P162" i="2"/>
  <c r="BI159" i="2"/>
  <c r="BH159" i="2"/>
  <c r="BG159" i="2"/>
  <c r="BF159" i="2"/>
  <c r="T159" i="2"/>
  <c r="R159" i="2"/>
  <c r="P159" i="2"/>
  <c r="BI156" i="2"/>
  <c r="BH156" i="2"/>
  <c r="BG156" i="2"/>
  <c r="BF156" i="2"/>
  <c r="T156" i="2"/>
  <c r="R156" i="2"/>
  <c r="P156" i="2"/>
  <c r="BI152" i="2"/>
  <c r="BH152" i="2"/>
  <c r="BG152" i="2"/>
  <c r="BF152" i="2"/>
  <c r="T152" i="2"/>
  <c r="R152" i="2"/>
  <c r="P152" i="2"/>
  <c r="BI149" i="2"/>
  <c r="BH149" i="2"/>
  <c r="BG149" i="2"/>
  <c r="BF149" i="2"/>
  <c r="T149" i="2"/>
  <c r="R149" i="2"/>
  <c r="P149" i="2"/>
  <c r="BI146" i="2"/>
  <c r="BH146" i="2"/>
  <c r="BG146" i="2"/>
  <c r="BF146" i="2"/>
  <c r="BI141" i="2"/>
  <c r="BH141" i="2"/>
  <c r="BG141" i="2"/>
  <c r="BF141" i="2"/>
  <c r="BI138" i="2"/>
  <c r="BH138" i="2"/>
  <c r="BG138" i="2"/>
  <c r="BF138" i="2"/>
  <c r="T138" i="2"/>
  <c r="BI135" i="2"/>
  <c r="BH135" i="2"/>
  <c r="BG135" i="2"/>
  <c r="BF135" i="2"/>
  <c r="BI132" i="2"/>
  <c r="BH132" i="2"/>
  <c r="BG132" i="2"/>
  <c r="BF132" i="2"/>
  <c r="T132" i="2"/>
  <c r="R132" i="2"/>
  <c r="P132" i="2"/>
  <c r="BI129" i="2"/>
  <c r="BH129" i="2"/>
  <c r="BG129" i="2"/>
  <c r="BF129" i="2"/>
  <c r="T129" i="2"/>
  <c r="R129" i="2"/>
  <c r="P129" i="2"/>
  <c r="BI127" i="2"/>
  <c r="BH127" i="2"/>
  <c r="BG127" i="2"/>
  <c r="BF127" i="2"/>
  <c r="T127" i="2"/>
  <c r="R127" i="2"/>
  <c r="P127" i="2"/>
  <c r="BI124" i="2"/>
  <c r="BH124" i="2"/>
  <c r="BG124" i="2"/>
  <c r="BF124" i="2"/>
  <c r="T124" i="2"/>
  <c r="R124" i="2"/>
  <c r="P124" i="2"/>
  <c r="J118" i="2"/>
  <c r="J117" i="2"/>
  <c r="F115" i="2"/>
  <c r="E113" i="2"/>
  <c r="J92" i="2"/>
  <c r="J91" i="2"/>
  <c r="F89" i="2"/>
  <c r="E87" i="2"/>
  <c r="J18" i="2"/>
  <c r="E18" i="2"/>
  <c r="F118" i="2" s="1"/>
  <c r="J17" i="2"/>
  <c r="J15" i="2"/>
  <c r="E15" i="2"/>
  <c r="F117" i="2" s="1"/>
  <c r="J14" i="2"/>
  <c r="J12" i="2"/>
  <c r="J115" i="2" s="1"/>
  <c r="E7" i="2"/>
  <c r="E111" i="2" s="1"/>
  <c r="L90" i="1"/>
  <c r="AM90" i="1"/>
  <c r="AM89" i="1"/>
  <c r="L89" i="1"/>
  <c r="AM87" i="1"/>
  <c r="L87" i="1"/>
  <c r="L85" i="1"/>
  <c r="L84" i="1"/>
  <c r="BK131" i="3"/>
  <c r="J131" i="3"/>
  <c r="BK129" i="3"/>
  <c r="J129" i="3"/>
  <c r="BK127" i="3"/>
  <c r="J127" i="3"/>
  <c r="BK125" i="3"/>
  <c r="J125" i="3"/>
  <c r="BK123" i="3"/>
  <c r="J123" i="3"/>
  <c r="BK121" i="3"/>
  <c r="J121" i="3"/>
  <c r="BK119" i="3"/>
  <c r="J119" i="3"/>
  <c r="BK171" i="2"/>
  <c r="BK165" i="2"/>
  <c r="J165" i="2"/>
  <c r="BK162" i="2"/>
  <c r="BK159" i="2"/>
  <c r="J156" i="2"/>
  <c r="BK132" i="2"/>
  <c r="BK129" i="2"/>
  <c r="J124" i="2"/>
  <c r="J162" i="2"/>
  <c r="J159" i="2"/>
  <c r="BK156" i="2"/>
  <c r="J152" i="2"/>
  <c r="BK149" i="2"/>
  <c r="BK135" i="2"/>
  <c r="J132" i="2"/>
  <c r="BK152" i="2"/>
  <c r="J149" i="2"/>
  <c r="J129" i="2"/>
  <c r="BK127" i="2"/>
  <c r="AS94" i="1"/>
  <c r="BK124" i="2"/>
  <c r="J155" i="2" l="1"/>
  <c r="P135" i="2"/>
  <c r="J135" i="2"/>
  <c r="R135" i="2"/>
  <c r="J171" i="2"/>
  <c r="BE171" i="2" s="1"/>
  <c r="R171" i="2"/>
  <c r="J146" i="2"/>
  <c r="BK138" i="2"/>
  <c r="J138" i="2"/>
  <c r="BE138" i="2" s="1"/>
  <c r="P138" i="2"/>
  <c r="R138" i="2"/>
  <c r="P141" i="2"/>
  <c r="BK141" i="2"/>
  <c r="R141" i="2"/>
  <c r="T141" i="2"/>
  <c r="T123" i="2" s="1"/>
  <c r="J141" i="2"/>
  <c r="R146" i="2"/>
  <c r="R143" i="2" s="1"/>
  <c r="T169" i="2"/>
  <c r="T168" i="2" s="1"/>
  <c r="R169" i="2"/>
  <c r="R168" i="2" s="1"/>
  <c r="BK169" i="2"/>
  <c r="P169" i="2"/>
  <c r="P168" i="2" s="1"/>
  <c r="J169" i="2"/>
  <c r="BK146" i="2"/>
  <c r="BK143" i="2" s="1"/>
  <c r="T146" i="2"/>
  <c r="T143" i="2" s="1"/>
  <c r="P143" i="2"/>
  <c r="BK155" i="2"/>
  <c r="P155" i="2"/>
  <c r="R155" i="2"/>
  <c r="T155" i="2"/>
  <c r="BK168" i="2"/>
  <c r="BK118" i="3"/>
  <c r="J118" i="3" s="1"/>
  <c r="J97" i="3" s="1"/>
  <c r="P118" i="3"/>
  <c r="P117" i="3" s="1"/>
  <c r="AU96" i="1" s="1"/>
  <c r="R118" i="3"/>
  <c r="R117" i="3" s="1"/>
  <c r="T118" i="3"/>
  <c r="T117" i="3"/>
  <c r="F91" i="2"/>
  <c r="BE127" i="2"/>
  <c r="BE132" i="2"/>
  <c r="BE141" i="2"/>
  <c r="F92" i="2"/>
  <c r="BE124" i="2"/>
  <c r="BE129" i="2"/>
  <c r="BE135" i="2"/>
  <c r="J89" i="2"/>
  <c r="BE152" i="2"/>
  <c r="E85" i="2"/>
  <c r="BE149" i="2"/>
  <c r="BE156" i="2"/>
  <c r="BE159" i="2"/>
  <c r="BE162" i="2"/>
  <c r="BE165" i="2"/>
  <c r="E85" i="3"/>
  <c r="J89" i="3"/>
  <c r="F91" i="3"/>
  <c r="J91" i="3"/>
  <c r="F92" i="3"/>
  <c r="J92" i="3"/>
  <c r="BE119" i="3"/>
  <c r="BE121" i="3"/>
  <c r="BE123" i="3"/>
  <c r="BE125" i="3"/>
  <c r="BE127" i="3"/>
  <c r="BE129" i="3"/>
  <c r="BE131" i="3"/>
  <c r="F34" i="2"/>
  <c r="BA95" i="1" s="1"/>
  <c r="F36" i="2"/>
  <c r="BC95" i="1" s="1"/>
  <c r="F35" i="3"/>
  <c r="BB96" i="1" s="1"/>
  <c r="J34" i="2"/>
  <c r="AW95" i="1" s="1"/>
  <c r="F37" i="2"/>
  <c r="BD95" i="1" s="1"/>
  <c r="J34" i="3"/>
  <c r="AW96" i="1" s="1"/>
  <c r="F36" i="3"/>
  <c r="BC96" i="1" s="1"/>
  <c r="F35" i="2"/>
  <c r="BB95" i="1" s="1"/>
  <c r="F34" i="3"/>
  <c r="BA96" i="1" s="1"/>
  <c r="F37" i="3"/>
  <c r="BD96" i="1" s="1"/>
  <c r="J100" i="2" l="1"/>
  <c r="J123" i="2"/>
  <c r="BE146" i="2"/>
  <c r="J143" i="2"/>
  <c r="BE169" i="2"/>
  <c r="J168" i="2"/>
  <c r="J101" i="2" s="1"/>
  <c r="R123" i="2"/>
  <c r="R122" i="2" s="1"/>
  <c r="R121" i="2" s="1"/>
  <c r="P123" i="2"/>
  <c r="P122" i="2" s="1"/>
  <c r="P121" i="2" s="1"/>
  <c r="AU95" i="1" s="1"/>
  <c r="AU94" i="1" s="1"/>
  <c r="BK123" i="2"/>
  <c r="J98" i="2" s="1"/>
  <c r="T122" i="2"/>
  <c r="T121" i="2" s="1"/>
  <c r="BK117" i="3"/>
  <c r="J117" i="3" s="1"/>
  <c r="J96" i="3" s="1"/>
  <c r="BD94" i="1"/>
  <c r="W33" i="1" s="1"/>
  <c r="BA94" i="1"/>
  <c r="AW94" i="1" s="1"/>
  <c r="AK30" i="1" s="1"/>
  <c r="BC94" i="1"/>
  <c r="W32" i="1" s="1"/>
  <c r="F33" i="3"/>
  <c r="AZ96" i="1" s="1"/>
  <c r="J33" i="3"/>
  <c r="AV96" i="1" s="1"/>
  <c r="AT96" i="1" s="1"/>
  <c r="BB94" i="1"/>
  <c r="W31" i="1" s="1"/>
  <c r="F33" i="2" l="1"/>
  <c r="AZ95" i="1" s="1"/>
  <c r="AZ94" i="1" s="1"/>
  <c r="W29" i="1" s="1"/>
  <c r="J33" i="2"/>
  <c r="AV95" i="1" s="1"/>
  <c r="AT95" i="1" s="1"/>
  <c r="J122" i="2"/>
  <c r="J121" i="2" s="1"/>
  <c r="J96" i="2" s="1"/>
  <c r="BK122" i="2"/>
  <c r="BK121" i="2" s="1"/>
  <c r="J99" i="2"/>
  <c r="W30" i="1"/>
  <c r="AX94" i="1"/>
  <c r="AY94" i="1"/>
  <c r="J30" i="3"/>
  <c r="AG96" i="1" s="1"/>
  <c r="AN96" i="1" s="1"/>
  <c r="J97" i="2" l="1"/>
  <c r="J39" i="3"/>
  <c r="AV94" i="1"/>
  <c r="AK29" i="1" s="1"/>
  <c r="J30" i="2" l="1"/>
  <c r="AG95" i="1" s="1"/>
  <c r="AN95" i="1" s="1"/>
  <c r="AT94" i="1"/>
  <c r="AG94" i="1" l="1"/>
  <c r="AN94" i="1" s="1"/>
  <c r="J39" i="2"/>
  <c r="AK26" i="1" l="1"/>
  <c r="AK35" i="1" s="1"/>
</calcChain>
</file>

<file path=xl/sharedStrings.xml><?xml version="1.0" encoding="utf-8"?>
<sst xmlns="http://schemas.openxmlformats.org/spreadsheetml/2006/main" count="986" uniqueCount="253">
  <si>
    <t>Export Komplet</t>
  </si>
  <si>
    <t/>
  </si>
  <si>
    <t>2.0</t>
  </si>
  <si>
    <t>False</t>
  </si>
  <si>
    <t>{50ee8d06-5ac2-4e71-a653-91514adab957}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</si>
  <si>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</si>
  <si>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</si>
  <si>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</si>
  <si>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</si>
  <si>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</si>
  <si>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</si>
  <si>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0,001</t>
  </si>
  <si>
    <t>Kód:</t>
  </si>
  <si>
    <t>Stavba:</t>
  </si>
  <si>
    <t>KSO:</t>
  </si>
  <si>
    <t>CC-CZ:</t>
  </si>
  <si>
    <t>Místo:</t>
  </si>
  <si>
    <t>Mimoň</t>
  </si>
  <si>
    <t>Datum:</t>
  </si>
  <si>
    <t>Zadavatel:</t>
  </si>
  <si>
    <t>IČ:</t>
  </si>
  <si>
    <t xml:space="preserve"> </t>
  </si>
  <si>
    <t>DIČ:</t>
  </si>
  <si>
    <t>Zhotovitel:</t>
  </si>
  <si>
    <t>Projektant:</t>
  </si>
  <si>
    <t>Ing. Jiří Sobol</t>
  </si>
  <si>
    <t>True</t>
  </si>
  <si>
    <t>Zpracovatel:</t>
  </si>
  <si>
    <t>Ing. Dominik Šlajer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</si>
  <si>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</si>
  <si>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</si>
  <si>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</si>
  <si>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</si>
  <si>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</si>
  <si>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</si>
  <si>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</si>
  <si>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</si>
  <si>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</si>
  <si>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</si>
  <si>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</si>
  <si>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</si>
  <si>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</si>
  <si>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</si>
  <si>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</si>
  <si>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</si>
  <si>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</si>
  <si>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</si>
  <si>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</si>
  <si>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Zhotovitel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</si>
  <si>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</si>
  <si>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</si>
  <si>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</si>
  <si>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</si>
  <si>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</si>
  <si>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</si>
  <si>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</si>
  <si>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</si>
  <si>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</si>
  <si>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</si>
  <si>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</si>
  <si>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</si>
  <si>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</si>
  <si>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</si>
  <si>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</si>
  <si>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</si>
  <si>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</si>
  <si>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</si>
  <si>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</si>
  <si>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</si>
  <si>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</si>
  <si>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</si>
  <si>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</si>
  <si>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</si>
  <si>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</si>
  <si>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</si>
  <si>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STA</t>
  </si>
  <si>
    <t>1</t>
  </si>
  <si>
    <t>{9971989a-02bd-4096-be57-8ca56546e57f}</t>
  </si>
  <si>
    <t>2</t>
  </si>
  <si>
    <t>00</t>
  </si>
  <si>
    <t>Vedlejší rozpočtové náklady</t>
  </si>
  <si>
    <t>{fdd8fa71-155b-4fce-be48-a2bd4d00a42b}</t>
  </si>
  <si>
    <t>KRYCÍ LIST SOUPISU PRACÍ</t>
  </si>
  <si>
    <t>Objekt: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</si>
  <si>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</si>
  <si>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</si>
  <si>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</si>
  <si>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</si>
  <si>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</si>
  <si>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</si>
  <si>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</si>
  <si>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5 - Komunikace pozemní</t>
  </si>
  <si>
    <t xml:space="preserve">    9 - Ostatní konstrukce a práce, bourání</t>
  </si>
  <si>
    <t xml:space="preserve">    N00 - VŠEOBECNÉ PODMÍNKY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</si>
  <si>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</si>
  <si>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</si>
  <si>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</si>
  <si>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</si>
  <si>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</si>
  <si>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</si>
  <si>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</si>
  <si>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</si>
  <si>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</si>
  <si>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</si>
  <si>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</si>
  <si>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</si>
  <si>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Dodavatel</t>
  </si>
  <si>
    <t>Náklady soupisu celkem</t>
  </si>
  <si>
    <t>HSV</t>
  </si>
  <si>
    <t>Práce a dodávky HSV</t>
  </si>
  <si>
    <t>ROZPOCET</t>
  </si>
  <si>
    <t>Zemní práce</t>
  </si>
  <si>
    <t>K</t>
  </si>
  <si>
    <t>113138</t>
  </si>
  <si>
    <t>ODSTRANĚNÍ KRYTU ZPEVNĚNÝCH PLOCH S ASFALT POJIVEM, ODVOZ DO 20KM</t>
  </si>
  <si>
    <t>M3</t>
  </si>
  <si>
    <t>OTSKP-SPK 2017</t>
  </si>
  <si>
    <t>4</t>
  </si>
  <si>
    <t>-2034517318</t>
  </si>
  <si>
    <t>PP</t>
  </si>
  <si>
    <t>Technická specifikace: Položka zahrnuje veškerou manipulaci s vybouranou sutí a s vybouranými hmotami vč. uložení na skládku. Nezahrnuje poplatek za skládku, který se vykazuje v položce 0141** (s výjimkou malého množství bouraného materiálu, kde je možné poplatek zahrnout do jednotkové ceny bourání – tento fakt musí být uveden v doplňujícím textu k položce).</t>
  </si>
  <si>
    <t>VV</t>
  </si>
  <si>
    <t>3</t>
  </si>
  <si>
    <t>M</t>
  </si>
  <si>
    <t>5</t>
  </si>
  <si>
    <t>6</t>
  </si>
  <si>
    <t>113772</t>
  </si>
  <si>
    <t>FRÉZOVÁNÍ DRÁŽKY PRŮŘEZU DO 200MM2 V BETONOVÉ VOZOVCE</t>
  </si>
  <si>
    <t>-290776093</t>
  </si>
  <si>
    <t>Technická specifikace: Položka zahrnuje veškerou manipulaci s vybouranou sutí a s vybouranými hmotami vč. uložení na skládku.</t>
  </si>
  <si>
    <t>7</t>
  </si>
  <si>
    <t>121105</t>
  </si>
  <si>
    <t>SEJMUTÍ ORNICE NEBO LESNÍ PŮDY S ODVOZEM DO 8KM</t>
  </si>
  <si>
    <t>1711130387</t>
  </si>
  <si>
    <t>Technická specifikace: položka zahrnuje sejmutí ornice bez ohledu na tloušťku vrstvy a její vodorovnou dopravu
nezahrnuje uložení na trvalou skládku</t>
  </si>
  <si>
    <t>8</t>
  </si>
  <si>
    <t>122736</t>
  </si>
  <si>
    <t>ODKOPÁVKY A PROKOPÁVKY OBECNÉ TŘ. I, ODVOZ DO 12KM</t>
  </si>
  <si>
    <t>-533924724</t>
  </si>
  <si>
    <t>Technická specifikace: položka zahrnuje:
- vodorovná a svislá doprava, přemístění, přeložení, manipulace s výkopkem
- kompletní provedení vykopávky nezapažené i zapažené
- ošetření výkopiště po celou dobu práce v něm vč. klimatických opatření
- ztížení vykopávek v blízkosti podzemního vedení, konstrukcí a objektů vč. jejich dočasného zajištění
- ztížení pod vodou, v okolí výbušnin, ve stísněných prostorech a pod.
- příplatek za lepivost
- těžení po vrstvách, pásech a po jiných nutných částech (figurách)
- čerpání vody vč. čerpacích jímek, potrubí a pohotovostní čerpací soupravy (viz ustanovení k pol. 1151,2)
- potřebné snížení hladiny podzemní vody
- těžení a rozpojování jednotlivých balvanů
- vytahování a nošení výkopku
- svahování a přesvah. svahů do konečného tvaru, výměna hornin v podloží a v pláni znehodnocené klimatickými vlivy
- ruční vykopávky, odstranění kořenů a napadávek
- pažení, vzepření a rozepření vč. přepažování (vyjma štětových stěn)
- úpravu, ochranu a očištění dna, základové spáry, stěn a svahů
- zhutnění podloží, případně i svahů vč. svahování
- zřízení stupňů v podloží a lavic na svazích, není-li pro tyto práce zřízena samostatná položka
- udržování výkopiště a jeho ochrana proti vodě
- odvedení nebo obvedení vody v okolí výkopiště a ve výkopišti
- třídění výkopku
- veškeré pomocné konstrukce umožňující provedení vykopávky (příjezdy, sjezdy, nájezdy, lešení, podpěr. konstr., přemostění, zpevněné plochy, zakrytí a pod.)
- nezahrnuje uložení zeminy (na skládku, do násypu) ani poplatky za skládku, vykazují se v položce č.0141**</t>
  </si>
  <si>
    <t>9</t>
  </si>
  <si>
    <t>18110</t>
  </si>
  <si>
    <t>ÚPRAVA PLÁNĚ SE ZHUTNĚNÍM V HORNINĚ TŘ. I</t>
  </si>
  <si>
    <t>M2</t>
  </si>
  <si>
    <t>-584886136</t>
  </si>
  <si>
    <t>Technická specifikace: položka zahrnuje úpravu pláně včetně vyrovnání výškových rozdílů. Míru zhutnění určuje projekt.</t>
  </si>
  <si>
    <t>10</t>
  </si>
  <si>
    <t>18224</t>
  </si>
  <si>
    <t>ROZPROSTŘENÍ ORNICE VE SVAHU V TL DO 0,25M</t>
  </si>
  <si>
    <t>-1909008017</t>
  </si>
  <si>
    <t>Technická specifikace: položka zahrnuje:
nutné přemístění ornice z dočasných skládek vzdálených do 50m
rozprostření ornice v předepsané tloušťce ve svahu přes 1:5</t>
  </si>
  <si>
    <t>12</t>
  </si>
  <si>
    <t>18241</t>
  </si>
  <si>
    <t>ZALOŽENÍ TRÁVNÍKU RUČNÍM VÝSEVEM</t>
  </si>
  <si>
    <t>99324852</t>
  </si>
  <si>
    <t>Technická specifikace: Zahrnuje dodání předepsané travní směsi, její výsev na ornici, zalévání, první pokosení, to vše bez ohledu na sklon terénu</t>
  </si>
  <si>
    <t>Komunikace pozemní</t>
  </si>
  <si>
    <t>56330</t>
  </si>
  <si>
    <t>VOZOVKOVÉ VRSTVY ZE ŠTĚRKODRTI</t>
  </si>
  <si>
    <t>512314242</t>
  </si>
  <si>
    <t>Technická specifikace: - dodání kameniva předepsané kvality a zrnitosti
- rozprostření a zhutnění vrstvy v předepsané tloušťce
- zřízení vrstvy bez rozlišení šířky, pokládání vrstvy po etapách
- nezahrnuje postřiky, nátěry</t>
  </si>
  <si>
    <t>Technická specifikace: - dodání směsi v požadované kvalitě
- očištění podkladu
- uložení směsi dle předepsaného technologického předpisu, zhutnění vrstvy v předepsané tloušťce
- zřízení vrstvy bez rozlišení šířky, pokládání vrstvy po etapách, včetně pracovních spar a spojů
- úpravu napojení, ukončení podél obrubníků, dilatačních zařízení, odvodňovacích proužků, odvodňovačů, vpustí, šachet a pod.
- nezahrnuje postřiky, nátěry
- nezahrnuje těsnění podél obrubníků, dilatačních zařízení, odvodňovacích proužků, odvodňovačů, vpustí, šachet a pod.</t>
  </si>
  <si>
    <t>19</t>
  </si>
  <si>
    <t>22</t>
  </si>
  <si>
    <t>582611</t>
  </si>
  <si>
    <t>KRYTY Z BETON DLAŽDIC SE ZÁMKEM ŠEDÝCH TL 60MM DO LOŽE Z KAM</t>
  </si>
  <si>
    <t>-378390911</t>
  </si>
  <si>
    <t>Technická specifikace: - dodání dlažebního materiálu v požadované kvalitě, dodání materiálu pro předepsané  lože v tloušťce předepsané dokumentací a pro předepsanou výplň spar
- očištění podkladu
- uložení dlažby dle předepsaného technologického předpisu včetně předepsané podkladní vrstvy a předepsané výplně spar
- zřízení vrstvy bez rozlišení šířky, pokládání vrstvy po etapách 
- úpravu napojení, ukončení podél obrubníků, dilatačních zařízení, odvodňovacích proužků, odvodňovačů, vpustí, šachet a pod., nestanoví-li zadávací dokumentace jinak
- nezahrnuje postřiky, nátěry
- nezahrnuje těsnění podél obrubníků, dilatačních zařízení, odvodňovacích proužků, odvodňovačů, vpustí, šachet a pod.</t>
  </si>
  <si>
    <t>24</t>
  </si>
  <si>
    <t>582614</t>
  </si>
  <si>
    <t>KRYTY Z BETON DLAŽDIC SE ZÁMKEM BAREV TL 60MM DO LOŽE Z KAM</t>
  </si>
  <si>
    <t>121283918</t>
  </si>
  <si>
    <t>KUS</t>
  </si>
  <si>
    <t>Ostatní konstrukce a práce, bourání</t>
  </si>
  <si>
    <t>35</t>
  </si>
  <si>
    <t>917211</t>
  </si>
  <si>
    <t>ZÁHONOVÉ OBRUBY Z BETONOVÝCH OBRUBNÍKŮ ŠÍŘ 50MM</t>
  </si>
  <si>
    <t>-1419580674</t>
  </si>
  <si>
    <t>Technická specifikace: Položka zahrnuje:
dodání a pokládku betonových obrubníků o rozměrech předepsaných zadávací dokumentací
betonové lože i boční betonovou opěrku.</t>
  </si>
  <si>
    <t>36</t>
  </si>
  <si>
    <t>917224</t>
  </si>
  <si>
    <t>SILNIČNÍ A CHODNÍKOVÉ OBRUBY Z BETONOVÝCH OBRUBNÍKŮ ŠÍŘ 150MM</t>
  </si>
  <si>
    <t>2096860509</t>
  </si>
  <si>
    <t>37</t>
  </si>
  <si>
    <t>919111</t>
  </si>
  <si>
    <t>ŘEZÁNÍ ASFALTOVÉHO KRYTU VOZOVEK TL DO 50MM</t>
  </si>
  <si>
    <t>-1806984054</t>
  </si>
  <si>
    <t>Technická specifikace: položka zahrnuje řezání vozovkové vrstvy v předepsané tloušťce, včetně spotřeby vody</t>
  </si>
  <si>
    <t>39</t>
  </si>
  <si>
    <t>931312</t>
  </si>
  <si>
    <t>TĚSNĚNÍ DILATAČ SPAR ASF ZÁLIVKOU PRŮŘ DO 200MM2</t>
  </si>
  <si>
    <t>1345260856</t>
  </si>
  <si>
    <t>Technická specifikace: položka zahrnuje dodávku a osazení předepsaného materiálu, očištění ploch spáry před úpravou, očištění okolí spáry po úpravě
nezahrnuje těsnící profil</t>
  </si>
  <si>
    <t>N00</t>
  </si>
  <si>
    <t>VŠEOBECNÉ PODMÍNKY</t>
  </si>
  <si>
    <t>41</t>
  </si>
  <si>
    <t>014102-1</t>
  </si>
  <si>
    <t>POPLATKY ZA SKLÁDKU-ODKOP</t>
  </si>
  <si>
    <t>512</t>
  </si>
  <si>
    <t>-1255606380</t>
  </si>
  <si>
    <t>POPLATKY ZA SKLÁDKU</t>
  </si>
  <si>
    <t>42</t>
  </si>
  <si>
    <t>014102-3</t>
  </si>
  <si>
    <t>POPLATKY ZA MANIPULACI S ODPADEM-ASFALTY</t>
  </si>
  <si>
    <t>-1452099358</t>
  </si>
  <si>
    <t>00 - Vedlejší rozpočtové náklady</t>
  </si>
  <si>
    <t>N00 - VŠEOBECNÉ PODMÍNKY</t>
  </si>
  <si>
    <t>02720-1</t>
  </si>
  <si>
    <t>NÁKLADY NA DIO VČ. PROJEDNÁNÍ PŘECH. ZNAČENÍ</t>
  </si>
  <si>
    <t>KČ</t>
  </si>
  <si>
    <t>-1906092451</t>
  </si>
  <si>
    <t>02730</t>
  </si>
  <si>
    <t>POMOC PRÁCE ZŘÍZ NEBO ZAJIŠŤ OCHRANU INŽENÝRSKÝCH SÍTÍ</t>
  </si>
  <si>
    <t>CS OTSKP</t>
  </si>
  <si>
    <t>220489309</t>
  </si>
  <si>
    <t>02911</t>
  </si>
  <si>
    <t>OSTATNÍ POŽADAVKY - GEODETICKÉ ZAMĚŘENÍ</t>
  </si>
  <si>
    <t>kpl</t>
  </si>
  <si>
    <t>630225893</t>
  </si>
  <si>
    <t>02911-1</t>
  </si>
  <si>
    <t>OSTATNÍ POŽADAVKY - VYTYČENÍ ING. SÍTÍ</t>
  </si>
  <si>
    <t>-1346100849</t>
  </si>
  <si>
    <t>OSTATNÍ POŽADAVKY- VYTYČENÍ ING. SÍTÍ</t>
  </si>
  <si>
    <t>02944</t>
  </si>
  <si>
    <t>OSTAT POŽADAVKY - DOKUMENTACE RDS, DSPS V TIŠTĚNÉ A DIGIT FORMĚ</t>
  </si>
  <si>
    <t>-360651398</t>
  </si>
  <si>
    <t>OSTAT POŽADAVKY - DOKUMENTACE RDS, DSPS V DIGIT FORMĚ</t>
  </si>
  <si>
    <t>02991</t>
  </si>
  <si>
    <t>OSTATNÍ POŽADAVKY - INFORMAČNÍ TABULE</t>
  </si>
  <si>
    <t>353375109</t>
  </si>
  <si>
    <t>03100</t>
  </si>
  <si>
    <t>ZAŘÍZENÍ STAVENIŠTĚ - ZŘÍZENÍ, PROVOZ, DEMONTÁŽ</t>
  </si>
  <si>
    <t>2003986023</t>
  </si>
  <si>
    <t>Mimoň chodníky sídiliště pod Ralskem</t>
  </si>
  <si>
    <t>_201903</t>
  </si>
  <si>
    <t>"odstranění současných zpevněných ploch"0,3*65*0,1</t>
  </si>
  <si>
    <t>"nové chodníky (70% plochy na současné zeleni)"200*0,2</t>
  </si>
  <si>
    <t>"zemní práce pro nové konstrukce"200*0,1</t>
  </si>
  <si>
    <t>"chodníky"190</t>
  </si>
  <si>
    <t>"úprava za obrubou"(65+35*2)*0,5*2</t>
  </si>
  <si>
    <t>"chodníky"0,2*190</t>
  </si>
  <si>
    <t>"chodníky"180</t>
  </si>
  <si>
    <t>"reliéfní dlažby"10</t>
  </si>
  <si>
    <t>"záhonové obruby"65+35*2</t>
  </si>
  <si>
    <t>"silniční obruby"65</t>
  </si>
  <si>
    <t>"napojení na stávající vrstvy"65</t>
  </si>
  <si>
    <t>"pracovní a napojovací spáry"65*2</t>
  </si>
  <si>
    <t>574A43</t>
  </si>
  <si>
    <t>ASFALTOVÝ BETON PRO OBRUSNÉ VRSTVY ACO 11 TL. 50MM</t>
  </si>
  <si>
    <t>-1025867060</t>
  </si>
  <si>
    <t>IO 101 a IO 102</t>
  </si>
  <si>
    <t>IO 101 a IO 102 - Chodníky</t>
  </si>
  <si>
    <t>Chodníky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</si>
</sst>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u/>
      <sz val="11"/>
      <color theme="10"/>
      <name val="Calibri"/>
      <scheme val="minor"/>
    </font>
    <font>
      <sz val="8"/>
      <color rgb="FF969696"/>
      <name val="Trebuchet MS"/>
    </font>
    <font>
      <sz val="7"/>
      <color rgb="FF969696"/>
      <name val="Trebuchet MS"/>
    </font>
    <font>
      <sz val="7"/>
      <name val="Trebuchet MS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20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3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18" fillId="4" borderId="0" xfId="0" applyFont="1" applyFill="1" applyAlignment="1">
      <alignment horizontal="center" vertical="center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4" fontId="20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6" fillId="0" borderId="14" xfId="0" applyNumberFormat="1" applyFont="1" applyBorder="1" applyAlignment="1">
      <alignment vertical="center"/>
    </xf>
    <xf numFmtId="4" fontId="16" fillId="0" borderId="0" xfId="0" applyNumberFormat="1" applyFont="1" applyBorder="1" applyAlignment="1">
      <alignment vertical="center"/>
    </xf>
    <xf numFmtId="166" fontId="16" fillId="0" borderId="0" xfId="0" applyNumberFormat="1" applyFont="1" applyBorder="1" applyAlignment="1">
      <alignment vertical="center"/>
    </xf>
    <xf numFmtId="4" fontId="16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4" xfId="0" applyNumberFormat="1" applyFont="1" applyBorder="1" applyAlignment="1">
      <alignment vertical="center"/>
    </xf>
    <xf numFmtId="4" fontId="25" fillId="0" borderId="0" xfId="0" applyNumberFormat="1" applyFont="1" applyBorder="1" applyAlignment="1">
      <alignment vertical="center"/>
    </xf>
    <xf numFmtId="166" fontId="25" fillId="0" borderId="0" xfId="0" applyNumberFormat="1" applyFont="1" applyBorder="1" applyAlignment="1">
      <alignment vertical="center"/>
    </xf>
    <xf numFmtId="4" fontId="25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0" fillId="0" borderId="0" xfId="0" applyProtection="1"/>
    <xf numFmtId="0" fontId="26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3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8" fillId="4" borderId="0" xfId="0" applyFont="1" applyFill="1" applyAlignment="1">
      <alignment horizontal="left" vertical="center"/>
    </xf>
    <xf numFmtId="0" fontId="18" fillId="4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8" fillId="4" borderId="16" xfId="0" applyFont="1" applyFill="1" applyBorder="1" applyAlignment="1">
      <alignment horizontal="center" vertical="center" wrapText="1"/>
    </xf>
    <xf numFmtId="0" fontId="18" fillId="4" borderId="17" xfId="0" applyFont="1" applyFill="1" applyBorder="1" applyAlignment="1">
      <alignment horizontal="center" vertical="center" wrapText="1"/>
    </xf>
    <xf numFmtId="0" fontId="18" fillId="4" borderId="1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0" fillId="0" borderId="0" xfId="0" applyNumberFormat="1" applyFont="1" applyAlignment="1"/>
    <xf numFmtId="166" fontId="28" fillId="0" borderId="12" xfId="0" applyNumberFormat="1" applyFont="1" applyBorder="1" applyAlignment="1"/>
    <xf numFmtId="4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0" fontId="8" fillId="0" borderId="15" xfId="0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8" fillId="0" borderId="22" xfId="0" applyFont="1" applyBorder="1" applyAlignment="1" applyProtection="1">
      <alignment horizontal="center" vertical="center"/>
      <protection locked="0"/>
    </xf>
    <xf numFmtId="49" fontId="18" fillId="0" borderId="22" xfId="0" applyNumberFormat="1" applyFont="1" applyBorder="1" applyAlignment="1" applyProtection="1">
      <alignment horizontal="left" vertical="center" wrapText="1"/>
      <protection locked="0"/>
    </xf>
    <xf numFmtId="0" fontId="18" fillId="0" borderId="22" xfId="0" applyFont="1" applyBorder="1" applyAlignment="1" applyProtection="1">
      <alignment horizontal="left" vertical="center" wrapText="1"/>
      <protection locked="0"/>
    </xf>
    <xf numFmtId="0" fontId="18" fillId="0" borderId="22" xfId="0" applyFont="1" applyBorder="1" applyAlignment="1" applyProtection="1">
      <alignment horizontal="center" vertical="center" wrapText="1"/>
      <protection locked="0"/>
    </xf>
    <xf numFmtId="167" fontId="18" fillId="0" borderId="22" xfId="0" applyNumberFormat="1" applyFont="1" applyBorder="1" applyAlignment="1" applyProtection="1">
      <alignment vertical="center"/>
      <protection locked="0"/>
    </xf>
    <xf numFmtId="4" fontId="18" fillId="0" borderId="22" xfId="0" applyNumberFormat="1" applyFont="1" applyBorder="1" applyAlignment="1" applyProtection="1">
      <alignment vertical="center"/>
      <protection locked="0"/>
    </xf>
    <xf numFmtId="0" fontId="19" fillId="0" borderId="14" xfId="0" applyFont="1" applyBorder="1" applyAlignment="1">
      <alignment horizontal="left" vertical="center"/>
    </xf>
    <xf numFmtId="0" fontId="19" fillId="0" borderId="0" xfId="0" applyFont="1" applyBorder="1" applyAlignment="1">
      <alignment horizontal="center" vertical="center"/>
    </xf>
    <xf numFmtId="166" fontId="19" fillId="0" borderId="0" xfId="0" applyNumberFormat="1" applyFont="1" applyBorder="1" applyAlignment="1">
      <alignment vertical="center"/>
    </xf>
    <xf numFmtId="0" fontId="19" fillId="0" borderId="15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 wrapText="1"/>
    </xf>
    <xf numFmtId="0" fontId="0" fillId="0" borderId="14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0" fillId="0" borderId="3" xfId="0" applyBorder="1" applyAlignment="1" applyProtection="1">
      <alignment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49" fontId="0" fillId="0" borderId="22" xfId="0" applyNumberFormat="1" applyBorder="1" applyAlignment="1" applyProtection="1">
      <alignment horizontal="left" vertical="center" wrapText="1"/>
      <protection locked="0"/>
    </xf>
    <xf numFmtId="0" fontId="0" fillId="0" borderId="22" xfId="0" applyBorder="1" applyAlignment="1" applyProtection="1">
      <alignment horizontal="left" vertical="center" wrapText="1"/>
      <protection locked="0"/>
    </xf>
    <xf numFmtId="0" fontId="0" fillId="0" borderId="22" xfId="0" applyBorder="1" applyAlignment="1" applyProtection="1">
      <alignment horizontal="center" vertical="center" wrapText="1"/>
      <protection locked="0"/>
    </xf>
    <xf numFmtId="167" fontId="0" fillId="0" borderId="22" xfId="0" applyNumberFormat="1" applyBorder="1" applyAlignment="1" applyProtection="1">
      <alignment vertical="center"/>
      <protection locked="0"/>
    </xf>
    <xf numFmtId="4" fontId="0" fillId="0" borderId="22" xfId="0" applyNumberFormat="1" applyBorder="1" applyAlignment="1" applyProtection="1">
      <alignment vertical="center"/>
      <protection locked="0"/>
    </xf>
    <xf numFmtId="0" fontId="33" fillId="0" borderId="22" xfId="0" applyFont="1" applyBorder="1" applyAlignment="1">
      <alignment horizontal="left" vertical="center"/>
    </xf>
    <xf numFmtId="0" fontId="33" fillId="0" borderId="0" xfId="0" applyFont="1" applyAlignment="1">
      <alignment horizontal="center" vertical="center"/>
    </xf>
    <xf numFmtId="166" fontId="33" fillId="0" borderId="0" xfId="0" applyNumberFormat="1" applyFont="1" applyAlignment="1">
      <alignment vertical="center"/>
    </xf>
    <xf numFmtId="166" fontId="33" fillId="0" borderId="15" xfId="0" applyNumberFormat="1" applyFont="1" applyBorder="1" applyAlignment="1">
      <alignment vertical="center"/>
    </xf>
    <xf numFmtId="0" fontId="0" fillId="0" borderId="0" xfId="0" applyAlignment="1">
      <alignment horizontal="left" vertical="center"/>
    </xf>
    <xf numFmtId="4" fontId="0" fillId="0" borderId="0" xfId="0" applyNumberFormat="1" applyAlignment="1">
      <alignment vertical="center"/>
    </xf>
    <xf numFmtId="0" fontId="34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 wrapText="1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13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ont="1" applyFill="1" applyBorder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left" vertical="center"/>
    </xf>
    <xf numFmtId="0" fontId="17" fillId="0" borderId="14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1" fillId="2" borderId="0" xfId="0" applyFont="1" applyFill="1" applyAlignment="1">
      <alignment horizontal="center" vertical="center"/>
    </xf>
    <xf numFmtId="4" fontId="24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4" fontId="20" fillId="0" borderId="0" xfId="0" applyNumberFormat="1" applyFont="1" applyAlignment="1">
      <alignment horizontal="right" vertical="center"/>
    </xf>
    <xf numFmtId="4" fontId="20" fillId="0" borderId="0" xfId="0" applyNumberFormat="1" applyFont="1" applyAlignment="1">
      <alignment vertical="center"/>
    </xf>
    <xf numFmtId="0" fontId="18" fillId="4" borderId="6" xfId="0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left" vertical="center"/>
    </xf>
    <xf numFmtId="0" fontId="18" fillId="4" borderId="7" xfId="0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right" vertical="center"/>
    </xf>
    <xf numFmtId="0" fontId="18" fillId="4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8"/>
  <sheetViews>
    <sheetView showGridLines="0" tabSelected="1" topLeftCell="A66" workbookViewId="0">
      <selection activeCell="J96" sqref="J96:AF96"/>
    </sheetView>
  </sheetViews>
  <sheetFormatPr defaultRowHeight="10.199999999999999"/>
  <cols>
    <col min="1" max="1" width="8.28515625" style="1" customWidth="1"/>
    <col min="2" max="2" width="1.7109375" style="1" customWidth="1"/>
    <col min="3" max="3" width="4.140625" style="1" customWidth="1"/>
    <col min="4" max="33" width="2.7109375" style="1" customWidth="1"/>
    <col min="34" max="34" width="3.28515625" style="1" customWidth="1"/>
    <col min="35" max="35" width="31.7109375" style="1" customWidth="1"/>
    <col min="36" max="37" width="2.42578125" style="1" customWidth="1"/>
    <col min="38" max="38" width="8.28515625" style="1" customWidth="1"/>
    <col min="39" max="39" width="3.28515625" style="1" customWidth="1"/>
    <col min="40" max="40" width="13.28515625" style="1" customWidth="1"/>
    <col min="41" max="41" width="7.42578125" style="1" customWidth="1"/>
    <col min="42" max="42" width="4.140625" style="1" customWidth="1"/>
    <col min="43" max="43" width="15.7109375" style="1" hidden="1" customWidth="1"/>
    <col min="44" max="44" width="13.7109375" style="1" customWidth="1"/>
    <col min="45" max="47" width="25.85546875" style="1" hidden="1" customWidth="1"/>
    <col min="48" max="49" width="21.7109375" style="1" hidden="1" customWidth="1"/>
    <col min="50" max="51" width="25" style="1" hidden="1" customWidth="1"/>
    <col min="52" max="52" width="21.7109375" style="1" hidden="1" customWidth="1"/>
    <col min="53" max="53" width="19.140625" style="1" hidden="1" customWidth="1"/>
    <col min="54" max="54" width="25" style="1" hidden="1" customWidth="1"/>
    <col min="55" max="55" width="21.7109375" style="1" hidden="1" customWidth="1"/>
    <col min="56" max="56" width="19.140625" style="1" hidden="1" customWidth="1"/>
    <col min="57" max="57" width="66.42578125" style="1" customWidth="1"/>
    <col min="71" max="91" width="9.28515625" style="1" hidden="1"/>
  </cols>
  <sheetData>
    <row r="1" spans="1:74">
      <c r="A1" s="14" t="s">
        <v>0</v>
      </c>
      <c r="AZ1" s="14" t="s">
        <v>1</v>
      </c>
      <c r="BA1" s="14" t="s">
        <v>2</v>
      </c>
      <c r="BB1" s="14" t="s">
        <v>1</v>
      </c>
      <c r="BT1" s="14" t="s">
        <v>3</v>
      </c>
      <c r="BU1" s="14" t="s">
        <v>3</v>
      </c>
      <c r="BV1" s="14" t="s">
        <v>4</v>
      </c>
    </row>
    <row r="2" spans="1:74" s="1" customFormat="1" ht="36.9" customHeight="1">
      <c r="AR2" s="204" t="s">
        <v>5</v>
      </c>
      <c r="AS2" s="184"/>
      <c r="AT2" s="184"/>
      <c r="AU2" s="184"/>
      <c r="AV2" s="184"/>
      <c r="AW2" s="184"/>
      <c r="AX2" s="184"/>
      <c r="AY2" s="184"/>
      <c r="AZ2" s="184"/>
      <c r="BA2" s="184"/>
      <c r="BB2" s="184"/>
      <c r="BC2" s="184"/>
      <c r="BD2" s="184"/>
      <c r="BE2" s="184"/>
      <c r="BS2" s="15" t="s">
        <v>6</v>
      </c>
      <c r="BT2" s="15" t="s">
        <v>7</v>
      </c>
    </row>
    <row r="3" spans="1:74" s="1" customFormat="1" ht="6.9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8</v>
      </c>
    </row>
    <row r="4" spans="1:74" s="1" customFormat="1" ht="24.9" customHeight="1">
      <c r="B4" s="18"/>
      <c r="D4" s="19" t="s">
        <v>9</v>
      </c>
      <c r="AR4" s="18"/>
      <c r="AS4" s="20" t="s">
        <v>10</v>
      </c>
      <c r="BS4" s="15" t="s">
        <v>11</v>
      </c>
    </row>
    <row r="5" spans="1:74" s="1" customFormat="1" ht="12" customHeight="1">
      <c r="B5" s="18"/>
      <c r="D5" s="21" t="s">
        <v>12</v>
      </c>
      <c r="K5" s="183" t="s">
        <v>234</v>
      </c>
      <c r="L5" s="184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/>
      <c r="Z5" s="184"/>
      <c r="AA5" s="184"/>
      <c r="AB5" s="184"/>
      <c r="AC5" s="184"/>
      <c r="AD5" s="184"/>
      <c r="AE5" s="184"/>
      <c r="AF5" s="184"/>
      <c r="AG5" s="184"/>
      <c r="AH5" s="184"/>
      <c r="AI5" s="184"/>
      <c r="AJ5" s="184"/>
      <c r="AK5" s="184"/>
      <c r="AL5" s="184"/>
      <c r="AM5" s="184"/>
      <c r="AN5" s="184"/>
      <c r="AO5" s="184"/>
      <c r="AR5" s="18"/>
      <c r="BS5" s="15" t="s">
        <v>6</v>
      </c>
    </row>
    <row r="6" spans="1:74" s="1" customFormat="1" ht="36.9" customHeight="1">
      <c r="B6" s="18"/>
      <c r="D6" s="23" t="s">
        <v>13</v>
      </c>
      <c r="K6" s="185" t="s">
        <v>233</v>
      </c>
      <c r="L6" s="184"/>
      <c r="M6" s="184"/>
      <c r="N6" s="184"/>
      <c r="O6" s="184"/>
      <c r="P6" s="184"/>
      <c r="Q6" s="184"/>
      <c r="R6" s="184"/>
      <c r="S6" s="184"/>
      <c r="T6" s="184"/>
      <c r="U6" s="184"/>
      <c r="V6" s="184"/>
      <c r="W6" s="184"/>
      <c r="X6" s="184"/>
      <c r="Y6" s="184"/>
      <c r="Z6" s="184"/>
      <c r="AA6" s="184"/>
      <c r="AB6" s="184"/>
      <c r="AC6" s="184"/>
      <c r="AD6" s="184"/>
      <c r="AE6" s="184"/>
      <c r="AF6" s="184"/>
      <c r="AG6" s="184"/>
      <c r="AH6" s="184"/>
      <c r="AI6" s="184"/>
      <c r="AJ6" s="184"/>
      <c r="AK6" s="184"/>
      <c r="AL6" s="184"/>
      <c r="AM6" s="184"/>
      <c r="AN6" s="184"/>
      <c r="AO6" s="184"/>
      <c r="AR6" s="18"/>
      <c r="BS6" s="15" t="s">
        <v>6</v>
      </c>
    </row>
    <row r="7" spans="1:74" s="1" customFormat="1" ht="12" customHeight="1">
      <c r="B7" s="18"/>
      <c r="D7" s="24" t="s">
        <v>14</v>
      </c>
      <c r="K7" s="22" t="s">
        <v>1</v>
      </c>
      <c r="AK7" s="24" t="s">
        <v>15</v>
      </c>
      <c r="AN7" s="22" t="s">
        <v>1</v>
      </c>
      <c r="AR7" s="18"/>
      <c r="BS7" s="15" t="s">
        <v>6</v>
      </c>
    </row>
    <row r="8" spans="1:74" s="1" customFormat="1" ht="12" customHeight="1">
      <c r="B8" s="18"/>
      <c r="D8" s="24" t="s">
        <v>16</v>
      </c>
      <c r="K8" s="22" t="s">
        <v>17</v>
      </c>
      <c r="AK8" s="24" t="s">
        <v>18</v>
      </c>
      <c r="AN8" s="165">
        <v>43979</v>
      </c>
      <c r="AR8" s="18"/>
      <c r="BS8" s="15" t="s">
        <v>6</v>
      </c>
    </row>
    <row r="9" spans="1:74" s="1" customFormat="1" ht="14.4" customHeight="1">
      <c r="B9" s="18"/>
      <c r="AR9" s="18"/>
      <c r="BS9" s="15" t="s">
        <v>6</v>
      </c>
    </row>
    <row r="10" spans="1:74" s="1" customFormat="1" ht="12" customHeight="1">
      <c r="B10" s="18"/>
      <c r="D10" s="24" t="s">
        <v>19</v>
      </c>
      <c r="AK10" s="24" t="s">
        <v>20</v>
      </c>
      <c r="AN10" s="22" t="s">
        <v>1</v>
      </c>
      <c r="AR10" s="18"/>
      <c r="BS10" s="15" t="s">
        <v>6</v>
      </c>
    </row>
    <row r="11" spans="1:74" s="1" customFormat="1" ht="18.45" customHeight="1">
      <c r="B11" s="18"/>
      <c r="E11" s="22" t="s">
        <v>21</v>
      </c>
      <c r="AK11" s="24" t="s">
        <v>22</v>
      </c>
      <c r="AN11" s="22" t="s">
        <v>1</v>
      </c>
      <c r="AR11" s="18"/>
      <c r="BS11" s="15" t="s">
        <v>6</v>
      </c>
    </row>
    <row r="12" spans="1:74" s="1" customFormat="1" ht="6.9" customHeight="1">
      <c r="B12" s="18"/>
      <c r="AR12" s="18"/>
      <c r="BS12" s="15" t="s">
        <v>6</v>
      </c>
    </row>
    <row r="13" spans="1:74" s="1" customFormat="1" ht="12" customHeight="1">
      <c r="B13" s="18"/>
      <c r="D13" s="24" t="s">
        <v>23</v>
      </c>
      <c r="AK13" s="24" t="s">
        <v>20</v>
      </c>
      <c r="AN13" s="22" t="s">
        <v>1</v>
      </c>
      <c r="AR13" s="18"/>
      <c r="BS13" s="15" t="s">
        <v>6</v>
      </c>
    </row>
    <row r="14" spans="1:74" ht="13.2">
      <c r="B14" s="18"/>
      <c r="E14" s="22" t="s">
        <v>21</v>
      </c>
      <c r="AK14" s="24" t="s">
        <v>22</v>
      </c>
      <c r="AN14" s="22" t="s">
        <v>1</v>
      </c>
      <c r="AR14" s="18"/>
      <c r="BS14" s="15" t="s">
        <v>6</v>
      </c>
    </row>
    <row r="15" spans="1:74" s="1" customFormat="1" ht="6.9" customHeight="1">
      <c r="B15" s="18"/>
      <c r="AR15" s="18"/>
      <c r="BS15" s="15" t="s">
        <v>3</v>
      </c>
    </row>
    <row r="16" spans="1:74" s="1" customFormat="1" ht="12" customHeight="1">
      <c r="B16" s="18"/>
      <c r="D16" s="24" t="s">
        <v>24</v>
      </c>
      <c r="AK16" s="24" t="s">
        <v>20</v>
      </c>
      <c r="AN16" s="22" t="s">
        <v>1</v>
      </c>
      <c r="AR16" s="18"/>
      <c r="BS16" s="15" t="s">
        <v>3</v>
      </c>
    </row>
    <row r="17" spans="1:71" s="1" customFormat="1" ht="18.45" customHeight="1">
      <c r="B17" s="18"/>
      <c r="E17" s="22" t="s">
        <v>25</v>
      </c>
      <c r="AK17" s="24" t="s">
        <v>22</v>
      </c>
      <c r="AN17" s="22" t="s">
        <v>1</v>
      </c>
      <c r="AR17" s="18"/>
      <c r="BS17" s="15" t="s">
        <v>26</v>
      </c>
    </row>
    <row r="18" spans="1:71" s="1" customFormat="1" ht="6.9" customHeight="1">
      <c r="B18" s="18"/>
      <c r="AR18" s="18"/>
      <c r="BS18" s="15" t="s">
        <v>6</v>
      </c>
    </row>
    <row r="19" spans="1:71" s="1" customFormat="1" ht="12" customHeight="1">
      <c r="B19" s="18"/>
      <c r="D19" s="24" t="s">
        <v>27</v>
      </c>
      <c r="AK19" s="24" t="s">
        <v>20</v>
      </c>
      <c r="AN19" s="22" t="s">
        <v>1</v>
      </c>
      <c r="AR19" s="18"/>
      <c r="BS19" s="15" t="s">
        <v>6</v>
      </c>
    </row>
    <row r="20" spans="1:71" s="1" customFormat="1" ht="18.45" customHeight="1">
      <c r="B20" s="18"/>
      <c r="E20" s="22" t="s">
        <v>28</v>
      </c>
      <c r="AK20" s="24" t="s">
        <v>22</v>
      </c>
      <c r="AN20" s="22" t="s">
        <v>1</v>
      </c>
      <c r="AR20" s="18"/>
      <c r="BS20" s="15" t="s">
        <v>26</v>
      </c>
    </row>
    <row r="21" spans="1:71" s="1" customFormat="1" ht="6.9" customHeight="1">
      <c r="B21" s="18"/>
      <c r="AR21" s="18"/>
    </row>
    <row r="22" spans="1:71" s="1" customFormat="1" ht="12" customHeight="1">
      <c r="B22" s="18"/>
      <c r="D22" s="24" t="s">
        <v>29</v>
      </c>
      <c r="AR22" s="18"/>
    </row>
    <row r="23" spans="1:71" s="1" customFormat="1" ht="16.5" customHeight="1">
      <c r="B23" s="18"/>
      <c r="E23" s="186" t="s">
        <v>1</v>
      </c>
      <c r="F23" s="186"/>
      <c r="G23" s="186"/>
      <c r="H23" s="186"/>
      <c r="I23" s="186"/>
      <c r="J23" s="186"/>
      <c r="K23" s="186"/>
      <c r="L23" s="186"/>
      <c r="M23" s="186"/>
      <c r="N23" s="186"/>
      <c r="O23" s="186"/>
      <c r="P23" s="186"/>
      <c r="Q23" s="186"/>
      <c r="R23" s="186"/>
      <c r="S23" s="186"/>
      <c r="T23" s="186"/>
      <c r="U23" s="186"/>
      <c r="V23" s="186"/>
      <c r="W23" s="186"/>
      <c r="X23" s="186"/>
      <c r="Y23" s="186"/>
      <c r="Z23" s="186"/>
      <c r="AA23" s="186"/>
      <c r="AB23" s="186"/>
      <c r="AC23" s="186"/>
      <c r="AD23" s="186"/>
      <c r="AE23" s="186"/>
      <c r="AF23" s="186"/>
      <c r="AG23" s="186"/>
      <c r="AH23" s="186"/>
      <c r="AI23" s="186"/>
      <c r="AJ23" s="186"/>
      <c r="AK23" s="186"/>
      <c r="AL23" s="186"/>
      <c r="AM23" s="186"/>
      <c r="AN23" s="186"/>
      <c r="AR23" s="18"/>
    </row>
    <row r="24" spans="1:71" s="1" customFormat="1" ht="6.9" customHeight="1">
      <c r="B24" s="18"/>
      <c r="AR24" s="18"/>
    </row>
    <row r="25" spans="1:71" s="1" customFormat="1" ht="6.9" customHeight="1">
      <c r="B25" s="18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R25" s="18"/>
    </row>
    <row r="26" spans="1:71" s="2" customFormat="1" ht="25.95" customHeight="1">
      <c r="A26" s="27"/>
      <c r="B26" s="28"/>
      <c r="C26" s="27"/>
      <c r="D26" s="29" t="s">
        <v>30</v>
      </c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187">
        <f>ROUND(AG94,2)</f>
        <v>0</v>
      </c>
      <c r="AL26" s="188"/>
      <c r="AM26" s="188"/>
      <c r="AN26" s="188"/>
      <c r="AO26" s="188"/>
      <c r="AP26" s="27"/>
      <c r="AQ26" s="27"/>
      <c r="AR26" s="28"/>
      <c r="BE26" s="27"/>
    </row>
    <row r="27" spans="1:71" s="2" customFormat="1" ht="6.9" customHeight="1">
      <c r="A27" s="27"/>
      <c r="B27" s="28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8"/>
      <c r="BE27" s="27"/>
    </row>
    <row r="28" spans="1:71" s="2" customFormat="1" ht="13.2">
      <c r="A28" s="27"/>
      <c r="B28" s="28"/>
      <c r="C28" s="27"/>
      <c r="D28" s="27"/>
      <c r="E28" s="27"/>
      <c r="F28" s="27"/>
      <c r="G28" s="27"/>
      <c r="H28" s="27"/>
      <c r="I28" s="27"/>
      <c r="J28" s="27"/>
      <c r="K28" s="27"/>
      <c r="L28" s="189" t="s">
        <v>31</v>
      </c>
      <c r="M28" s="189"/>
      <c r="N28" s="189"/>
      <c r="O28" s="189"/>
      <c r="P28" s="189"/>
      <c r="Q28" s="27"/>
      <c r="R28" s="27"/>
      <c r="S28" s="27"/>
      <c r="T28" s="27"/>
      <c r="U28" s="27"/>
      <c r="V28" s="27"/>
      <c r="W28" s="189" t="s">
        <v>32</v>
      </c>
      <c r="X28" s="189"/>
      <c r="Y28" s="189"/>
      <c r="Z28" s="189"/>
      <c r="AA28" s="189"/>
      <c r="AB28" s="189"/>
      <c r="AC28" s="189"/>
      <c r="AD28" s="189"/>
      <c r="AE28" s="189"/>
      <c r="AF28" s="27"/>
      <c r="AG28" s="27"/>
      <c r="AH28" s="27"/>
      <c r="AI28" s="27"/>
      <c r="AJ28" s="27"/>
      <c r="AK28" s="189" t="s">
        <v>33</v>
      </c>
      <c r="AL28" s="189"/>
      <c r="AM28" s="189"/>
      <c r="AN28" s="189"/>
      <c r="AO28" s="189"/>
      <c r="AP28" s="27"/>
      <c r="AQ28" s="27"/>
      <c r="AR28" s="28"/>
      <c r="BE28" s="27"/>
    </row>
    <row r="29" spans="1:71" s="3" customFormat="1" ht="14.4" customHeight="1">
      <c r="B29" s="32"/>
      <c r="D29" s="24" t="s">
        <v>34</v>
      </c>
      <c r="F29" s="24" t="s">
        <v>35</v>
      </c>
      <c r="L29" s="192">
        <v>0.21</v>
      </c>
      <c r="M29" s="191"/>
      <c r="N29" s="191"/>
      <c r="O29" s="191"/>
      <c r="P29" s="191"/>
      <c r="W29" s="190">
        <f>ROUND(AZ94, 2)</f>
        <v>0</v>
      </c>
      <c r="X29" s="191"/>
      <c r="Y29" s="191"/>
      <c r="Z29" s="191"/>
      <c r="AA29" s="191"/>
      <c r="AB29" s="191"/>
      <c r="AC29" s="191"/>
      <c r="AD29" s="191"/>
      <c r="AE29" s="191"/>
      <c r="AK29" s="190">
        <f>ROUND(AV94, 2)</f>
        <v>0</v>
      </c>
      <c r="AL29" s="191"/>
      <c r="AM29" s="191"/>
      <c r="AN29" s="191"/>
      <c r="AO29" s="191"/>
      <c r="AR29" s="32"/>
    </row>
    <row r="30" spans="1:71" s="3" customFormat="1" ht="14.4" customHeight="1">
      <c r="B30" s="32"/>
      <c r="F30" s="24" t="s">
        <v>36</v>
      </c>
      <c r="L30" s="192">
        <v>0.15</v>
      </c>
      <c r="M30" s="191"/>
      <c r="N30" s="191"/>
      <c r="O30" s="191"/>
      <c r="P30" s="191"/>
      <c r="W30" s="190">
        <f>ROUND(BA94, 2)</f>
        <v>0</v>
      </c>
      <c r="X30" s="191"/>
      <c r="Y30" s="191"/>
      <c r="Z30" s="191"/>
      <c r="AA30" s="191"/>
      <c r="AB30" s="191"/>
      <c r="AC30" s="191"/>
      <c r="AD30" s="191"/>
      <c r="AE30" s="191"/>
      <c r="AK30" s="190">
        <f>ROUND(AW94, 2)</f>
        <v>0</v>
      </c>
      <c r="AL30" s="191"/>
      <c r="AM30" s="191"/>
      <c r="AN30" s="191"/>
      <c r="AO30" s="191"/>
      <c r="AR30" s="32"/>
    </row>
    <row r="31" spans="1:71" s="3" customFormat="1" ht="14.4" hidden="1" customHeight="1">
      <c r="B31" s="32"/>
      <c r="F31" s="24" t="s">
        <v>37</v>
      </c>
      <c r="L31" s="192">
        <v>0.21</v>
      </c>
      <c r="M31" s="191"/>
      <c r="N31" s="191"/>
      <c r="O31" s="191"/>
      <c r="P31" s="191"/>
      <c r="W31" s="190">
        <f>ROUND(BB94, 2)</f>
        <v>0</v>
      </c>
      <c r="X31" s="191"/>
      <c r="Y31" s="191"/>
      <c r="Z31" s="191"/>
      <c r="AA31" s="191"/>
      <c r="AB31" s="191"/>
      <c r="AC31" s="191"/>
      <c r="AD31" s="191"/>
      <c r="AE31" s="191"/>
      <c r="AK31" s="190">
        <v>0</v>
      </c>
      <c r="AL31" s="191"/>
      <c r="AM31" s="191"/>
      <c r="AN31" s="191"/>
      <c r="AO31" s="191"/>
      <c r="AR31" s="32"/>
    </row>
    <row r="32" spans="1:71" s="3" customFormat="1" ht="14.4" hidden="1" customHeight="1">
      <c r="B32" s="32"/>
      <c r="F32" s="24" t="s">
        <v>38</v>
      </c>
      <c r="L32" s="192">
        <v>0.15</v>
      </c>
      <c r="M32" s="191"/>
      <c r="N32" s="191"/>
      <c r="O32" s="191"/>
      <c r="P32" s="191"/>
      <c r="W32" s="190">
        <f>ROUND(BC94, 2)</f>
        <v>0</v>
      </c>
      <c r="X32" s="191"/>
      <c r="Y32" s="191"/>
      <c r="Z32" s="191"/>
      <c r="AA32" s="191"/>
      <c r="AB32" s="191"/>
      <c r="AC32" s="191"/>
      <c r="AD32" s="191"/>
      <c r="AE32" s="191"/>
      <c r="AK32" s="190">
        <v>0</v>
      </c>
      <c r="AL32" s="191"/>
      <c r="AM32" s="191"/>
      <c r="AN32" s="191"/>
      <c r="AO32" s="191"/>
      <c r="AR32" s="32"/>
    </row>
    <row r="33" spans="1:57" s="3" customFormat="1" ht="14.4" hidden="1" customHeight="1">
      <c r="B33" s="32"/>
      <c r="F33" s="24" t="s">
        <v>39</v>
      </c>
      <c r="L33" s="192">
        <v>0</v>
      </c>
      <c r="M33" s="191"/>
      <c r="N33" s="191"/>
      <c r="O33" s="191"/>
      <c r="P33" s="191"/>
      <c r="W33" s="190">
        <f>ROUND(BD94, 2)</f>
        <v>0</v>
      </c>
      <c r="X33" s="191"/>
      <c r="Y33" s="191"/>
      <c r="Z33" s="191"/>
      <c r="AA33" s="191"/>
      <c r="AB33" s="191"/>
      <c r="AC33" s="191"/>
      <c r="AD33" s="191"/>
      <c r="AE33" s="191"/>
      <c r="AK33" s="190">
        <v>0</v>
      </c>
      <c r="AL33" s="191"/>
      <c r="AM33" s="191"/>
      <c r="AN33" s="191"/>
      <c r="AO33" s="191"/>
      <c r="AR33" s="32"/>
    </row>
    <row r="34" spans="1:57" s="2" customFormat="1" ht="6.9" customHeight="1">
      <c r="A34" s="27"/>
      <c r="B34" s="28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8"/>
      <c r="BE34" s="27"/>
    </row>
    <row r="35" spans="1:57" s="2" customFormat="1" ht="25.95" customHeight="1">
      <c r="A35" s="27"/>
      <c r="B35" s="28"/>
      <c r="C35" s="33"/>
      <c r="D35" s="34" t="s">
        <v>40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41</v>
      </c>
      <c r="U35" s="35"/>
      <c r="V35" s="35"/>
      <c r="W35" s="35"/>
      <c r="X35" s="193" t="s">
        <v>42</v>
      </c>
      <c r="Y35" s="194"/>
      <c r="Z35" s="194"/>
      <c r="AA35" s="194"/>
      <c r="AB35" s="194"/>
      <c r="AC35" s="35"/>
      <c r="AD35" s="35"/>
      <c r="AE35" s="35"/>
      <c r="AF35" s="35"/>
      <c r="AG35" s="35"/>
      <c r="AH35" s="35"/>
      <c r="AI35" s="35"/>
      <c r="AJ35" s="35"/>
      <c r="AK35" s="195">
        <f>SUM(AK26:AK33)</f>
        <v>0</v>
      </c>
      <c r="AL35" s="194"/>
      <c r="AM35" s="194"/>
      <c r="AN35" s="194"/>
      <c r="AO35" s="196"/>
      <c r="AP35" s="33"/>
      <c r="AQ35" s="33"/>
      <c r="AR35" s="28"/>
      <c r="BE35" s="27"/>
    </row>
    <row r="36" spans="1:57" s="2" customFormat="1" ht="6.9" customHeight="1">
      <c r="A36" s="27"/>
      <c r="B36" s="28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8"/>
      <c r="BE36" s="27"/>
    </row>
    <row r="37" spans="1:57" s="2" customFormat="1" ht="14.4" customHeight="1">
      <c r="A37" s="27"/>
      <c r="B37" s="28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8"/>
      <c r="BE37" s="27"/>
    </row>
    <row r="38" spans="1:57" s="1" customFormat="1" ht="14.4" customHeight="1">
      <c r="B38" s="18"/>
      <c r="AR38" s="18"/>
    </row>
    <row r="39" spans="1:57" s="1" customFormat="1" ht="14.4" customHeight="1">
      <c r="B39" s="18"/>
      <c r="AR39" s="18"/>
    </row>
    <row r="40" spans="1:57" s="1" customFormat="1" ht="14.4" customHeight="1">
      <c r="B40" s="18"/>
      <c r="AR40" s="18"/>
    </row>
    <row r="41" spans="1:57" s="1" customFormat="1" ht="14.4" customHeight="1">
      <c r="B41" s="18"/>
      <c r="AR41" s="18"/>
    </row>
    <row r="42" spans="1:57" s="1" customFormat="1" ht="14.4" customHeight="1">
      <c r="B42" s="18"/>
      <c r="AR42" s="18"/>
    </row>
    <row r="43" spans="1:57" s="1" customFormat="1" ht="14.4" customHeight="1">
      <c r="B43" s="18"/>
      <c r="AR43" s="18"/>
    </row>
    <row r="44" spans="1:57" s="1" customFormat="1" ht="14.4" customHeight="1">
      <c r="B44" s="18"/>
      <c r="AR44" s="18"/>
    </row>
    <row r="45" spans="1:57" s="1" customFormat="1" ht="14.4" customHeight="1">
      <c r="B45" s="18"/>
      <c r="AR45" s="18"/>
    </row>
    <row r="46" spans="1:57" s="1" customFormat="1" ht="14.4" customHeight="1">
      <c r="B46" s="18"/>
      <c r="AR46" s="18"/>
    </row>
    <row r="47" spans="1:57" s="1" customFormat="1" ht="14.4" customHeight="1">
      <c r="B47" s="18"/>
      <c r="AR47" s="18"/>
    </row>
    <row r="48" spans="1:57" s="1" customFormat="1" ht="14.4" customHeight="1">
      <c r="B48" s="18"/>
      <c r="AR48" s="18"/>
    </row>
    <row r="49" spans="1:57" s="2" customFormat="1" ht="14.4" customHeight="1">
      <c r="B49" s="37"/>
      <c r="D49" s="38" t="s">
        <v>43</v>
      </c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8" t="s">
        <v>44</v>
      </c>
      <c r="AI49" s="39"/>
      <c r="AJ49" s="39"/>
      <c r="AK49" s="39"/>
      <c r="AL49" s="39"/>
      <c r="AM49" s="39"/>
      <c r="AN49" s="39"/>
      <c r="AO49" s="39"/>
      <c r="AR49" s="37"/>
    </row>
    <row r="50" spans="1:57">
      <c r="B50" s="18"/>
      <c r="AR50" s="18"/>
    </row>
    <row r="51" spans="1:57">
      <c r="B51" s="18"/>
      <c r="AR51" s="18"/>
    </row>
    <row r="52" spans="1:57">
      <c r="B52" s="18"/>
      <c r="AR52" s="18"/>
    </row>
    <row r="53" spans="1:57">
      <c r="B53" s="18"/>
      <c r="AR53" s="18"/>
    </row>
    <row r="54" spans="1:57">
      <c r="B54" s="18"/>
      <c r="AR54" s="18"/>
    </row>
    <row r="55" spans="1:57">
      <c r="B55" s="18"/>
      <c r="AR55" s="18"/>
    </row>
    <row r="56" spans="1:57">
      <c r="B56" s="18"/>
      <c r="AR56" s="18"/>
    </row>
    <row r="57" spans="1:57">
      <c r="B57" s="18"/>
      <c r="AR57" s="18"/>
    </row>
    <row r="58" spans="1:57">
      <c r="B58" s="18"/>
      <c r="AR58" s="18"/>
    </row>
    <row r="59" spans="1:57">
      <c r="B59" s="18"/>
      <c r="AR59" s="18"/>
    </row>
    <row r="60" spans="1:57" s="2" customFormat="1" ht="13.2">
      <c r="A60" s="27"/>
      <c r="B60" s="28"/>
      <c r="C60" s="27"/>
      <c r="D60" s="40" t="s">
        <v>45</v>
      </c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40" t="s">
        <v>46</v>
      </c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40" t="s">
        <v>45</v>
      </c>
      <c r="AI60" s="30"/>
      <c r="AJ60" s="30"/>
      <c r="AK60" s="30"/>
      <c r="AL60" s="30"/>
      <c r="AM60" s="40" t="s">
        <v>46</v>
      </c>
      <c r="AN60" s="30"/>
      <c r="AO60" s="30"/>
      <c r="AP60" s="27"/>
      <c r="AQ60" s="27"/>
      <c r="AR60" s="28"/>
      <c r="BE60" s="27"/>
    </row>
    <row r="61" spans="1:57">
      <c r="B61" s="18"/>
      <c r="AR61" s="18"/>
    </row>
    <row r="62" spans="1:57">
      <c r="B62" s="18"/>
      <c r="AR62" s="18"/>
    </row>
    <row r="63" spans="1:57">
      <c r="B63" s="18"/>
      <c r="AR63" s="18"/>
    </row>
    <row r="64" spans="1:57" s="2" customFormat="1" ht="13.2">
      <c r="A64" s="27"/>
      <c r="B64" s="28"/>
      <c r="C64" s="27"/>
      <c r="D64" s="38" t="s">
        <v>47</v>
      </c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38" t="s">
        <v>48</v>
      </c>
      <c r="AI64" s="41"/>
      <c r="AJ64" s="41"/>
      <c r="AK64" s="41"/>
      <c r="AL64" s="41"/>
      <c r="AM64" s="41"/>
      <c r="AN64" s="41"/>
      <c r="AO64" s="41"/>
      <c r="AP64" s="27"/>
      <c r="AQ64" s="27"/>
      <c r="AR64" s="28"/>
      <c r="BE64" s="27"/>
    </row>
    <row r="65" spans="1:57">
      <c r="B65" s="18"/>
      <c r="AR65" s="18"/>
    </row>
    <row r="66" spans="1:57">
      <c r="B66" s="18"/>
      <c r="AR66" s="18"/>
    </row>
    <row r="67" spans="1:57">
      <c r="B67" s="18"/>
      <c r="AR67" s="18"/>
    </row>
    <row r="68" spans="1:57">
      <c r="B68" s="18"/>
      <c r="AR68" s="18"/>
    </row>
    <row r="69" spans="1:57">
      <c r="B69" s="18"/>
      <c r="AR69" s="18"/>
    </row>
    <row r="70" spans="1:57">
      <c r="B70" s="18"/>
      <c r="AR70" s="18"/>
    </row>
    <row r="71" spans="1:57">
      <c r="B71" s="18"/>
      <c r="AR71" s="18"/>
    </row>
    <row r="72" spans="1:57">
      <c r="B72" s="18"/>
      <c r="AR72" s="18"/>
    </row>
    <row r="73" spans="1:57">
      <c r="B73" s="18"/>
      <c r="AR73" s="18"/>
    </row>
    <row r="74" spans="1:57">
      <c r="B74" s="18"/>
      <c r="AR74" s="18"/>
    </row>
    <row r="75" spans="1:57" s="2" customFormat="1" ht="13.2">
      <c r="A75" s="27"/>
      <c r="B75" s="28"/>
      <c r="C75" s="27"/>
      <c r="D75" s="40" t="s">
        <v>45</v>
      </c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40" t="s">
        <v>46</v>
      </c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40" t="s">
        <v>45</v>
      </c>
      <c r="AI75" s="30"/>
      <c r="AJ75" s="30"/>
      <c r="AK75" s="30"/>
      <c r="AL75" s="30"/>
      <c r="AM75" s="40" t="s">
        <v>46</v>
      </c>
      <c r="AN75" s="30"/>
      <c r="AO75" s="30"/>
      <c r="AP75" s="27"/>
      <c r="AQ75" s="27"/>
      <c r="AR75" s="28"/>
      <c r="BE75" s="27"/>
    </row>
    <row r="76" spans="1:57" s="2" customFormat="1">
      <c r="A76" s="27"/>
      <c r="B76" s="2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8"/>
      <c r="BE76" s="27"/>
    </row>
    <row r="77" spans="1:57" s="2" customFormat="1" ht="6.9" customHeight="1">
      <c r="A77" s="27"/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28"/>
      <c r="BE77" s="27"/>
    </row>
    <row r="81" spans="1:91" s="2" customFormat="1" ht="6.9" customHeight="1">
      <c r="A81" s="27"/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28"/>
      <c r="BE81" s="27"/>
    </row>
    <row r="82" spans="1:91" s="2" customFormat="1" ht="24.9" customHeight="1">
      <c r="A82" s="27"/>
      <c r="B82" s="28"/>
      <c r="C82" s="19" t="s">
        <v>49</v>
      </c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8"/>
      <c r="BE82" s="27"/>
    </row>
    <row r="83" spans="1:91" s="2" customFormat="1" ht="6.9" customHeight="1">
      <c r="A83" s="27"/>
      <c r="B83" s="28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8"/>
      <c r="BE83" s="27"/>
    </row>
    <row r="84" spans="1:91" s="4" customFormat="1" ht="12" customHeight="1">
      <c r="B84" s="46"/>
      <c r="C84" s="24" t="s">
        <v>12</v>
      </c>
      <c r="L84" s="4" t="str">
        <f>K5</f>
        <v>_201903</v>
      </c>
      <c r="AR84" s="46"/>
    </row>
    <row r="85" spans="1:91" s="5" customFormat="1" ht="36.9" customHeight="1">
      <c r="B85" s="47"/>
      <c r="C85" s="48" t="s">
        <v>13</v>
      </c>
      <c r="L85" s="215" t="str">
        <f>K6</f>
        <v>Mimoň chodníky sídiliště pod Ralskem</v>
      </c>
      <c r="M85" s="216"/>
      <c r="N85" s="216"/>
      <c r="O85" s="216"/>
      <c r="P85" s="216"/>
      <c r="Q85" s="216"/>
      <c r="R85" s="216"/>
      <c r="S85" s="216"/>
      <c r="T85" s="216"/>
      <c r="U85" s="216"/>
      <c r="V85" s="216"/>
      <c r="W85" s="216"/>
      <c r="X85" s="216"/>
      <c r="Y85" s="216"/>
      <c r="Z85" s="216"/>
      <c r="AA85" s="216"/>
      <c r="AB85" s="216"/>
      <c r="AC85" s="216"/>
      <c r="AD85" s="216"/>
      <c r="AE85" s="216"/>
      <c r="AF85" s="216"/>
      <c r="AG85" s="216"/>
      <c r="AH85" s="216"/>
      <c r="AI85" s="216"/>
      <c r="AJ85" s="216"/>
      <c r="AK85" s="216"/>
      <c r="AL85" s="216"/>
      <c r="AM85" s="216"/>
      <c r="AN85" s="216"/>
      <c r="AO85" s="216"/>
      <c r="AR85" s="47"/>
    </row>
    <row r="86" spans="1:91" s="2" customFormat="1" ht="6.9" customHeight="1">
      <c r="A86" s="27"/>
      <c r="B86" s="28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8"/>
      <c r="BE86" s="27"/>
    </row>
    <row r="87" spans="1:91" s="2" customFormat="1" ht="12" customHeight="1">
      <c r="A87" s="27"/>
      <c r="B87" s="28"/>
      <c r="C87" s="24" t="s">
        <v>16</v>
      </c>
      <c r="D87" s="27"/>
      <c r="E87" s="27"/>
      <c r="F87" s="27"/>
      <c r="G87" s="27"/>
      <c r="H87" s="27"/>
      <c r="I87" s="27"/>
      <c r="J87" s="27"/>
      <c r="K87" s="27"/>
      <c r="L87" s="49" t="str">
        <f>IF(K8="","",K8)</f>
        <v>Mimoň</v>
      </c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4" t="s">
        <v>18</v>
      </c>
      <c r="AJ87" s="27"/>
      <c r="AK87" s="27"/>
      <c r="AL87" s="27"/>
      <c r="AM87" s="197">
        <f>IF(AN8= "","",AN8)</f>
        <v>43979</v>
      </c>
      <c r="AN87" s="197"/>
      <c r="AO87" s="27"/>
      <c r="AP87" s="27"/>
      <c r="AQ87" s="27"/>
      <c r="AR87" s="28"/>
      <c r="BE87" s="27"/>
    </row>
    <row r="88" spans="1:91" s="2" customFormat="1" ht="6.9" customHeight="1">
      <c r="A88" s="27"/>
      <c r="B88" s="28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8"/>
      <c r="BE88" s="27"/>
    </row>
    <row r="89" spans="1:91" s="2" customFormat="1" ht="15.15" customHeight="1">
      <c r="A89" s="27"/>
      <c r="B89" s="28"/>
      <c r="C89" s="24" t="s">
        <v>19</v>
      </c>
      <c r="D89" s="27"/>
      <c r="E89" s="27"/>
      <c r="F89" s="27"/>
      <c r="G89" s="27"/>
      <c r="H89" s="27"/>
      <c r="I89" s="27"/>
      <c r="J89" s="27"/>
      <c r="K89" s="27"/>
      <c r="L89" s="4" t="str">
        <f>IF(E11= "","",E11)</f>
        <v xml:space="preserve"> </v>
      </c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4" t="s">
        <v>24</v>
      </c>
      <c r="AJ89" s="27"/>
      <c r="AK89" s="27"/>
      <c r="AL89" s="27"/>
      <c r="AM89" s="198" t="str">
        <f>IF(E17="","",E17)</f>
        <v>Ing. Jiří Sobol</v>
      </c>
      <c r="AN89" s="199"/>
      <c r="AO89" s="199"/>
      <c r="AP89" s="199"/>
      <c r="AQ89" s="27"/>
      <c r="AR89" s="28"/>
      <c r="AS89" s="200" t="s">
        <v>50</v>
      </c>
      <c r="AT89" s="201"/>
      <c r="AU89" s="51"/>
      <c r="AV89" s="51"/>
      <c r="AW89" s="51"/>
      <c r="AX89" s="51"/>
      <c r="AY89" s="51"/>
      <c r="AZ89" s="51"/>
      <c r="BA89" s="51"/>
      <c r="BB89" s="51"/>
      <c r="BC89" s="51"/>
      <c r="BD89" s="52"/>
      <c r="BE89" s="27"/>
    </row>
    <row r="90" spans="1:91" s="2" customFormat="1" ht="15.15" customHeight="1">
      <c r="A90" s="27"/>
      <c r="B90" s="28"/>
      <c r="C90" s="24" t="s">
        <v>23</v>
      </c>
      <c r="D90" s="27"/>
      <c r="E90" s="27"/>
      <c r="F90" s="27"/>
      <c r="G90" s="27"/>
      <c r="H90" s="27"/>
      <c r="I90" s="27"/>
      <c r="J90" s="27"/>
      <c r="K90" s="27"/>
      <c r="L90" s="4" t="str">
        <f>IF(E14="","",E14)</f>
        <v xml:space="preserve"> </v>
      </c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4" t="s">
        <v>27</v>
      </c>
      <c r="AJ90" s="27"/>
      <c r="AK90" s="27"/>
      <c r="AL90" s="27"/>
      <c r="AM90" s="198" t="str">
        <f>IF(E20="","",E20)</f>
        <v>Ing. Dominik Šlajer</v>
      </c>
      <c r="AN90" s="199"/>
      <c r="AO90" s="199"/>
      <c r="AP90" s="199"/>
      <c r="AQ90" s="27"/>
      <c r="AR90" s="28"/>
      <c r="AS90" s="202"/>
      <c r="AT90" s="203"/>
      <c r="AU90" s="53"/>
      <c r="AV90" s="53"/>
      <c r="AW90" s="53"/>
      <c r="AX90" s="53"/>
      <c r="AY90" s="53"/>
      <c r="AZ90" s="53"/>
      <c r="BA90" s="53"/>
      <c r="BB90" s="53"/>
      <c r="BC90" s="53"/>
      <c r="BD90" s="54"/>
      <c r="BE90" s="27"/>
    </row>
    <row r="91" spans="1:91" s="2" customFormat="1" ht="10.95" customHeight="1">
      <c r="A91" s="27"/>
      <c r="B91" s="28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8"/>
      <c r="AS91" s="202"/>
      <c r="AT91" s="203"/>
      <c r="AU91" s="53"/>
      <c r="AV91" s="53"/>
      <c r="AW91" s="53"/>
      <c r="AX91" s="53"/>
      <c r="AY91" s="53"/>
      <c r="AZ91" s="53"/>
      <c r="BA91" s="53"/>
      <c r="BB91" s="53"/>
      <c r="BC91" s="53"/>
      <c r="BD91" s="54"/>
      <c r="BE91" s="27"/>
    </row>
    <row r="92" spans="1:91" s="2" customFormat="1" ht="29.25" customHeight="1">
      <c r="A92" s="27"/>
      <c r="B92" s="28"/>
      <c r="C92" s="210" t="s">
        <v>51</v>
      </c>
      <c r="D92" s="211"/>
      <c r="E92" s="211"/>
      <c r="F92" s="211"/>
      <c r="G92" s="211"/>
      <c r="H92" s="55"/>
      <c r="I92" s="212" t="s">
        <v>52</v>
      </c>
      <c r="J92" s="211"/>
      <c r="K92" s="211"/>
      <c r="L92" s="211"/>
      <c r="M92" s="211"/>
      <c r="N92" s="211"/>
      <c r="O92" s="211"/>
      <c r="P92" s="211"/>
      <c r="Q92" s="211"/>
      <c r="R92" s="211"/>
      <c r="S92" s="211"/>
      <c r="T92" s="211"/>
      <c r="U92" s="211"/>
      <c r="V92" s="211"/>
      <c r="W92" s="211"/>
      <c r="X92" s="211"/>
      <c r="Y92" s="211"/>
      <c r="Z92" s="211"/>
      <c r="AA92" s="211"/>
      <c r="AB92" s="211"/>
      <c r="AC92" s="211"/>
      <c r="AD92" s="211"/>
      <c r="AE92" s="211"/>
      <c r="AF92" s="211"/>
      <c r="AG92" s="213" t="s">
        <v>53</v>
      </c>
      <c r="AH92" s="211"/>
      <c r="AI92" s="211"/>
      <c r="AJ92" s="211"/>
      <c r="AK92" s="211"/>
      <c r="AL92" s="211"/>
      <c r="AM92" s="211"/>
      <c r="AN92" s="212" t="s">
        <v>54</v>
      </c>
      <c r="AO92" s="211"/>
      <c r="AP92" s="214"/>
      <c r="AQ92" s="56" t="s">
        <v>55</v>
      </c>
      <c r="AR92" s="28"/>
      <c r="AS92" s="57" t="s">
        <v>56</v>
      </c>
      <c r="AT92" s="58" t="s">
        <v>57</v>
      </c>
      <c r="AU92" s="58" t="s">
        <v>58</v>
      </c>
      <c r="AV92" s="58" t="s">
        <v>59</v>
      </c>
      <c r="AW92" s="58" t="s">
        <v>60</v>
      </c>
      <c r="AX92" s="58" t="s">
        <v>61</v>
      </c>
      <c r="AY92" s="58" t="s">
        <v>62</v>
      </c>
      <c r="AZ92" s="58" t="s">
        <v>63</v>
      </c>
      <c r="BA92" s="58" t="s">
        <v>64</v>
      </c>
      <c r="BB92" s="58" t="s">
        <v>65</v>
      </c>
      <c r="BC92" s="58" t="s">
        <v>66</v>
      </c>
      <c r="BD92" s="59" t="s">
        <v>67</v>
      </c>
      <c r="BE92" s="27"/>
    </row>
    <row r="93" spans="1:91" s="2" customFormat="1" ht="10.95" customHeight="1">
      <c r="A93" s="27"/>
      <c r="B93" s="28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8"/>
      <c r="AS93" s="60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2"/>
      <c r="BE93" s="27"/>
    </row>
    <row r="94" spans="1:91" s="6" customFormat="1" ht="32.4" customHeight="1">
      <c r="B94" s="63"/>
      <c r="C94" s="64" t="s">
        <v>68</v>
      </c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5"/>
      <c r="AG94" s="208">
        <f>ROUND(SUM(AG95:AG96),2)</f>
        <v>0</v>
      </c>
      <c r="AH94" s="208"/>
      <c r="AI94" s="208"/>
      <c r="AJ94" s="208"/>
      <c r="AK94" s="208"/>
      <c r="AL94" s="208"/>
      <c r="AM94" s="208"/>
      <c r="AN94" s="209">
        <f>SUM(AG94,AT94)</f>
        <v>0</v>
      </c>
      <c r="AO94" s="209"/>
      <c r="AP94" s="209"/>
      <c r="AQ94" s="67" t="s">
        <v>1</v>
      </c>
      <c r="AR94" s="63"/>
      <c r="AS94" s="68">
        <f>ROUND(SUM(AS95:AS96),2)</f>
        <v>0</v>
      </c>
      <c r="AT94" s="69">
        <f>ROUND(SUM(AV94:AW94),2)</f>
        <v>0</v>
      </c>
      <c r="AU94" s="70" t="e">
        <f>ROUND(SUM(AU95:AU96),5)</f>
        <v>#REF!</v>
      </c>
      <c r="AV94" s="69">
        <f>ROUND(AZ94*L29,2)</f>
        <v>0</v>
      </c>
      <c r="AW94" s="69">
        <f>ROUND(BA94*L30,2)</f>
        <v>0</v>
      </c>
      <c r="AX94" s="69">
        <f>ROUND(BB94*L29,2)</f>
        <v>0</v>
      </c>
      <c r="AY94" s="69">
        <f>ROUND(BC94*L30,2)</f>
        <v>0</v>
      </c>
      <c r="AZ94" s="69">
        <f>ROUND(SUM(AZ95:AZ96),2)</f>
        <v>0</v>
      </c>
      <c r="BA94" s="69">
        <f>ROUND(SUM(BA95:BA96),2)</f>
        <v>0</v>
      </c>
      <c r="BB94" s="69">
        <f>ROUND(SUM(BB95:BB96),2)</f>
        <v>0</v>
      </c>
      <c r="BC94" s="69">
        <f>ROUND(SUM(BC95:BC96),2)</f>
        <v>0</v>
      </c>
      <c r="BD94" s="71">
        <f>ROUND(SUM(BD95:BD96),2)</f>
        <v>0</v>
      </c>
      <c r="BS94" s="72" t="s">
        <v>69</v>
      </c>
      <c r="BT94" s="72" t="s">
        <v>70</v>
      </c>
      <c r="BU94" s="73" t="s">
        <v>71</v>
      </c>
      <c r="BV94" s="72" t="s">
        <v>72</v>
      </c>
      <c r="BW94" s="72" t="s">
        <v>4</v>
      </c>
      <c r="BX94" s="72" t="s">
        <v>73</v>
      </c>
      <c r="CL94" s="72" t="s">
        <v>1</v>
      </c>
    </row>
    <row r="95" spans="1:91" s="7" customFormat="1" ht="30" customHeight="1">
      <c r="A95" s="74" t="s">
        <v>74</v>
      </c>
      <c r="B95" s="75"/>
      <c r="C95" s="76"/>
      <c r="D95" s="207" t="s">
        <v>250</v>
      </c>
      <c r="E95" s="207"/>
      <c r="F95" s="207"/>
      <c r="G95" s="207"/>
      <c r="H95" s="207"/>
      <c r="I95" s="77"/>
      <c r="J95" s="207" t="s">
        <v>252</v>
      </c>
      <c r="K95" s="207"/>
      <c r="L95" s="207"/>
      <c r="M95" s="207"/>
      <c r="N95" s="207"/>
      <c r="O95" s="207"/>
      <c r="P95" s="207"/>
      <c r="Q95" s="207"/>
      <c r="R95" s="207"/>
      <c r="S95" s="207"/>
      <c r="T95" s="207"/>
      <c r="U95" s="207"/>
      <c r="V95" s="207"/>
      <c r="W95" s="207"/>
      <c r="X95" s="207"/>
      <c r="Y95" s="207"/>
      <c r="Z95" s="207"/>
      <c r="AA95" s="207"/>
      <c r="AB95" s="207"/>
      <c r="AC95" s="207"/>
      <c r="AD95" s="207"/>
      <c r="AE95" s="207"/>
      <c r="AF95" s="207"/>
      <c r="AG95" s="205">
        <f>'IO 101 a IO 102'!J30</f>
        <v>0</v>
      </c>
      <c r="AH95" s="206"/>
      <c r="AI95" s="206"/>
      <c r="AJ95" s="206"/>
      <c r="AK95" s="206"/>
      <c r="AL95" s="206"/>
      <c r="AM95" s="206"/>
      <c r="AN95" s="205">
        <f>SUM(AG95,AT95)</f>
        <v>0</v>
      </c>
      <c r="AO95" s="206"/>
      <c r="AP95" s="206"/>
      <c r="AQ95" s="78" t="s">
        <v>75</v>
      </c>
      <c r="AR95" s="75"/>
      <c r="AS95" s="79">
        <v>0</v>
      </c>
      <c r="AT95" s="80">
        <f>ROUND(SUM(AV95:AW95),2)</f>
        <v>0</v>
      </c>
      <c r="AU95" s="81" t="e">
        <f>'IO 101 a IO 102'!P121</f>
        <v>#REF!</v>
      </c>
      <c r="AV95" s="80">
        <f>'IO 101 a IO 102'!J33</f>
        <v>0</v>
      </c>
      <c r="AW95" s="80">
        <f>'IO 101 a IO 102'!J34</f>
        <v>0</v>
      </c>
      <c r="AX95" s="80">
        <f>'IO 101 a IO 102'!J35</f>
        <v>0</v>
      </c>
      <c r="AY95" s="80">
        <f>'IO 101 a IO 102'!J36</f>
        <v>0</v>
      </c>
      <c r="AZ95" s="80">
        <f>'IO 101 a IO 102'!F33</f>
        <v>0</v>
      </c>
      <c r="BA95" s="80">
        <f>'IO 101 a IO 102'!F34</f>
        <v>0</v>
      </c>
      <c r="BB95" s="80">
        <f>'IO 101 a IO 102'!F35</f>
        <v>0</v>
      </c>
      <c r="BC95" s="80">
        <f>'IO 101 a IO 102'!F36</f>
        <v>0</v>
      </c>
      <c r="BD95" s="82">
        <f>'IO 101 a IO 102'!F37</f>
        <v>0</v>
      </c>
      <c r="BT95" s="83" t="s">
        <v>76</v>
      </c>
      <c r="BV95" s="83" t="s">
        <v>72</v>
      </c>
      <c r="BW95" s="83" t="s">
        <v>77</v>
      </c>
      <c r="BX95" s="83" t="s">
        <v>4</v>
      </c>
      <c r="CL95" s="83" t="s">
        <v>1</v>
      </c>
      <c r="CM95" s="83" t="s">
        <v>78</v>
      </c>
    </row>
    <row r="96" spans="1:91" s="7" customFormat="1" ht="16.5" customHeight="1">
      <c r="A96" s="74" t="s">
        <v>74</v>
      </c>
      <c r="B96" s="75"/>
      <c r="C96" s="76"/>
      <c r="D96" s="207" t="s">
        <v>79</v>
      </c>
      <c r="E96" s="207"/>
      <c r="F96" s="207"/>
      <c r="G96" s="207"/>
      <c r="H96" s="207"/>
      <c r="I96" s="77"/>
      <c r="J96" s="207" t="s">
        <v>80</v>
      </c>
      <c r="K96" s="207"/>
      <c r="L96" s="207"/>
      <c r="M96" s="207"/>
      <c r="N96" s="207"/>
      <c r="O96" s="207"/>
      <c r="P96" s="207"/>
      <c r="Q96" s="207"/>
      <c r="R96" s="207"/>
      <c r="S96" s="207"/>
      <c r="T96" s="207"/>
      <c r="U96" s="207"/>
      <c r="V96" s="207"/>
      <c r="W96" s="207"/>
      <c r="X96" s="207"/>
      <c r="Y96" s="207"/>
      <c r="Z96" s="207"/>
      <c r="AA96" s="207"/>
      <c r="AB96" s="207"/>
      <c r="AC96" s="207"/>
      <c r="AD96" s="207"/>
      <c r="AE96" s="207"/>
      <c r="AF96" s="207"/>
      <c r="AG96" s="205">
        <f>'00 - Vedlejší rozpočtové ...'!J30</f>
        <v>0</v>
      </c>
      <c r="AH96" s="206"/>
      <c r="AI96" s="206"/>
      <c r="AJ96" s="206"/>
      <c r="AK96" s="206"/>
      <c r="AL96" s="206"/>
      <c r="AM96" s="206"/>
      <c r="AN96" s="205">
        <f>SUM(AG96,AT96)</f>
        <v>0</v>
      </c>
      <c r="AO96" s="206"/>
      <c r="AP96" s="206"/>
      <c r="AQ96" s="78" t="s">
        <v>75</v>
      </c>
      <c r="AR96" s="75"/>
      <c r="AS96" s="84">
        <v>0</v>
      </c>
      <c r="AT96" s="85">
        <f>ROUND(SUM(AV96:AW96),2)</f>
        <v>0</v>
      </c>
      <c r="AU96" s="86">
        <f>'00 - Vedlejší rozpočtové ...'!P117</f>
        <v>0</v>
      </c>
      <c r="AV96" s="85">
        <f>'00 - Vedlejší rozpočtové ...'!J33</f>
        <v>0</v>
      </c>
      <c r="AW96" s="85">
        <f>'00 - Vedlejší rozpočtové ...'!J34</f>
        <v>0</v>
      </c>
      <c r="AX96" s="85">
        <f>'00 - Vedlejší rozpočtové ...'!J35</f>
        <v>0</v>
      </c>
      <c r="AY96" s="85">
        <f>'00 - Vedlejší rozpočtové ...'!J36</f>
        <v>0</v>
      </c>
      <c r="AZ96" s="85">
        <f>'00 - Vedlejší rozpočtové ...'!F33</f>
        <v>0</v>
      </c>
      <c r="BA96" s="85">
        <f>'00 - Vedlejší rozpočtové ...'!F34</f>
        <v>0</v>
      </c>
      <c r="BB96" s="85">
        <f>'00 - Vedlejší rozpočtové ...'!F35</f>
        <v>0</v>
      </c>
      <c r="BC96" s="85">
        <f>'00 - Vedlejší rozpočtové ...'!F36</f>
        <v>0</v>
      </c>
      <c r="BD96" s="87">
        <f>'00 - Vedlejší rozpočtové ...'!F37</f>
        <v>0</v>
      </c>
      <c r="BT96" s="83" t="s">
        <v>76</v>
      </c>
      <c r="BV96" s="83" t="s">
        <v>72</v>
      </c>
      <c r="BW96" s="83" t="s">
        <v>81</v>
      </c>
      <c r="BX96" s="83" t="s">
        <v>4</v>
      </c>
      <c r="CL96" s="83" t="s">
        <v>1</v>
      </c>
      <c r="CM96" s="83" t="s">
        <v>78</v>
      </c>
    </row>
    <row r="97" spans="1:57" s="2" customFormat="1" ht="30" customHeight="1">
      <c r="A97" s="27"/>
      <c r="B97" s="28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8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</row>
    <row r="98" spans="1:57" s="2" customFormat="1" ht="6.9" customHeight="1">
      <c r="A98" s="27"/>
      <c r="B98" s="42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AQ98" s="43"/>
      <c r="AR98" s="28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</row>
  </sheetData>
  <mergeCells count="44">
    <mergeCell ref="AR2:BE2"/>
    <mergeCell ref="AN96:AP96"/>
    <mergeCell ref="AG96:AM96"/>
    <mergeCell ref="D96:H96"/>
    <mergeCell ref="J96:AF96"/>
    <mergeCell ref="AG94:AM94"/>
    <mergeCell ref="AN94:AP94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W31:AE31"/>
    <mergeCell ref="AK31:AO31"/>
    <mergeCell ref="L31:P31"/>
    <mergeCell ref="W32:AE32"/>
    <mergeCell ref="AK32:AO32"/>
    <mergeCell ref="L32:P32"/>
    <mergeCell ref="W29:AE29"/>
    <mergeCell ref="AK29:AO29"/>
    <mergeCell ref="L29:P29"/>
    <mergeCell ref="W30:AE30"/>
    <mergeCell ref="AK30:AO30"/>
    <mergeCell ref="L30:P30"/>
    <mergeCell ref="K5:AO5"/>
    <mergeCell ref="K6:AO6"/>
    <mergeCell ref="E23:AN23"/>
    <mergeCell ref="AK26:AO26"/>
    <mergeCell ref="L28:P28"/>
    <mergeCell ref="W28:AE28"/>
    <mergeCell ref="AK28:AO28"/>
  </mergeCells>
  <hyperlinks>
    <hyperlink ref="A95" location="'IO 101 - Zpevněné Plochy'!C2" display="/"/>
    <hyperlink ref="A96" location="'00 - Vedlejší rozpočtové 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73"/>
  <sheetViews>
    <sheetView showGridLines="0" topLeftCell="A167" zoomScale="145" zoomScaleNormal="145" workbookViewId="0">
      <selection activeCell="I192" sqref="I192"/>
    </sheetView>
  </sheetViews>
  <sheetFormatPr defaultRowHeight="10.199999999999999"/>
  <cols>
    <col min="1" max="1" width="8.28515625" style="1" customWidth="1"/>
    <col min="2" max="2" width="1.7109375" style="1" customWidth="1"/>
    <col min="3" max="3" width="4.140625" style="1" customWidth="1"/>
    <col min="4" max="4" width="4.28515625" style="1" customWidth="1"/>
    <col min="5" max="5" width="17.140625" style="1" customWidth="1"/>
    <col min="6" max="6" width="50.85546875" style="1" customWidth="1"/>
    <col min="7" max="7" width="7" style="1" customWidth="1"/>
    <col min="8" max="8" width="11.42578125" style="1" customWidth="1"/>
    <col min="9" max="11" width="20.140625" style="1" customWidth="1"/>
    <col min="12" max="12" width="9.28515625" style="1" customWidth="1"/>
    <col min="13" max="13" width="10.85546875" style="1" hidden="1" customWidth="1"/>
    <col min="14" max="14" width="9.28515625" style="1" hidden="1"/>
    <col min="15" max="21" width="14.140625" style="1" hidden="1" customWidth="1"/>
    <col min="22" max="22" width="12.28515625" style="1" customWidth="1"/>
    <col min="23" max="23" width="16.28515625" style="1" customWidth="1"/>
    <col min="24" max="24" width="12.28515625" style="1" customWidth="1"/>
    <col min="25" max="25" width="15" style="1" customWidth="1"/>
    <col min="26" max="26" width="11" style="1" customWidth="1"/>
    <col min="27" max="27" width="15" style="1" customWidth="1"/>
    <col min="28" max="28" width="16.28515625" style="1" customWidth="1"/>
    <col min="29" max="29" width="11" style="1" customWidth="1"/>
    <col min="30" max="30" width="15" style="1" customWidth="1"/>
    <col min="31" max="31" width="16.28515625" style="1" customWidth="1"/>
    <col min="44" max="65" width="9.28515625" style="1" hidden="1"/>
  </cols>
  <sheetData>
    <row r="1" spans="1:46">
      <c r="A1" s="88"/>
    </row>
    <row r="2" spans="1:46" s="1" customFormat="1" ht="36.9" customHeight="1">
      <c r="L2" s="204" t="s">
        <v>5</v>
      </c>
      <c r="M2" s="184"/>
      <c r="N2" s="184"/>
      <c r="O2" s="184"/>
      <c r="P2" s="184"/>
      <c r="Q2" s="184"/>
      <c r="R2" s="184"/>
      <c r="S2" s="184"/>
      <c r="T2" s="184"/>
      <c r="U2" s="184"/>
      <c r="V2" s="184"/>
      <c r="AT2" s="15" t="s">
        <v>77</v>
      </c>
    </row>
    <row r="3" spans="1:46" s="1" customFormat="1" ht="6.9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78</v>
      </c>
    </row>
    <row r="4" spans="1:46" s="1" customFormat="1" ht="24.9" customHeight="1">
      <c r="B4" s="18"/>
      <c r="D4" s="19" t="s">
        <v>82</v>
      </c>
      <c r="L4" s="18"/>
      <c r="M4" s="89" t="s">
        <v>10</v>
      </c>
      <c r="AT4" s="15" t="s">
        <v>3</v>
      </c>
    </row>
    <row r="5" spans="1:46" s="1" customFormat="1" ht="6.9" customHeight="1">
      <c r="B5" s="18"/>
      <c r="L5" s="18"/>
    </row>
    <row r="6" spans="1:46" s="1" customFormat="1" ht="12" customHeight="1">
      <c r="B6" s="18"/>
      <c r="D6" s="24" t="s">
        <v>13</v>
      </c>
      <c r="L6" s="18"/>
    </row>
    <row r="7" spans="1:46" s="1" customFormat="1" ht="16.5" customHeight="1">
      <c r="B7" s="18"/>
      <c r="E7" s="218" t="str">
        <f>'Rekapitulace stavby'!K6</f>
        <v>Mimoň chodníky sídiliště pod Ralskem</v>
      </c>
      <c r="F7" s="219"/>
      <c r="G7" s="219"/>
      <c r="H7" s="219"/>
      <c r="L7" s="18"/>
    </row>
    <row r="8" spans="1:46" s="2" customFormat="1" ht="12" customHeight="1">
      <c r="A8" s="27"/>
      <c r="B8" s="28"/>
      <c r="C8" s="27"/>
      <c r="D8" s="24" t="s">
        <v>83</v>
      </c>
      <c r="E8" s="27"/>
      <c r="F8" s="27"/>
      <c r="G8" s="27"/>
      <c r="H8" s="27"/>
      <c r="I8" s="27"/>
      <c r="J8" s="27"/>
      <c r="K8" s="27"/>
      <c r="L8" s="3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</row>
    <row r="9" spans="1:46" s="2" customFormat="1" ht="16.5" customHeight="1">
      <c r="A9" s="27"/>
      <c r="B9" s="28"/>
      <c r="C9" s="27"/>
      <c r="D9" s="27"/>
      <c r="E9" s="215" t="s">
        <v>251</v>
      </c>
      <c r="F9" s="217"/>
      <c r="G9" s="217"/>
      <c r="H9" s="217"/>
      <c r="I9" s="27"/>
      <c r="J9" s="27"/>
      <c r="K9" s="27"/>
      <c r="L9" s="3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 spans="1:46" s="2" customFormat="1">
      <c r="A10" s="27"/>
      <c r="B10" s="28"/>
      <c r="C10" s="27"/>
      <c r="D10" s="27"/>
      <c r="E10" s="27"/>
      <c r="F10" s="27"/>
      <c r="G10" s="27"/>
      <c r="H10" s="27"/>
      <c r="I10" s="27"/>
      <c r="J10" s="27"/>
      <c r="K10" s="27"/>
      <c r="L10" s="3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</row>
    <row r="11" spans="1:46" s="2" customFormat="1" ht="12" customHeight="1">
      <c r="A11" s="27"/>
      <c r="B11" s="28"/>
      <c r="C11" s="27"/>
      <c r="D11" s="24" t="s">
        <v>14</v>
      </c>
      <c r="E11" s="27"/>
      <c r="F11" s="22" t="s">
        <v>1</v>
      </c>
      <c r="G11" s="27"/>
      <c r="H11" s="27"/>
      <c r="I11" s="24" t="s">
        <v>15</v>
      </c>
      <c r="J11" s="22" t="s">
        <v>1</v>
      </c>
      <c r="K11" s="27"/>
      <c r="L11" s="3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 spans="1:46" s="2" customFormat="1" ht="12" customHeight="1">
      <c r="A12" s="27"/>
      <c r="B12" s="28"/>
      <c r="C12" s="27"/>
      <c r="D12" s="24" t="s">
        <v>16</v>
      </c>
      <c r="E12" s="27"/>
      <c r="F12" s="22" t="s">
        <v>17</v>
      </c>
      <c r="G12" s="27"/>
      <c r="H12" s="27"/>
      <c r="I12" s="24" t="s">
        <v>18</v>
      </c>
      <c r="J12" s="50">
        <f>'Rekapitulace stavby'!AN8</f>
        <v>43979</v>
      </c>
      <c r="K12" s="27"/>
      <c r="L12" s="3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</row>
    <row r="13" spans="1:46" s="2" customFormat="1" ht="10.95" customHeight="1">
      <c r="A13" s="27"/>
      <c r="B13" s="28"/>
      <c r="C13" s="27"/>
      <c r="D13" s="27"/>
      <c r="E13" s="27"/>
      <c r="F13" s="27"/>
      <c r="G13" s="27"/>
      <c r="H13" s="27"/>
      <c r="I13" s="27"/>
      <c r="J13" s="27"/>
      <c r="K13" s="27"/>
      <c r="L13" s="3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 spans="1:46" s="2" customFormat="1" ht="12" customHeight="1">
      <c r="A14" s="27"/>
      <c r="B14" s="28"/>
      <c r="C14" s="27"/>
      <c r="D14" s="24" t="s">
        <v>19</v>
      </c>
      <c r="E14" s="27"/>
      <c r="F14" s="27"/>
      <c r="G14" s="27"/>
      <c r="H14" s="27"/>
      <c r="I14" s="24" t="s">
        <v>20</v>
      </c>
      <c r="J14" s="22" t="str">
        <f>IF('Rekapitulace stavby'!AN10="","",'Rekapitulace stavby'!AN10)</f>
        <v/>
      </c>
      <c r="K14" s="27"/>
      <c r="L14" s="3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</row>
    <row r="15" spans="1:46" s="2" customFormat="1" ht="18" customHeight="1">
      <c r="A15" s="27"/>
      <c r="B15" s="28"/>
      <c r="C15" s="27"/>
      <c r="D15" s="27"/>
      <c r="E15" s="22" t="str">
        <f>IF('Rekapitulace stavby'!E11="","",'Rekapitulace stavby'!E11)</f>
        <v xml:space="preserve"> </v>
      </c>
      <c r="F15" s="27"/>
      <c r="G15" s="27"/>
      <c r="H15" s="27"/>
      <c r="I15" s="24" t="s">
        <v>22</v>
      </c>
      <c r="J15" s="22" t="str">
        <f>IF('Rekapitulace stavby'!AN11="","",'Rekapitulace stavby'!AN11)</f>
        <v/>
      </c>
      <c r="K15" s="27"/>
      <c r="L15" s="3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 spans="1:46" s="2" customFormat="1" ht="6.9" customHeight="1">
      <c r="A16" s="27"/>
      <c r="B16" s="28"/>
      <c r="C16" s="27"/>
      <c r="D16" s="27"/>
      <c r="E16" s="27"/>
      <c r="F16" s="27"/>
      <c r="G16" s="27"/>
      <c r="H16" s="27"/>
      <c r="I16" s="27"/>
      <c r="J16" s="27"/>
      <c r="K16" s="27"/>
      <c r="L16" s="3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 spans="1:31" s="2" customFormat="1" ht="12" customHeight="1">
      <c r="A17" s="27"/>
      <c r="B17" s="28"/>
      <c r="C17" s="27"/>
      <c r="D17" s="24" t="s">
        <v>23</v>
      </c>
      <c r="E17" s="27"/>
      <c r="F17" s="27"/>
      <c r="G17" s="27"/>
      <c r="H17" s="27"/>
      <c r="I17" s="24" t="s">
        <v>20</v>
      </c>
      <c r="J17" s="22" t="str">
        <f>'Rekapitulace stavby'!AN13</f>
        <v/>
      </c>
      <c r="K17" s="27"/>
      <c r="L17" s="3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1" s="2" customFormat="1" ht="18" customHeight="1">
      <c r="A18" s="27"/>
      <c r="B18" s="28"/>
      <c r="C18" s="27"/>
      <c r="D18" s="27"/>
      <c r="E18" s="183" t="str">
        <f>'Rekapitulace stavby'!E14</f>
        <v xml:space="preserve"> </v>
      </c>
      <c r="F18" s="183"/>
      <c r="G18" s="183"/>
      <c r="H18" s="183"/>
      <c r="I18" s="24" t="s">
        <v>22</v>
      </c>
      <c r="J18" s="22" t="str">
        <f>'Rekapitulace stavby'!AN14</f>
        <v/>
      </c>
      <c r="K18" s="27"/>
      <c r="L18" s="3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</row>
    <row r="19" spans="1:31" s="2" customFormat="1" ht="6.9" customHeight="1">
      <c r="A19" s="27"/>
      <c r="B19" s="28"/>
      <c r="C19" s="27"/>
      <c r="D19" s="27"/>
      <c r="E19" s="27"/>
      <c r="F19" s="27"/>
      <c r="G19" s="27"/>
      <c r="H19" s="27"/>
      <c r="I19" s="27"/>
      <c r="J19" s="27"/>
      <c r="K19" s="27"/>
      <c r="L19" s="3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</row>
    <row r="20" spans="1:31" s="2" customFormat="1" ht="12" customHeight="1">
      <c r="A20" s="27"/>
      <c r="B20" s="28"/>
      <c r="C20" s="27"/>
      <c r="D20" s="24" t="s">
        <v>24</v>
      </c>
      <c r="E20" s="27"/>
      <c r="F20" s="27"/>
      <c r="G20" s="27"/>
      <c r="H20" s="27"/>
      <c r="I20" s="24" t="s">
        <v>20</v>
      </c>
      <c r="J20" s="22" t="s">
        <v>1</v>
      </c>
      <c r="K20" s="27"/>
      <c r="L20" s="3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spans="1:31" s="2" customFormat="1" ht="18" customHeight="1">
      <c r="A21" s="27"/>
      <c r="B21" s="28"/>
      <c r="C21" s="27"/>
      <c r="D21" s="27"/>
      <c r="E21" s="22" t="s">
        <v>25</v>
      </c>
      <c r="F21" s="27"/>
      <c r="G21" s="27"/>
      <c r="H21" s="27"/>
      <c r="I21" s="24" t="s">
        <v>22</v>
      </c>
      <c r="J21" s="22" t="s">
        <v>1</v>
      </c>
      <c r="K21" s="27"/>
      <c r="L21" s="3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spans="1:31" s="2" customFormat="1" ht="6.9" customHeight="1">
      <c r="A22" s="27"/>
      <c r="B22" s="28"/>
      <c r="C22" s="27"/>
      <c r="D22" s="27"/>
      <c r="E22" s="27"/>
      <c r="F22" s="27"/>
      <c r="G22" s="27"/>
      <c r="H22" s="27"/>
      <c r="I22" s="27"/>
      <c r="J22" s="27"/>
      <c r="K22" s="27"/>
      <c r="L22" s="3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</row>
    <row r="23" spans="1:31" s="2" customFormat="1" ht="12" customHeight="1">
      <c r="A23" s="27"/>
      <c r="B23" s="28"/>
      <c r="C23" s="27"/>
      <c r="D23" s="24" t="s">
        <v>27</v>
      </c>
      <c r="E23" s="27"/>
      <c r="F23" s="27"/>
      <c r="G23" s="27"/>
      <c r="H23" s="27"/>
      <c r="I23" s="24" t="s">
        <v>20</v>
      </c>
      <c r="J23" s="22" t="s">
        <v>1</v>
      </c>
      <c r="K23" s="27"/>
      <c r="L23" s="3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spans="1:31" s="2" customFormat="1" ht="18" customHeight="1">
      <c r="A24" s="27"/>
      <c r="B24" s="28"/>
      <c r="C24" s="27"/>
      <c r="D24" s="27"/>
      <c r="E24" s="22" t="s">
        <v>28</v>
      </c>
      <c r="F24" s="27"/>
      <c r="G24" s="27"/>
      <c r="H24" s="27"/>
      <c r="I24" s="24" t="s">
        <v>22</v>
      </c>
      <c r="J24" s="22" t="s">
        <v>1</v>
      </c>
      <c r="K24" s="27"/>
      <c r="L24" s="3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</row>
    <row r="25" spans="1:31" s="2" customFormat="1" ht="6.9" customHeight="1">
      <c r="A25" s="27"/>
      <c r="B25" s="28"/>
      <c r="C25" s="27"/>
      <c r="D25" s="27"/>
      <c r="E25" s="27"/>
      <c r="F25" s="27"/>
      <c r="G25" s="27"/>
      <c r="H25" s="27"/>
      <c r="I25" s="27"/>
      <c r="J25" s="27"/>
      <c r="K25" s="27"/>
      <c r="L25" s="3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spans="1:31" s="2" customFormat="1" ht="12" customHeight="1">
      <c r="A26" s="27"/>
      <c r="B26" s="28"/>
      <c r="C26" s="27"/>
      <c r="D26" s="24" t="s">
        <v>29</v>
      </c>
      <c r="E26" s="27"/>
      <c r="F26" s="27"/>
      <c r="G26" s="27"/>
      <c r="H26" s="27"/>
      <c r="I26" s="27"/>
      <c r="J26" s="27"/>
      <c r="K26" s="27"/>
      <c r="L26" s="3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spans="1:31" s="8" customFormat="1" ht="16.5" customHeight="1">
      <c r="A27" s="90"/>
      <c r="B27" s="91"/>
      <c r="C27" s="90"/>
      <c r="D27" s="90"/>
      <c r="E27" s="186" t="s">
        <v>1</v>
      </c>
      <c r="F27" s="186"/>
      <c r="G27" s="186"/>
      <c r="H27" s="186"/>
      <c r="I27" s="90"/>
      <c r="J27" s="90"/>
      <c r="K27" s="90"/>
      <c r="L27" s="92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</row>
    <row r="28" spans="1:31" s="2" customFormat="1" ht="6.9" customHeight="1">
      <c r="A28" s="27"/>
      <c r="B28" s="28"/>
      <c r="C28" s="27"/>
      <c r="D28" s="27"/>
      <c r="E28" s="27"/>
      <c r="F28" s="27"/>
      <c r="G28" s="27"/>
      <c r="H28" s="27"/>
      <c r="I28" s="27"/>
      <c r="J28" s="27"/>
      <c r="K28" s="27"/>
      <c r="L28" s="3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</row>
    <row r="29" spans="1:31" s="2" customFormat="1" ht="6.9" customHeight="1">
      <c r="A29" s="27"/>
      <c r="B29" s="28"/>
      <c r="C29" s="27"/>
      <c r="D29" s="61"/>
      <c r="E29" s="61"/>
      <c r="F29" s="61"/>
      <c r="G29" s="61"/>
      <c r="H29" s="61"/>
      <c r="I29" s="61"/>
      <c r="J29" s="61"/>
      <c r="K29" s="61"/>
      <c r="L29" s="3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</row>
    <row r="30" spans="1:31" s="2" customFormat="1" ht="25.35" customHeight="1">
      <c r="A30" s="27"/>
      <c r="B30" s="28"/>
      <c r="C30" s="27"/>
      <c r="D30" s="93" t="s">
        <v>30</v>
      </c>
      <c r="E30" s="27"/>
      <c r="F30" s="27"/>
      <c r="G30" s="27"/>
      <c r="H30" s="27"/>
      <c r="I30" s="27"/>
      <c r="J30" s="66">
        <f>ROUND(J121, 2)</f>
        <v>0</v>
      </c>
      <c r="K30" s="27"/>
      <c r="L30" s="3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spans="1:31" s="2" customFormat="1" ht="6.9" customHeight="1">
      <c r="A31" s="27"/>
      <c r="B31" s="28"/>
      <c r="C31" s="27"/>
      <c r="D31" s="61"/>
      <c r="E31" s="61"/>
      <c r="F31" s="61"/>
      <c r="G31" s="61"/>
      <c r="H31" s="61"/>
      <c r="I31" s="61"/>
      <c r="J31" s="61"/>
      <c r="K31" s="61"/>
      <c r="L31" s="3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</row>
    <row r="32" spans="1:31" s="2" customFormat="1" ht="14.4" customHeight="1">
      <c r="A32" s="27"/>
      <c r="B32" s="28"/>
      <c r="C32" s="27"/>
      <c r="D32" s="27"/>
      <c r="E32" s="27"/>
      <c r="F32" s="31" t="s">
        <v>32</v>
      </c>
      <c r="G32" s="27"/>
      <c r="H32" s="27"/>
      <c r="I32" s="31" t="s">
        <v>31</v>
      </c>
      <c r="J32" s="31" t="s">
        <v>33</v>
      </c>
      <c r="K32" s="27"/>
      <c r="L32" s="3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spans="1:31" s="2" customFormat="1" ht="14.4" customHeight="1">
      <c r="A33" s="27"/>
      <c r="B33" s="28"/>
      <c r="C33" s="27"/>
      <c r="D33" s="94" t="s">
        <v>34</v>
      </c>
      <c r="E33" s="24" t="s">
        <v>35</v>
      </c>
      <c r="F33" s="95">
        <f>ROUND((SUM(BE121:BE172)),  2)</f>
        <v>0</v>
      </c>
      <c r="G33" s="27"/>
      <c r="H33" s="27"/>
      <c r="I33" s="96">
        <v>0.21</v>
      </c>
      <c r="J33" s="95">
        <f>ROUND(((SUM(BE121:BE172))*I33),  2)</f>
        <v>0</v>
      </c>
      <c r="K33" s="27"/>
      <c r="L33" s="3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</row>
    <row r="34" spans="1:31" s="2" customFormat="1" ht="14.4" customHeight="1">
      <c r="A34" s="27"/>
      <c r="B34" s="28"/>
      <c r="C34" s="27"/>
      <c r="D34" s="27"/>
      <c r="E34" s="24" t="s">
        <v>36</v>
      </c>
      <c r="F34" s="95">
        <f>ROUND((SUM(BF121:BF172)),  2)</f>
        <v>0</v>
      </c>
      <c r="G34" s="27"/>
      <c r="H34" s="27"/>
      <c r="I34" s="96">
        <v>0.15</v>
      </c>
      <c r="J34" s="95">
        <f>ROUND(((SUM(BF121:BF172))*I34),  2)</f>
        <v>0</v>
      </c>
      <c r="K34" s="27"/>
      <c r="L34" s="3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</row>
    <row r="35" spans="1:31" s="2" customFormat="1" ht="14.4" hidden="1" customHeight="1">
      <c r="A35" s="27"/>
      <c r="B35" s="28"/>
      <c r="C35" s="27"/>
      <c r="D35" s="27"/>
      <c r="E35" s="24" t="s">
        <v>37</v>
      </c>
      <c r="F35" s="95">
        <f>ROUND((SUM(BG121:BG172)),  2)</f>
        <v>0</v>
      </c>
      <c r="G35" s="27"/>
      <c r="H35" s="27"/>
      <c r="I35" s="96">
        <v>0.21</v>
      </c>
      <c r="J35" s="95">
        <f>0</f>
        <v>0</v>
      </c>
      <c r="K35" s="27"/>
      <c r="L35" s="3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</row>
    <row r="36" spans="1:31" s="2" customFormat="1" ht="14.4" hidden="1" customHeight="1">
      <c r="A36" s="27"/>
      <c r="B36" s="28"/>
      <c r="C36" s="27"/>
      <c r="D36" s="27"/>
      <c r="E36" s="24" t="s">
        <v>38</v>
      </c>
      <c r="F36" s="95">
        <f>ROUND((SUM(BH121:BH172)),  2)</f>
        <v>0</v>
      </c>
      <c r="G36" s="27"/>
      <c r="H36" s="27"/>
      <c r="I36" s="96">
        <v>0.15</v>
      </c>
      <c r="J36" s="95">
        <f>0</f>
        <v>0</v>
      </c>
      <c r="K36" s="27"/>
      <c r="L36" s="3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</row>
    <row r="37" spans="1:31" s="2" customFormat="1" ht="14.4" hidden="1" customHeight="1">
      <c r="A37" s="27"/>
      <c r="B37" s="28"/>
      <c r="C37" s="27"/>
      <c r="D37" s="27"/>
      <c r="E37" s="24" t="s">
        <v>39</v>
      </c>
      <c r="F37" s="95">
        <f>ROUND((SUM(BI121:BI172)),  2)</f>
        <v>0</v>
      </c>
      <c r="G37" s="27"/>
      <c r="H37" s="27"/>
      <c r="I37" s="96">
        <v>0</v>
      </c>
      <c r="J37" s="95">
        <f>0</f>
        <v>0</v>
      </c>
      <c r="K37" s="27"/>
      <c r="L37" s="3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</row>
    <row r="38" spans="1:31" s="2" customFormat="1" ht="6.9" customHeight="1">
      <c r="A38" s="27"/>
      <c r="B38" s="28"/>
      <c r="C38" s="27"/>
      <c r="D38" s="27"/>
      <c r="E38" s="27"/>
      <c r="F38" s="27"/>
      <c r="G38" s="27"/>
      <c r="H38" s="27"/>
      <c r="I38" s="27"/>
      <c r="J38" s="27"/>
      <c r="K38" s="27"/>
      <c r="L38" s="3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</row>
    <row r="39" spans="1:31" s="2" customFormat="1" ht="25.35" customHeight="1">
      <c r="A39" s="27"/>
      <c r="B39" s="28"/>
      <c r="C39" s="97"/>
      <c r="D39" s="98" t="s">
        <v>40</v>
      </c>
      <c r="E39" s="55"/>
      <c r="F39" s="55"/>
      <c r="G39" s="99" t="s">
        <v>41</v>
      </c>
      <c r="H39" s="100" t="s">
        <v>42</v>
      </c>
      <c r="I39" s="55"/>
      <c r="J39" s="101">
        <f>SUM(J30:J37)</f>
        <v>0</v>
      </c>
      <c r="K39" s="102"/>
      <c r="L39" s="3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</row>
    <row r="40" spans="1:31" s="2" customFormat="1" ht="14.4" customHeight="1">
      <c r="A40" s="27"/>
      <c r="B40" s="28"/>
      <c r="C40" s="27"/>
      <c r="D40" s="27"/>
      <c r="E40" s="27"/>
      <c r="F40" s="27"/>
      <c r="G40" s="27"/>
      <c r="H40" s="27"/>
      <c r="I40" s="27"/>
      <c r="J40" s="27"/>
      <c r="K40" s="27"/>
      <c r="L40" s="3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</row>
    <row r="41" spans="1:31" s="1" customFormat="1" ht="14.4" customHeight="1">
      <c r="B41" s="18"/>
      <c r="L41" s="18"/>
    </row>
    <row r="42" spans="1:31" s="1" customFormat="1" ht="14.4" customHeight="1">
      <c r="B42" s="18"/>
      <c r="L42" s="18"/>
    </row>
    <row r="43" spans="1:31" s="1" customFormat="1" ht="14.4" customHeight="1">
      <c r="B43" s="18"/>
      <c r="L43" s="18"/>
    </row>
    <row r="44" spans="1:31" s="1" customFormat="1" ht="14.4" customHeight="1">
      <c r="B44" s="18"/>
      <c r="L44" s="18"/>
    </row>
    <row r="45" spans="1:31" s="1" customFormat="1" ht="14.4" customHeight="1">
      <c r="B45" s="18"/>
      <c r="L45" s="18"/>
    </row>
    <row r="46" spans="1:31" s="1" customFormat="1" ht="14.4" customHeight="1">
      <c r="B46" s="18"/>
      <c r="L46" s="18"/>
    </row>
    <row r="47" spans="1:31" s="1" customFormat="1" ht="14.4" customHeight="1">
      <c r="B47" s="18"/>
      <c r="L47" s="18"/>
    </row>
    <row r="48" spans="1:31" s="1" customFormat="1" ht="14.4" customHeight="1">
      <c r="B48" s="18"/>
      <c r="L48" s="18"/>
    </row>
    <row r="49" spans="1:31" s="1" customFormat="1" ht="14.4" customHeight="1">
      <c r="B49" s="18"/>
      <c r="L49" s="18"/>
    </row>
    <row r="50" spans="1:31" s="2" customFormat="1" ht="14.4" customHeight="1">
      <c r="B50" s="37"/>
      <c r="D50" s="38" t="s">
        <v>43</v>
      </c>
      <c r="E50" s="39"/>
      <c r="F50" s="39"/>
      <c r="G50" s="38" t="s">
        <v>44</v>
      </c>
      <c r="H50" s="39"/>
      <c r="I50" s="39"/>
      <c r="J50" s="39"/>
      <c r="K50" s="39"/>
      <c r="L50" s="37"/>
    </row>
    <row r="51" spans="1:31">
      <c r="B51" s="18"/>
      <c r="L51" s="18"/>
    </row>
    <row r="52" spans="1:31">
      <c r="B52" s="18"/>
      <c r="L52" s="18"/>
    </row>
    <row r="53" spans="1:31">
      <c r="B53" s="18"/>
      <c r="L53" s="18"/>
    </row>
    <row r="54" spans="1:31">
      <c r="B54" s="18"/>
      <c r="L54" s="18"/>
    </row>
    <row r="55" spans="1:31">
      <c r="B55" s="18"/>
      <c r="L55" s="18"/>
    </row>
    <row r="56" spans="1:31">
      <c r="B56" s="18"/>
      <c r="L56" s="18"/>
    </row>
    <row r="57" spans="1:31">
      <c r="B57" s="18"/>
      <c r="L57" s="18"/>
    </row>
    <row r="58" spans="1:31">
      <c r="B58" s="18"/>
      <c r="L58" s="18"/>
    </row>
    <row r="59" spans="1:31">
      <c r="B59" s="18"/>
      <c r="L59" s="18"/>
    </row>
    <row r="60" spans="1:31">
      <c r="B60" s="18"/>
      <c r="L60" s="18"/>
    </row>
    <row r="61" spans="1:31" s="2" customFormat="1" ht="13.2">
      <c r="A61" s="27"/>
      <c r="B61" s="28"/>
      <c r="C61" s="27"/>
      <c r="D61" s="40" t="s">
        <v>45</v>
      </c>
      <c r="E61" s="30"/>
      <c r="F61" s="103" t="s">
        <v>46</v>
      </c>
      <c r="G61" s="40" t="s">
        <v>45</v>
      </c>
      <c r="H61" s="30"/>
      <c r="I61" s="30"/>
      <c r="J61" s="104" t="s">
        <v>46</v>
      </c>
      <c r="K61" s="30"/>
      <c r="L61" s="3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</row>
    <row r="62" spans="1:31">
      <c r="B62" s="18"/>
      <c r="L62" s="18"/>
    </row>
    <row r="63" spans="1:31">
      <c r="B63" s="18"/>
      <c r="L63" s="18"/>
    </row>
    <row r="64" spans="1:31">
      <c r="B64" s="18"/>
      <c r="L64" s="18"/>
    </row>
    <row r="65" spans="1:31" s="2" customFormat="1" ht="13.2">
      <c r="A65" s="27"/>
      <c r="B65" s="28"/>
      <c r="C65" s="27"/>
      <c r="D65" s="38" t="s">
        <v>47</v>
      </c>
      <c r="E65" s="41"/>
      <c r="F65" s="41"/>
      <c r="G65" s="38" t="s">
        <v>48</v>
      </c>
      <c r="H65" s="41"/>
      <c r="I65" s="41"/>
      <c r="J65" s="41"/>
      <c r="K65" s="41"/>
      <c r="L65" s="3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</row>
    <row r="66" spans="1:31">
      <c r="B66" s="18"/>
      <c r="L66" s="18"/>
    </row>
    <row r="67" spans="1:31">
      <c r="B67" s="18"/>
      <c r="L67" s="18"/>
    </row>
    <row r="68" spans="1:31">
      <c r="B68" s="18"/>
      <c r="L68" s="18"/>
    </row>
    <row r="69" spans="1:31">
      <c r="B69" s="18"/>
      <c r="L69" s="18"/>
    </row>
    <row r="70" spans="1:31">
      <c r="B70" s="18"/>
      <c r="L70" s="18"/>
    </row>
    <row r="71" spans="1:31">
      <c r="B71" s="18"/>
      <c r="L71" s="18"/>
    </row>
    <row r="72" spans="1:31">
      <c r="B72" s="18"/>
      <c r="L72" s="18"/>
    </row>
    <row r="73" spans="1:31">
      <c r="B73" s="18"/>
      <c r="L73" s="18"/>
    </row>
    <row r="74" spans="1:31">
      <c r="B74" s="18"/>
      <c r="L74" s="18"/>
    </row>
    <row r="75" spans="1:31">
      <c r="B75" s="18"/>
      <c r="L75" s="18"/>
    </row>
    <row r="76" spans="1:31" s="2" customFormat="1" ht="13.2">
      <c r="A76" s="27"/>
      <c r="B76" s="28"/>
      <c r="C76" s="27"/>
      <c r="D76" s="40" t="s">
        <v>45</v>
      </c>
      <c r="E76" s="30"/>
      <c r="F76" s="103" t="s">
        <v>46</v>
      </c>
      <c r="G76" s="40" t="s">
        <v>45</v>
      </c>
      <c r="H76" s="30"/>
      <c r="I76" s="30"/>
      <c r="J76" s="104" t="s">
        <v>46</v>
      </c>
      <c r="K76" s="30"/>
      <c r="L76" s="3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</row>
    <row r="77" spans="1:31" s="2" customFormat="1" ht="14.4" customHeight="1">
      <c r="A77" s="27"/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3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</row>
    <row r="81" spans="1:47" s="2" customFormat="1" ht="6.9" customHeight="1">
      <c r="A81" s="27"/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3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</row>
    <row r="82" spans="1:47" s="2" customFormat="1" ht="24.9" customHeight="1">
      <c r="A82" s="27"/>
      <c r="B82" s="28"/>
      <c r="C82" s="19" t="s">
        <v>84</v>
      </c>
      <c r="D82" s="27"/>
      <c r="E82" s="27"/>
      <c r="F82" s="27"/>
      <c r="G82" s="27"/>
      <c r="H82" s="27"/>
      <c r="I82" s="27"/>
      <c r="J82" s="27"/>
      <c r="K82" s="27"/>
      <c r="L82" s="3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</row>
    <row r="83" spans="1:47" s="2" customFormat="1" ht="6.9" customHeight="1">
      <c r="A83" s="27"/>
      <c r="B83" s="28"/>
      <c r="C83" s="27"/>
      <c r="D83" s="27"/>
      <c r="E83" s="27"/>
      <c r="F83" s="27"/>
      <c r="G83" s="27"/>
      <c r="H83" s="27"/>
      <c r="I83" s="27"/>
      <c r="J83" s="27"/>
      <c r="K83" s="27"/>
      <c r="L83" s="3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</row>
    <row r="84" spans="1:47" s="2" customFormat="1" ht="12" customHeight="1">
      <c r="A84" s="27"/>
      <c r="B84" s="28"/>
      <c r="C84" s="24" t="s">
        <v>13</v>
      </c>
      <c r="D84" s="27"/>
      <c r="E84" s="27"/>
      <c r="F84" s="27"/>
      <c r="G84" s="27"/>
      <c r="H84" s="27"/>
      <c r="I84" s="27"/>
      <c r="J84" s="27"/>
      <c r="K84" s="27"/>
      <c r="L84" s="3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</row>
    <row r="85" spans="1:47" s="2" customFormat="1" ht="16.5" customHeight="1">
      <c r="A85" s="27"/>
      <c r="B85" s="28"/>
      <c r="C85" s="27"/>
      <c r="D85" s="27"/>
      <c r="E85" s="218" t="str">
        <f>E7</f>
        <v>Mimoň chodníky sídiliště pod Ralskem</v>
      </c>
      <c r="F85" s="219"/>
      <c r="G85" s="219"/>
      <c r="H85" s="219"/>
      <c r="I85" s="27"/>
      <c r="J85" s="27"/>
      <c r="K85" s="27"/>
      <c r="L85" s="3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</row>
    <row r="86" spans="1:47" s="2" customFormat="1" ht="12" customHeight="1">
      <c r="A86" s="27"/>
      <c r="B86" s="28"/>
      <c r="C86" s="24" t="s">
        <v>83</v>
      </c>
      <c r="D86" s="27"/>
      <c r="E86" s="27"/>
      <c r="F86" s="27"/>
      <c r="G86" s="27"/>
      <c r="H86" s="27"/>
      <c r="I86" s="27"/>
      <c r="J86" s="27"/>
      <c r="K86" s="27"/>
      <c r="L86" s="3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</row>
    <row r="87" spans="1:47" s="2" customFormat="1" ht="16.5" customHeight="1">
      <c r="A87" s="27"/>
      <c r="B87" s="28"/>
      <c r="C87" s="27"/>
      <c r="D87" s="27"/>
      <c r="E87" s="215" t="str">
        <f>E9</f>
        <v>IO 101 a IO 102 - Chodníky</v>
      </c>
      <c r="F87" s="217"/>
      <c r="G87" s="217"/>
      <c r="H87" s="217"/>
      <c r="I87" s="27"/>
      <c r="J87" s="27"/>
      <c r="K87" s="27"/>
      <c r="L87" s="3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</row>
    <row r="88" spans="1:47" s="2" customFormat="1" ht="6.9" customHeight="1">
      <c r="A88" s="27"/>
      <c r="B88" s="28"/>
      <c r="C88" s="27"/>
      <c r="D88" s="27"/>
      <c r="E88" s="27"/>
      <c r="F88" s="27"/>
      <c r="G88" s="27"/>
      <c r="H88" s="27"/>
      <c r="I88" s="27"/>
      <c r="J88" s="27"/>
      <c r="K88" s="27"/>
      <c r="L88" s="3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</row>
    <row r="89" spans="1:47" s="2" customFormat="1" ht="12" customHeight="1">
      <c r="A89" s="27"/>
      <c r="B89" s="28"/>
      <c r="C89" s="24" t="s">
        <v>16</v>
      </c>
      <c r="D89" s="27"/>
      <c r="E89" s="27"/>
      <c r="F89" s="22" t="str">
        <f>F12</f>
        <v>Mimoň</v>
      </c>
      <c r="G89" s="27"/>
      <c r="H89" s="27"/>
      <c r="I89" s="24" t="s">
        <v>18</v>
      </c>
      <c r="J89" s="50">
        <f>IF(J12="","",J12)</f>
        <v>43979</v>
      </c>
      <c r="K89" s="27"/>
      <c r="L89" s="3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</row>
    <row r="90" spans="1:47" s="2" customFormat="1" ht="6.9" customHeight="1">
      <c r="A90" s="27"/>
      <c r="B90" s="28"/>
      <c r="C90" s="27"/>
      <c r="D90" s="27"/>
      <c r="E90" s="27"/>
      <c r="F90" s="27"/>
      <c r="G90" s="27"/>
      <c r="H90" s="27"/>
      <c r="I90" s="27"/>
      <c r="J90" s="27"/>
      <c r="K90" s="27"/>
      <c r="L90" s="3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</row>
    <row r="91" spans="1:47" s="2" customFormat="1" ht="15.15" customHeight="1">
      <c r="A91" s="27"/>
      <c r="B91" s="28"/>
      <c r="C91" s="24" t="s">
        <v>19</v>
      </c>
      <c r="D91" s="27"/>
      <c r="E91" s="27"/>
      <c r="F91" s="22" t="str">
        <f>E15</f>
        <v xml:space="preserve"> </v>
      </c>
      <c r="G91" s="27"/>
      <c r="H91" s="27"/>
      <c r="I91" s="24" t="s">
        <v>24</v>
      </c>
      <c r="J91" s="25" t="str">
        <f>E21</f>
        <v>Ing. Jiří Sobol</v>
      </c>
      <c r="K91" s="27"/>
      <c r="L91" s="3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</row>
    <row r="92" spans="1:47" s="2" customFormat="1" ht="15.15" customHeight="1">
      <c r="A92" s="27"/>
      <c r="B92" s="28"/>
      <c r="C92" s="24" t="s">
        <v>23</v>
      </c>
      <c r="D92" s="27"/>
      <c r="E92" s="27"/>
      <c r="F92" s="22" t="str">
        <f>IF(E18="","",E18)</f>
        <v xml:space="preserve"> </v>
      </c>
      <c r="G92" s="27"/>
      <c r="H92" s="27"/>
      <c r="I92" s="24" t="s">
        <v>27</v>
      </c>
      <c r="J92" s="25" t="str">
        <f>E24</f>
        <v>Ing. Dominik Šlajer</v>
      </c>
      <c r="K92" s="27"/>
      <c r="L92" s="3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</row>
    <row r="93" spans="1:47" s="2" customFormat="1" ht="10.35" customHeight="1">
      <c r="A93" s="27"/>
      <c r="B93" s="28"/>
      <c r="C93" s="27"/>
      <c r="D93" s="27"/>
      <c r="E93" s="27"/>
      <c r="F93" s="27"/>
      <c r="G93" s="27"/>
      <c r="H93" s="27"/>
      <c r="I93" s="27"/>
      <c r="J93" s="27"/>
      <c r="K93" s="27"/>
      <c r="L93" s="3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</row>
    <row r="94" spans="1:47" s="2" customFormat="1" ht="29.25" customHeight="1">
      <c r="A94" s="27"/>
      <c r="B94" s="28"/>
      <c r="C94" s="105" t="s">
        <v>85</v>
      </c>
      <c r="D94" s="97"/>
      <c r="E94" s="97"/>
      <c r="F94" s="97"/>
      <c r="G94" s="97"/>
      <c r="H94" s="97"/>
      <c r="I94" s="97"/>
      <c r="J94" s="106" t="s">
        <v>86</v>
      </c>
      <c r="K94" s="97"/>
      <c r="L94" s="3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</row>
    <row r="95" spans="1:47" s="2" customFormat="1" ht="10.35" customHeight="1">
      <c r="A95" s="27"/>
      <c r="B95" s="28"/>
      <c r="C95" s="27"/>
      <c r="D95" s="27"/>
      <c r="E95" s="27"/>
      <c r="F95" s="27"/>
      <c r="G95" s="27"/>
      <c r="H95" s="27"/>
      <c r="I95" s="27"/>
      <c r="J95" s="27"/>
      <c r="K95" s="27"/>
      <c r="L95" s="3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</row>
    <row r="96" spans="1:47" s="2" customFormat="1" ht="22.95" customHeight="1">
      <c r="A96" s="27"/>
      <c r="B96" s="28"/>
      <c r="C96" s="107" t="s">
        <v>87</v>
      </c>
      <c r="D96" s="27"/>
      <c r="E96" s="27"/>
      <c r="F96" s="27"/>
      <c r="G96" s="27"/>
      <c r="H96" s="27"/>
      <c r="I96" s="27"/>
      <c r="J96" s="66">
        <f>J121</f>
        <v>0</v>
      </c>
      <c r="K96" s="27"/>
      <c r="L96" s="3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U96" s="15" t="s">
        <v>88</v>
      </c>
    </row>
    <row r="97" spans="1:31" s="9" customFormat="1" ht="24.9" customHeight="1">
      <c r="B97" s="108"/>
      <c r="D97" s="109" t="s">
        <v>89</v>
      </c>
      <c r="E97" s="110"/>
      <c r="F97" s="110"/>
      <c r="G97" s="110"/>
      <c r="H97" s="110"/>
      <c r="I97" s="110"/>
      <c r="J97" s="111">
        <f>J122</f>
        <v>0</v>
      </c>
      <c r="L97" s="108"/>
    </row>
    <row r="98" spans="1:31" s="10" customFormat="1" ht="19.95" customHeight="1">
      <c r="B98" s="112"/>
      <c r="D98" s="113" t="s">
        <v>90</v>
      </c>
      <c r="E98" s="114"/>
      <c r="F98" s="114"/>
      <c r="G98" s="114"/>
      <c r="H98" s="114"/>
      <c r="I98" s="114"/>
      <c r="J98" s="115">
        <f>J123</f>
        <v>0</v>
      </c>
      <c r="L98" s="112"/>
    </row>
    <row r="99" spans="1:31" s="10" customFormat="1" ht="19.95" customHeight="1">
      <c r="B99" s="112"/>
      <c r="D99" s="113" t="s">
        <v>91</v>
      </c>
      <c r="E99" s="114"/>
      <c r="F99" s="114"/>
      <c r="G99" s="114"/>
      <c r="H99" s="114"/>
      <c r="I99" s="114"/>
      <c r="J99" s="115">
        <f>J143</f>
        <v>0</v>
      </c>
      <c r="L99" s="112"/>
    </row>
    <row r="100" spans="1:31" s="10" customFormat="1" ht="19.95" customHeight="1">
      <c r="B100" s="112"/>
      <c r="D100" s="113" t="s">
        <v>92</v>
      </c>
      <c r="E100" s="114"/>
      <c r="F100" s="114"/>
      <c r="G100" s="114"/>
      <c r="H100" s="114"/>
      <c r="I100" s="114"/>
      <c r="J100" s="115">
        <f>J155</f>
        <v>0</v>
      </c>
      <c r="L100" s="112"/>
    </row>
    <row r="101" spans="1:31" s="10" customFormat="1" ht="19.95" customHeight="1">
      <c r="B101" s="112"/>
      <c r="D101" s="113" t="s">
        <v>93</v>
      </c>
      <c r="E101" s="114"/>
      <c r="F101" s="114"/>
      <c r="G101" s="114"/>
      <c r="H101" s="114"/>
      <c r="I101" s="114"/>
      <c r="J101" s="115">
        <f>J168</f>
        <v>0</v>
      </c>
      <c r="L101" s="112"/>
    </row>
    <row r="102" spans="1:31" s="2" customFormat="1" ht="21.75" customHeight="1">
      <c r="A102" s="27"/>
      <c r="B102" s="28"/>
      <c r="C102" s="27"/>
      <c r="D102" s="27"/>
      <c r="E102" s="27"/>
      <c r="F102" s="27"/>
      <c r="G102" s="27"/>
      <c r="H102" s="27"/>
      <c r="I102" s="27"/>
      <c r="J102" s="27"/>
      <c r="K102" s="27"/>
      <c r="L102" s="3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</row>
    <row r="103" spans="1:31" s="2" customFormat="1" ht="6.9" customHeight="1">
      <c r="A103" s="27"/>
      <c r="B103" s="42"/>
      <c r="C103" s="43"/>
      <c r="D103" s="43"/>
      <c r="E103" s="43"/>
      <c r="F103" s="43"/>
      <c r="G103" s="43"/>
      <c r="H103" s="43"/>
      <c r="I103" s="43"/>
      <c r="J103" s="43"/>
      <c r="K103" s="43"/>
      <c r="L103" s="3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</row>
    <row r="107" spans="1:31" s="2" customFormat="1" ht="6.9" customHeight="1">
      <c r="A107" s="27"/>
      <c r="B107" s="44"/>
      <c r="C107" s="45"/>
      <c r="D107" s="45"/>
      <c r="E107" s="45"/>
      <c r="F107" s="45"/>
      <c r="G107" s="45"/>
      <c r="H107" s="45"/>
      <c r="I107" s="45"/>
      <c r="J107" s="45"/>
      <c r="K107" s="45"/>
      <c r="L107" s="3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</row>
    <row r="108" spans="1:31" s="2" customFormat="1" ht="24.9" customHeight="1">
      <c r="A108" s="27"/>
      <c r="B108" s="28"/>
      <c r="C108" s="19" t="s">
        <v>94</v>
      </c>
      <c r="D108" s="27"/>
      <c r="E108" s="27"/>
      <c r="F108" s="27"/>
      <c r="G108" s="27"/>
      <c r="H108" s="27"/>
      <c r="I108" s="27"/>
      <c r="J108" s="27"/>
      <c r="K108" s="27"/>
      <c r="L108" s="3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</row>
    <row r="109" spans="1:31" s="2" customFormat="1" ht="6.9" customHeight="1">
      <c r="A109" s="27"/>
      <c r="B109" s="28"/>
      <c r="C109" s="27"/>
      <c r="D109" s="27"/>
      <c r="E109" s="27"/>
      <c r="F109" s="27"/>
      <c r="G109" s="27"/>
      <c r="H109" s="27"/>
      <c r="I109" s="27"/>
      <c r="J109" s="27"/>
      <c r="K109" s="27"/>
      <c r="L109" s="3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</row>
    <row r="110" spans="1:31" s="2" customFormat="1" ht="12" customHeight="1">
      <c r="A110" s="27"/>
      <c r="B110" s="28"/>
      <c r="C110" s="24" t="s">
        <v>13</v>
      </c>
      <c r="D110" s="27"/>
      <c r="E110" s="27"/>
      <c r="F110" s="27"/>
      <c r="G110" s="27"/>
      <c r="H110" s="27"/>
      <c r="I110" s="27"/>
      <c r="J110" s="27"/>
      <c r="K110" s="27"/>
      <c r="L110" s="3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</row>
    <row r="111" spans="1:31" s="2" customFormat="1" ht="16.5" customHeight="1">
      <c r="A111" s="27"/>
      <c r="B111" s="28"/>
      <c r="C111" s="27"/>
      <c r="D111" s="27"/>
      <c r="E111" s="218" t="str">
        <f>E7</f>
        <v>Mimoň chodníky sídiliště pod Ralskem</v>
      </c>
      <c r="F111" s="219"/>
      <c r="G111" s="219"/>
      <c r="H111" s="219"/>
      <c r="I111" s="27"/>
      <c r="J111" s="27"/>
      <c r="K111" s="27"/>
      <c r="L111" s="3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</row>
    <row r="112" spans="1:31" s="2" customFormat="1" ht="12" customHeight="1">
      <c r="A112" s="27"/>
      <c r="B112" s="28"/>
      <c r="C112" s="24" t="s">
        <v>83</v>
      </c>
      <c r="D112" s="27"/>
      <c r="E112" s="27"/>
      <c r="F112" s="27"/>
      <c r="G112" s="27"/>
      <c r="H112" s="27"/>
      <c r="I112" s="27"/>
      <c r="J112" s="27"/>
      <c r="K112" s="27"/>
      <c r="L112" s="3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</row>
    <row r="113" spans="1:65" s="2" customFormat="1" ht="16.5" customHeight="1">
      <c r="A113" s="27"/>
      <c r="B113" s="28"/>
      <c r="C113" s="27"/>
      <c r="D113" s="27"/>
      <c r="E113" s="215" t="str">
        <f>E9</f>
        <v>IO 101 a IO 102 - Chodníky</v>
      </c>
      <c r="F113" s="217"/>
      <c r="G113" s="217"/>
      <c r="H113" s="217"/>
      <c r="I113" s="27"/>
      <c r="J113" s="27"/>
      <c r="K113" s="27"/>
      <c r="L113" s="3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</row>
    <row r="114" spans="1:65" s="2" customFormat="1" ht="6.9" customHeight="1">
      <c r="A114" s="27"/>
      <c r="B114" s="28"/>
      <c r="C114" s="27"/>
      <c r="D114" s="27"/>
      <c r="E114" s="27"/>
      <c r="F114" s="27"/>
      <c r="G114" s="27"/>
      <c r="H114" s="27"/>
      <c r="I114" s="27"/>
      <c r="J114" s="27"/>
      <c r="K114" s="27"/>
      <c r="L114" s="3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</row>
    <row r="115" spans="1:65" s="2" customFormat="1" ht="12" customHeight="1">
      <c r="A115" s="27"/>
      <c r="B115" s="28"/>
      <c r="C115" s="24" t="s">
        <v>16</v>
      </c>
      <c r="D115" s="27"/>
      <c r="E115" s="27"/>
      <c r="F115" s="22" t="str">
        <f>F12</f>
        <v>Mimoň</v>
      </c>
      <c r="G115" s="27"/>
      <c r="H115" s="27"/>
      <c r="I115" s="24" t="s">
        <v>18</v>
      </c>
      <c r="J115" s="50">
        <f>IF(J12="","",J12)</f>
        <v>43979</v>
      </c>
      <c r="K115" s="27"/>
      <c r="L115" s="3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</row>
    <row r="116" spans="1:65" s="2" customFormat="1" ht="6.9" customHeight="1">
      <c r="A116" s="27"/>
      <c r="B116" s="28"/>
      <c r="C116" s="27"/>
      <c r="D116" s="27"/>
      <c r="E116" s="27"/>
      <c r="F116" s="27"/>
      <c r="G116" s="27"/>
      <c r="H116" s="27"/>
      <c r="I116" s="27"/>
      <c r="J116" s="27"/>
      <c r="K116" s="27"/>
      <c r="L116" s="3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</row>
    <row r="117" spans="1:65" s="2" customFormat="1" ht="15.15" customHeight="1">
      <c r="A117" s="27"/>
      <c r="B117" s="28"/>
      <c r="C117" s="24" t="s">
        <v>19</v>
      </c>
      <c r="D117" s="27"/>
      <c r="E117" s="27"/>
      <c r="F117" s="22" t="str">
        <f>E15</f>
        <v xml:space="preserve"> </v>
      </c>
      <c r="G117" s="27"/>
      <c r="H117" s="27"/>
      <c r="I117" s="24" t="s">
        <v>24</v>
      </c>
      <c r="J117" s="25" t="str">
        <f>E21</f>
        <v>Ing. Jiří Sobol</v>
      </c>
      <c r="K117" s="27"/>
      <c r="L117" s="3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</row>
    <row r="118" spans="1:65" s="2" customFormat="1" ht="15.15" customHeight="1">
      <c r="A118" s="27"/>
      <c r="B118" s="28"/>
      <c r="C118" s="24" t="s">
        <v>23</v>
      </c>
      <c r="D118" s="27"/>
      <c r="E118" s="27"/>
      <c r="F118" s="22" t="str">
        <f>IF(E18="","",E18)</f>
        <v xml:space="preserve"> </v>
      </c>
      <c r="G118" s="27"/>
      <c r="H118" s="27"/>
      <c r="I118" s="24" t="s">
        <v>27</v>
      </c>
      <c r="J118" s="25" t="str">
        <f>E24</f>
        <v>Ing. Dominik Šlajer</v>
      </c>
      <c r="K118" s="27"/>
      <c r="L118" s="3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</row>
    <row r="119" spans="1:65" s="2" customFormat="1" ht="10.35" customHeight="1">
      <c r="A119" s="27"/>
      <c r="B119" s="28"/>
      <c r="C119" s="27"/>
      <c r="D119" s="27"/>
      <c r="E119" s="27"/>
      <c r="F119" s="27"/>
      <c r="G119" s="27"/>
      <c r="H119" s="27"/>
      <c r="I119" s="27"/>
      <c r="J119" s="27"/>
      <c r="K119" s="27"/>
      <c r="L119" s="3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</row>
    <row r="120" spans="1:65" s="11" customFormat="1" ht="29.25" customHeight="1">
      <c r="A120" s="116"/>
      <c r="B120" s="117"/>
      <c r="C120" s="118" t="s">
        <v>95</v>
      </c>
      <c r="D120" s="119" t="s">
        <v>55</v>
      </c>
      <c r="E120" s="119" t="s">
        <v>51</v>
      </c>
      <c r="F120" s="119" t="s">
        <v>52</v>
      </c>
      <c r="G120" s="119" t="s">
        <v>96</v>
      </c>
      <c r="H120" s="119" t="s">
        <v>97</v>
      </c>
      <c r="I120" s="119" t="s">
        <v>98</v>
      </c>
      <c r="J120" s="119" t="s">
        <v>86</v>
      </c>
      <c r="K120" s="120" t="s">
        <v>99</v>
      </c>
      <c r="L120" s="121"/>
      <c r="M120" s="57" t="s">
        <v>1</v>
      </c>
      <c r="N120" s="58" t="s">
        <v>34</v>
      </c>
      <c r="O120" s="58" t="s">
        <v>100</v>
      </c>
      <c r="P120" s="58" t="s">
        <v>101</v>
      </c>
      <c r="Q120" s="58" t="s">
        <v>102</v>
      </c>
      <c r="R120" s="58" t="s">
        <v>103</v>
      </c>
      <c r="S120" s="58" t="s">
        <v>104</v>
      </c>
      <c r="T120" s="58" t="s">
        <v>105</v>
      </c>
      <c r="U120" s="59" t="s">
        <v>106</v>
      </c>
      <c r="V120" s="116"/>
      <c r="W120" s="116"/>
      <c r="X120" s="116"/>
      <c r="Y120" s="116"/>
      <c r="Z120" s="116"/>
      <c r="AA120" s="116"/>
      <c r="AB120" s="116"/>
      <c r="AC120" s="116"/>
      <c r="AD120" s="116"/>
      <c r="AE120" s="116"/>
    </row>
    <row r="121" spans="1:65" s="2" customFormat="1" ht="22.95" customHeight="1">
      <c r="A121" s="27"/>
      <c r="B121" s="28"/>
      <c r="C121" s="64" t="s">
        <v>107</v>
      </c>
      <c r="D121" s="27"/>
      <c r="E121" s="27"/>
      <c r="F121" s="27"/>
      <c r="G121" s="27"/>
      <c r="H121" s="27"/>
      <c r="I121" s="27"/>
      <c r="J121" s="136">
        <f>SUBTOTAL(9,J122:J172)</f>
        <v>0</v>
      </c>
      <c r="K121" s="27"/>
      <c r="L121" s="28"/>
      <c r="M121" s="60"/>
      <c r="N121" s="51"/>
      <c r="O121" s="61"/>
      <c r="P121" s="123" t="e">
        <f>P122</f>
        <v>#REF!</v>
      </c>
      <c r="Q121" s="61"/>
      <c r="R121" s="123" t="e">
        <f>R122</f>
        <v>#REF!</v>
      </c>
      <c r="S121" s="61"/>
      <c r="T121" s="123" t="e">
        <f>T122</f>
        <v>#REF!</v>
      </c>
      <c r="U121" s="62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T121" s="15" t="s">
        <v>69</v>
      </c>
      <c r="AU121" s="15" t="s">
        <v>88</v>
      </c>
      <c r="BK121" s="124" t="e">
        <f>BK122</f>
        <v>#REF!</v>
      </c>
    </row>
    <row r="122" spans="1:65" s="12" customFormat="1" ht="25.95" customHeight="1">
      <c r="B122" s="125"/>
      <c r="D122" s="126" t="s">
        <v>69</v>
      </c>
      <c r="E122" s="127" t="s">
        <v>108</v>
      </c>
      <c r="F122" s="127" t="s">
        <v>109</v>
      </c>
      <c r="J122" s="136">
        <f>SUBTOTAL(9,J123:J166)</f>
        <v>0</v>
      </c>
      <c r="L122" s="125"/>
      <c r="M122" s="129"/>
      <c r="N122" s="130"/>
      <c r="O122" s="130"/>
      <c r="P122" s="131" t="e">
        <f>P123+#REF!+P143+#REF!+P155+P168</f>
        <v>#REF!</v>
      </c>
      <c r="Q122" s="130"/>
      <c r="R122" s="131" t="e">
        <f>R123+#REF!+R143+#REF!+R155+R168</f>
        <v>#REF!</v>
      </c>
      <c r="S122" s="130"/>
      <c r="T122" s="131" t="e">
        <f>T123+#REF!+T143+#REF!+T155+T168</f>
        <v>#REF!</v>
      </c>
      <c r="U122" s="132"/>
      <c r="AR122" s="126" t="s">
        <v>76</v>
      </c>
      <c r="AT122" s="133" t="s">
        <v>69</v>
      </c>
      <c r="AU122" s="133" t="s">
        <v>70</v>
      </c>
      <c r="AY122" s="126" t="s">
        <v>110</v>
      </c>
      <c r="BK122" s="134" t="e">
        <f>BK123+#REF!+BK143+#REF!+BK155+BK168</f>
        <v>#REF!</v>
      </c>
    </row>
    <row r="123" spans="1:65" s="12" customFormat="1" ht="22.95" customHeight="1">
      <c r="B123" s="125"/>
      <c r="D123" s="126" t="s">
        <v>69</v>
      </c>
      <c r="E123" s="135" t="s">
        <v>76</v>
      </c>
      <c r="F123" s="135" t="s">
        <v>111</v>
      </c>
      <c r="J123" s="136">
        <f>SUBTOTAL(9,J124:J141)</f>
        <v>0</v>
      </c>
      <c r="L123" s="125"/>
      <c r="M123" s="129"/>
      <c r="N123" s="130"/>
      <c r="O123" s="130"/>
      <c r="P123" s="131">
        <f>SUM(P124:P142)</f>
        <v>0</v>
      </c>
      <c r="Q123" s="130"/>
      <c r="R123" s="131">
        <f>SUM(R124:R142)</f>
        <v>0</v>
      </c>
      <c r="S123" s="130"/>
      <c r="T123" s="131">
        <f>SUM(T124:T142)</f>
        <v>0</v>
      </c>
      <c r="U123" s="132"/>
      <c r="AR123" s="126" t="s">
        <v>76</v>
      </c>
      <c r="AT123" s="133" t="s">
        <v>69</v>
      </c>
      <c r="AU123" s="133" t="s">
        <v>76</v>
      </c>
      <c r="AY123" s="126" t="s">
        <v>110</v>
      </c>
      <c r="BK123" s="134">
        <f>SUM(BK124:BK142)</f>
        <v>0</v>
      </c>
    </row>
    <row r="124" spans="1:65" s="2" customFormat="1" ht="21.75" customHeight="1">
      <c r="A124" s="27"/>
      <c r="B124" s="137"/>
      <c r="C124" s="138" t="s">
        <v>76</v>
      </c>
      <c r="D124" s="138" t="s">
        <v>112</v>
      </c>
      <c r="E124" s="139" t="s">
        <v>113</v>
      </c>
      <c r="F124" s="140" t="s">
        <v>114</v>
      </c>
      <c r="G124" s="141" t="s">
        <v>115</v>
      </c>
      <c r="H124" s="142">
        <f>SUM(H125:H126)</f>
        <v>1.95</v>
      </c>
      <c r="I124" s="143">
        <v>0</v>
      </c>
      <c r="J124" s="143">
        <f>ROUND(I124*H124,2)</f>
        <v>0</v>
      </c>
      <c r="K124" s="140" t="s">
        <v>116</v>
      </c>
      <c r="L124" s="28"/>
      <c r="M124" s="144" t="s">
        <v>1</v>
      </c>
      <c r="N124" s="145" t="s">
        <v>35</v>
      </c>
      <c r="O124" s="146">
        <v>0</v>
      </c>
      <c r="P124" s="146">
        <f>O124*H124</f>
        <v>0</v>
      </c>
      <c r="Q124" s="146">
        <v>0</v>
      </c>
      <c r="R124" s="146">
        <f>Q124*H124</f>
        <v>0</v>
      </c>
      <c r="S124" s="146">
        <v>0</v>
      </c>
      <c r="T124" s="146">
        <f>S124*H124</f>
        <v>0</v>
      </c>
      <c r="U124" s="147" t="s">
        <v>1</v>
      </c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R124" s="148" t="s">
        <v>117</v>
      </c>
      <c r="AT124" s="148" t="s">
        <v>112</v>
      </c>
      <c r="AU124" s="148" t="s">
        <v>78</v>
      </c>
      <c r="AY124" s="15" t="s">
        <v>110</v>
      </c>
      <c r="BE124" s="149">
        <f>IF(N124="základní",J124,0)</f>
        <v>0</v>
      </c>
      <c r="BF124" s="149">
        <f>IF(N124="snížená",J124,0)</f>
        <v>0</v>
      </c>
      <c r="BG124" s="149">
        <f>IF(N124="zákl. přenesená",J124,0)</f>
        <v>0</v>
      </c>
      <c r="BH124" s="149">
        <f>IF(N124="sníž. přenesená",J124,0)</f>
        <v>0</v>
      </c>
      <c r="BI124" s="149">
        <f>IF(N124="nulová",J124,0)</f>
        <v>0</v>
      </c>
      <c r="BJ124" s="15" t="s">
        <v>76</v>
      </c>
      <c r="BK124" s="149">
        <f>ROUND(I124*H124,2)</f>
        <v>0</v>
      </c>
      <c r="BL124" s="15" t="s">
        <v>117</v>
      </c>
      <c r="BM124" s="148" t="s">
        <v>118</v>
      </c>
    </row>
    <row r="125" spans="1:65" s="2" customFormat="1" ht="67.2">
      <c r="A125" s="27"/>
      <c r="B125" s="28"/>
      <c r="C125" s="27"/>
      <c r="D125" s="150" t="s">
        <v>119</v>
      </c>
      <c r="E125" s="27"/>
      <c r="F125" s="151" t="s">
        <v>120</v>
      </c>
      <c r="G125" s="27"/>
      <c r="H125" s="27"/>
      <c r="I125" s="27"/>
      <c r="J125" s="27"/>
      <c r="K125" s="27"/>
      <c r="L125" s="28"/>
      <c r="M125" s="152"/>
      <c r="N125" s="153"/>
      <c r="O125" s="53"/>
      <c r="P125" s="53"/>
      <c r="Q125" s="53"/>
      <c r="R125" s="53"/>
      <c r="S125" s="53"/>
      <c r="T125" s="53"/>
      <c r="U125" s="54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T125" s="15" t="s">
        <v>119</v>
      </c>
      <c r="AU125" s="15" t="s">
        <v>78</v>
      </c>
    </row>
    <row r="126" spans="1:65" s="13" customFormat="1">
      <c r="B126" s="154"/>
      <c r="D126" s="150" t="s">
        <v>121</v>
      </c>
      <c r="E126" s="155" t="s">
        <v>1</v>
      </c>
      <c r="F126" s="156" t="s">
        <v>235</v>
      </c>
      <c r="H126" s="157">
        <f>65*0.1*0.3</f>
        <v>1.95</v>
      </c>
      <c r="L126" s="154"/>
      <c r="M126" s="158"/>
      <c r="N126" s="159"/>
      <c r="O126" s="159"/>
      <c r="P126" s="159"/>
      <c r="Q126" s="159"/>
      <c r="R126" s="159"/>
      <c r="S126" s="159"/>
      <c r="T126" s="159"/>
      <c r="U126" s="160"/>
      <c r="AT126" s="155" t="s">
        <v>121</v>
      </c>
      <c r="AU126" s="155" t="s">
        <v>78</v>
      </c>
      <c r="AV126" s="13" t="s">
        <v>78</v>
      </c>
      <c r="AW126" s="13" t="s">
        <v>26</v>
      </c>
      <c r="AX126" s="13" t="s">
        <v>76</v>
      </c>
      <c r="AY126" s="155" t="s">
        <v>110</v>
      </c>
    </row>
    <row r="127" spans="1:65" s="2" customFormat="1" ht="21.75" customHeight="1">
      <c r="A127" s="27"/>
      <c r="B127" s="137"/>
      <c r="C127" s="138" t="s">
        <v>125</v>
      </c>
      <c r="D127" s="138" t="s">
        <v>112</v>
      </c>
      <c r="E127" s="139" t="s">
        <v>126</v>
      </c>
      <c r="F127" s="140" t="s">
        <v>127</v>
      </c>
      <c r="G127" s="141" t="s">
        <v>123</v>
      </c>
      <c r="H127" s="142">
        <v>65</v>
      </c>
      <c r="I127" s="143">
        <v>0</v>
      </c>
      <c r="J127" s="143">
        <f>ROUND(I127*H127,2)</f>
        <v>0</v>
      </c>
      <c r="K127" s="140" t="s">
        <v>116</v>
      </c>
      <c r="L127" s="28"/>
      <c r="M127" s="144" t="s">
        <v>1</v>
      </c>
      <c r="N127" s="145" t="s">
        <v>35</v>
      </c>
      <c r="O127" s="146">
        <v>0</v>
      </c>
      <c r="P127" s="146">
        <f>O127*H127</f>
        <v>0</v>
      </c>
      <c r="Q127" s="146">
        <v>0</v>
      </c>
      <c r="R127" s="146">
        <f>Q127*H127</f>
        <v>0</v>
      </c>
      <c r="S127" s="146">
        <v>0</v>
      </c>
      <c r="T127" s="146">
        <f>S127*H127</f>
        <v>0</v>
      </c>
      <c r="U127" s="147" t="s">
        <v>1</v>
      </c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R127" s="148" t="s">
        <v>117</v>
      </c>
      <c r="AT127" s="148" t="s">
        <v>112</v>
      </c>
      <c r="AU127" s="148" t="s">
        <v>78</v>
      </c>
      <c r="AY127" s="15" t="s">
        <v>110</v>
      </c>
      <c r="BE127" s="149">
        <f>IF(N127="základní",J127,0)</f>
        <v>0</v>
      </c>
      <c r="BF127" s="149">
        <f>IF(N127="snížená",J127,0)</f>
        <v>0</v>
      </c>
      <c r="BG127" s="149">
        <f>IF(N127="zákl. přenesená",J127,0)</f>
        <v>0</v>
      </c>
      <c r="BH127" s="149">
        <f>IF(N127="sníž. přenesená",J127,0)</f>
        <v>0</v>
      </c>
      <c r="BI127" s="149">
        <f>IF(N127="nulová",J127,0)</f>
        <v>0</v>
      </c>
      <c r="BJ127" s="15" t="s">
        <v>76</v>
      </c>
      <c r="BK127" s="149">
        <f>ROUND(I127*H127,2)</f>
        <v>0</v>
      </c>
      <c r="BL127" s="15" t="s">
        <v>117</v>
      </c>
      <c r="BM127" s="148" t="s">
        <v>128</v>
      </c>
    </row>
    <row r="128" spans="1:65" s="2" customFormat="1" ht="28.8">
      <c r="A128" s="27"/>
      <c r="B128" s="28"/>
      <c r="C128" s="27"/>
      <c r="D128" s="150" t="s">
        <v>119</v>
      </c>
      <c r="E128" s="27"/>
      <c r="F128" s="151" t="s">
        <v>129</v>
      </c>
      <c r="G128" s="27"/>
      <c r="H128" s="27"/>
      <c r="I128" s="27"/>
      <c r="J128" s="27"/>
      <c r="K128" s="27"/>
      <c r="L128" s="28"/>
      <c r="M128" s="152"/>
      <c r="N128" s="153"/>
      <c r="O128" s="53"/>
      <c r="P128" s="53"/>
      <c r="Q128" s="53"/>
      <c r="R128" s="53"/>
      <c r="S128" s="53"/>
      <c r="T128" s="53"/>
      <c r="U128" s="54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T128" s="15" t="s">
        <v>119</v>
      </c>
      <c r="AU128" s="15" t="s">
        <v>78</v>
      </c>
    </row>
    <row r="129" spans="1:65" s="2" customFormat="1" ht="21.75" customHeight="1">
      <c r="A129" s="27"/>
      <c r="B129" s="137"/>
      <c r="C129" s="138" t="s">
        <v>130</v>
      </c>
      <c r="D129" s="138" t="s">
        <v>112</v>
      </c>
      <c r="E129" s="139" t="s">
        <v>131</v>
      </c>
      <c r="F129" s="140" t="s">
        <v>132</v>
      </c>
      <c r="G129" s="141" t="s">
        <v>115</v>
      </c>
      <c r="H129" s="142">
        <f>SUM(H130:H131)</f>
        <v>40</v>
      </c>
      <c r="I129" s="143">
        <v>0</v>
      </c>
      <c r="J129" s="143">
        <f>ROUND(I129*H129,2)</f>
        <v>0</v>
      </c>
      <c r="K129" s="140" t="s">
        <v>116</v>
      </c>
      <c r="L129" s="28"/>
      <c r="M129" s="144" t="s">
        <v>1</v>
      </c>
      <c r="N129" s="145" t="s">
        <v>35</v>
      </c>
      <c r="O129" s="146">
        <v>0</v>
      </c>
      <c r="P129" s="146">
        <f>O129*H129</f>
        <v>0</v>
      </c>
      <c r="Q129" s="146">
        <v>0</v>
      </c>
      <c r="R129" s="146">
        <f>Q129*H129</f>
        <v>0</v>
      </c>
      <c r="S129" s="146">
        <v>0</v>
      </c>
      <c r="T129" s="146">
        <f>S129*H129</f>
        <v>0</v>
      </c>
      <c r="U129" s="147" t="s">
        <v>1</v>
      </c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R129" s="148" t="s">
        <v>117</v>
      </c>
      <c r="AT129" s="148" t="s">
        <v>112</v>
      </c>
      <c r="AU129" s="148" t="s">
        <v>78</v>
      </c>
      <c r="AY129" s="15" t="s">
        <v>110</v>
      </c>
      <c r="BE129" s="149">
        <f>IF(N129="základní",J129,0)</f>
        <v>0</v>
      </c>
      <c r="BF129" s="149">
        <f>IF(N129="snížená",J129,0)</f>
        <v>0</v>
      </c>
      <c r="BG129" s="149">
        <f>IF(N129="zákl. přenesená",J129,0)</f>
        <v>0</v>
      </c>
      <c r="BH129" s="149">
        <f>IF(N129="sníž. přenesená",J129,0)</f>
        <v>0</v>
      </c>
      <c r="BI129" s="149">
        <f>IF(N129="nulová",J129,0)</f>
        <v>0</v>
      </c>
      <c r="BJ129" s="15" t="s">
        <v>76</v>
      </c>
      <c r="BK129" s="149">
        <f>ROUND(I129*H129,2)</f>
        <v>0</v>
      </c>
      <c r="BL129" s="15" t="s">
        <v>117</v>
      </c>
      <c r="BM129" s="148" t="s">
        <v>133</v>
      </c>
    </row>
    <row r="130" spans="1:65" s="2" customFormat="1" ht="28.8">
      <c r="A130" s="27"/>
      <c r="B130" s="28"/>
      <c r="C130" s="27"/>
      <c r="D130" s="150" t="s">
        <v>119</v>
      </c>
      <c r="E130" s="27"/>
      <c r="F130" s="151" t="s">
        <v>134</v>
      </c>
      <c r="G130" s="27"/>
      <c r="H130" s="27"/>
      <c r="I130" s="27"/>
      <c r="J130" s="27"/>
      <c r="K130" s="27"/>
      <c r="L130" s="28"/>
      <c r="M130" s="152"/>
      <c r="N130" s="153"/>
      <c r="O130" s="53"/>
      <c r="P130" s="53"/>
      <c r="Q130" s="53"/>
      <c r="R130" s="53"/>
      <c r="S130" s="53"/>
      <c r="T130" s="53"/>
      <c r="U130" s="54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T130" s="15" t="s">
        <v>119</v>
      </c>
      <c r="AU130" s="15" t="s">
        <v>78</v>
      </c>
    </row>
    <row r="131" spans="1:65" s="13" customFormat="1">
      <c r="B131" s="154"/>
      <c r="D131" s="150" t="s">
        <v>121</v>
      </c>
      <c r="E131" s="155" t="s">
        <v>1</v>
      </c>
      <c r="F131" s="156" t="s">
        <v>236</v>
      </c>
      <c r="H131" s="157">
        <f>0.2*200</f>
        <v>40</v>
      </c>
      <c r="L131" s="154"/>
      <c r="M131" s="158"/>
      <c r="N131" s="159"/>
      <c r="O131" s="159"/>
      <c r="P131" s="159"/>
      <c r="Q131" s="159"/>
      <c r="R131" s="159"/>
      <c r="S131" s="159"/>
      <c r="T131" s="159"/>
      <c r="U131" s="160"/>
      <c r="AT131" s="155" t="s">
        <v>121</v>
      </c>
      <c r="AU131" s="155" t="s">
        <v>78</v>
      </c>
      <c r="AV131" s="13" t="s">
        <v>78</v>
      </c>
      <c r="AW131" s="13" t="s">
        <v>26</v>
      </c>
      <c r="AX131" s="13" t="s">
        <v>70</v>
      </c>
      <c r="AY131" s="155" t="s">
        <v>110</v>
      </c>
    </row>
    <row r="132" spans="1:65" s="2" customFormat="1" ht="21.75" customHeight="1">
      <c r="A132" s="27"/>
      <c r="B132" s="137"/>
      <c r="C132" s="138" t="s">
        <v>135</v>
      </c>
      <c r="D132" s="138" t="s">
        <v>112</v>
      </c>
      <c r="E132" s="139" t="s">
        <v>136</v>
      </c>
      <c r="F132" s="140" t="s">
        <v>137</v>
      </c>
      <c r="G132" s="141" t="s">
        <v>115</v>
      </c>
      <c r="H132" s="142">
        <f>SUM(H134:H134)</f>
        <v>20</v>
      </c>
      <c r="I132" s="143">
        <v>0</v>
      </c>
      <c r="J132" s="143">
        <f>ROUND(I132*H132,2)</f>
        <v>0</v>
      </c>
      <c r="K132" s="140" t="s">
        <v>116</v>
      </c>
      <c r="L132" s="28"/>
      <c r="M132" s="144" t="s">
        <v>1</v>
      </c>
      <c r="N132" s="145" t="s">
        <v>35</v>
      </c>
      <c r="O132" s="146">
        <v>0</v>
      </c>
      <c r="P132" s="146">
        <f>O132*H132</f>
        <v>0</v>
      </c>
      <c r="Q132" s="146">
        <v>0</v>
      </c>
      <c r="R132" s="146">
        <f>Q132*H132</f>
        <v>0</v>
      </c>
      <c r="S132" s="146">
        <v>0</v>
      </c>
      <c r="T132" s="146">
        <f>S132*H132</f>
        <v>0</v>
      </c>
      <c r="U132" s="147" t="s">
        <v>1</v>
      </c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R132" s="148" t="s">
        <v>117</v>
      </c>
      <c r="AT132" s="148" t="s">
        <v>112</v>
      </c>
      <c r="AU132" s="148" t="s">
        <v>78</v>
      </c>
      <c r="AY132" s="15" t="s">
        <v>110</v>
      </c>
      <c r="BE132" s="149">
        <f>IF(N132="základní",J132,0)</f>
        <v>0</v>
      </c>
      <c r="BF132" s="149">
        <f>IF(N132="snížená",J132,0)</f>
        <v>0</v>
      </c>
      <c r="BG132" s="149">
        <f>IF(N132="zákl. přenesená",J132,0)</f>
        <v>0</v>
      </c>
      <c r="BH132" s="149">
        <f>IF(N132="sníž. přenesená",J132,0)</f>
        <v>0</v>
      </c>
      <c r="BI132" s="149">
        <f>IF(N132="nulová",J132,0)</f>
        <v>0</v>
      </c>
      <c r="BJ132" s="15" t="s">
        <v>76</v>
      </c>
      <c r="BK132" s="149">
        <f>ROUND(I132*H132,2)</f>
        <v>0</v>
      </c>
      <c r="BL132" s="15" t="s">
        <v>117</v>
      </c>
      <c r="BM132" s="148" t="s">
        <v>138</v>
      </c>
    </row>
    <row r="133" spans="1:65" s="2" customFormat="1" ht="345.6">
      <c r="A133" s="27"/>
      <c r="B133" s="28"/>
      <c r="C133" s="27"/>
      <c r="D133" s="150" t="s">
        <v>119</v>
      </c>
      <c r="E133" s="27"/>
      <c r="F133" s="151" t="s">
        <v>139</v>
      </c>
      <c r="G133" s="27"/>
      <c r="H133" s="27"/>
      <c r="I133" s="27"/>
      <c r="J133" s="27"/>
      <c r="K133" s="27"/>
      <c r="L133" s="28"/>
      <c r="M133" s="152"/>
      <c r="N133" s="153"/>
      <c r="O133" s="53"/>
      <c r="P133" s="53"/>
      <c r="Q133" s="53"/>
      <c r="R133" s="53"/>
      <c r="S133" s="53"/>
      <c r="T133" s="53"/>
      <c r="U133" s="54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T133" s="15" t="s">
        <v>119</v>
      </c>
      <c r="AU133" s="15" t="s">
        <v>78</v>
      </c>
    </row>
    <row r="134" spans="1:65" s="13" customFormat="1">
      <c r="B134" s="154"/>
      <c r="D134" s="150" t="s">
        <v>121</v>
      </c>
      <c r="E134" s="155" t="s">
        <v>1</v>
      </c>
      <c r="F134" s="156" t="s">
        <v>237</v>
      </c>
      <c r="H134" s="157">
        <f>200*0.1</f>
        <v>20</v>
      </c>
      <c r="L134" s="154"/>
      <c r="M134" s="158"/>
      <c r="N134" s="159"/>
      <c r="O134" s="159"/>
      <c r="P134" s="159"/>
      <c r="Q134" s="159"/>
      <c r="R134" s="159"/>
      <c r="S134" s="159"/>
      <c r="T134" s="159"/>
      <c r="U134" s="160"/>
      <c r="AT134" s="155" t="s">
        <v>121</v>
      </c>
      <c r="AU134" s="155" t="s">
        <v>78</v>
      </c>
      <c r="AV134" s="13" t="s">
        <v>78</v>
      </c>
      <c r="AW134" s="13" t="s">
        <v>26</v>
      </c>
      <c r="AX134" s="13" t="s">
        <v>70</v>
      </c>
      <c r="AY134" s="155" t="s">
        <v>110</v>
      </c>
    </row>
    <row r="135" spans="1:65" s="2" customFormat="1" ht="16.5" customHeight="1">
      <c r="A135" s="27"/>
      <c r="B135" s="137"/>
      <c r="C135" s="138" t="s">
        <v>140</v>
      </c>
      <c r="D135" s="138" t="s">
        <v>112</v>
      </c>
      <c r="E135" s="139" t="s">
        <v>141</v>
      </c>
      <c r="F135" s="140" t="s">
        <v>142</v>
      </c>
      <c r="G135" s="141" t="s">
        <v>143</v>
      </c>
      <c r="H135" s="142">
        <f>SUM(H137:H137)</f>
        <v>190</v>
      </c>
      <c r="I135" s="143">
        <v>0</v>
      </c>
      <c r="J135" s="143">
        <f>ROUND(I135*H135,2)</f>
        <v>0</v>
      </c>
      <c r="K135" s="140" t="s">
        <v>116</v>
      </c>
      <c r="L135" s="28"/>
      <c r="M135" s="144" t="s">
        <v>1</v>
      </c>
      <c r="N135" s="145" t="s">
        <v>35</v>
      </c>
      <c r="O135" s="146">
        <v>0</v>
      </c>
      <c r="P135" s="146">
        <f>O135*H135</f>
        <v>0</v>
      </c>
      <c r="Q135" s="146">
        <v>0</v>
      </c>
      <c r="R135" s="146">
        <f>Q135*H135</f>
        <v>0</v>
      </c>
      <c r="S135" s="146">
        <v>0</v>
      </c>
      <c r="T135" s="146">
        <f>S135*H135</f>
        <v>0</v>
      </c>
      <c r="U135" s="147" t="s">
        <v>1</v>
      </c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R135" s="148" t="s">
        <v>117</v>
      </c>
      <c r="AT135" s="148" t="s">
        <v>112</v>
      </c>
      <c r="AU135" s="148" t="s">
        <v>78</v>
      </c>
      <c r="AY135" s="15" t="s">
        <v>110</v>
      </c>
      <c r="BE135" s="149">
        <f>IF(N135="základní",J135,0)</f>
        <v>0</v>
      </c>
      <c r="BF135" s="149">
        <f>IF(N135="snížená",J135,0)</f>
        <v>0</v>
      </c>
      <c r="BG135" s="149">
        <f>IF(N135="zákl. přenesená",J135,0)</f>
        <v>0</v>
      </c>
      <c r="BH135" s="149">
        <f>IF(N135="sníž. přenesená",J135,0)</f>
        <v>0</v>
      </c>
      <c r="BI135" s="149">
        <f>IF(N135="nulová",J135,0)</f>
        <v>0</v>
      </c>
      <c r="BJ135" s="15" t="s">
        <v>76</v>
      </c>
      <c r="BK135" s="149">
        <f>ROUND(I135*H135,2)</f>
        <v>0</v>
      </c>
      <c r="BL135" s="15" t="s">
        <v>117</v>
      </c>
      <c r="BM135" s="148" t="s">
        <v>144</v>
      </c>
    </row>
    <row r="136" spans="1:65" s="2" customFormat="1" ht="19.2">
      <c r="A136" s="27"/>
      <c r="B136" s="28"/>
      <c r="C136" s="27"/>
      <c r="D136" s="150" t="s">
        <v>119</v>
      </c>
      <c r="E136" s="27"/>
      <c r="F136" s="151" t="s">
        <v>145</v>
      </c>
      <c r="G136" s="27"/>
      <c r="H136" s="27"/>
      <c r="I136" s="27"/>
      <c r="J136" s="27"/>
      <c r="K136" s="27"/>
      <c r="L136" s="28"/>
      <c r="M136" s="152"/>
      <c r="N136" s="153"/>
      <c r="O136" s="53"/>
      <c r="P136" s="53"/>
      <c r="Q136" s="53"/>
      <c r="R136" s="53"/>
      <c r="S136" s="53"/>
      <c r="T136" s="53"/>
      <c r="U136" s="54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T136" s="15" t="s">
        <v>119</v>
      </c>
      <c r="AU136" s="15" t="s">
        <v>78</v>
      </c>
    </row>
    <row r="137" spans="1:65" s="13" customFormat="1">
      <c r="B137" s="154"/>
      <c r="D137" s="150" t="s">
        <v>121</v>
      </c>
      <c r="E137" s="155" t="s">
        <v>1</v>
      </c>
      <c r="F137" s="156" t="s">
        <v>238</v>
      </c>
      <c r="H137" s="157">
        <v>190</v>
      </c>
      <c r="L137" s="154"/>
      <c r="M137" s="158"/>
      <c r="N137" s="159"/>
      <c r="O137" s="159"/>
      <c r="P137" s="159"/>
      <c r="Q137" s="159"/>
      <c r="R137" s="159"/>
      <c r="S137" s="159"/>
      <c r="T137" s="159"/>
      <c r="U137" s="160"/>
      <c r="AT137" s="155" t="s">
        <v>121</v>
      </c>
      <c r="AU137" s="155" t="s">
        <v>78</v>
      </c>
      <c r="AV137" s="13" t="s">
        <v>78</v>
      </c>
      <c r="AW137" s="13" t="s">
        <v>26</v>
      </c>
      <c r="AX137" s="13" t="s">
        <v>70</v>
      </c>
      <c r="AY137" s="155" t="s">
        <v>110</v>
      </c>
    </row>
    <row r="138" spans="1:65" s="2" customFormat="1" ht="16.5" customHeight="1">
      <c r="A138" s="27"/>
      <c r="B138" s="137"/>
      <c r="C138" s="138" t="s">
        <v>146</v>
      </c>
      <c r="D138" s="138" t="s">
        <v>112</v>
      </c>
      <c r="E138" s="139" t="s">
        <v>147</v>
      </c>
      <c r="F138" s="140" t="s">
        <v>148</v>
      </c>
      <c r="G138" s="141" t="s">
        <v>143</v>
      </c>
      <c r="H138" s="142">
        <f>SUM(H139:H140)</f>
        <v>135</v>
      </c>
      <c r="I138" s="143">
        <v>0</v>
      </c>
      <c r="J138" s="143">
        <f>ROUND(I138*H138,2)</f>
        <v>0</v>
      </c>
      <c r="K138" s="140" t="s">
        <v>116</v>
      </c>
      <c r="L138" s="28"/>
      <c r="M138" s="144" t="s">
        <v>1</v>
      </c>
      <c r="N138" s="145" t="s">
        <v>35</v>
      </c>
      <c r="O138" s="146">
        <v>0</v>
      </c>
      <c r="P138" s="146">
        <f>O138*H138</f>
        <v>0</v>
      </c>
      <c r="Q138" s="146">
        <v>0</v>
      </c>
      <c r="R138" s="146">
        <f>Q138*H138</f>
        <v>0</v>
      </c>
      <c r="S138" s="146">
        <v>0</v>
      </c>
      <c r="T138" s="146">
        <f>S138*H138</f>
        <v>0</v>
      </c>
      <c r="U138" s="147" t="s">
        <v>1</v>
      </c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R138" s="148" t="s">
        <v>117</v>
      </c>
      <c r="AT138" s="148" t="s">
        <v>112</v>
      </c>
      <c r="AU138" s="148" t="s">
        <v>78</v>
      </c>
      <c r="AY138" s="15" t="s">
        <v>110</v>
      </c>
      <c r="BE138" s="149">
        <f>IF(N138="základní",J138,0)</f>
        <v>0</v>
      </c>
      <c r="BF138" s="149">
        <f>IF(N138="snížená",J138,0)</f>
        <v>0</v>
      </c>
      <c r="BG138" s="149">
        <f>IF(N138="zákl. přenesená",J138,0)</f>
        <v>0</v>
      </c>
      <c r="BH138" s="149">
        <f>IF(N138="sníž. přenesená",J138,0)</f>
        <v>0</v>
      </c>
      <c r="BI138" s="149">
        <f>IF(N138="nulová",J138,0)</f>
        <v>0</v>
      </c>
      <c r="BJ138" s="15" t="s">
        <v>76</v>
      </c>
      <c r="BK138" s="149">
        <f>ROUND(I138*H138,2)</f>
        <v>0</v>
      </c>
      <c r="BL138" s="15" t="s">
        <v>117</v>
      </c>
      <c r="BM138" s="148" t="s">
        <v>149</v>
      </c>
    </row>
    <row r="139" spans="1:65" s="2" customFormat="1" ht="38.4">
      <c r="A139" s="27"/>
      <c r="B139" s="28"/>
      <c r="C139" s="27"/>
      <c r="D139" s="150" t="s">
        <v>119</v>
      </c>
      <c r="E139" s="27"/>
      <c r="F139" s="151" t="s">
        <v>150</v>
      </c>
      <c r="G139" s="27"/>
      <c r="H139" s="27"/>
      <c r="I139" s="27"/>
      <c r="J139" s="27"/>
      <c r="K139" s="27"/>
      <c r="L139" s="28"/>
      <c r="M139" s="152"/>
      <c r="N139" s="153"/>
      <c r="O139" s="53"/>
      <c r="P139" s="53"/>
      <c r="Q139" s="53"/>
      <c r="R139" s="53"/>
      <c r="S139" s="53"/>
      <c r="T139" s="53"/>
      <c r="U139" s="54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T139" s="15" t="s">
        <v>119</v>
      </c>
      <c r="AU139" s="15" t="s">
        <v>78</v>
      </c>
    </row>
    <row r="140" spans="1:65" s="13" customFormat="1">
      <c r="B140" s="154"/>
      <c r="D140" s="150" t="s">
        <v>121</v>
      </c>
      <c r="E140" s="155" t="s">
        <v>1</v>
      </c>
      <c r="F140" s="156" t="s">
        <v>239</v>
      </c>
      <c r="H140" s="157">
        <f>(65+35*2)*0.5*2</f>
        <v>135</v>
      </c>
      <c r="L140" s="154"/>
      <c r="M140" s="158"/>
      <c r="N140" s="159"/>
      <c r="O140" s="159"/>
      <c r="P140" s="159"/>
      <c r="Q140" s="159"/>
      <c r="R140" s="159"/>
      <c r="S140" s="159"/>
      <c r="T140" s="159"/>
      <c r="U140" s="160"/>
      <c r="AT140" s="155" t="s">
        <v>121</v>
      </c>
      <c r="AU140" s="155" t="s">
        <v>78</v>
      </c>
      <c r="AV140" s="13" t="s">
        <v>78</v>
      </c>
      <c r="AW140" s="13" t="s">
        <v>26</v>
      </c>
      <c r="AX140" s="13" t="s">
        <v>70</v>
      </c>
      <c r="AY140" s="155" t="s">
        <v>110</v>
      </c>
    </row>
    <row r="141" spans="1:65" s="2" customFormat="1" ht="16.5" customHeight="1">
      <c r="A141" s="27"/>
      <c r="B141" s="137"/>
      <c r="C141" s="138" t="s">
        <v>151</v>
      </c>
      <c r="D141" s="138" t="s">
        <v>112</v>
      </c>
      <c r="E141" s="139" t="s">
        <v>152</v>
      </c>
      <c r="F141" s="140" t="s">
        <v>153</v>
      </c>
      <c r="G141" s="141" t="s">
        <v>143</v>
      </c>
      <c r="H141" s="142">
        <v>135</v>
      </c>
      <c r="I141" s="143">
        <v>0</v>
      </c>
      <c r="J141" s="143">
        <f>ROUND(I141*H141,2)</f>
        <v>0</v>
      </c>
      <c r="K141" s="140" t="s">
        <v>116</v>
      </c>
      <c r="L141" s="28"/>
      <c r="M141" s="144" t="s">
        <v>1</v>
      </c>
      <c r="N141" s="145" t="s">
        <v>35</v>
      </c>
      <c r="O141" s="146">
        <v>0</v>
      </c>
      <c r="P141" s="146">
        <f>O141*H141</f>
        <v>0</v>
      </c>
      <c r="Q141" s="146">
        <v>0</v>
      </c>
      <c r="R141" s="146">
        <f>Q141*H141</f>
        <v>0</v>
      </c>
      <c r="S141" s="146">
        <v>0</v>
      </c>
      <c r="T141" s="146">
        <f>S141*H141</f>
        <v>0</v>
      </c>
      <c r="U141" s="147" t="s">
        <v>1</v>
      </c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R141" s="148" t="s">
        <v>117</v>
      </c>
      <c r="AT141" s="148" t="s">
        <v>112</v>
      </c>
      <c r="AU141" s="148" t="s">
        <v>78</v>
      </c>
      <c r="AY141" s="15" t="s">
        <v>110</v>
      </c>
      <c r="BE141" s="149">
        <f>IF(N141="základní",J141,0)</f>
        <v>0</v>
      </c>
      <c r="BF141" s="149">
        <f>IF(N141="snížená",J141,0)</f>
        <v>0</v>
      </c>
      <c r="BG141" s="149">
        <f>IF(N141="zákl. přenesená",J141,0)</f>
        <v>0</v>
      </c>
      <c r="BH141" s="149">
        <f>IF(N141="sníž. přenesená",J141,0)</f>
        <v>0</v>
      </c>
      <c r="BI141" s="149">
        <f>IF(N141="nulová",J141,0)</f>
        <v>0</v>
      </c>
      <c r="BJ141" s="15" t="s">
        <v>76</v>
      </c>
      <c r="BK141" s="149">
        <f>ROUND(I141*H141,2)</f>
        <v>0</v>
      </c>
      <c r="BL141" s="15" t="s">
        <v>117</v>
      </c>
      <c r="BM141" s="148" t="s">
        <v>154</v>
      </c>
    </row>
    <row r="142" spans="1:65" s="2" customFormat="1" ht="28.8">
      <c r="A142" s="27"/>
      <c r="B142" s="28"/>
      <c r="C142" s="27"/>
      <c r="D142" s="150" t="s">
        <v>119</v>
      </c>
      <c r="E142" s="27"/>
      <c r="F142" s="151" t="s">
        <v>155</v>
      </c>
      <c r="G142" s="27"/>
      <c r="H142" s="27"/>
      <c r="I142" s="27"/>
      <c r="J142" s="27"/>
      <c r="K142" s="27"/>
      <c r="L142" s="28"/>
      <c r="M142" s="152"/>
      <c r="N142" s="153"/>
      <c r="O142" s="53"/>
      <c r="P142" s="53"/>
      <c r="Q142" s="53"/>
      <c r="R142" s="53"/>
      <c r="S142" s="53"/>
      <c r="T142" s="53"/>
      <c r="U142" s="54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T142" s="15" t="s">
        <v>119</v>
      </c>
      <c r="AU142" s="15" t="s">
        <v>78</v>
      </c>
    </row>
    <row r="143" spans="1:65" s="12" customFormat="1" ht="22.95" customHeight="1">
      <c r="B143" s="125"/>
      <c r="D143" s="126" t="s">
        <v>69</v>
      </c>
      <c r="E143" s="135" t="s">
        <v>124</v>
      </c>
      <c r="F143" s="135" t="s">
        <v>156</v>
      </c>
      <c r="J143" s="136">
        <f>SUBTOTAL(9,J144:J153)</f>
        <v>0</v>
      </c>
      <c r="L143" s="125"/>
      <c r="M143" s="129"/>
      <c r="N143" s="130"/>
      <c r="O143" s="130"/>
      <c r="P143" s="131">
        <f>SUM(P146:P154)</f>
        <v>0</v>
      </c>
      <c r="Q143" s="130"/>
      <c r="R143" s="131">
        <f>SUM(R146:R154)</f>
        <v>0</v>
      </c>
      <c r="S143" s="130"/>
      <c r="T143" s="131">
        <f>SUM(T146:T154)</f>
        <v>0</v>
      </c>
      <c r="U143" s="132"/>
      <c r="AR143" s="126" t="s">
        <v>76</v>
      </c>
      <c r="AT143" s="133" t="s">
        <v>69</v>
      </c>
      <c r="AU143" s="133" t="s">
        <v>76</v>
      </c>
      <c r="AY143" s="126" t="s">
        <v>110</v>
      </c>
      <c r="BK143" s="134">
        <f>SUM(BK146:BK154)</f>
        <v>0</v>
      </c>
    </row>
    <row r="144" spans="1:65" s="2" customFormat="1" ht="16.5" customHeight="1">
      <c r="B144" s="166"/>
      <c r="C144" s="167" t="s">
        <v>162</v>
      </c>
      <c r="D144" s="167" t="s">
        <v>112</v>
      </c>
      <c r="E144" s="168" t="s">
        <v>247</v>
      </c>
      <c r="F144" s="169" t="s">
        <v>248</v>
      </c>
      <c r="G144" s="170" t="s">
        <v>143</v>
      </c>
      <c r="H144" s="171">
        <f>65*0.3</f>
        <v>19.5</v>
      </c>
      <c r="I144" s="172">
        <v>0</v>
      </c>
      <c r="J144" s="172">
        <f>ROUND(I144*H144,2)</f>
        <v>0</v>
      </c>
      <c r="K144" s="169" t="s">
        <v>116</v>
      </c>
      <c r="L144" s="37"/>
      <c r="M144" s="173" t="s">
        <v>1</v>
      </c>
      <c r="N144" s="174" t="s">
        <v>35</v>
      </c>
      <c r="O144" s="175">
        <v>0</v>
      </c>
      <c r="P144" s="175">
        <f>O144*H144</f>
        <v>0</v>
      </c>
      <c r="Q144" s="175">
        <v>0</v>
      </c>
      <c r="R144" s="175">
        <f>Q144*H144</f>
        <v>0</v>
      </c>
      <c r="S144" s="175">
        <v>0</v>
      </c>
      <c r="T144" s="176">
        <f>S144*H144</f>
        <v>0</v>
      </c>
      <c r="AR144" s="177" t="s">
        <v>117</v>
      </c>
      <c r="AT144" s="177" t="s">
        <v>112</v>
      </c>
      <c r="AU144" s="177" t="s">
        <v>78</v>
      </c>
      <c r="AY144" s="177" t="s">
        <v>110</v>
      </c>
      <c r="BE144" s="178">
        <f>IF(N144="základní",J144,0)</f>
        <v>0</v>
      </c>
      <c r="BF144" s="178">
        <f>IF(N144="snížená",J144,0)</f>
        <v>0</v>
      </c>
      <c r="BG144" s="178">
        <f>IF(N144="zákl. přenesená",J144,0)</f>
        <v>0</v>
      </c>
      <c r="BH144" s="178">
        <f>IF(N144="sníž. přenesená",J144,0)</f>
        <v>0</v>
      </c>
      <c r="BI144" s="178">
        <f>IF(N144="nulová",J144,0)</f>
        <v>0</v>
      </c>
      <c r="BJ144" s="177" t="s">
        <v>76</v>
      </c>
      <c r="BK144" s="178">
        <f>ROUND(I144*H144,2)</f>
        <v>0</v>
      </c>
      <c r="BL144" s="177" t="s">
        <v>117</v>
      </c>
      <c r="BM144" s="177" t="s">
        <v>249</v>
      </c>
    </row>
    <row r="145" spans="1:65" s="2" customFormat="1" ht="144">
      <c r="B145" s="37"/>
      <c r="D145" s="179" t="s">
        <v>119</v>
      </c>
      <c r="F145" s="180" t="s">
        <v>161</v>
      </c>
      <c r="L145" s="37"/>
      <c r="M145" s="181"/>
      <c r="T145" s="182"/>
      <c r="AT145" s="177" t="s">
        <v>119</v>
      </c>
      <c r="AU145" s="177" t="s">
        <v>78</v>
      </c>
    </row>
    <row r="146" spans="1:65" s="2" customFormat="1" ht="16.5" customHeight="1">
      <c r="A146" s="27"/>
      <c r="B146" s="137"/>
      <c r="C146" s="138" t="s">
        <v>8</v>
      </c>
      <c r="D146" s="138" t="s">
        <v>112</v>
      </c>
      <c r="E146" s="139" t="s">
        <v>157</v>
      </c>
      <c r="F146" s="140" t="s">
        <v>158</v>
      </c>
      <c r="G146" s="141" t="s">
        <v>115</v>
      </c>
      <c r="H146" s="142">
        <f>SUM(H147:H148)</f>
        <v>38</v>
      </c>
      <c r="I146" s="143">
        <v>0</v>
      </c>
      <c r="J146" s="143">
        <f>ROUND(I146*H146,2)</f>
        <v>0</v>
      </c>
      <c r="K146" s="140" t="s">
        <v>116</v>
      </c>
      <c r="L146" s="28"/>
      <c r="M146" s="144" t="s">
        <v>1</v>
      </c>
      <c r="N146" s="145" t="s">
        <v>35</v>
      </c>
      <c r="O146" s="146">
        <v>0</v>
      </c>
      <c r="P146" s="146">
        <f>O146*H146</f>
        <v>0</v>
      </c>
      <c r="Q146" s="146">
        <v>0</v>
      </c>
      <c r="R146" s="146">
        <f>Q146*H146</f>
        <v>0</v>
      </c>
      <c r="S146" s="146">
        <v>0</v>
      </c>
      <c r="T146" s="146">
        <f>S146*H146</f>
        <v>0</v>
      </c>
      <c r="U146" s="147" t="s">
        <v>1</v>
      </c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R146" s="148" t="s">
        <v>117</v>
      </c>
      <c r="AT146" s="148" t="s">
        <v>112</v>
      </c>
      <c r="AU146" s="148" t="s">
        <v>78</v>
      </c>
      <c r="AY146" s="15" t="s">
        <v>110</v>
      </c>
      <c r="BE146" s="149">
        <f>IF(N146="základní",J146,0)</f>
        <v>0</v>
      </c>
      <c r="BF146" s="149">
        <f>IF(N146="snížená",J146,0)</f>
        <v>0</v>
      </c>
      <c r="BG146" s="149">
        <f>IF(N146="zákl. přenesená",J146,0)</f>
        <v>0</v>
      </c>
      <c r="BH146" s="149">
        <f>IF(N146="sníž. přenesená",J146,0)</f>
        <v>0</v>
      </c>
      <c r="BI146" s="149">
        <f>IF(N146="nulová",J146,0)</f>
        <v>0</v>
      </c>
      <c r="BJ146" s="15" t="s">
        <v>76</v>
      </c>
      <c r="BK146" s="149">
        <f>ROUND(I146*H146,2)</f>
        <v>0</v>
      </c>
      <c r="BL146" s="15" t="s">
        <v>117</v>
      </c>
      <c r="BM146" s="148" t="s">
        <v>159</v>
      </c>
    </row>
    <row r="147" spans="1:65" s="2" customFormat="1" ht="48">
      <c r="A147" s="27"/>
      <c r="B147" s="28"/>
      <c r="C147" s="27"/>
      <c r="D147" s="150" t="s">
        <v>119</v>
      </c>
      <c r="E147" s="27"/>
      <c r="F147" s="151" t="s">
        <v>160</v>
      </c>
      <c r="G147" s="27"/>
      <c r="H147" s="27"/>
      <c r="I147" s="27"/>
      <c r="J147" s="27"/>
      <c r="K147" s="27"/>
      <c r="L147" s="28"/>
      <c r="M147" s="152"/>
      <c r="N147" s="153"/>
      <c r="O147" s="53"/>
      <c r="P147" s="53"/>
      <c r="Q147" s="53"/>
      <c r="R147" s="53"/>
      <c r="S147" s="53"/>
      <c r="T147" s="53"/>
      <c r="U147" s="54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T147" s="15" t="s">
        <v>119</v>
      </c>
      <c r="AU147" s="15" t="s">
        <v>78</v>
      </c>
    </row>
    <row r="148" spans="1:65" s="13" customFormat="1">
      <c r="B148" s="154"/>
      <c r="D148" s="150" t="s">
        <v>121</v>
      </c>
      <c r="E148" s="155" t="s">
        <v>1</v>
      </c>
      <c r="F148" s="156" t="s">
        <v>240</v>
      </c>
      <c r="H148" s="157">
        <f>190*0.2</f>
        <v>38</v>
      </c>
      <c r="L148" s="154"/>
      <c r="M148" s="158"/>
      <c r="N148" s="159"/>
      <c r="O148" s="159"/>
      <c r="P148" s="159"/>
      <c r="Q148" s="159"/>
      <c r="R148" s="159"/>
      <c r="S148" s="159"/>
      <c r="T148" s="159"/>
      <c r="U148" s="160"/>
      <c r="AT148" s="155" t="s">
        <v>121</v>
      </c>
      <c r="AU148" s="155" t="s">
        <v>78</v>
      </c>
      <c r="AV148" s="13" t="s">
        <v>78</v>
      </c>
      <c r="AW148" s="13" t="s">
        <v>26</v>
      </c>
      <c r="AX148" s="13" t="s">
        <v>70</v>
      </c>
      <c r="AY148" s="155" t="s">
        <v>110</v>
      </c>
    </row>
    <row r="149" spans="1:65" s="2" customFormat="1" ht="21.75" customHeight="1">
      <c r="A149" s="27"/>
      <c r="B149" s="137"/>
      <c r="C149" s="138" t="s">
        <v>163</v>
      </c>
      <c r="D149" s="138" t="s">
        <v>112</v>
      </c>
      <c r="E149" s="139" t="s">
        <v>164</v>
      </c>
      <c r="F149" s="140" t="s">
        <v>165</v>
      </c>
      <c r="G149" s="141" t="s">
        <v>143</v>
      </c>
      <c r="H149" s="142">
        <f>H151</f>
        <v>180</v>
      </c>
      <c r="I149" s="143">
        <v>0</v>
      </c>
      <c r="J149" s="143">
        <f>ROUND(I149*H149,2)</f>
        <v>0</v>
      </c>
      <c r="K149" s="140" t="s">
        <v>116</v>
      </c>
      <c r="L149" s="28"/>
      <c r="M149" s="144" t="s">
        <v>1</v>
      </c>
      <c r="N149" s="145" t="s">
        <v>35</v>
      </c>
      <c r="O149" s="146">
        <v>0</v>
      </c>
      <c r="P149" s="146">
        <f>O149*H149</f>
        <v>0</v>
      </c>
      <c r="Q149" s="146">
        <v>0</v>
      </c>
      <c r="R149" s="146">
        <f>Q149*H149</f>
        <v>0</v>
      </c>
      <c r="S149" s="146">
        <v>0</v>
      </c>
      <c r="T149" s="146">
        <f>S149*H149</f>
        <v>0</v>
      </c>
      <c r="U149" s="147" t="s">
        <v>1</v>
      </c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R149" s="148" t="s">
        <v>117</v>
      </c>
      <c r="AT149" s="148" t="s">
        <v>112</v>
      </c>
      <c r="AU149" s="148" t="s">
        <v>78</v>
      </c>
      <c r="AY149" s="15" t="s">
        <v>110</v>
      </c>
      <c r="BE149" s="149">
        <f>IF(N149="základní",J149,0)</f>
        <v>0</v>
      </c>
      <c r="BF149" s="149">
        <f>IF(N149="snížená",J149,0)</f>
        <v>0</v>
      </c>
      <c r="BG149" s="149">
        <f>IF(N149="zákl. přenesená",J149,0)</f>
        <v>0</v>
      </c>
      <c r="BH149" s="149">
        <f>IF(N149="sníž. přenesená",J149,0)</f>
        <v>0</v>
      </c>
      <c r="BI149" s="149">
        <f>IF(N149="nulová",J149,0)</f>
        <v>0</v>
      </c>
      <c r="BJ149" s="15" t="s">
        <v>76</v>
      </c>
      <c r="BK149" s="149">
        <f>ROUND(I149*H149,2)</f>
        <v>0</v>
      </c>
      <c r="BL149" s="15" t="s">
        <v>117</v>
      </c>
      <c r="BM149" s="148" t="s">
        <v>166</v>
      </c>
    </row>
    <row r="150" spans="1:65" s="2" customFormat="1" ht="134.4">
      <c r="A150" s="27"/>
      <c r="B150" s="28"/>
      <c r="C150" s="27"/>
      <c r="D150" s="150" t="s">
        <v>119</v>
      </c>
      <c r="E150" s="27"/>
      <c r="F150" s="151" t="s">
        <v>167</v>
      </c>
      <c r="G150" s="27"/>
      <c r="H150" s="27"/>
      <c r="I150" s="27"/>
      <c r="J150" s="27"/>
      <c r="K150" s="27"/>
      <c r="L150" s="28"/>
      <c r="M150" s="152"/>
      <c r="N150" s="153"/>
      <c r="O150" s="53"/>
      <c r="P150" s="53"/>
      <c r="Q150" s="53"/>
      <c r="R150" s="53"/>
      <c r="S150" s="53"/>
      <c r="T150" s="53"/>
      <c r="U150" s="54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T150" s="15" t="s">
        <v>119</v>
      </c>
      <c r="AU150" s="15" t="s">
        <v>78</v>
      </c>
    </row>
    <row r="151" spans="1:65" s="13" customFormat="1">
      <c r="B151" s="154"/>
      <c r="D151" s="150" t="s">
        <v>121</v>
      </c>
      <c r="E151" s="155" t="s">
        <v>1</v>
      </c>
      <c r="F151" s="156" t="s">
        <v>241</v>
      </c>
      <c r="H151" s="157">
        <v>180</v>
      </c>
      <c r="L151" s="154"/>
      <c r="M151" s="158"/>
      <c r="N151" s="159"/>
      <c r="O151" s="159"/>
      <c r="P151" s="159"/>
      <c r="Q151" s="159"/>
      <c r="R151" s="159"/>
      <c r="S151" s="159"/>
      <c r="T151" s="159"/>
      <c r="U151" s="160"/>
      <c r="AT151" s="155" t="s">
        <v>121</v>
      </c>
      <c r="AU151" s="155" t="s">
        <v>78</v>
      </c>
      <c r="AV151" s="13" t="s">
        <v>78</v>
      </c>
      <c r="AW151" s="13" t="s">
        <v>26</v>
      </c>
      <c r="AX151" s="13" t="s">
        <v>76</v>
      </c>
      <c r="AY151" s="155" t="s">
        <v>110</v>
      </c>
    </row>
    <row r="152" spans="1:65" s="2" customFormat="1" ht="21.75" customHeight="1">
      <c r="A152" s="27"/>
      <c r="B152" s="137"/>
      <c r="C152" s="138" t="s">
        <v>168</v>
      </c>
      <c r="D152" s="138" t="s">
        <v>112</v>
      </c>
      <c r="E152" s="139" t="s">
        <v>169</v>
      </c>
      <c r="F152" s="140" t="s">
        <v>170</v>
      </c>
      <c r="G152" s="141" t="s">
        <v>143</v>
      </c>
      <c r="H152" s="142">
        <f>H154</f>
        <v>10</v>
      </c>
      <c r="I152" s="143">
        <v>0</v>
      </c>
      <c r="J152" s="143">
        <f>ROUND(I152*H152,2)</f>
        <v>0</v>
      </c>
      <c r="K152" s="140" t="s">
        <v>116</v>
      </c>
      <c r="L152" s="28"/>
      <c r="M152" s="144" t="s">
        <v>1</v>
      </c>
      <c r="N152" s="145" t="s">
        <v>35</v>
      </c>
      <c r="O152" s="146">
        <v>0</v>
      </c>
      <c r="P152" s="146">
        <f>O152*H152</f>
        <v>0</v>
      </c>
      <c r="Q152" s="146">
        <v>0</v>
      </c>
      <c r="R152" s="146">
        <f>Q152*H152</f>
        <v>0</v>
      </c>
      <c r="S152" s="146">
        <v>0</v>
      </c>
      <c r="T152" s="146">
        <f>S152*H152</f>
        <v>0</v>
      </c>
      <c r="U152" s="147" t="s">
        <v>1</v>
      </c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R152" s="148" t="s">
        <v>117</v>
      </c>
      <c r="AT152" s="148" t="s">
        <v>112</v>
      </c>
      <c r="AU152" s="148" t="s">
        <v>78</v>
      </c>
      <c r="AY152" s="15" t="s">
        <v>110</v>
      </c>
      <c r="BE152" s="149">
        <f>IF(N152="základní",J152,0)</f>
        <v>0</v>
      </c>
      <c r="BF152" s="149">
        <f>IF(N152="snížená",J152,0)</f>
        <v>0</v>
      </c>
      <c r="BG152" s="149">
        <f>IF(N152="zákl. přenesená",J152,0)</f>
        <v>0</v>
      </c>
      <c r="BH152" s="149">
        <f>IF(N152="sníž. přenesená",J152,0)</f>
        <v>0</v>
      </c>
      <c r="BI152" s="149">
        <f>IF(N152="nulová",J152,0)</f>
        <v>0</v>
      </c>
      <c r="BJ152" s="15" t="s">
        <v>76</v>
      </c>
      <c r="BK152" s="149">
        <f>ROUND(I152*H152,2)</f>
        <v>0</v>
      </c>
      <c r="BL152" s="15" t="s">
        <v>117</v>
      </c>
      <c r="BM152" s="148" t="s">
        <v>171</v>
      </c>
    </row>
    <row r="153" spans="1:65" s="2" customFormat="1" ht="134.4">
      <c r="A153" s="27"/>
      <c r="B153" s="28"/>
      <c r="C153" s="27"/>
      <c r="D153" s="150" t="s">
        <v>119</v>
      </c>
      <c r="E153" s="27"/>
      <c r="F153" s="151" t="s">
        <v>167</v>
      </c>
      <c r="G153" s="27"/>
      <c r="H153" s="27"/>
      <c r="I153" s="27"/>
      <c r="J153" s="27"/>
      <c r="K153" s="27"/>
      <c r="L153" s="28"/>
      <c r="M153" s="152"/>
      <c r="N153" s="153"/>
      <c r="O153" s="53"/>
      <c r="P153" s="53"/>
      <c r="Q153" s="53"/>
      <c r="R153" s="53"/>
      <c r="S153" s="53"/>
      <c r="T153" s="53"/>
      <c r="U153" s="54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T153" s="15" t="s">
        <v>119</v>
      </c>
      <c r="AU153" s="15" t="s">
        <v>78</v>
      </c>
    </row>
    <row r="154" spans="1:65" s="13" customFormat="1">
      <c r="B154" s="154"/>
      <c r="D154" s="150" t="s">
        <v>121</v>
      </c>
      <c r="E154" s="155" t="s">
        <v>1</v>
      </c>
      <c r="F154" s="156" t="s">
        <v>242</v>
      </c>
      <c r="H154" s="157">
        <v>10</v>
      </c>
      <c r="L154" s="154"/>
      <c r="M154" s="158"/>
      <c r="N154" s="159"/>
      <c r="O154" s="159"/>
      <c r="P154" s="159"/>
      <c r="Q154" s="159"/>
      <c r="R154" s="159"/>
      <c r="S154" s="159"/>
      <c r="T154" s="159"/>
      <c r="U154" s="160"/>
      <c r="AT154" s="155" t="s">
        <v>121</v>
      </c>
      <c r="AU154" s="155" t="s">
        <v>78</v>
      </c>
      <c r="AV154" s="13" t="s">
        <v>78</v>
      </c>
      <c r="AW154" s="13" t="s">
        <v>26</v>
      </c>
      <c r="AX154" s="13" t="s">
        <v>76</v>
      </c>
      <c r="AY154" s="155" t="s">
        <v>110</v>
      </c>
    </row>
    <row r="155" spans="1:65" s="12" customFormat="1" ht="22.95" customHeight="1">
      <c r="B155" s="125"/>
      <c r="D155" s="126" t="s">
        <v>69</v>
      </c>
      <c r="E155" s="135" t="s">
        <v>140</v>
      </c>
      <c r="F155" s="135" t="s">
        <v>173</v>
      </c>
      <c r="J155" s="136">
        <f>SUBTOTAL(9,J156:J167)</f>
        <v>0</v>
      </c>
      <c r="L155" s="125"/>
      <c r="M155" s="129"/>
      <c r="N155" s="130"/>
      <c r="O155" s="130"/>
      <c r="P155" s="131">
        <f>SUM(P156:P167)</f>
        <v>0</v>
      </c>
      <c r="Q155" s="130"/>
      <c r="R155" s="131">
        <f>SUM(R156:R167)</f>
        <v>0</v>
      </c>
      <c r="S155" s="130"/>
      <c r="T155" s="131">
        <f>SUM(T156:T167)</f>
        <v>0</v>
      </c>
      <c r="U155" s="132"/>
      <c r="AR155" s="126" t="s">
        <v>76</v>
      </c>
      <c r="AT155" s="133" t="s">
        <v>69</v>
      </c>
      <c r="AU155" s="133" t="s">
        <v>76</v>
      </c>
      <c r="AY155" s="126" t="s">
        <v>110</v>
      </c>
      <c r="BK155" s="134">
        <f>SUM(BK156:BK167)</f>
        <v>0</v>
      </c>
    </row>
    <row r="156" spans="1:65" s="2" customFormat="1" ht="21.75" customHeight="1">
      <c r="A156" s="27"/>
      <c r="B156" s="137"/>
      <c r="C156" s="138" t="s">
        <v>174</v>
      </c>
      <c r="D156" s="138" t="s">
        <v>112</v>
      </c>
      <c r="E156" s="139" t="s">
        <v>175</v>
      </c>
      <c r="F156" s="140" t="s">
        <v>176</v>
      </c>
      <c r="G156" s="141" t="s">
        <v>123</v>
      </c>
      <c r="H156" s="142">
        <f>H158</f>
        <v>135</v>
      </c>
      <c r="I156" s="143">
        <v>0</v>
      </c>
      <c r="J156" s="143">
        <f>ROUND(I156*H156,2)</f>
        <v>0</v>
      </c>
      <c r="K156" s="140" t="s">
        <v>116</v>
      </c>
      <c r="L156" s="28"/>
      <c r="M156" s="144" t="s">
        <v>1</v>
      </c>
      <c r="N156" s="145" t="s">
        <v>35</v>
      </c>
      <c r="O156" s="146">
        <v>0</v>
      </c>
      <c r="P156" s="146">
        <f>O156*H156</f>
        <v>0</v>
      </c>
      <c r="Q156" s="146">
        <v>0</v>
      </c>
      <c r="R156" s="146">
        <f>Q156*H156</f>
        <v>0</v>
      </c>
      <c r="S156" s="146">
        <v>0</v>
      </c>
      <c r="T156" s="146">
        <f>S156*H156</f>
        <v>0</v>
      </c>
      <c r="U156" s="147" t="s">
        <v>1</v>
      </c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R156" s="148" t="s">
        <v>117</v>
      </c>
      <c r="AT156" s="148" t="s">
        <v>112</v>
      </c>
      <c r="AU156" s="148" t="s">
        <v>78</v>
      </c>
      <c r="AY156" s="15" t="s">
        <v>110</v>
      </c>
      <c r="BE156" s="149">
        <f>IF(N156="základní",J156,0)</f>
        <v>0</v>
      </c>
      <c r="BF156" s="149">
        <f>IF(N156="snížená",J156,0)</f>
        <v>0</v>
      </c>
      <c r="BG156" s="149">
        <f>IF(N156="zákl. přenesená",J156,0)</f>
        <v>0</v>
      </c>
      <c r="BH156" s="149">
        <f>IF(N156="sníž. přenesená",J156,0)</f>
        <v>0</v>
      </c>
      <c r="BI156" s="149">
        <f>IF(N156="nulová",J156,0)</f>
        <v>0</v>
      </c>
      <c r="BJ156" s="15" t="s">
        <v>76</v>
      </c>
      <c r="BK156" s="149">
        <f>ROUND(I156*H156,2)</f>
        <v>0</v>
      </c>
      <c r="BL156" s="15" t="s">
        <v>117</v>
      </c>
      <c r="BM156" s="148" t="s">
        <v>177</v>
      </c>
    </row>
    <row r="157" spans="1:65" s="2" customFormat="1" ht="38.4">
      <c r="A157" s="27"/>
      <c r="B157" s="28"/>
      <c r="C157" s="27"/>
      <c r="D157" s="150" t="s">
        <v>119</v>
      </c>
      <c r="E157" s="27"/>
      <c r="F157" s="151" t="s">
        <v>178</v>
      </c>
      <c r="G157" s="27"/>
      <c r="H157" s="27"/>
      <c r="I157" s="27"/>
      <c r="J157" s="27"/>
      <c r="K157" s="27"/>
      <c r="L157" s="28"/>
      <c r="M157" s="152"/>
      <c r="N157" s="153"/>
      <c r="O157" s="53"/>
      <c r="P157" s="53"/>
      <c r="Q157" s="53"/>
      <c r="R157" s="53"/>
      <c r="S157" s="53"/>
      <c r="T157" s="53"/>
      <c r="U157" s="54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T157" s="15" t="s">
        <v>119</v>
      </c>
      <c r="AU157" s="15" t="s">
        <v>78</v>
      </c>
    </row>
    <row r="158" spans="1:65" s="13" customFormat="1">
      <c r="B158" s="154"/>
      <c r="D158" s="150" t="s">
        <v>121</v>
      </c>
      <c r="E158" s="155" t="s">
        <v>1</v>
      </c>
      <c r="F158" s="156" t="s">
        <v>243</v>
      </c>
      <c r="H158" s="157">
        <f>65+35*2</f>
        <v>135</v>
      </c>
      <c r="L158" s="154"/>
      <c r="M158" s="158"/>
      <c r="N158" s="159"/>
      <c r="O158" s="159"/>
      <c r="P158" s="159"/>
      <c r="Q158" s="159"/>
      <c r="R158" s="159"/>
      <c r="S158" s="159"/>
      <c r="T158" s="159"/>
      <c r="U158" s="160"/>
      <c r="AT158" s="155" t="s">
        <v>121</v>
      </c>
      <c r="AU158" s="155" t="s">
        <v>78</v>
      </c>
      <c r="AV158" s="13" t="s">
        <v>78</v>
      </c>
      <c r="AW158" s="13" t="s">
        <v>26</v>
      </c>
      <c r="AX158" s="13" t="s">
        <v>76</v>
      </c>
      <c r="AY158" s="155" t="s">
        <v>110</v>
      </c>
    </row>
    <row r="159" spans="1:65" s="2" customFormat="1" ht="21.75" customHeight="1">
      <c r="A159" s="27"/>
      <c r="B159" s="137"/>
      <c r="C159" s="138" t="s">
        <v>179</v>
      </c>
      <c r="D159" s="138" t="s">
        <v>112</v>
      </c>
      <c r="E159" s="139" t="s">
        <v>180</v>
      </c>
      <c r="F159" s="140" t="s">
        <v>181</v>
      </c>
      <c r="G159" s="141" t="s">
        <v>123</v>
      </c>
      <c r="H159" s="142">
        <f>H161</f>
        <v>65</v>
      </c>
      <c r="I159" s="143">
        <v>0</v>
      </c>
      <c r="J159" s="143">
        <f>ROUND(I159*H159,2)</f>
        <v>0</v>
      </c>
      <c r="K159" s="140" t="s">
        <v>116</v>
      </c>
      <c r="L159" s="28"/>
      <c r="M159" s="144" t="s">
        <v>1</v>
      </c>
      <c r="N159" s="145" t="s">
        <v>35</v>
      </c>
      <c r="O159" s="146">
        <v>0</v>
      </c>
      <c r="P159" s="146">
        <f>O159*H159</f>
        <v>0</v>
      </c>
      <c r="Q159" s="146">
        <v>0</v>
      </c>
      <c r="R159" s="146">
        <f>Q159*H159</f>
        <v>0</v>
      </c>
      <c r="S159" s="146">
        <v>0</v>
      </c>
      <c r="T159" s="146">
        <f>S159*H159</f>
        <v>0</v>
      </c>
      <c r="U159" s="147" t="s">
        <v>1</v>
      </c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R159" s="148" t="s">
        <v>117</v>
      </c>
      <c r="AT159" s="148" t="s">
        <v>112</v>
      </c>
      <c r="AU159" s="148" t="s">
        <v>78</v>
      </c>
      <c r="AY159" s="15" t="s">
        <v>110</v>
      </c>
      <c r="BE159" s="149">
        <f>IF(N159="základní",J159,0)</f>
        <v>0</v>
      </c>
      <c r="BF159" s="149">
        <f>IF(N159="snížená",J159,0)</f>
        <v>0</v>
      </c>
      <c r="BG159" s="149">
        <f>IF(N159="zákl. přenesená",J159,0)</f>
        <v>0</v>
      </c>
      <c r="BH159" s="149">
        <f>IF(N159="sníž. přenesená",J159,0)</f>
        <v>0</v>
      </c>
      <c r="BI159" s="149">
        <f>IF(N159="nulová",J159,0)</f>
        <v>0</v>
      </c>
      <c r="BJ159" s="15" t="s">
        <v>76</v>
      </c>
      <c r="BK159" s="149">
        <f>ROUND(I159*H159,2)</f>
        <v>0</v>
      </c>
      <c r="BL159" s="15" t="s">
        <v>117</v>
      </c>
      <c r="BM159" s="148" t="s">
        <v>182</v>
      </c>
    </row>
    <row r="160" spans="1:65" s="2" customFormat="1" ht="38.4">
      <c r="A160" s="27"/>
      <c r="B160" s="28"/>
      <c r="C160" s="27"/>
      <c r="D160" s="150" t="s">
        <v>119</v>
      </c>
      <c r="E160" s="27"/>
      <c r="F160" s="151" t="s">
        <v>178</v>
      </c>
      <c r="G160" s="27"/>
      <c r="H160" s="27"/>
      <c r="I160" s="27"/>
      <c r="J160" s="27"/>
      <c r="K160" s="27"/>
      <c r="L160" s="28"/>
      <c r="M160" s="152"/>
      <c r="N160" s="153"/>
      <c r="O160" s="53"/>
      <c r="P160" s="53"/>
      <c r="Q160" s="53"/>
      <c r="R160" s="53"/>
      <c r="S160" s="53"/>
      <c r="T160" s="53"/>
      <c r="U160" s="54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T160" s="15" t="s">
        <v>119</v>
      </c>
      <c r="AU160" s="15" t="s">
        <v>78</v>
      </c>
    </row>
    <row r="161" spans="1:65" s="13" customFormat="1">
      <c r="B161" s="154"/>
      <c r="D161" s="150" t="s">
        <v>121</v>
      </c>
      <c r="E161" s="155" t="s">
        <v>1</v>
      </c>
      <c r="F161" s="156" t="s">
        <v>244</v>
      </c>
      <c r="H161" s="157">
        <v>65</v>
      </c>
      <c r="L161" s="154"/>
      <c r="M161" s="158"/>
      <c r="N161" s="159"/>
      <c r="O161" s="159"/>
      <c r="P161" s="159"/>
      <c r="Q161" s="159"/>
      <c r="R161" s="159"/>
      <c r="S161" s="159"/>
      <c r="T161" s="159"/>
      <c r="U161" s="160"/>
      <c r="AT161" s="155" t="s">
        <v>121</v>
      </c>
      <c r="AU161" s="155" t="s">
        <v>78</v>
      </c>
      <c r="AV161" s="13" t="s">
        <v>78</v>
      </c>
      <c r="AW161" s="13" t="s">
        <v>26</v>
      </c>
      <c r="AX161" s="13" t="s">
        <v>76</v>
      </c>
      <c r="AY161" s="155" t="s">
        <v>110</v>
      </c>
    </row>
    <row r="162" spans="1:65" s="2" customFormat="1" ht="21.75" customHeight="1">
      <c r="A162" s="27"/>
      <c r="B162" s="137"/>
      <c r="C162" s="138" t="s">
        <v>183</v>
      </c>
      <c r="D162" s="138" t="s">
        <v>112</v>
      </c>
      <c r="E162" s="139" t="s">
        <v>184</v>
      </c>
      <c r="F162" s="140" t="s">
        <v>185</v>
      </c>
      <c r="G162" s="141" t="s">
        <v>123</v>
      </c>
      <c r="H162" s="142">
        <f>SUM(H163:H164)</f>
        <v>65</v>
      </c>
      <c r="I162" s="143">
        <v>0</v>
      </c>
      <c r="J162" s="143">
        <f>ROUND(I162*H162,2)</f>
        <v>0</v>
      </c>
      <c r="K162" s="140" t="s">
        <v>116</v>
      </c>
      <c r="L162" s="28"/>
      <c r="M162" s="144" t="s">
        <v>1</v>
      </c>
      <c r="N162" s="145" t="s">
        <v>35</v>
      </c>
      <c r="O162" s="146">
        <v>0</v>
      </c>
      <c r="P162" s="146">
        <f>O162*H162</f>
        <v>0</v>
      </c>
      <c r="Q162" s="146">
        <v>0</v>
      </c>
      <c r="R162" s="146">
        <f>Q162*H162</f>
        <v>0</v>
      </c>
      <c r="S162" s="146">
        <v>0</v>
      </c>
      <c r="T162" s="146">
        <f>S162*H162</f>
        <v>0</v>
      </c>
      <c r="U162" s="147" t="s">
        <v>1</v>
      </c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R162" s="148" t="s">
        <v>117</v>
      </c>
      <c r="AT162" s="148" t="s">
        <v>112</v>
      </c>
      <c r="AU162" s="148" t="s">
        <v>78</v>
      </c>
      <c r="AY162" s="15" t="s">
        <v>110</v>
      </c>
      <c r="BE162" s="149">
        <f>IF(N162="základní",J162,0)</f>
        <v>0</v>
      </c>
      <c r="BF162" s="149">
        <f>IF(N162="snížená",J162,0)</f>
        <v>0</v>
      </c>
      <c r="BG162" s="149">
        <f>IF(N162="zákl. přenesená",J162,0)</f>
        <v>0</v>
      </c>
      <c r="BH162" s="149">
        <f>IF(N162="sníž. přenesená",J162,0)</f>
        <v>0</v>
      </c>
      <c r="BI162" s="149">
        <f>IF(N162="nulová",J162,0)</f>
        <v>0</v>
      </c>
      <c r="BJ162" s="15" t="s">
        <v>76</v>
      </c>
      <c r="BK162" s="149">
        <f>ROUND(I162*H162,2)</f>
        <v>0</v>
      </c>
      <c r="BL162" s="15" t="s">
        <v>117</v>
      </c>
      <c r="BM162" s="148" t="s">
        <v>186</v>
      </c>
    </row>
    <row r="163" spans="1:65" s="2" customFormat="1" ht="19.2">
      <c r="A163" s="27"/>
      <c r="B163" s="28"/>
      <c r="C163" s="27"/>
      <c r="D163" s="150" t="s">
        <v>119</v>
      </c>
      <c r="E163" s="27"/>
      <c r="F163" s="151" t="s">
        <v>187</v>
      </c>
      <c r="G163" s="27"/>
      <c r="H163" s="27"/>
      <c r="I163" s="27"/>
      <c r="J163" s="27"/>
      <c r="K163" s="27"/>
      <c r="L163" s="28"/>
      <c r="M163" s="152"/>
      <c r="N163" s="153"/>
      <c r="O163" s="53"/>
      <c r="P163" s="53"/>
      <c r="Q163" s="53"/>
      <c r="R163" s="53"/>
      <c r="S163" s="53"/>
      <c r="T163" s="53"/>
      <c r="U163" s="54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T163" s="15" t="s">
        <v>119</v>
      </c>
      <c r="AU163" s="15" t="s">
        <v>78</v>
      </c>
    </row>
    <row r="164" spans="1:65" s="13" customFormat="1">
      <c r="B164" s="154"/>
      <c r="D164" s="150" t="s">
        <v>121</v>
      </c>
      <c r="E164" s="155" t="s">
        <v>1</v>
      </c>
      <c r="F164" s="156" t="s">
        <v>245</v>
      </c>
      <c r="H164" s="157">
        <v>65</v>
      </c>
      <c r="L164" s="154"/>
      <c r="M164" s="158"/>
      <c r="N164" s="159"/>
      <c r="O164" s="159"/>
      <c r="P164" s="159"/>
      <c r="Q164" s="159"/>
      <c r="R164" s="159"/>
      <c r="S164" s="159"/>
      <c r="T164" s="159"/>
      <c r="U164" s="160"/>
      <c r="AT164" s="155" t="s">
        <v>121</v>
      </c>
      <c r="AU164" s="155" t="s">
        <v>78</v>
      </c>
      <c r="AV164" s="13" t="s">
        <v>78</v>
      </c>
      <c r="AW164" s="13" t="s">
        <v>26</v>
      </c>
      <c r="AX164" s="13" t="s">
        <v>70</v>
      </c>
      <c r="AY164" s="155" t="s">
        <v>110</v>
      </c>
    </row>
    <row r="165" spans="1:65" s="2" customFormat="1" ht="21.75" customHeight="1">
      <c r="A165" s="27"/>
      <c r="B165" s="137"/>
      <c r="C165" s="138" t="s">
        <v>188</v>
      </c>
      <c r="D165" s="138" t="s">
        <v>112</v>
      </c>
      <c r="E165" s="139" t="s">
        <v>189</v>
      </c>
      <c r="F165" s="140" t="s">
        <v>190</v>
      </c>
      <c r="G165" s="141" t="s">
        <v>123</v>
      </c>
      <c r="H165" s="142">
        <f>H167</f>
        <v>130</v>
      </c>
      <c r="I165" s="143">
        <v>0</v>
      </c>
      <c r="J165" s="143">
        <f>ROUND(I165*H165,2)</f>
        <v>0</v>
      </c>
      <c r="K165" s="140" t="s">
        <v>116</v>
      </c>
      <c r="L165" s="28"/>
      <c r="M165" s="144" t="s">
        <v>1</v>
      </c>
      <c r="N165" s="145" t="s">
        <v>35</v>
      </c>
      <c r="O165" s="146">
        <v>0</v>
      </c>
      <c r="P165" s="146">
        <f>O165*H165</f>
        <v>0</v>
      </c>
      <c r="Q165" s="146">
        <v>0</v>
      </c>
      <c r="R165" s="146">
        <f>Q165*H165</f>
        <v>0</v>
      </c>
      <c r="S165" s="146">
        <v>0</v>
      </c>
      <c r="T165" s="146">
        <f>S165*H165</f>
        <v>0</v>
      </c>
      <c r="U165" s="147" t="s">
        <v>1</v>
      </c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R165" s="148" t="s">
        <v>117</v>
      </c>
      <c r="AT165" s="148" t="s">
        <v>112</v>
      </c>
      <c r="AU165" s="148" t="s">
        <v>78</v>
      </c>
      <c r="AY165" s="15" t="s">
        <v>110</v>
      </c>
      <c r="BE165" s="149">
        <f>IF(N165="základní",J165,0)</f>
        <v>0</v>
      </c>
      <c r="BF165" s="149">
        <f>IF(N165="snížená",J165,0)</f>
        <v>0</v>
      </c>
      <c r="BG165" s="149">
        <f>IF(N165="zákl. přenesená",J165,0)</f>
        <v>0</v>
      </c>
      <c r="BH165" s="149">
        <f>IF(N165="sníž. přenesená",J165,0)</f>
        <v>0</v>
      </c>
      <c r="BI165" s="149">
        <f>IF(N165="nulová",J165,0)</f>
        <v>0</v>
      </c>
      <c r="BJ165" s="15" t="s">
        <v>76</v>
      </c>
      <c r="BK165" s="149">
        <f>ROUND(I165*H165,2)</f>
        <v>0</v>
      </c>
      <c r="BL165" s="15" t="s">
        <v>117</v>
      </c>
      <c r="BM165" s="148" t="s">
        <v>191</v>
      </c>
    </row>
    <row r="166" spans="1:65" s="2" customFormat="1" ht="38.4">
      <c r="A166" s="27"/>
      <c r="B166" s="28"/>
      <c r="C166" s="27"/>
      <c r="D166" s="150" t="s">
        <v>119</v>
      </c>
      <c r="E166" s="27"/>
      <c r="F166" s="151" t="s">
        <v>192</v>
      </c>
      <c r="G166" s="27"/>
      <c r="H166" s="27"/>
      <c r="I166" s="27"/>
      <c r="J166" s="27"/>
      <c r="K166" s="27"/>
      <c r="L166" s="28"/>
      <c r="M166" s="152"/>
      <c r="N166" s="153"/>
      <c r="O166" s="53"/>
      <c r="P166" s="53"/>
      <c r="Q166" s="53"/>
      <c r="R166" s="53"/>
      <c r="S166" s="53"/>
      <c r="T166" s="53"/>
      <c r="U166" s="54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T166" s="15" t="s">
        <v>119</v>
      </c>
      <c r="AU166" s="15" t="s">
        <v>78</v>
      </c>
    </row>
    <row r="167" spans="1:65" s="13" customFormat="1">
      <c r="B167" s="154"/>
      <c r="D167" s="150" t="s">
        <v>121</v>
      </c>
      <c r="E167" s="155" t="s">
        <v>1</v>
      </c>
      <c r="F167" s="156" t="s">
        <v>246</v>
      </c>
      <c r="H167" s="157">
        <f>65*2</f>
        <v>130</v>
      </c>
      <c r="L167" s="154"/>
      <c r="M167" s="158"/>
      <c r="N167" s="159"/>
      <c r="O167" s="159"/>
      <c r="P167" s="159"/>
      <c r="Q167" s="159"/>
      <c r="R167" s="159"/>
      <c r="S167" s="159"/>
      <c r="T167" s="159"/>
      <c r="U167" s="160"/>
      <c r="AT167" s="155" t="s">
        <v>121</v>
      </c>
      <c r="AU167" s="155" t="s">
        <v>78</v>
      </c>
      <c r="AV167" s="13" t="s">
        <v>78</v>
      </c>
      <c r="AW167" s="13" t="s">
        <v>26</v>
      </c>
      <c r="AX167" s="13" t="s">
        <v>76</v>
      </c>
      <c r="AY167" s="155" t="s">
        <v>110</v>
      </c>
    </row>
    <row r="168" spans="1:65" s="12" customFormat="1" ht="22.95" customHeight="1">
      <c r="B168" s="125"/>
      <c r="D168" s="126" t="s">
        <v>69</v>
      </c>
      <c r="E168" s="135" t="s">
        <v>193</v>
      </c>
      <c r="F168" s="135" t="s">
        <v>194</v>
      </c>
      <c r="J168" s="136">
        <f>SUBTOTAL(9,J169:J171)</f>
        <v>0</v>
      </c>
      <c r="L168" s="125"/>
      <c r="M168" s="129"/>
      <c r="N168" s="130"/>
      <c r="O168" s="130"/>
      <c r="P168" s="131">
        <f>SUM(P169:P172)</f>
        <v>0</v>
      </c>
      <c r="Q168" s="130"/>
      <c r="R168" s="131">
        <f>SUM(R169:R172)</f>
        <v>0</v>
      </c>
      <c r="S168" s="130"/>
      <c r="T168" s="131">
        <f>SUM(T169:T172)</f>
        <v>0</v>
      </c>
      <c r="U168" s="132"/>
      <c r="AR168" s="126" t="s">
        <v>117</v>
      </c>
      <c r="AT168" s="133" t="s">
        <v>69</v>
      </c>
      <c r="AU168" s="133" t="s">
        <v>76</v>
      </c>
      <c r="AY168" s="126" t="s">
        <v>110</v>
      </c>
      <c r="BK168" s="134">
        <f>SUM(BK169:BK172)</f>
        <v>0</v>
      </c>
    </row>
    <row r="169" spans="1:65" s="2" customFormat="1" ht="16.5" customHeight="1">
      <c r="A169" s="27"/>
      <c r="B169" s="137"/>
      <c r="C169" s="138" t="s">
        <v>195</v>
      </c>
      <c r="D169" s="138" t="s">
        <v>112</v>
      </c>
      <c r="E169" s="139" t="s">
        <v>196</v>
      </c>
      <c r="F169" s="140" t="s">
        <v>197</v>
      </c>
      <c r="G169" s="141" t="s">
        <v>115</v>
      </c>
      <c r="H169" s="142">
        <f>H132</f>
        <v>20</v>
      </c>
      <c r="I169" s="143">
        <v>0</v>
      </c>
      <c r="J169" s="143">
        <f>ROUND(I169*H169,2)</f>
        <v>0</v>
      </c>
      <c r="K169" s="140" t="s">
        <v>1</v>
      </c>
      <c r="L169" s="28"/>
      <c r="M169" s="144" t="s">
        <v>1</v>
      </c>
      <c r="N169" s="145" t="s">
        <v>35</v>
      </c>
      <c r="O169" s="146">
        <v>0</v>
      </c>
      <c r="P169" s="146">
        <f>O169*H169</f>
        <v>0</v>
      </c>
      <c r="Q169" s="146">
        <v>0</v>
      </c>
      <c r="R169" s="146">
        <f>Q169*H169</f>
        <v>0</v>
      </c>
      <c r="S169" s="146">
        <v>0</v>
      </c>
      <c r="T169" s="146">
        <f>S169*H169</f>
        <v>0</v>
      </c>
      <c r="U169" s="147" t="s">
        <v>1</v>
      </c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R169" s="148" t="s">
        <v>198</v>
      </c>
      <c r="AT169" s="148" t="s">
        <v>112</v>
      </c>
      <c r="AU169" s="148" t="s">
        <v>78</v>
      </c>
      <c r="AY169" s="15" t="s">
        <v>110</v>
      </c>
      <c r="BE169" s="149">
        <f>IF(N169="základní",J169,0)</f>
        <v>0</v>
      </c>
      <c r="BF169" s="149">
        <f>IF(N169="snížená",J169,0)</f>
        <v>0</v>
      </c>
      <c r="BG169" s="149">
        <f>IF(N169="zákl. přenesená",J169,0)</f>
        <v>0</v>
      </c>
      <c r="BH169" s="149">
        <f>IF(N169="sníž. přenesená",J169,0)</f>
        <v>0</v>
      </c>
      <c r="BI169" s="149">
        <f>IF(N169="nulová",J169,0)</f>
        <v>0</v>
      </c>
      <c r="BJ169" s="15" t="s">
        <v>76</v>
      </c>
      <c r="BK169" s="149">
        <f>ROUND(I169*H169,2)</f>
        <v>0</v>
      </c>
      <c r="BL169" s="15" t="s">
        <v>198</v>
      </c>
      <c r="BM169" s="148" t="s">
        <v>199</v>
      </c>
    </row>
    <row r="170" spans="1:65" s="2" customFormat="1">
      <c r="A170" s="27"/>
      <c r="B170" s="28"/>
      <c r="C170" s="27"/>
      <c r="D170" s="150" t="s">
        <v>119</v>
      </c>
      <c r="E170" s="27"/>
      <c r="F170" s="151" t="s">
        <v>200</v>
      </c>
      <c r="G170" s="27"/>
      <c r="H170" s="27"/>
      <c r="I170" s="27"/>
      <c r="J170" s="27"/>
      <c r="K170" s="27"/>
      <c r="L170" s="28"/>
      <c r="M170" s="152"/>
      <c r="N170" s="153"/>
      <c r="O170" s="53"/>
      <c r="P170" s="53"/>
      <c r="Q170" s="53"/>
      <c r="R170" s="53"/>
      <c r="S170" s="53"/>
      <c r="T170" s="53"/>
      <c r="U170" s="54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T170" s="15" t="s">
        <v>119</v>
      </c>
      <c r="AU170" s="15" t="s">
        <v>78</v>
      </c>
    </row>
    <row r="171" spans="1:65" s="2" customFormat="1" ht="16.5" customHeight="1">
      <c r="A171" s="27"/>
      <c r="B171" s="137"/>
      <c r="C171" s="138" t="s">
        <v>201</v>
      </c>
      <c r="D171" s="138" t="s">
        <v>112</v>
      </c>
      <c r="E171" s="139" t="s">
        <v>202</v>
      </c>
      <c r="F171" s="140" t="s">
        <v>203</v>
      </c>
      <c r="G171" s="141" t="s">
        <v>115</v>
      </c>
      <c r="H171" s="142">
        <f>H124</f>
        <v>1.95</v>
      </c>
      <c r="I171" s="143">
        <v>0</v>
      </c>
      <c r="J171" s="143">
        <f>ROUND(I171*H171,2)</f>
        <v>0</v>
      </c>
      <c r="K171" s="140" t="s">
        <v>1</v>
      </c>
      <c r="L171" s="28"/>
      <c r="M171" s="144" t="s">
        <v>1</v>
      </c>
      <c r="N171" s="145" t="s">
        <v>35</v>
      </c>
      <c r="O171" s="146">
        <v>0</v>
      </c>
      <c r="P171" s="146">
        <f>O171*H171</f>
        <v>0</v>
      </c>
      <c r="Q171" s="146">
        <v>0</v>
      </c>
      <c r="R171" s="146">
        <f>Q171*H171</f>
        <v>0</v>
      </c>
      <c r="S171" s="146">
        <v>0</v>
      </c>
      <c r="T171" s="146">
        <f>S171*H171</f>
        <v>0</v>
      </c>
      <c r="U171" s="147" t="s">
        <v>1</v>
      </c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R171" s="148" t="s">
        <v>198</v>
      </c>
      <c r="AT171" s="148" t="s">
        <v>112</v>
      </c>
      <c r="AU171" s="148" t="s">
        <v>78</v>
      </c>
      <c r="AY171" s="15" t="s">
        <v>110</v>
      </c>
      <c r="BE171" s="149">
        <f>IF(N171="základní",J171,0)</f>
        <v>0</v>
      </c>
      <c r="BF171" s="149">
        <f>IF(N171="snížená",J171,0)</f>
        <v>0</v>
      </c>
      <c r="BG171" s="149">
        <f>IF(N171="zákl. přenesená",J171,0)</f>
        <v>0</v>
      </c>
      <c r="BH171" s="149">
        <f>IF(N171="sníž. přenesená",J171,0)</f>
        <v>0</v>
      </c>
      <c r="BI171" s="149">
        <f>IF(N171="nulová",J171,0)</f>
        <v>0</v>
      </c>
      <c r="BJ171" s="15" t="s">
        <v>76</v>
      </c>
      <c r="BK171" s="149">
        <f>ROUND(I171*H171,2)</f>
        <v>0</v>
      </c>
      <c r="BL171" s="15" t="s">
        <v>198</v>
      </c>
      <c r="BM171" s="148" t="s">
        <v>204</v>
      </c>
    </row>
    <row r="172" spans="1:65" s="2" customFormat="1">
      <c r="A172" s="27"/>
      <c r="B172" s="28"/>
      <c r="C172" s="27"/>
      <c r="D172" s="150" t="s">
        <v>119</v>
      </c>
      <c r="E172" s="27"/>
      <c r="F172" s="151" t="s">
        <v>200</v>
      </c>
      <c r="G172" s="27"/>
      <c r="H172" s="27"/>
      <c r="I172" s="27"/>
      <c r="J172" s="27"/>
      <c r="K172" s="27"/>
      <c r="L172" s="28"/>
      <c r="M172" s="152"/>
      <c r="N172" s="153"/>
      <c r="O172" s="53"/>
      <c r="P172" s="53"/>
      <c r="Q172" s="53"/>
      <c r="R172" s="53"/>
      <c r="S172" s="53"/>
      <c r="T172" s="53"/>
      <c r="U172" s="54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T172" s="15" t="s">
        <v>119</v>
      </c>
      <c r="AU172" s="15" t="s">
        <v>78</v>
      </c>
    </row>
    <row r="173" spans="1:65" s="2" customFormat="1" ht="6.9" customHeight="1">
      <c r="A173" s="27"/>
      <c r="B173" s="42"/>
      <c r="C173" s="43"/>
      <c r="D173" s="43"/>
      <c r="E173" s="43"/>
      <c r="F173" s="43"/>
      <c r="G173" s="43"/>
      <c r="H173" s="43"/>
      <c r="I173" s="43"/>
      <c r="J173" s="43"/>
      <c r="K173" s="43"/>
      <c r="L173" s="28"/>
      <c r="M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</row>
  </sheetData>
  <autoFilter ref="C120:K172"/>
  <mergeCells count="9">
    <mergeCell ref="E87:H87"/>
    <mergeCell ref="E111:H111"/>
    <mergeCell ref="E113:H113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33"/>
  <sheetViews>
    <sheetView showGridLines="0" topLeftCell="A105" workbookViewId="0">
      <selection activeCell="I135" sqref="I135"/>
    </sheetView>
  </sheetViews>
  <sheetFormatPr defaultRowHeight="10.199999999999999"/>
  <cols>
    <col min="1" max="1" width="8.28515625" style="1" customWidth="1"/>
    <col min="2" max="2" width="1.7109375" style="1" customWidth="1"/>
    <col min="3" max="3" width="4.140625" style="1" customWidth="1"/>
    <col min="4" max="4" width="4.28515625" style="1" customWidth="1"/>
    <col min="5" max="5" width="17.140625" style="1" customWidth="1"/>
    <col min="6" max="6" width="50.85546875" style="1" customWidth="1"/>
    <col min="7" max="7" width="7" style="1" customWidth="1"/>
    <col min="8" max="8" width="11.42578125" style="1" customWidth="1"/>
    <col min="9" max="11" width="20.140625" style="1" customWidth="1"/>
    <col min="12" max="12" width="9.28515625" style="1" customWidth="1"/>
    <col min="13" max="13" width="10.85546875" style="1" hidden="1" customWidth="1"/>
    <col min="14" max="14" width="9.28515625" style="1" hidden="1"/>
    <col min="15" max="21" width="14.140625" style="1" hidden="1" customWidth="1"/>
    <col min="22" max="22" width="12.28515625" style="1" customWidth="1"/>
    <col min="23" max="23" width="16.28515625" style="1" customWidth="1"/>
    <col min="24" max="24" width="12.28515625" style="1" customWidth="1"/>
    <col min="25" max="25" width="15" style="1" customWidth="1"/>
    <col min="26" max="26" width="11" style="1" customWidth="1"/>
    <col min="27" max="27" width="15" style="1" customWidth="1"/>
    <col min="28" max="28" width="16.28515625" style="1" customWidth="1"/>
    <col min="29" max="29" width="11" style="1" customWidth="1"/>
    <col min="30" max="30" width="15" style="1" customWidth="1"/>
    <col min="31" max="31" width="16.28515625" style="1" customWidth="1"/>
    <col min="44" max="65" width="9.28515625" style="1" hidden="1"/>
  </cols>
  <sheetData>
    <row r="1" spans="1:46">
      <c r="A1" s="88"/>
    </row>
    <row r="2" spans="1:46" s="1" customFormat="1" ht="36.9" customHeight="1">
      <c r="L2" s="204" t="s">
        <v>5</v>
      </c>
      <c r="M2" s="184"/>
      <c r="N2" s="184"/>
      <c r="O2" s="184"/>
      <c r="P2" s="184"/>
      <c r="Q2" s="184"/>
      <c r="R2" s="184"/>
      <c r="S2" s="184"/>
      <c r="T2" s="184"/>
      <c r="U2" s="184"/>
      <c r="V2" s="184"/>
      <c r="AT2" s="15" t="s">
        <v>81</v>
      </c>
    </row>
    <row r="3" spans="1:46" s="1" customFormat="1" ht="6.9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78</v>
      </c>
    </row>
    <row r="4" spans="1:46" s="1" customFormat="1" ht="24.9" customHeight="1">
      <c r="B4" s="18"/>
      <c r="D4" s="19" t="s">
        <v>82</v>
      </c>
      <c r="L4" s="18"/>
      <c r="M4" s="89" t="s">
        <v>10</v>
      </c>
      <c r="AT4" s="15" t="s">
        <v>3</v>
      </c>
    </row>
    <row r="5" spans="1:46" s="1" customFormat="1" ht="6.9" customHeight="1">
      <c r="B5" s="18"/>
      <c r="L5" s="18"/>
    </row>
    <row r="6" spans="1:46" s="1" customFormat="1" ht="12" customHeight="1">
      <c r="B6" s="18"/>
      <c r="D6" s="24" t="s">
        <v>13</v>
      </c>
      <c r="L6" s="18"/>
    </row>
    <row r="7" spans="1:46" s="1" customFormat="1" ht="16.5" customHeight="1">
      <c r="B7" s="18"/>
      <c r="E7" s="218" t="str">
        <f>'Rekapitulace stavby'!K6</f>
        <v>Mimoň chodníky sídiliště pod Ralskem</v>
      </c>
      <c r="F7" s="219"/>
      <c r="G7" s="219"/>
      <c r="H7" s="219"/>
      <c r="L7" s="18"/>
    </row>
    <row r="8" spans="1:46" s="2" customFormat="1" ht="12" customHeight="1">
      <c r="A8" s="27"/>
      <c r="B8" s="28"/>
      <c r="C8" s="27"/>
      <c r="D8" s="24" t="s">
        <v>83</v>
      </c>
      <c r="E8" s="27"/>
      <c r="F8" s="27"/>
      <c r="G8" s="27"/>
      <c r="H8" s="27"/>
      <c r="I8" s="27"/>
      <c r="J8" s="27"/>
      <c r="K8" s="27"/>
      <c r="L8" s="3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</row>
    <row r="9" spans="1:46" s="2" customFormat="1" ht="16.5" customHeight="1">
      <c r="A9" s="27"/>
      <c r="B9" s="28"/>
      <c r="C9" s="27"/>
      <c r="D9" s="27"/>
      <c r="E9" s="215" t="s">
        <v>205</v>
      </c>
      <c r="F9" s="217"/>
      <c r="G9" s="217"/>
      <c r="H9" s="217"/>
      <c r="I9" s="27"/>
      <c r="J9" s="27"/>
      <c r="K9" s="27"/>
      <c r="L9" s="3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 spans="1:46" s="2" customFormat="1">
      <c r="A10" s="27"/>
      <c r="B10" s="28"/>
      <c r="C10" s="27"/>
      <c r="D10" s="27"/>
      <c r="E10" s="27"/>
      <c r="F10" s="27"/>
      <c r="G10" s="27"/>
      <c r="H10" s="27"/>
      <c r="I10" s="27"/>
      <c r="J10" s="27"/>
      <c r="K10" s="27"/>
      <c r="L10" s="3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</row>
    <row r="11" spans="1:46" s="2" customFormat="1" ht="12" customHeight="1">
      <c r="A11" s="27"/>
      <c r="B11" s="28"/>
      <c r="C11" s="27"/>
      <c r="D11" s="24" t="s">
        <v>14</v>
      </c>
      <c r="E11" s="27"/>
      <c r="F11" s="22" t="s">
        <v>1</v>
      </c>
      <c r="G11" s="27"/>
      <c r="H11" s="27"/>
      <c r="I11" s="24" t="s">
        <v>15</v>
      </c>
      <c r="J11" s="22" t="s">
        <v>1</v>
      </c>
      <c r="K11" s="27"/>
      <c r="L11" s="3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 spans="1:46" s="2" customFormat="1" ht="12" customHeight="1">
      <c r="A12" s="27"/>
      <c r="B12" s="28"/>
      <c r="C12" s="27"/>
      <c r="D12" s="24" t="s">
        <v>16</v>
      </c>
      <c r="E12" s="27"/>
      <c r="F12" s="22" t="s">
        <v>21</v>
      </c>
      <c r="G12" s="27"/>
      <c r="H12" s="27"/>
      <c r="I12" s="24" t="s">
        <v>18</v>
      </c>
      <c r="J12" s="50">
        <f>'Rekapitulace stavby'!AN8</f>
        <v>43979</v>
      </c>
      <c r="K12" s="27"/>
      <c r="L12" s="3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</row>
    <row r="13" spans="1:46" s="2" customFormat="1" ht="10.95" customHeight="1">
      <c r="A13" s="27"/>
      <c r="B13" s="28"/>
      <c r="C13" s="27"/>
      <c r="D13" s="27"/>
      <c r="E13" s="27"/>
      <c r="F13" s="27"/>
      <c r="G13" s="27"/>
      <c r="H13" s="27"/>
      <c r="I13" s="27"/>
      <c r="J13" s="27"/>
      <c r="K13" s="27"/>
      <c r="L13" s="3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 spans="1:46" s="2" customFormat="1" ht="12" customHeight="1">
      <c r="A14" s="27"/>
      <c r="B14" s="28"/>
      <c r="C14" s="27"/>
      <c r="D14" s="24" t="s">
        <v>19</v>
      </c>
      <c r="E14" s="27"/>
      <c r="F14" s="27"/>
      <c r="G14" s="27"/>
      <c r="H14" s="27"/>
      <c r="I14" s="24" t="s">
        <v>20</v>
      </c>
      <c r="J14" s="22" t="str">
        <f>IF('Rekapitulace stavby'!AN10="","",'Rekapitulace stavby'!AN10)</f>
        <v/>
      </c>
      <c r="K14" s="27"/>
      <c r="L14" s="3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</row>
    <row r="15" spans="1:46" s="2" customFormat="1" ht="18" customHeight="1">
      <c r="A15" s="27"/>
      <c r="B15" s="28"/>
      <c r="C15" s="27"/>
      <c r="D15" s="27"/>
      <c r="E15" s="22" t="str">
        <f>IF('Rekapitulace stavby'!E11="","",'Rekapitulace stavby'!E11)</f>
        <v xml:space="preserve"> </v>
      </c>
      <c r="F15" s="27"/>
      <c r="G15" s="27"/>
      <c r="H15" s="27"/>
      <c r="I15" s="24" t="s">
        <v>22</v>
      </c>
      <c r="J15" s="22" t="str">
        <f>IF('Rekapitulace stavby'!AN11="","",'Rekapitulace stavby'!AN11)</f>
        <v/>
      </c>
      <c r="K15" s="27"/>
      <c r="L15" s="3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 spans="1:46" s="2" customFormat="1" ht="6.9" customHeight="1">
      <c r="A16" s="27"/>
      <c r="B16" s="28"/>
      <c r="C16" s="27"/>
      <c r="D16" s="27"/>
      <c r="E16" s="27"/>
      <c r="F16" s="27"/>
      <c r="G16" s="27"/>
      <c r="H16" s="27"/>
      <c r="I16" s="27"/>
      <c r="J16" s="27"/>
      <c r="K16" s="27"/>
      <c r="L16" s="3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 spans="1:31" s="2" customFormat="1" ht="12" customHeight="1">
      <c r="A17" s="27"/>
      <c r="B17" s="28"/>
      <c r="C17" s="27"/>
      <c r="D17" s="24" t="s">
        <v>23</v>
      </c>
      <c r="E17" s="27"/>
      <c r="F17" s="27"/>
      <c r="G17" s="27"/>
      <c r="H17" s="27"/>
      <c r="I17" s="24" t="s">
        <v>20</v>
      </c>
      <c r="J17" s="22" t="str">
        <f>'Rekapitulace stavby'!AN13</f>
        <v/>
      </c>
      <c r="K17" s="27"/>
      <c r="L17" s="3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1" s="2" customFormat="1" ht="18" customHeight="1">
      <c r="A18" s="27"/>
      <c r="B18" s="28"/>
      <c r="C18" s="27"/>
      <c r="D18" s="27"/>
      <c r="E18" s="183" t="str">
        <f>'Rekapitulace stavby'!E14</f>
        <v xml:space="preserve"> </v>
      </c>
      <c r="F18" s="183"/>
      <c r="G18" s="183"/>
      <c r="H18" s="183"/>
      <c r="I18" s="24" t="s">
        <v>22</v>
      </c>
      <c r="J18" s="22" t="str">
        <f>'Rekapitulace stavby'!AN14</f>
        <v/>
      </c>
      <c r="K18" s="27"/>
      <c r="L18" s="3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</row>
    <row r="19" spans="1:31" s="2" customFormat="1" ht="6.9" customHeight="1">
      <c r="A19" s="27"/>
      <c r="B19" s="28"/>
      <c r="C19" s="27"/>
      <c r="D19" s="27"/>
      <c r="E19" s="27"/>
      <c r="F19" s="27"/>
      <c r="G19" s="27"/>
      <c r="H19" s="27"/>
      <c r="I19" s="27"/>
      <c r="J19" s="27"/>
      <c r="K19" s="27"/>
      <c r="L19" s="3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</row>
    <row r="20" spans="1:31" s="2" customFormat="1" ht="12" customHeight="1">
      <c r="A20" s="27"/>
      <c r="B20" s="28"/>
      <c r="C20" s="27"/>
      <c r="D20" s="24" t="s">
        <v>24</v>
      </c>
      <c r="E20" s="27"/>
      <c r="F20" s="27"/>
      <c r="G20" s="27"/>
      <c r="H20" s="27"/>
      <c r="I20" s="24" t="s">
        <v>20</v>
      </c>
      <c r="J20" s="22" t="str">
        <f>IF('Rekapitulace stavby'!AN16="","",'Rekapitulace stavby'!AN16)</f>
        <v/>
      </c>
      <c r="K20" s="27"/>
      <c r="L20" s="3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spans="1:31" s="2" customFormat="1" ht="18" customHeight="1">
      <c r="A21" s="27"/>
      <c r="B21" s="28"/>
      <c r="C21" s="27"/>
      <c r="D21" s="27"/>
      <c r="E21" s="22" t="str">
        <f>IF('Rekapitulace stavby'!E17="","",'Rekapitulace stavby'!E17)</f>
        <v>Ing. Jiří Sobol</v>
      </c>
      <c r="F21" s="27"/>
      <c r="G21" s="27"/>
      <c r="H21" s="27"/>
      <c r="I21" s="24" t="s">
        <v>22</v>
      </c>
      <c r="J21" s="22" t="str">
        <f>IF('Rekapitulace stavby'!AN17="","",'Rekapitulace stavby'!AN17)</f>
        <v/>
      </c>
      <c r="K21" s="27"/>
      <c r="L21" s="3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spans="1:31" s="2" customFormat="1" ht="6.9" customHeight="1">
      <c r="A22" s="27"/>
      <c r="B22" s="28"/>
      <c r="C22" s="27"/>
      <c r="D22" s="27"/>
      <c r="E22" s="27"/>
      <c r="F22" s="27"/>
      <c r="G22" s="27"/>
      <c r="H22" s="27"/>
      <c r="I22" s="27"/>
      <c r="J22" s="27"/>
      <c r="K22" s="27"/>
      <c r="L22" s="3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</row>
    <row r="23" spans="1:31" s="2" customFormat="1" ht="12" customHeight="1">
      <c r="A23" s="27"/>
      <c r="B23" s="28"/>
      <c r="C23" s="27"/>
      <c r="D23" s="24" t="s">
        <v>27</v>
      </c>
      <c r="E23" s="27"/>
      <c r="F23" s="27"/>
      <c r="G23" s="27"/>
      <c r="H23" s="27"/>
      <c r="I23" s="24" t="s">
        <v>20</v>
      </c>
      <c r="J23" s="22" t="str">
        <f>IF('Rekapitulace stavby'!AN19="","",'Rekapitulace stavby'!AN19)</f>
        <v/>
      </c>
      <c r="K23" s="27"/>
      <c r="L23" s="3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spans="1:31" s="2" customFormat="1" ht="18" customHeight="1">
      <c r="A24" s="27"/>
      <c r="B24" s="28"/>
      <c r="C24" s="27"/>
      <c r="D24" s="27"/>
      <c r="E24" s="22" t="str">
        <f>IF('Rekapitulace stavby'!E20="","",'Rekapitulace stavby'!E20)</f>
        <v>Ing. Dominik Šlajer</v>
      </c>
      <c r="F24" s="27"/>
      <c r="G24" s="27"/>
      <c r="H24" s="27"/>
      <c r="I24" s="24" t="s">
        <v>22</v>
      </c>
      <c r="J24" s="22" t="str">
        <f>IF('Rekapitulace stavby'!AN20="","",'Rekapitulace stavby'!AN20)</f>
        <v/>
      </c>
      <c r="K24" s="27"/>
      <c r="L24" s="3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</row>
    <row r="25" spans="1:31" s="2" customFormat="1" ht="6.9" customHeight="1">
      <c r="A25" s="27"/>
      <c r="B25" s="28"/>
      <c r="C25" s="27"/>
      <c r="D25" s="27"/>
      <c r="E25" s="27"/>
      <c r="F25" s="27"/>
      <c r="G25" s="27"/>
      <c r="H25" s="27"/>
      <c r="I25" s="27"/>
      <c r="J25" s="27"/>
      <c r="K25" s="27"/>
      <c r="L25" s="3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spans="1:31" s="2" customFormat="1" ht="12" customHeight="1">
      <c r="A26" s="27"/>
      <c r="B26" s="28"/>
      <c r="C26" s="27"/>
      <c r="D26" s="24" t="s">
        <v>29</v>
      </c>
      <c r="E26" s="27"/>
      <c r="F26" s="27"/>
      <c r="G26" s="27"/>
      <c r="H26" s="27"/>
      <c r="I26" s="27"/>
      <c r="J26" s="27"/>
      <c r="K26" s="27"/>
      <c r="L26" s="3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spans="1:31" s="8" customFormat="1" ht="16.5" customHeight="1">
      <c r="A27" s="90"/>
      <c r="B27" s="91"/>
      <c r="C27" s="90"/>
      <c r="D27" s="90"/>
      <c r="E27" s="186" t="s">
        <v>1</v>
      </c>
      <c r="F27" s="186"/>
      <c r="G27" s="186"/>
      <c r="H27" s="186"/>
      <c r="I27" s="90"/>
      <c r="J27" s="90"/>
      <c r="K27" s="90"/>
      <c r="L27" s="92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</row>
    <row r="28" spans="1:31" s="2" customFormat="1" ht="6.9" customHeight="1">
      <c r="A28" s="27"/>
      <c r="B28" s="28"/>
      <c r="C28" s="27"/>
      <c r="D28" s="27"/>
      <c r="E28" s="27"/>
      <c r="F28" s="27"/>
      <c r="G28" s="27"/>
      <c r="H28" s="27"/>
      <c r="I28" s="27"/>
      <c r="J28" s="27"/>
      <c r="K28" s="27"/>
      <c r="L28" s="3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</row>
    <row r="29" spans="1:31" s="2" customFormat="1" ht="6.9" customHeight="1">
      <c r="A29" s="27"/>
      <c r="B29" s="28"/>
      <c r="C29" s="27"/>
      <c r="D29" s="61"/>
      <c r="E29" s="61"/>
      <c r="F29" s="61"/>
      <c r="G29" s="61"/>
      <c r="H29" s="61"/>
      <c r="I29" s="61"/>
      <c r="J29" s="61"/>
      <c r="K29" s="61"/>
      <c r="L29" s="3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</row>
    <row r="30" spans="1:31" s="2" customFormat="1" ht="25.35" customHeight="1">
      <c r="A30" s="27"/>
      <c r="B30" s="28"/>
      <c r="C30" s="27"/>
      <c r="D30" s="93" t="s">
        <v>30</v>
      </c>
      <c r="E30" s="27"/>
      <c r="F30" s="27"/>
      <c r="G30" s="27"/>
      <c r="H30" s="27"/>
      <c r="I30" s="27"/>
      <c r="J30" s="66">
        <f>ROUND(J117, 2)</f>
        <v>0</v>
      </c>
      <c r="K30" s="27"/>
      <c r="L30" s="3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spans="1:31" s="2" customFormat="1" ht="6.9" customHeight="1">
      <c r="A31" s="27"/>
      <c r="B31" s="28"/>
      <c r="C31" s="27"/>
      <c r="D31" s="61"/>
      <c r="E31" s="61"/>
      <c r="F31" s="61"/>
      <c r="G31" s="61"/>
      <c r="H31" s="61"/>
      <c r="I31" s="61"/>
      <c r="J31" s="61"/>
      <c r="K31" s="61"/>
      <c r="L31" s="3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</row>
    <row r="32" spans="1:31" s="2" customFormat="1" ht="14.4" customHeight="1">
      <c r="A32" s="27"/>
      <c r="B32" s="28"/>
      <c r="C32" s="27"/>
      <c r="D32" s="27"/>
      <c r="E32" s="27"/>
      <c r="F32" s="31" t="s">
        <v>32</v>
      </c>
      <c r="G32" s="27"/>
      <c r="H32" s="27"/>
      <c r="I32" s="31" t="s">
        <v>31</v>
      </c>
      <c r="J32" s="31" t="s">
        <v>33</v>
      </c>
      <c r="K32" s="27"/>
      <c r="L32" s="3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spans="1:31" s="2" customFormat="1" ht="14.4" customHeight="1">
      <c r="A33" s="27"/>
      <c r="B33" s="28"/>
      <c r="C33" s="27"/>
      <c r="D33" s="94" t="s">
        <v>34</v>
      </c>
      <c r="E33" s="24" t="s">
        <v>35</v>
      </c>
      <c r="F33" s="95">
        <f>ROUND((SUM(BE117:BE132)),  2)</f>
        <v>0</v>
      </c>
      <c r="G33" s="27"/>
      <c r="H33" s="27"/>
      <c r="I33" s="96">
        <v>0.21</v>
      </c>
      <c r="J33" s="95">
        <f>ROUND(((SUM(BE117:BE132))*I33),  2)</f>
        <v>0</v>
      </c>
      <c r="K33" s="27"/>
      <c r="L33" s="3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</row>
    <row r="34" spans="1:31" s="2" customFormat="1" ht="14.4" customHeight="1">
      <c r="A34" s="27"/>
      <c r="B34" s="28"/>
      <c r="C34" s="27"/>
      <c r="D34" s="27"/>
      <c r="E34" s="24" t="s">
        <v>36</v>
      </c>
      <c r="F34" s="95">
        <f>ROUND((SUM(BF117:BF132)),  2)</f>
        <v>0</v>
      </c>
      <c r="G34" s="27"/>
      <c r="H34" s="27"/>
      <c r="I34" s="96">
        <v>0.15</v>
      </c>
      <c r="J34" s="95">
        <f>ROUND(((SUM(BF117:BF132))*I34),  2)</f>
        <v>0</v>
      </c>
      <c r="K34" s="27"/>
      <c r="L34" s="3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</row>
    <row r="35" spans="1:31" s="2" customFormat="1" ht="14.4" hidden="1" customHeight="1">
      <c r="A35" s="27"/>
      <c r="B35" s="28"/>
      <c r="C35" s="27"/>
      <c r="D35" s="27"/>
      <c r="E35" s="24" t="s">
        <v>37</v>
      </c>
      <c r="F35" s="95">
        <f>ROUND((SUM(BG117:BG132)),  2)</f>
        <v>0</v>
      </c>
      <c r="G35" s="27"/>
      <c r="H35" s="27"/>
      <c r="I35" s="96">
        <v>0.21</v>
      </c>
      <c r="J35" s="95">
        <f>0</f>
        <v>0</v>
      </c>
      <c r="K35" s="27"/>
      <c r="L35" s="3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</row>
    <row r="36" spans="1:31" s="2" customFormat="1" ht="14.4" hidden="1" customHeight="1">
      <c r="A36" s="27"/>
      <c r="B36" s="28"/>
      <c r="C36" s="27"/>
      <c r="D36" s="27"/>
      <c r="E36" s="24" t="s">
        <v>38</v>
      </c>
      <c r="F36" s="95">
        <f>ROUND((SUM(BH117:BH132)),  2)</f>
        <v>0</v>
      </c>
      <c r="G36" s="27"/>
      <c r="H36" s="27"/>
      <c r="I36" s="96">
        <v>0.15</v>
      </c>
      <c r="J36" s="95">
        <f>0</f>
        <v>0</v>
      </c>
      <c r="K36" s="27"/>
      <c r="L36" s="3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</row>
    <row r="37" spans="1:31" s="2" customFormat="1" ht="14.4" hidden="1" customHeight="1">
      <c r="A37" s="27"/>
      <c r="B37" s="28"/>
      <c r="C37" s="27"/>
      <c r="D37" s="27"/>
      <c r="E37" s="24" t="s">
        <v>39</v>
      </c>
      <c r="F37" s="95">
        <f>ROUND((SUM(BI117:BI132)),  2)</f>
        <v>0</v>
      </c>
      <c r="G37" s="27"/>
      <c r="H37" s="27"/>
      <c r="I37" s="96">
        <v>0</v>
      </c>
      <c r="J37" s="95">
        <f>0</f>
        <v>0</v>
      </c>
      <c r="K37" s="27"/>
      <c r="L37" s="3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</row>
    <row r="38" spans="1:31" s="2" customFormat="1" ht="6.9" customHeight="1">
      <c r="A38" s="27"/>
      <c r="B38" s="28"/>
      <c r="C38" s="27"/>
      <c r="D38" s="27"/>
      <c r="E38" s="27"/>
      <c r="F38" s="27"/>
      <c r="G38" s="27"/>
      <c r="H38" s="27"/>
      <c r="I38" s="27"/>
      <c r="J38" s="27"/>
      <c r="K38" s="27"/>
      <c r="L38" s="3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</row>
    <row r="39" spans="1:31" s="2" customFormat="1" ht="25.35" customHeight="1">
      <c r="A39" s="27"/>
      <c r="B39" s="28"/>
      <c r="C39" s="97"/>
      <c r="D39" s="98" t="s">
        <v>40</v>
      </c>
      <c r="E39" s="55"/>
      <c r="F39" s="55"/>
      <c r="G39" s="99" t="s">
        <v>41</v>
      </c>
      <c r="H39" s="100" t="s">
        <v>42</v>
      </c>
      <c r="I39" s="55"/>
      <c r="J39" s="101">
        <f>SUM(J30:J37)</f>
        <v>0</v>
      </c>
      <c r="K39" s="102"/>
      <c r="L39" s="3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</row>
    <row r="40" spans="1:31" s="2" customFormat="1" ht="14.4" customHeight="1">
      <c r="A40" s="27"/>
      <c r="B40" s="28"/>
      <c r="C40" s="27"/>
      <c r="D40" s="27"/>
      <c r="E40" s="27"/>
      <c r="F40" s="27"/>
      <c r="G40" s="27"/>
      <c r="H40" s="27"/>
      <c r="I40" s="27"/>
      <c r="J40" s="27"/>
      <c r="K40" s="27"/>
      <c r="L40" s="3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</row>
    <row r="41" spans="1:31" s="1" customFormat="1" ht="14.4" customHeight="1">
      <c r="B41" s="18"/>
      <c r="L41" s="18"/>
    </row>
    <row r="42" spans="1:31" s="1" customFormat="1" ht="14.4" customHeight="1">
      <c r="B42" s="18"/>
      <c r="L42" s="18"/>
    </row>
    <row r="43" spans="1:31" s="1" customFormat="1" ht="14.4" customHeight="1">
      <c r="B43" s="18"/>
      <c r="L43" s="18"/>
    </row>
    <row r="44" spans="1:31" s="1" customFormat="1" ht="14.4" customHeight="1">
      <c r="B44" s="18"/>
      <c r="L44" s="18"/>
    </row>
    <row r="45" spans="1:31" s="1" customFormat="1" ht="14.4" customHeight="1">
      <c r="B45" s="18"/>
      <c r="L45" s="18"/>
    </row>
    <row r="46" spans="1:31" s="1" customFormat="1" ht="14.4" customHeight="1">
      <c r="B46" s="18"/>
      <c r="L46" s="18"/>
    </row>
    <row r="47" spans="1:31" s="1" customFormat="1" ht="14.4" customHeight="1">
      <c r="B47" s="18"/>
      <c r="L47" s="18"/>
    </row>
    <row r="48" spans="1:31" s="1" customFormat="1" ht="14.4" customHeight="1">
      <c r="B48" s="18"/>
      <c r="L48" s="18"/>
    </row>
    <row r="49" spans="1:31" s="1" customFormat="1" ht="14.4" customHeight="1">
      <c r="B49" s="18"/>
      <c r="L49" s="18"/>
    </row>
    <row r="50" spans="1:31" s="2" customFormat="1" ht="14.4" customHeight="1">
      <c r="B50" s="37"/>
      <c r="D50" s="38" t="s">
        <v>43</v>
      </c>
      <c r="E50" s="39"/>
      <c r="F50" s="39"/>
      <c r="G50" s="38" t="s">
        <v>44</v>
      </c>
      <c r="H50" s="39"/>
      <c r="I50" s="39"/>
      <c r="J50" s="39"/>
      <c r="K50" s="39"/>
      <c r="L50" s="37"/>
    </row>
    <row r="51" spans="1:31">
      <c r="B51" s="18"/>
      <c r="L51" s="18"/>
    </row>
    <row r="52" spans="1:31">
      <c r="B52" s="18"/>
      <c r="L52" s="18"/>
    </row>
    <row r="53" spans="1:31">
      <c r="B53" s="18"/>
      <c r="L53" s="18"/>
    </row>
    <row r="54" spans="1:31">
      <c r="B54" s="18"/>
      <c r="L54" s="18"/>
    </row>
    <row r="55" spans="1:31">
      <c r="B55" s="18"/>
      <c r="L55" s="18"/>
    </row>
    <row r="56" spans="1:31">
      <c r="B56" s="18"/>
      <c r="L56" s="18"/>
    </row>
    <row r="57" spans="1:31">
      <c r="B57" s="18"/>
      <c r="L57" s="18"/>
    </row>
    <row r="58" spans="1:31">
      <c r="B58" s="18"/>
      <c r="L58" s="18"/>
    </row>
    <row r="59" spans="1:31">
      <c r="B59" s="18"/>
      <c r="L59" s="18"/>
    </row>
    <row r="60" spans="1:31">
      <c r="B60" s="18"/>
      <c r="L60" s="18"/>
    </row>
    <row r="61" spans="1:31" s="2" customFormat="1" ht="13.2">
      <c r="A61" s="27"/>
      <c r="B61" s="28"/>
      <c r="C61" s="27"/>
      <c r="D61" s="40" t="s">
        <v>45</v>
      </c>
      <c r="E61" s="30"/>
      <c r="F61" s="103" t="s">
        <v>46</v>
      </c>
      <c r="G61" s="40" t="s">
        <v>45</v>
      </c>
      <c r="H61" s="30"/>
      <c r="I61" s="30"/>
      <c r="J61" s="104" t="s">
        <v>46</v>
      </c>
      <c r="K61" s="30"/>
      <c r="L61" s="3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</row>
    <row r="62" spans="1:31">
      <c r="B62" s="18"/>
      <c r="L62" s="18"/>
    </row>
    <row r="63" spans="1:31">
      <c r="B63" s="18"/>
      <c r="L63" s="18"/>
    </row>
    <row r="64" spans="1:31">
      <c r="B64" s="18"/>
      <c r="L64" s="18"/>
    </row>
    <row r="65" spans="1:31" s="2" customFormat="1" ht="13.2">
      <c r="A65" s="27"/>
      <c r="B65" s="28"/>
      <c r="C65" s="27"/>
      <c r="D65" s="38" t="s">
        <v>47</v>
      </c>
      <c r="E65" s="41"/>
      <c r="F65" s="41"/>
      <c r="G65" s="38" t="s">
        <v>48</v>
      </c>
      <c r="H65" s="41"/>
      <c r="I65" s="41"/>
      <c r="J65" s="41"/>
      <c r="K65" s="41"/>
      <c r="L65" s="3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</row>
    <row r="66" spans="1:31">
      <c r="B66" s="18"/>
      <c r="L66" s="18"/>
    </row>
    <row r="67" spans="1:31">
      <c r="B67" s="18"/>
      <c r="L67" s="18"/>
    </row>
    <row r="68" spans="1:31">
      <c r="B68" s="18"/>
      <c r="L68" s="18"/>
    </row>
    <row r="69" spans="1:31">
      <c r="B69" s="18"/>
      <c r="L69" s="18"/>
    </row>
    <row r="70" spans="1:31">
      <c r="B70" s="18"/>
      <c r="L70" s="18"/>
    </row>
    <row r="71" spans="1:31">
      <c r="B71" s="18"/>
      <c r="L71" s="18"/>
    </row>
    <row r="72" spans="1:31">
      <c r="B72" s="18"/>
      <c r="L72" s="18"/>
    </row>
    <row r="73" spans="1:31">
      <c r="B73" s="18"/>
      <c r="L73" s="18"/>
    </row>
    <row r="74" spans="1:31">
      <c r="B74" s="18"/>
      <c r="L74" s="18"/>
    </row>
    <row r="75" spans="1:31">
      <c r="B75" s="18"/>
      <c r="L75" s="18"/>
    </row>
    <row r="76" spans="1:31" s="2" customFormat="1" ht="13.2">
      <c r="A76" s="27"/>
      <c r="B76" s="28"/>
      <c r="C76" s="27"/>
      <c r="D76" s="40" t="s">
        <v>45</v>
      </c>
      <c r="E76" s="30"/>
      <c r="F76" s="103" t="s">
        <v>46</v>
      </c>
      <c r="G76" s="40" t="s">
        <v>45</v>
      </c>
      <c r="H76" s="30"/>
      <c r="I76" s="30"/>
      <c r="J76" s="104" t="s">
        <v>46</v>
      </c>
      <c r="K76" s="30"/>
      <c r="L76" s="3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</row>
    <row r="77" spans="1:31" s="2" customFormat="1" ht="14.4" customHeight="1">
      <c r="A77" s="27"/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3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</row>
    <row r="81" spans="1:47" s="2" customFormat="1" ht="6.9" customHeight="1">
      <c r="A81" s="27"/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3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</row>
    <row r="82" spans="1:47" s="2" customFormat="1" ht="24.9" customHeight="1">
      <c r="A82" s="27"/>
      <c r="B82" s="28"/>
      <c r="C82" s="19" t="s">
        <v>84</v>
      </c>
      <c r="D82" s="27"/>
      <c r="E82" s="27"/>
      <c r="F82" s="27"/>
      <c r="G82" s="27"/>
      <c r="H82" s="27"/>
      <c r="I82" s="27"/>
      <c r="J82" s="27"/>
      <c r="K82" s="27"/>
      <c r="L82" s="3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</row>
    <row r="83" spans="1:47" s="2" customFormat="1" ht="6.9" customHeight="1">
      <c r="A83" s="27"/>
      <c r="B83" s="28"/>
      <c r="C83" s="27"/>
      <c r="D83" s="27"/>
      <c r="E83" s="27"/>
      <c r="F83" s="27"/>
      <c r="G83" s="27"/>
      <c r="H83" s="27"/>
      <c r="I83" s="27"/>
      <c r="J83" s="27"/>
      <c r="K83" s="27"/>
      <c r="L83" s="3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</row>
    <row r="84" spans="1:47" s="2" customFormat="1" ht="12" customHeight="1">
      <c r="A84" s="27"/>
      <c r="B84" s="28"/>
      <c r="C84" s="24" t="s">
        <v>13</v>
      </c>
      <c r="D84" s="27"/>
      <c r="E84" s="27"/>
      <c r="F84" s="27"/>
      <c r="G84" s="27"/>
      <c r="H84" s="27"/>
      <c r="I84" s="27"/>
      <c r="J84" s="27"/>
      <c r="K84" s="27"/>
      <c r="L84" s="3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</row>
    <row r="85" spans="1:47" s="2" customFormat="1" ht="16.5" customHeight="1">
      <c r="A85" s="27"/>
      <c r="B85" s="28"/>
      <c r="C85" s="27"/>
      <c r="D85" s="27"/>
      <c r="E85" s="218" t="str">
        <f>E7</f>
        <v>Mimoň chodníky sídiliště pod Ralskem</v>
      </c>
      <c r="F85" s="219"/>
      <c r="G85" s="219"/>
      <c r="H85" s="219"/>
      <c r="I85" s="27"/>
      <c r="J85" s="27"/>
      <c r="K85" s="27"/>
      <c r="L85" s="3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</row>
    <row r="86" spans="1:47" s="2" customFormat="1" ht="12" customHeight="1">
      <c r="A86" s="27"/>
      <c r="B86" s="28"/>
      <c r="C86" s="24" t="s">
        <v>83</v>
      </c>
      <c r="D86" s="27"/>
      <c r="E86" s="27"/>
      <c r="F86" s="27"/>
      <c r="G86" s="27"/>
      <c r="H86" s="27"/>
      <c r="I86" s="27"/>
      <c r="J86" s="27"/>
      <c r="K86" s="27"/>
      <c r="L86" s="3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</row>
    <row r="87" spans="1:47" s="2" customFormat="1" ht="16.5" customHeight="1">
      <c r="A87" s="27"/>
      <c r="B87" s="28"/>
      <c r="C87" s="27"/>
      <c r="D87" s="27"/>
      <c r="E87" s="215" t="str">
        <f>E9</f>
        <v>00 - Vedlejší rozpočtové náklady</v>
      </c>
      <c r="F87" s="217"/>
      <c r="G87" s="217"/>
      <c r="H87" s="217"/>
      <c r="I87" s="27"/>
      <c r="J87" s="27"/>
      <c r="K87" s="27"/>
      <c r="L87" s="3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</row>
    <row r="88" spans="1:47" s="2" customFormat="1" ht="6.9" customHeight="1">
      <c r="A88" s="27"/>
      <c r="B88" s="28"/>
      <c r="C88" s="27"/>
      <c r="D88" s="27"/>
      <c r="E88" s="27"/>
      <c r="F88" s="27"/>
      <c r="G88" s="27"/>
      <c r="H88" s="27"/>
      <c r="I88" s="27"/>
      <c r="J88" s="27"/>
      <c r="K88" s="27"/>
      <c r="L88" s="3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</row>
    <row r="89" spans="1:47" s="2" customFormat="1" ht="12" customHeight="1">
      <c r="A89" s="27"/>
      <c r="B89" s="28"/>
      <c r="C89" s="24" t="s">
        <v>16</v>
      </c>
      <c r="D89" s="27"/>
      <c r="E89" s="27"/>
      <c r="F89" s="22" t="str">
        <f>F12</f>
        <v xml:space="preserve"> </v>
      </c>
      <c r="G89" s="27"/>
      <c r="H89" s="27"/>
      <c r="I89" s="24" t="s">
        <v>18</v>
      </c>
      <c r="J89" s="50">
        <f>IF(J12="","",J12)</f>
        <v>43979</v>
      </c>
      <c r="K89" s="27"/>
      <c r="L89" s="3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</row>
    <row r="90" spans="1:47" s="2" customFormat="1" ht="6.9" customHeight="1">
      <c r="A90" s="27"/>
      <c r="B90" s="28"/>
      <c r="C90" s="27"/>
      <c r="D90" s="27"/>
      <c r="E90" s="27"/>
      <c r="F90" s="27"/>
      <c r="G90" s="27"/>
      <c r="H90" s="27"/>
      <c r="I90" s="27"/>
      <c r="J90" s="27"/>
      <c r="K90" s="27"/>
      <c r="L90" s="3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</row>
    <row r="91" spans="1:47" s="2" customFormat="1" ht="15.15" customHeight="1">
      <c r="A91" s="27"/>
      <c r="B91" s="28"/>
      <c r="C91" s="24" t="s">
        <v>19</v>
      </c>
      <c r="D91" s="27"/>
      <c r="E91" s="27"/>
      <c r="F91" s="22" t="str">
        <f>E15</f>
        <v xml:space="preserve"> </v>
      </c>
      <c r="G91" s="27"/>
      <c r="H91" s="27"/>
      <c r="I91" s="24" t="s">
        <v>24</v>
      </c>
      <c r="J91" s="25" t="str">
        <f>E21</f>
        <v>Ing. Jiří Sobol</v>
      </c>
      <c r="K91" s="27"/>
      <c r="L91" s="3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</row>
    <row r="92" spans="1:47" s="2" customFormat="1" ht="15.15" customHeight="1">
      <c r="A92" s="27"/>
      <c r="B92" s="28"/>
      <c r="C92" s="24" t="s">
        <v>23</v>
      </c>
      <c r="D92" s="27"/>
      <c r="E92" s="27"/>
      <c r="F92" s="22" t="str">
        <f>IF(E18="","",E18)</f>
        <v xml:space="preserve"> </v>
      </c>
      <c r="G92" s="27"/>
      <c r="H92" s="27"/>
      <c r="I92" s="24" t="s">
        <v>27</v>
      </c>
      <c r="J92" s="25" t="str">
        <f>E24</f>
        <v>Ing. Dominik Šlajer</v>
      </c>
      <c r="K92" s="27"/>
      <c r="L92" s="3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</row>
    <row r="93" spans="1:47" s="2" customFormat="1" ht="10.35" customHeight="1">
      <c r="A93" s="27"/>
      <c r="B93" s="28"/>
      <c r="C93" s="27"/>
      <c r="D93" s="27"/>
      <c r="E93" s="27"/>
      <c r="F93" s="27"/>
      <c r="G93" s="27"/>
      <c r="H93" s="27"/>
      <c r="I93" s="27"/>
      <c r="J93" s="27"/>
      <c r="K93" s="27"/>
      <c r="L93" s="3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</row>
    <row r="94" spans="1:47" s="2" customFormat="1" ht="29.25" customHeight="1">
      <c r="A94" s="27"/>
      <c r="B94" s="28"/>
      <c r="C94" s="105" t="s">
        <v>85</v>
      </c>
      <c r="D94" s="97"/>
      <c r="E94" s="97"/>
      <c r="F94" s="97"/>
      <c r="G94" s="97"/>
      <c r="H94" s="97"/>
      <c r="I94" s="97"/>
      <c r="J94" s="106" t="s">
        <v>86</v>
      </c>
      <c r="K94" s="97"/>
      <c r="L94" s="3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</row>
    <row r="95" spans="1:47" s="2" customFormat="1" ht="10.35" customHeight="1">
      <c r="A95" s="27"/>
      <c r="B95" s="28"/>
      <c r="C95" s="27"/>
      <c r="D95" s="27"/>
      <c r="E95" s="27"/>
      <c r="F95" s="27"/>
      <c r="G95" s="27"/>
      <c r="H95" s="27"/>
      <c r="I95" s="27"/>
      <c r="J95" s="27"/>
      <c r="K95" s="27"/>
      <c r="L95" s="3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</row>
    <row r="96" spans="1:47" s="2" customFormat="1" ht="22.95" customHeight="1">
      <c r="A96" s="27"/>
      <c r="B96" s="28"/>
      <c r="C96" s="107" t="s">
        <v>87</v>
      </c>
      <c r="D96" s="27"/>
      <c r="E96" s="27"/>
      <c r="F96" s="27"/>
      <c r="G96" s="27"/>
      <c r="H96" s="27"/>
      <c r="I96" s="27"/>
      <c r="J96" s="66">
        <f>J117</f>
        <v>0</v>
      </c>
      <c r="K96" s="27"/>
      <c r="L96" s="3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U96" s="15" t="s">
        <v>88</v>
      </c>
    </row>
    <row r="97" spans="1:31" s="9" customFormat="1" ht="24.9" customHeight="1">
      <c r="B97" s="108"/>
      <c r="D97" s="109" t="s">
        <v>206</v>
      </c>
      <c r="E97" s="110"/>
      <c r="F97" s="110"/>
      <c r="G97" s="110"/>
      <c r="H97" s="110"/>
      <c r="I97" s="110"/>
      <c r="J97" s="111">
        <f>J118</f>
        <v>0</v>
      </c>
      <c r="L97" s="108"/>
    </row>
    <row r="98" spans="1:31" s="2" customFormat="1" ht="21.75" customHeight="1">
      <c r="A98" s="27"/>
      <c r="B98" s="28"/>
      <c r="C98" s="27"/>
      <c r="D98" s="27"/>
      <c r="E98" s="27"/>
      <c r="F98" s="27"/>
      <c r="G98" s="27"/>
      <c r="H98" s="27"/>
      <c r="I98" s="27"/>
      <c r="J98" s="27"/>
      <c r="K98" s="27"/>
      <c r="L98" s="3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</row>
    <row r="99" spans="1:31" s="2" customFormat="1" ht="6.9" customHeight="1">
      <c r="A99" s="27"/>
      <c r="B99" s="42"/>
      <c r="C99" s="43"/>
      <c r="D99" s="43"/>
      <c r="E99" s="43"/>
      <c r="F99" s="43"/>
      <c r="G99" s="43"/>
      <c r="H99" s="43"/>
      <c r="I99" s="43"/>
      <c r="J99" s="43"/>
      <c r="K99" s="43"/>
      <c r="L99" s="3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</row>
    <row r="103" spans="1:31" s="2" customFormat="1" ht="6.9" customHeight="1">
      <c r="A103" s="27"/>
      <c r="B103" s="44"/>
      <c r="C103" s="45"/>
      <c r="D103" s="45"/>
      <c r="E103" s="45"/>
      <c r="F103" s="45"/>
      <c r="G103" s="45"/>
      <c r="H103" s="45"/>
      <c r="I103" s="45"/>
      <c r="J103" s="45"/>
      <c r="K103" s="45"/>
      <c r="L103" s="3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</row>
    <row r="104" spans="1:31" s="2" customFormat="1" ht="24.9" customHeight="1">
      <c r="A104" s="27"/>
      <c r="B104" s="28"/>
      <c r="C104" s="19" t="s">
        <v>94</v>
      </c>
      <c r="D104" s="27"/>
      <c r="E104" s="27"/>
      <c r="F104" s="27"/>
      <c r="G104" s="27"/>
      <c r="H104" s="27"/>
      <c r="I104" s="27"/>
      <c r="J104" s="27"/>
      <c r="K104" s="27"/>
      <c r="L104" s="3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</row>
    <row r="105" spans="1:31" s="2" customFormat="1" ht="6.9" customHeight="1">
      <c r="A105" s="27"/>
      <c r="B105" s="28"/>
      <c r="C105" s="27"/>
      <c r="D105" s="27"/>
      <c r="E105" s="27"/>
      <c r="F105" s="27"/>
      <c r="G105" s="27"/>
      <c r="H105" s="27"/>
      <c r="I105" s="27"/>
      <c r="J105" s="27"/>
      <c r="K105" s="27"/>
      <c r="L105" s="3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</row>
    <row r="106" spans="1:31" s="2" customFormat="1" ht="12" customHeight="1">
      <c r="A106" s="27"/>
      <c r="B106" s="28"/>
      <c r="C106" s="24" t="s">
        <v>13</v>
      </c>
      <c r="D106" s="27"/>
      <c r="E106" s="27"/>
      <c r="F106" s="27"/>
      <c r="G106" s="27"/>
      <c r="H106" s="27"/>
      <c r="I106" s="27"/>
      <c r="J106" s="27"/>
      <c r="K106" s="27"/>
      <c r="L106" s="3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</row>
    <row r="107" spans="1:31" s="2" customFormat="1" ht="16.5" customHeight="1">
      <c r="A107" s="27"/>
      <c r="B107" s="28"/>
      <c r="C107" s="27"/>
      <c r="D107" s="27"/>
      <c r="E107" s="218" t="str">
        <f>E7</f>
        <v>Mimoň chodníky sídiliště pod Ralskem</v>
      </c>
      <c r="F107" s="219"/>
      <c r="G107" s="219"/>
      <c r="H107" s="219"/>
      <c r="I107" s="27"/>
      <c r="J107" s="27"/>
      <c r="K107" s="27"/>
      <c r="L107" s="3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</row>
    <row r="108" spans="1:31" s="2" customFormat="1" ht="12" customHeight="1">
      <c r="A108" s="27"/>
      <c r="B108" s="28"/>
      <c r="C108" s="24" t="s">
        <v>83</v>
      </c>
      <c r="D108" s="27"/>
      <c r="E108" s="27"/>
      <c r="F108" s="27"/>
      <c r="G108" s="27"/>
      <c r="H108" s="27"/>
      <c r="I108" s="27"/>
      <c r="J108" s="27"/>
      <c r="K108" s="27"/>
      <c r="L108" s="3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</row>
    <row r="109" spans="1:31" s="2" customFormat="1" ht="16.5" customHeight="1">
      <c r="A109" s="27"/>
      <c r="B109" s="28"/>
      <c r="C109" s="27"/>
      <c r="D109" s="27"/>
      <c r="E109" s="215" t="str">
        <f>E9</f>
        <v>00 - Vedlejší rozpočtové náklady</v>
      </c>
      <c r="F109" s="217"/>
      <c r="G109" s="217"/>
      <c r="H109" s="217"/>
      <c r="I109" s="27"/>
      <c r="J109" s="27"/>
      <c r="K109" s="27"/>
      <c r="L109" s="3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</row>
    <row r="110" spans="1:31" s="2" customFormat="1" ht="6.9" customHeight="1">
      <c r="A110" s="27"/>
      <c r="B110" s="28"/>
      <c r="C110" s="27"/>
      <c r="D110" s="27"/>
      <c r="E110" s="27"/>
      <c r="F110" s="27"/>
      <c r="G110" s="27"/>
      <c r="H110" s="27"/>
      <c r="I110" s="27"/>
      <c r="J110" s="27"/>
      <c r="K110" s="27"/>
      <c r="L110" s="3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</row>
    <row r="111" spans="1:31" s="2" customFormat="1" ht="12" customHeight="1">
      <c r="A111" s="27"/>
      <c r="B111" s="28"/>
      <c r="C111" s="24" t="s">
        <v>16</v>
      </c>
      <c r="D111" s="27"/>
      <c r="E111" s="27"/>
      <c r="F111" s="22" t="str">
        <f>F12</f>
        <v xml:space="preserve"> </v>
      </c>
      <c r="G111" s="27"/>
      <c r="H111" s="27"/>
      <c r="I111" s="24" t="s">
        <v>18</v>
      </c>
      <c r="J111" s="50">
        <f>IF(J12="","",J12)</f>
        <v>43979</v>
      </c>
      <c r="K111" s="27"/>
      <c r="L111" s="3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</row>
    <row r="112" spans="1:31" s="2" customFormat="1" ht="6.9" customHeight="1">
      <c r="A112" s="27"/>
      <c r="B112" s="28"/>
      <c r="C112" s="27"/>
      <c r="D112" s="27"/>
      <c r="E112" s="27"/>
      <c r="F112" s="27"/>
      <c r="G112" s="27"/>
      <c r="H112" s="27"/>
      <c r="I112" s="27"/>
      <c r="J112" s="27"/>
      <c r="K112" s="27"/>
      <c r="L112" s="3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</row>
    <row r="113" spans="1:65" s="2" customFormat="1" ht="15.15" customHeight="1">
      <c r="A113" s="27"/>
      <c r="B113" s="28"/>
      <c r="C113" s="24" t="s">
        <v>19</v>
      </c>
      <c r="D113" s="27"/>
      <c r="E113" s="27"/>
      <c r="F113" s="22" t="str">
        <f>E15</f>
        <v xml:space="preserve"> </v>
      </c>
      <c r="G113" s="27"/>
      <c r="H113" s="27"/>
      <c r="I113" s="24" t="s">
        <v>24</v>
      </c>
      <c r="J113" s="25" t="str">
        <f>E21</f>
        <v>Ing. Jiří Sobol</v>
      </c>
      <c r="K113" s="27"/>
      <c r="L113" s="3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</row>
    <row r="114" spans="1:65" s="2" customFormat="1" ht="15.15" customHeight="1">
      <c r="A114" s="27"/>
      <c r="B114" s="28"/>
      <c r="C114" s="24" t="s">
        <v>23</v>
      </c>
      <c r="D114" s="27"/>
      <c r="E114" s="27"/>
      <c r="F114" s="22" t="str">
        <f>IF(E18="","",E18)</f>
        <v xml:space="preserve"> </v>
      </c>
      <c r="G114" s="27"/>
      <c r="H114" s="27"/>
      <c r="I114" s="24" t="s">
        <v>27</v>
      </c>
      <c r="J114" s="25" t="str">
        <f>E24</f>
        <v>Ing. Dominik Šlajer</v>
      </c>
      <c r="K114" s="27"/>
      <c r="L114" s="3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</row>
    <row r="115" spans="1:65" s="2" customFormat="1" ht="10.35" customHeight="1">
      <c r="A115" s="27"/>
      <c r="B115" s="28"/>
      <c r="C115" s="27"/>
      <c r="D115" s="27"/>
      <c r="E115" s="27"/>
      <c r="F115" s="27"/>
      <c r="G115" s="27"/>
      <c r="H115" s="27"/>
      <c r="I115" s="27"/>
      <c r="J115" s="27"/>
      <c r="K115" s="27"/>
      <c r="L115" s="3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</row>
    <row r="116" spans="1:65" s="11" customFormat="1" ht="29.25" customHeight="1">
      <c r="A116" s="116"/>
      <c r="B116" s="117"/>
      <c r="C116" s="118" t="s">
        <v>95</v>
      </c>
      <c r="D116" s="119" t="s">
        <v>55</v>
      </c>
      <c r="E116" s="119" t="s">
        <v>51</v>
      </c>
      <c r="F116" s="119" t="s">
        <v>52</v>
      </c>
      <c r="G116" s="119" t="s">
        <v>96</v>
      </c>
      <c r="H116" s="119" t="s">
        <v>97</v>
      </c>
      <c r="I116" s="119" t="s">
        <v>98</v>
      </c>
      <c r="J116" s="119" t="s">
        <v>86</v>
      </c>
      <c r="K116" s="120" t="s">
        <v>99</v>
      </c>
      <c r="L116" s="121"/>
      <c r="M116" s="57" t="s">
        <v>1</v>
      </c>
      <c r="N116" s="58" t="s">
        <v>34</v>
      </c>
      <c r="O116" s="58" t="s">
        <v>100</v>
      </c>
      <c r="P116" s="58" t="s">
        <v>101</v>
      </c>
      <c r="Q116" s="58" t="s">
        <v>102</v>
      </c>
      <c r="R116" s="58" t="s">
        <v>103</v>
      </c>
      <c r="S116" s="58" t="s">
        <v>104</v>
      </c>
      <c r="T116" s="58" t="s">
        <v>105</v>
      </c>
      <c r="U116" s="59" t="s">
        <v>106</v>
      </c>
      <c r="V116" s="116"/>
      <c r="W116" s="116"/>
      <c r="X116" s="116"/>
      <c r="Y116" s="116"/>
      <c r="Z116" s="116"/>
      <c r="AA116" s="116"/>
      <c r="AB116" s="116"/>
      <c r="AC116" s="116"/>
      <c r="AD116" s="116"/>
      <c r="AE116" s="116"/>
    </row>
    <row r="117" spans="1:65" s="2" customFormat="1" ht="22.95" customHeight="1">
      <c r="A117" s="27"/>
      <c r="B117" s="28"/>
      <c r="C117" s="64" t="s">
        <v>107</v>
      </c>
      <c r="D117" s="27"/>
      <c r="E117" s="27"/>
      <c r="F117" s="27"/>
      <c r="G117" s="27"/>
      <c r="H117" s="27"/>
      <c r="I117" s="27"/>
      <c r="J117" s="122">
        <f>BK117</f>
        <v>0</v>
      </c>
      <c r="K117" s="27"/>
      <c r="L117" s="28"/>
      <c r="M117" s="60"/>
      <c r="N117" s="51"/>
      <c r="O117" s="61"/>
      <c r="P117" s="123">
        <f>P118</f>
        <v>0</v>
      </c>
      <c r="Q117" s="61"/>
      <c r="R117" s="123">
        <f>R118</f>
        <v>0</v>
      </c>
      <c r="S117" s="61"/>
      <c r="T117" s="123">
        <f>T118</f>
        <v>0</v>
      </c>
      <c r="U117" s="62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T117" s="15" t="s">
        <v>69</v>
      </c>
      <c r="AU117" s="15" t="s">
        <v>88</v>
      </c>
      <c r="BK117" s="124">
        <f>BK118</f>
        <v>0</v>
      </c>
    </row>
    <row r="118" spans="1:65" s="12" customFormat="1" ht="25.95" customHeight="1">
      <c r="B118" s="125"/>
      <c r="D118" s="126" t="s">
        <v>69</v>
      </c>
      <c r="E118" s="127" t="s">
        <v>193</v>
      </c>
      <c r="F118" s="127" t="s">
        <v>194</v>
      </c>
      <c r="J118" s="128">
        <f>BK118</f>
        <v>0</v>
      </c>
      <c r="L118" s="125"/>
      <c r="M118" s="129"/>
      <c r="N118" s="130"/>
      <c r="O118" s="130"/>
      <c r="P118" s="131">
        <f>SUM(P119:P132)</f>
        <v>0</v>
      </c>
      <c r="Q118" s="130"/>
      <c r="R118" s="131">
        <f>SUM(R119:R132)</f>
        <v>0</v>
      </c>
      <c r="S118" s="130"/>
      <c r="T118" s="131">
        <f>SUM(T119:T132)</f>
        <v>0</v>
      </c>
      <c r="U118" s="132"/>
      <c r="AR118" s="126" t="s">
        <v>117</v>
      </c>
      <c r="AT118" s="133" t="s">
        <v>69</v>
      </c>
      <c r="AU118" s="133" t="s">
        <v>70</v>
      </c>
      <c r="AY118" s="126" t="s">
        <v>110</v>
      </c>
      <c r="BK118" s="134">
        <f>SUM(BK119:BK132)</f>
        <v>0</v>
      </c>
    </row>
    <row r="119" spans="1:65" s="2" customFormat="1" ht="21.75" customHeight="1">
      <c r="A119" s="27"/>
      <c r="B119" s="137"/>
      <c r="C119" s="138" t="s">
        <v>76</v>
      </c>
      <c r="D119" s="138" t="s">
        <v>112</v>
      </c>
      <c r="E119" s="139" t="s">
        <v>207</v>
      </c>
      <c r="F119" s="140" t="s">
        <v>208</v>
      </c>
      <c r="G119" s="141" t="s">
        <v>209</v>
      </c>
      <c r="H119" s="142">
        <v>1</v>
      </c>
      <c r="I119" s="143">
        <v>0</v>
      </c>
      <c r="J119" s="143">
        <f>ROUND(I119*H119,2)</f>
        <v>0</v>
      </c>
      <c r="K119" s="140" t="s">
        <v>1</v>
      </c>
      <c r="L119" s="28"/>
      <c r="M119" s="144" t="s">
        <v>1</v>
      </c>
      <c r="N119" s="145" t="s">
        <v>35</v>
      </c>
      <c r="O119" s="146">
        <v>0</v>
      </c>
      <c r="P119" s="146">
        <f>O119*H119</f>
        <v>0</v>
      </c>
      <c r="Q119" s="146">
        <v>0</v>
      </c>
      <c r="R119" s="146">
        <f>Q119*H119</f>
        <v>0</v>
      </c>
      <c r="S119" s="146">
        <v>0</v>
      </c>
      <c r="T119" s="146">
        <f>S119*H119</f>
        <v>0</v>
      </c>
      <c r="U119" s="147" t="s">
        <v>1</v>
      </c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R119" s="148" t="s">
        <v>198</v>
      </c>
      <c r="AT119" s="148" t="s">
        <v>112</v>
      </c>
      <c r="AU119" s="148" t="s">
        <v>76</v>
      </c>
      <c r="AY119" s="15" t="s">
        <v>110</v>
      </c>
      <c r="BE119" s="149">
        <f>IF(N119="základní",J119,0)</f>
        <v>0</v>
      </c>
      <c r="BF119" s="149">
        <f>IF(N119="snížená",J119,0)</f>
        <v>0</v>
      </c>
      <c r="BG119" s="149">
        <f>IF(N119="zákl. přenesená",J119,0)</f>
        <v>0</v>
      </c>
      <c r="BH119" s="149">
        <f>IF(N119="sníž. přenesená",J119,0)</f>
        <v>0</v>
      </c>
      <c r="BI119" s="149">
        <f>IF(N119="nulová",J119,0)</f>
        <v>0</v>
      </c>
      <c r="BJ119" s="15" t="s">
        <v>76</v>
      </c>
      <c r="BK119" s="149">
        <f>ROUND(I119*H119,2)</f>
        <v>0</v>
      </c>
      <c r="BL119" s="15" t="s">
        <v>198</v>
      </c>
      <c r="BM119" s="148" t="s">
        <v>210</v>
      </c>
    </row>
    <row r="120" spans="1:65" s="2" customFormat="1">
      <c r="A120" s="27"/>
      <c r="B120" s="28"/>
      <c r="C120" s="27"/>
      <c r="D120" s="150" t="s">
        <v>119</v>
      </c>
      <c r="E120" s="27"/>
      <c r="F120" s="151" t="s">
        <v>208</v>
      </c>
      <c r="G120" s="27"/>
      <c r="H120" s="27"/>
      <c r="I120" s="27"/>
      <c r="J120" s="27"/>
      <c r="K120" s="27"/>
      <c r="L120" s="28"/>
      <c r="M120" s="152"/>
      <c r="N120" s="153"/>
      <c r="O120" s="53"/>
      <c r="P120" s="53"/>
      <c r="Q120" s="53"/>
      <c r="R120" s="53"/>
      <c r="S120" s="53"/>
      <c r="T120" s="53"/>
      <c r="U120" s="54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T120" s="15" t="s">
        <v>119</v>
      </c>
      <c r="AU120" s="15" t="s">
        <v>76</v>
      </c>
    </row>
    <row r="121" spans="1:65" s="2" customFormat="1" ht="21.75" customHeight="1">
      <c r="A121" s="27"/>
      <c r="B121" s="137"/>
      <c r="C121" s="138" t="s">
        <v>78</v>
      </c>
      <c r="D121" s="138" t="s">
        <v>112</v>
      </c>
      <c r="E121" s="139" t="s">
        <v>211</v>
      </c>
      <c r="F121" s="140" t="s">
        <v>212</v>
      </c>
      <c r="G121" s="141" t="s">
        <v>209</v>
      </c>
      <c r="H121" s="142">
        <v>1</v>
      </c>
      <c r="I121" s="143">
        <v>0</v>
      </c>
      <c r="J121" s="143">
        <f>ROUND(I121*H121,2)</f>
        <v>0</v>
      </c>
      <c r="K121" s="140" t="s">
        <v>213</v>
      </c>
      <c r="L121" s="28"/>
      <c r="M121" s="144" t="s">
        <v>1</v>
      </c>
      <c r="N121" s="145" t="s">
        <v>35</v>
      </c>
      <c r="O121" s="146">
        <v>0</v>
      </c>
      <c r="P121" s="146">
        <f>O121*H121</f>
        <v>0</v>
      </c>
      <c r="Q121" s="146">
        <v>0</v>
      </c>
      <c r="R121" s="146">
        <f>Q121*H121</f>
        <v>0</v>
      </c>
      <c r="S121" s="146">
        <v>0</v>
      </c>
      <c r="T121" s="146">
        <f>S121*H121</f>
        <v>0</v>
      </c>
      <c r="U121" s="147" t="s">
        <v>1</v>
      </c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R121" s="148" t="s">
        <v>198</v>
      </c>
      <c r="AT121" s="148" t="s">
        <v>112</v>
      </c>
      <c r="AU121" s="148" t="s">
        <v>76</v>
      </c>
      <c r="AY121" s="15" t="s">
        <v>110</v>
      </c>
      <c r="BE121" s="149">
        <f>IF(N121="základní",J121,0)</f>
        <v>0</v>
      </c>
      <c r="BF121" s="149">
        <f>IF(N121="snížená",J121,0)</f>
        <v>0</v>
      </c>
      <c r="BG121" s="149">
        <f>IF(N121="zákl. přenesená",J121,0)</f>
        <v>0</v>
      </c>
      <c r="BH121" s="149">
        <f>IF(N121="sníž. přenesená",J121,0)</f>
        <v>0</v>
      </c>
      <c r="BI121" s="149">
        <f>IF(N121="nulová",J121,0)</f>
        <v>0</v>
      </c>
      <c r="BJ121" s="15" t="s">
        <v>76</v>
      </c>
      <c r="BK121" s="149">
        <f>ROUND(I121*H121,2)</f>
        <v>0</v>
      </c>
      <c r="BL121" s="15" t="s">
        <v>198</v>
      </c>
      <c r="BM121" s="148" t="s">
        <v>214</v>
      </c>
    </row>
    <row r="122" spans="1:65" s="2" customFormat="1" ht="19.2">
      <c r="A122" s="27"/>
      <c r="B122" s="28"/>
      <c r="C122" s="27"/>
      <c r="D122" s="150" t="s">
        <v>119</v>
      </c>
      <c r="E122" s="27"/>
      <c r="F122" s="151" t="s">
        <v>212</v>
      </c>
      <c r="G122" s="27"/>
      <c r="H122" s="27"/>
      <c r="I122" s="27"/>
      <c r="J122" s="27"/>
      <c r="K122" s="27"/>
      <c r="L122" s="28"/>
      <c r="M122" s="152"/>
      <c r="N122" s="153"/>
      <c r="O122" s="53"/>
      <c r="P122" s="53"/>
      <c r="Q122" s="53"/>
      <c r="R122" s="53"/>
      <c r="S122" s="53"/>
      <c r="T122" s="53"/>
      <c r="U122" s="54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T122" s="15" t="s">
        <v>119</v>
      </c>
      <c r="AU122" s="15" t="s">
        <v>76</v>
      </c>
    </row>
    <row r="123" spans="1:65" s="2" customFormat="1" ht="16.5" customHeight="1">
      <c r="A123" s="27"/>
      <c r="B123" s="137"/>
      <c r="C123" s="138" t="s">
        <v>122</v>
      </c>
      <c r="D123" s="138" t="s">
        <v>112</v>
      </c>
      <c r="E123" s="139" t="s">
        <v>215</v>
      </c>
      <c r="F123" s="140" t="s">
        <v>216</v>
      </c>
      <c r="G123" s="141" t="s">
        <v>217</v>
      </c>
      <c r="H123" s="142">
        <v>1</v>
      </c>
      <c r="I123" s="143">
        <v>0</v>
      </c>
      <c r="J123" s="143">
        <f>ROUND(I123*H123,2)</f>
        <v>0</v>
      </c>
      <c r="K123" s="140" t="s">
        <v>213</v>
      </c>
      <c r="L123" s="28"/>
      <c r="M123" s="144" t="s">
        <v>1</v>
      </c>
      <c r="N123" s="145" t="s">
        <v>35</v>
      </c>
      <c r="O123" s="146">
        <v>0</v>
      </c>
      <c r="P123" s="146">
        <f>O123*H123</f>
        <v>0</v>
      </c>
      <c r="Q123" s="146">
        <v>0</v>
      </c>
      <c r="R123" s="146">
        <f>Q123*H123</f>
        <v>0</v>
      </c>
      <c r="S123" s="146">
        <v>0</v>
      </c>
      <c r="T123" s="146">
        <f>S123*H123</f>
        <v>0</v>
      </c>
      <c r="U123" s="147" t="s">
        <v>1</v>
      </c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R123" s="148" t="s">
        <v>198</v>
      </c>
      <c r="AT123" s="148" t="s">
        <v>112</v>
      </c>
      <c r="AU123" s="148" t="s">
        <v>76</v>
      </c>
      <c r="AY123" s="15" t="s">
        <v>110</v>
      </c>
      <c r="BE123" s="149">
        <f>IF(N123="základní",J123,0)</f>
        <v>0</v>
      </c>
      <c r="BF123" s="149">
        <f>IF(N123="snížená",J123,0)</f>
        <v>0</v>
      </c>
      <c r="BG123" s="149">
        <f>IF(N123="zákl. přenesená",J123,0)</f>
        <v>0</v>
      </c>
      <c r="BH123" s="149">
        <f>IF(N123="sníž. přenesená",J123,0)</f>
        <v>0</v>
      </c>
      <c r="BI123" s="149">
        <f>IF(N123="nulová",J123,0)</f>
        <v>0</v>
      </c>
      <c r="BJ123" s="15" t="s">
        <v>76</v>
      </c>
      <c r="BK123" s="149">
        <f>ROUND(I123*H123,2)</f>
        <v>0</v>
      </c>
      <c r="BL123" s="15" t="s">
        <v>198</v>
      </c>
      <c r="BM123" s="148" t="s">
        <v>218</v>
      </c>
    </row>
    <row r="124" spans="1:65" s="2" customFormat="1">
      <c r="A124" s="27"/>
      <c r="B124" s="28"/>
      <c r="C124" s="27"/>
      <c r="D124" s="150" t="s">
        <v>119</v>
      </c>
      <c r="E124" s="27"/>
      <c r="F124" s="151" t="s">
        <v>216</v>
      </c>
      <c r="G124" s="27"/>
      <c r="H124" s="27"/>
      <c r="I124" s="27"/>
      <c r="J124" s="27"/>
      <c r="K124" s="27"/>
      <c r="L124" s="28"/>
      <c r="M124" s="152"/>
      <c r="N124" s="153"/>
      <c r="O124" s="53"/>
      <c r="P124" s="53"/>
      <c r="Q124" s="53"/>
      <c r="R124" s="53"/>
      <c r="S124" s="53"/>
      <c r="T124" s="53"/>
      <c r="U124" s="54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T124" s="15" t="s">
        <v>119</v>
      </c>
      <c r="AU124" s="15" t="s">
        <v>76</v>
      </c>
    </row>
    <row r="125" spans="1:65" s="2" customFormat="1" ht="16.5" customHeight="1">
      <c r="A125" s="27"/>
      <c r="B125" s="137"/>
      <c r="C125" s="138" t="s">
        <v>117</v>
      </c>
      <c r="D125" s="138" t="s">
        <v>112</v>
      </c>
      <c r="E125" s="139" t="s">
        <v>219</v>
      </c>
      <c r="F125" s="140" t="s">
        <v>220</v>
      </c>
      <c r="G125" s="141" t="s">
        <v>217</v>
      </c>
      <c r="H125" s="142">
        <v>1</v>
      </c>
      <c r="I125" s="143">
        <v>0</v>
      </c>
      <c r="J125" s="143">
        <f>ROUND(I125*H125,2)</f>
        <v>0</v>
      </c>
      <c r="K125" s="140" t="s">
        <v>1</v>
      </c>
      <c r="L125" s="28"/>
      <c r="M125" s="144" t="s">
        <v>1</v>
      </c>
      <c r="N125" s="145" t="s">
        <v>35</v>
      </c>
      <c r="O125" s="146">
        <v>0</v>
      </c>
      <c r="P125" s="146">
        <f>O125*H125</f>
        <v>0</v>
      </c>
      <c r="Q125" s="146">
        <v>0</v>
      </c>
      <c r="R125" s="146">
        <f>Q125*H125</f>
        <v>0</v>
      </c>
      <c r="S125" s="146">
        <v>0</v>
      </c>
      <c r="T125" s="146">
        <f>S125*H125</f>
        <v>0</v>
      </c>
      <c r="U125" s="147" t="s">
        <v>1</v>
      </c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R125" s="148" t="s">
        <v>198</v>
      </c>
      <c r="AT125" s="148" t="s">
        <v>112</v>
      </c>
      <c r="AU125" s="148" t="s">
        <v>76</v>
      </c>
      <c r="AY125" s="15" t="s">
        <v>110</v>
      </c>
      <c r="BE125" s="149">
        <f>IF(N125="základní",J125,0)</f>
        <v>0</v>
      </c>
      <c r="BF125" s="149">
        <f>IF(N125="snížená",J125,0)</f>
        <v>0</v>
      </c>
      <c r="BG125" s="149">
        <f>IF(N125="zákl. přenesená",J125,0)</f>
        <v>0</v>
      </c>
      <c r="BH125" s="149">
        <f>IF(N125="sníž. přenesená",J125,0)</f>
        <v>0</v>
      </c>
      <c r="BI125" s="149">
        <f>IF(N125="nulová",J125,0)</f>
        <v>0</v>
      </c>
      <c r="BJ125" s="15" t="s">
        <v>76</v>
      </c>
      <c r="BK125" s="149">
        <f>ROUND(I125*H125,2)</f>
        <v>0</v>
      </c>
      <c r="BL125" s="15" t="s">
        <v>198</v>
      </c>
      <c r="BM125" s="148" t="s">
        <v>221</v>
      </c>
    </row>
    <row r="126" spans="1:65" s="2" customFormat="1">
      <c r="A126" s="27"/>
      <c r="B126" s="28"/>
      <c r="C126" s="27"/>
      <c r="D126" s="150" t="s">
        <v>119</v>
      </c>
      <c r="E126" s="27"/>
      <c r="F126" s="151" t="s">
        <v>222</v>
      </c>
      <c r="G126" s="27"/>
      <c r="H126" s="27"/>
      <c r="I126" s="27"/>
      <c r="J126" s="27"/>
      <c r="K126" s="27"/>
      <c r="L126" s="28"/>
      <c r="M126" s="152"/>
      <c r="N126" s="153"/>
      <c r="O126" s="53"/>
      <c r="P126" s="53"/>
      <c r="Q126" s="53"/>
      <c r="R126" s="53"/>
      <c r="S126" s="53"/>
      <c r="T126" s="53"/>
      <c r="U126" s="54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T126" s="15" t="s">
        <v>119</v>
      </c>
      <c r="AU126" s="15" t="s">
        <v>76</v>
      </c>
    </row>
    <row r="127" spans="1:65" s="2" customFormat="1" ht="21.75" customHeight="1">
      <c r="A127" s="27"/>
      <c r="B127" s="137"/>
      <c r="C127" s="138" t="s">
        <v>124</v>
      </c>
      <c r="D127" s="138" t="s">
        <v>112</v>
      </c>
      <c r="E127" s="139" t="s">
        <v>223</v>
      </c>
      <c r="F127" s="140" t="s">
        <v>224</v>
      </c>
      <c r="G127" s="141" t="s">
        <v>209</v>
      </c>
      <c r="H127" s="142">
        <v>1</v>
      </c>
      <c r="I127" s="143">
        <v>0</v>
      </c>
      <c r="J127" s="143">
        <f>ROUND(I127*H127,2)</f>
        <v>0</v>
      </c>
      <c r="K127" s="140" t="s">
        <v>213</v>
      </c>
      <c r="L127" s="28"/>
      <c r="M127" s="144" t="s">
        <v>1</v>
      </c>
      <c r="N127" s="145" t="s">
        <v>35</v>
      </c>
      <c r="O127" s="146">
        <v>0</v>
      </c>
      <c r="P127" s="146">
        <f>O127*H127</f>
        <v>0</v>
      </c>
      <c r="Q127" s="146">
        <v>0</v>
      </c>
      <c r="R127" s="146">
        <f>Q127*H127</f>
        <v>0</v>
      </c>
      <c r="S127" s="146">
        <v>0</v>
      </c>
      <c r="T127" s="146">
        <f>S127*H127</f>
        <v>0</v>
      </c>
      <c r="U127" s="147" t="s">
        <v>1</v>
      </c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R127" s="148" t="s">
        <v>198</v>
      </c>
      <c r="AT127" s="148" t="s">
        <v>112</v>
      </c>
      <c r="AU127" s="148" t="s">
        <v>76</v>
      </c>
      <c r="AY127" s="15" t="s">
        <v>110</v>
      </c>
      <c r="BE127" s="149">
        <f>IF(N127="základní",J127,0)</f>
        <v>0</v>
      </c>
      <c r="BF127" s="149">
        <f>IF(N127="snížená",J127,0)</f>
        <v>0</v>
      </c>
      <c r="BG127" s="149">
        <f>IF(N127="zákl. přenesená",J127,0)</f>
        <v>0</v>
      </c>
      <c r="BH127" s="149">
        <f>IF(N127="sníž. přenesená",J127,0)</f>
        <v>0</v>
      </c>
      <c r="BI127" s="149">
        <f>IF(N127="nulová",J127,0)</f>
        <v>0</v>
      </c>
      <c r="BJ127" s="15" t="s">
        <v>76</v>
      </c>
      <c r="BK127" s="149">
        <f>ROUND(I127*H127,2)</f>
        <v>0</v>
      </c>
      <c r="BL127" s="15" t="s">
        <v>198</v>
      </c>
      <c r="BM127" s="148" t="s">
        <v>225</v>
      </c>
    </row>
    <row r="128" spans="1:65" s="2" customFormat="1" ht="19.2">
      <c r="A128" s="27"/>
      <c r="B128" s="28"/>
      <c r="C128" s="27"/>
      <c r="D128" s="150" t="s">
        <v>119</v>
      </c>
      <c r="E128" s="27"/>
      <c r="F128" s="151" t="s">
        <v>226</v>
      </c>
      <c r="G128" s="27"/>
      <c r="H128" s="27"/>
      <c r="I128" s="27"/>
      <c r="J128" s="27"/>
      <c r="K128" s="27"/>
      <c r="L128" s="28"/>
      <c r="M128" s="152"/>
      <c r="N128" s="153"/>
      <c r="O128" s="53"/>
      <c r="P128" s="53"/>
      <c r="Q128" s="53"/>
      <c r="R128" s="53"/>
      <c r="S128" s="53"/>
      <c r="T128" s="53"/>
      <c r="U128" s="54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T128" s="15" t="s">
        <v>119</v>
      </c>
      <c r="AU128" s="15" t="s">
        <v>76</v>
      </c>
    </row>
    <row r="129" spans="1:65" s="2" customFormat="1" ht="16.5" customHeight="1">
      <c r="A129" s="27"/>
      <c r="B129" s="137"/>
      <c r="C129" s="138" t="s">
        <v>125</v>
      </c>
      <c r="D129" s="138" t="s">
        <v>112</v>
      </c>
      <c r="E129" s="139" t="s">
        <v>227</v>
      </c>
      <c r="F129" s="140" t="s">
        <v>228</v>
      </c>
      <c r="G129" s="141" t="s">
        <v>172</v>
      </c>
      <c r="H129" s="142">
        <v>2</v>
      </c>
      <c r="I129" s="143">
        <v>0</v>
      </c>
      <c r="J129" s="143">
        <f>ROUND(I129*H129,2)</f>
        <v>0</v>
      </c>
      <c r="K129" s="140" t="s">
        <v>213</v>
      </c>
      <c r="L129" s="28"/>
      <c r="M129" s="144" t="s">
        <v>1</v>
      </c>
      <c r="N129" s="145" t="s">
        <v>35</v>
      </c>
      <c r="O129" s="146">
        <v>0</v>
      </c>
      <c r="P129" s="146">
        <f>O129*H129</f>
        <v>0</v>
      </c>
      <c r="Q129" s="146">
        <v>0</v>
      </c>
      <c r="R129" s="146">
        <f>Q129*H129</f>
        <v>0</v>
      </c>
      <c r="S129" s="146">
        <v>0</v>
      </c>
      <c r="T129" s="146">
        <f>S129*H129</f>
        <v>0</v>
      </c>
      <c r="U129" s="147" t="s">
        <v>1</v>
      </c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R129" s="148" t="s">
        <v>198</v>
      </c>
      <c r="AT129" s="148" t="s">
        <v>112</v>
      </c>
      <c r="AU129" s="148" t="s">
        <v>76</v>
      </c>
      <c r="AY129" s="15" t="s">
        <v>110</v>
      </c>
      <c r="BE129" s="149">
        <f>IF(N129="základní",J129,0)</f>
        <v>0</v>
      </c>
      <c r="BF129" s="149">
        <f>IF(N129="snížená",J129,0)</f>
        <v>0</v>
      </c>
      <c r="BG129" s="149">
        <f>IF(N129="zákl. přenesená",J129,0)</f>
        <v>0</v>
      </c>
      <c r="BH129" s="149">
        <f>IF(N129="sníž. přenesená",J129,0)</f>
        <v>0</v>
      </c>
      <c r="BI129" s="149">
        <f>IF(N129="nulová",J129,0)</f>
        <v>0</v>
      </c>
      <c r="BJ129" s="15" t="s">
        <v>76</v>
      </c>
      <c r="BK129" s="149">
        <f>ROUND(I129*H129,2)</f>
        <v>0</v>
      </c>
      <c r="BL129" s="15" t="s">
        <v>198</v>
      </c>
      <c r="BM129" s="148" t="s">
        <v>229</v>
      </c>
    </row>
    <row r="130" spans="1:65" s="2" customFormat="1">
      <c r="A130" s="27"/>
      <c r="B130" s="28"/>
      <c r="C130" s="27"/>
      <c r="D130" s="150" t="s">
        <v>119</v>
      </c>
      <c r="E130" s="27"/>
      <c r="F130" s="151" t="s">
        <v>228</v>
      </c>
      <c r="G130" s="27"/>
      <c r="H130" s="27"/>
      <c r="I130" s="27"/>
      <c r="J130" s="27"/>
      <c r="K130" s="27"/>
      <c r="L130" s="28"/>
      <c r="M130" s="152"/>
      <c r="N130" s="153"/>
      <c r="O130" s="53"/>
      <c r="P130" s="53"/>
      <c r="Q130" s="53"/>
      <c r="R130" s="53"/>
      <c r="S130" s="53"/>
      <c r="T130" s="53"/>
      <c r="U130" s="54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T130" s="15" t="s">
        <v>119</v>
      </c>
      <c r="AU130" s="15" t="s">
        <v>76</v>
      </c>
    </row>
    <row r="131" spans="1:65" s="2" customFormat="1" ht="21.75" customHeight="1">
      <c r="A131" s="27"/>
      <c r="B131" s="137"/>
      <c r="C131" s="138" t="s">
        <v>130</v>
      </c>
      <c r="D131" s="138" t="s">
        <v>112</v>
      </c>
      <c r="E131" s="139" t="s">
        <v>230</v>
      </c>
      <c r="F131" s="140" t="s">
        <v>231</v>
      </c>
      <c r="G131" s="141" t="s">
        <v>209</v>
      </c>
      <c r="H131" s="142">
        <v>1</v>
      </c>
      <c r="I131" s="143">
        <v>0</v>
      </c>
      <c r="J131" s="143">
        <f>ROUND(I131*H131,2)</f>
        <v>0</v>
      </c>
      <c r="K131" s="140" t="s">
        <v>213</v>
      </c>
      <c r="L131" s="28"/>
      <c r="M131" s="144" t="s">
        <v>1</v>
      </c>
      <c r="N131" s="145" t="s">
        <v>35</v>
      </c>
      <c r="O131" s="146">
        <v>0</v>
      </c>
      <c r="P131" s="146">
        <f>O131*H131</f>
        <v>0</v>
      </c>
      <c r="Q131" s="146">
        <v>0</v>
      </c>
      <c r="R131" s="146">
        <f>Q131*H131</f>
        <v>0</v>
      </c>
      <c r="S131" s="146">
        <v>0</v>
      </c>
      <c r="T131" s="146">
        <f>S131*H131</f>
        <v>0</v>
      </c>
      <c r="U131" s="147" t="s">
        <v>1</v>
      </c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R131" s="148" t="s">
        <v>198</v>
      </c>
      <c r="AT131" s="148" t="s">
        <v>112</v>
      </c>
      <c r="AU131" s="148" t="s">
        <v>76</v>
      </c>
      <c r="AY131" s="15" t="s">
        <v>110</v>
      </c>
      <c r="BE131" s="149">
        <f>IF(N131="základní",J131,0)</f>
        <v>0</v>
      </c>
      <c r="BF131" s="149">
        <f>IF(N131="snížená",J131,0)</f>
        <v>0</v>
      </c>
      <c r="BG131" s="149">
        <f>IF(N131="zákl. přenesená",J131,0)</f>
        <v>0</v>
      </c>
      <c r="BH131" s="149">
        <f>IF(N131="sníž. přenesená",J131,0)</f>
        <v>0</v>
      </c>
      <c r="BI131" s="149">
        <f>IF(N131="nulová",J131,0)</f>
        <v>0</v>
      </c>
      <c r="BJ131" s="15" t="s">
        <v>76</v>
      </c>
      <c r="BK131" s="149">
        <f>ROUND(I131*H131,2)</f>
        <v>0</v>
      </c>
      <c r="BL131" s="15" t="s">
        <v>198</v>
      </c>
      <c r="BM131" s="148" t="s">
        <v>232</v>
      </c>
    </row>
    <row r="132" spans="1:65" s="2" customFormat="1">
      <c r="A132" s="27"/>
      <c r="B132" s="28"/>
      <c r="C132" s="27"/>
      <c r="D132" s="150" t="s">
        <v>119</v>
      </c>
      <c r="E132" s="27"/>
      <c r="F132" s="151" t="s">
        <v>231</v>
      </c>
      <c r="G132" s="27"/>
      <c r="H132" s="27"/>
      <c r="I132" s="27"/>
      <c r="J132" s="27"/>
      <c r="K132" s="27"/>
      <c r="L132" s="28"/>
      <c r="M132" s="161"/>
      <c r="N132" s="162"/>
      <c r="O132" s="163"/>
      <c r="P132" s="163"/>
      <c r="Q132" s="163"/>
      <c r="R132" s="163"/>
      <c r="S132" s="163"/>
      <c r="T132" s="163"/>
      <c r="U132" s="164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T132" s="15" t="s">
        <v>119</v>
      </c>
      <c r="AU132" s="15" t="s">
        <v>76</v>
      </c>
    </row>
    <row r="133" spans="1:65" s="2" customFormat="1" ht="6.9" customHeight="1">
      <c r="A133" s="27"/>
      <c r="B133" s="42"/>
      <c r="C133" s="43"/>
      <c r="D133" s="43"/>
      <c r="E133" s="43"/>
      <c r="F133" s="43"/>
      <c r="G133" s="43"/>
      <c r="H133" s="43"/>
      <c r="I133" s="43"/>
      <c r="J133" s="43"/>
      <c r="K133" s="43"/>
      <c r="L133" s="28"/>
      <c r="M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</row>
  </sheetData>
  <autoFilter ref="C116:K132"/>
  <mergeCells count="9">
    <mergeCell ref="E87:H87"/>
    <mergeCell ref="E107:H107"/>
    <mergeCell ref="E109:H109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6</vt:i4>
      </vt:variant>
    </vt:vector>
  </HeadingPairs>
  <TitlesOfParts>
    <vt:vector size="9" baseType="lpstr">
      <vt:lpstr>Rekapitulace stavby</vt:lpstr>
      <vt:lpstr>IO 101 a IO 102</vt:lpstr>
      <vt:lpstr>00 - Vedlejší rozpočtové ...</vt:lpstr>
      <vt:lpstr>'00 - Vedlejší rozpočtové ...'!Názvy_tisku</vt:lpstr>
      <vt:lpstr>'IO 101 a IO 102'!Názvy_tisku</vt:lpstr>
      <vt:lpstr>'Rekapitulace stavby'!Názvy_tisku</vt:lpstr>
      <vt:lpstr>'00 - Vedlejší rozpočtové ...'!Oblast_tisku</vt:lpstr>
      <vt:lpstr>'IO 101 a IO 102'!Oblast_tisku</vt:lpstr>
      <vt:lpstr>'Rekapitulace stavby'!Oblast_tisku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Sobol</dc:creator>
  <cp:lastModifiedBy>Soukup Pavel</cp:lastModifiedBy>
  <dcterms:created xsi:type="dcterms:W3CDTF">2020-01-27T19:34:34Z</dcterms:created>
  <dcterms:modified xsi:type="dcterms:W3CDTF">2020-05-29T08:48:34Z</dcterms:modified>
</cp:coreProperties>
</file>