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76" windowWidth="15600" windowHeight="11760" activeTab="3"/>
  </bookViews>
  <sheets>
    <sheet name="Pokyny pro vyplnění" sheetId="11" r:id="rId1"/>
    <sheet name="Stavba" sheetId="1" r:id="rId2"/>
    <sheet name="VzorPolozky" sheetId="10" state="hidden" r:id="rId3"/>
    <sheet name="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 Pol'!$A$1:$U$49</definedName>
    <definedName name="_xlnm.Print_Area" localSheetId="1">Stavba!$A$1:$J$50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krouhleni">Stavba!$G$27</definedName>
    <definedName name="Zhotovitel">Stavba!$D$11:$G$11</definedName>
  </definedNames>
  <calcPr calcId="14562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AC39" i="12" l="1"/>
  <c r="F39" i="1" s="1"/>
  <c r="G9" i="12"/>
  <c r="I9" i="12"/>
  <c r="K9" i="12"/>
  <c r="M9" i="12"/>
  <c r="O9" i="12"/>
  <c r="Q9" i="12"/>
  <c r="U9" i="12"/>
  <c r="G10" i="12"/>
  <c r="I10" i="12"/>
  <c r="K10" i="12"/>
  <c r="O10" i="12"/>
  <c r="Q10" i="12"/>
  <c r="U10" i="12"/>
  <c r="G11" i="12"/>
  <c r="M11" i="12" s="1"/>
  <c r="I11" i="12"/>
  <c r="K11" i="12"/>
  <c r="O11" i="12"/>
  <c r="Q11" i="12"/>
  <c r="U11" i="12"/>
  <c r="G12" i="12"/>
  <c r="M12" i="12" s="1"/>
  <c r="I12" i="12"/>
  <c r="K12" i="12"/>
  <c r="O12" i="12"/>
  <c r="Q12" i="12"/>
  <c r="U12" i="12"/>
  <c r="G13" i="12"/>
  <c r="M13" i="12" s="1"/>
  <c r="I13" i="12"/>
  <c r="K13" i="12"/>
  <c r="O13" i="12"/>
  <c r="Q13" i="12"/>
  <c r="U13" i="12"/>
  <c r="G14" i="12"/>
  <c r="M14" i="12" s="1"/>
  <c r="I14" i="12"/>
  <c r="K14" i="12"/>
  <c r="O14" i="12"/>
  <c r="Q14" i="12"/>
  <c r="U14" i="12"/>
  <c r="G15" i="12"/>
  <c r="M15" i="12" s="1"/>
  <c r="I15" i="12"/>
  <c r="K15" i="12"/>
  <c r="O15" i="12"/>
  <c r="Q15" i="12"/>
  <c r="U15" i="12"/>
  <c r="G16" i="12"/>
  <c r="M16" i="12" s="1"/>
  <c r="I16" i="12"/>
  <c r="K16" i="12"/>
  <c r="O16" i="12"/>
  <c r="Q16" i="12"/>
  <c r="U16" i="12"/>
  <c r="G17" i="12"/>
  <c r="M17" i="12" s="1"/>
  <c r="I17" i="12"/>
  <c r="K17" i="12"/>
  <c r="O17" i="12"/>
  <c r="Q17" i="12"/>
  <c r="U17" i="12"/>
  <c r="G18" i="12"/>
  <c r="M18" i="12" s="1"/>
  <c r="I18" i="12"/>
  <c r="K18" i="12"/>
  <c r="O18" i="12"/>
  <c r="Q18" i="12"/>
  <c r="U18" i="12"/>
  <c r="G19" i="12"/>
  <c r="M19" i="12" s="1"/>
  <c r="I19" i="12"/>
  <c r="K19" i="12"/>
  <c r="O19" i="12"/>
  <c r="Q19" i="12"/>
  <c r="U19" i="12"/>
  <c r="G21" i="12"/>
  <c r="M21" i="12" s="1"/>
  <c r="I21" i="12"/>
  <c r="K21" i="12"/>
  <c r="O21" i="12"/>
  <c r="Q21" i="12"/>
  <c r="U21" i="12"/>
  <c r="G22" i="12"/>
  <c r="I22" i="12"/>
  <c r="K22" i="12"/>
  <c r="O22" i="12"/>
  <c r="Q22" i="12"/>
  <c r="U22" i="12"/>
  <c r="G23" i="12"/>
  <c r="M23" i="12" s="1"/>
  <c r="I23" i="12"/>
  <c r="K23" i="12"/>
  <c r="O23" i="12"/>
  <c r="Q23" i="12"/>
  <c r="U23" i="12"/>
  <c r="G24" i="12"/>
  <c r="M24" i="12" s="1"/>
  <c r="I24" i="12"/>
  <c r="K24" i="12"/>
  <c r="O24" i="12"/>
  <c r="Q24" i="12"/>
  <c r="U24" i="12"/>
  <c r="G25" i="12"/>
  <c r="M25" i="12" s="1"/>
  <c r="I25" i="12"/>
  <c r="K25" i="12"/>
  <c r="O25" i="12"/>
  <c r="Q25" i="12"/>
  <c r="U25" i="12"/>
  <c r="G26" i="12"/>
  <c r="M26" i="12" s="1"/>
  <c r="I26" i="12"/>
  <c r="K26" i="12"/>
  <c r="O26" i="12"/>
  <c r="Q26" i="12"/>
  <c r="U26" i="12"/>
  <c r="G27" i="12"/>
  <c r="M27" i="12" s="1"/>
  <c r="I27" i="12"/>
  <c r="K27" i="12"/>
  <c r="O27" i="12"/>
  <c r="Q27" i="12"/>
  <c r="U27" i="12"/>
  <c r="G28" i="12"/>
  <c r="M28" i="12" s="1"/>
  <c r="I28" i="12"/>
  <c r="K28" i="12"/>
  <c r="O28" i="12"/>
  <c r="Q28" i="12"/>
  <c r="U28" i="12"/>
  <c r="G29" i="12"/>
  <c r="M29" i="12" s="1"/>
  <c r="I29" i="12"/>
  <c r="K29" i="12"/>
  <c r="O29" i="12"/>
  <c r="Q29" i="12"/>
  <c r="U29" i="12"/>
  <c r="G30" i="12"/>
  <c r="M30" i="12" s="1"/>
  <c r="I30" i="12"/>
  <c r="K30" i="12"/>
  <c r="O30" i="12"/>
  <c r="Q30" i="12"/>
  <c r="U30" i="12"/>
  <c r="G32" i="12"/>
  <c r="M32" i="12" s="1"/>
  <c r="I32" i="12"/>
  <c r="K32" i="12"/>
  <c r="O32" i="12"/>
  <c r="Q32" i="12"/>
  <c r="U32" i="12"/>
  <c r="G33" i="12"/>
  <c r="M33" i="12" s="1"/>
  <c r="I33" i="12"/>
  <c r="K33" i="12"/>
  <c r="O33" i="12"/>
  <c r="Q33" i="12"/>
  <c r="U33" i="12"/>
  <c r="G34" i="12"/>
  <c r="M34" i="12" s="1"/>
  <c r="I34" i="12"/>
  <c r="K34" i="12"/>
  <c r="O34" i="12"/>
  <c r="Q34" i="12"/>
  <c r="U34" i="12"/>
  <c r="G35" i="12"/>
  <c r="M35" i="12" s="1"/>
  <c r="I35" i="12"/>
  <c r="K35" i="12"/>
  <c r="O35" i="12"/>
  <c r="Q35" i="12"/>
  <c r="U35" i="12"/>
  <c r="G36" i="12"/>
  <c r="M36" i="12" s="1"/>
  <c r="I36" i="12"/>
  <c r="K36" i="12"/>
  <c r="O36" i="12"/>
  <c r="Q36" i="12"/>
  <c r="U36" i="12"/>
  <c r="G37" i="12"/>
  <c r="M37" i="12" s="1"/>
  <c r="I37" i="12"/>
  <c r="K37" i="12"/>
  <c r="O37" i="12"/>
  <c r="Q37" i="12"/>
  <c r="U37" i="12"/>
  <c r="I20" i="1"/>
  <c r="I19" i="1"/>
  <c r="I18" i="1"/>
  <c r="I17" i="1"/>
  <c r="G27" i="1"/>
  <c r="J28" i="1"/>
  <c r="J26" i="1"/>
  <c r="G38" i="1"/>
  <c r="F38" i="1"/>
  <c r="H32" i="1"/>
  <c r="J23" i="1"/>
  <c r="J24" i="1"/>
  <c r="J25" i="1"/>
  <c r="J27" i="1"/>
  <c r="E24" i="1"/>
  <c r="E26" i="1"/>
  <c r="F40" i="1" l="1"/>
  <c r="G23" i="1" s="1"/>
  <c r="G24" i="1" s="1"/>
  <c r="U31" i="12"/>
  <c r="O31" i="12"/>
  <c r="K20" i="12"/>
  <c r="G20" i="12"/>
  <c r="I48" i="1" s="1"/>
  <c r="Q20" i="12"/>
  <c r="I20" i="12"/>
  <c r="K8" i="12"/>
  <c r="G8" i="12"/>
  <c r="Q8" i="12"/>
  <c r="I8" i="12"/>
  <c r="AD39" i="12"/>
  <c r="G39" i="1" s="1"/>
  <c r="G40" i="1" s="1"/>
  <c r="G25" i="1" s="1"/>
  <c r="G26" i="1" s="1"/>
  <c r="K31" i="12"/>
  <c r="Q31" i="12"/>
  <c r="I31" i="12"/>
  <c r="U20" i="12"/>
  <c r="O20" i="12"/>
  <c r="U8" i="12"/>
  <c r="O8" i="12"/>
  <c r="M31" i="12"/>
  <c r="G31" i="12"/>
  <c r="I49" i="1" s="1"/>
  <c r="M22" i="12"/>
  <c r="M20" i="12" s="1"/>
  <c r="M10" i="12"/>
  <c r="M8" i="12" s="1"/>
  <c r="G28" i="1" l="1"/>
  <c r="G29" i="1"/>
  <c r="H39" i="1"/>
  <c r="H40" i="1" s="1"/>
  <c r="I47" i="1"/>
  <c r="G39" i="12"/>
  <c r="I39" i="1" l="1"/>
  <c r="I40" i="1" s="1"/>
  <c r="J39" i="1" s="1"/>
  <c r="J40" i="1" s="1"/>
  <c r="I16" i="1"/>
  <c r="I21" i="1" s="1"/>
  <c r="I50" i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<sst xmlns="http://schemas.openxmlformats.org/spreadsheetml/2006/main" count="245" uniqueCount="157">
  <si>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</si>
  <si>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</si>
  <si>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</si>
  <si>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</si>
  <si>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</si>
  <si>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</si>
  <si>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</si>
  <si>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</si>
  <si>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</si>
  <si>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</si>
  <si>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</si>
  <si>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</si>
  <si>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</si>
  <si>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</si>
  <si>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</si>
  <si>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</si>
  <si>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</si>
  <si>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</si>
  <si>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</si>
  <si>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</si>
  <si>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</si>
  <si>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</si>
  <si>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</si>
  <si>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</si>
  <si>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</si>
  <si>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</si>
  <si>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</si>
  <si>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</si>
  <si>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</si>
  <si>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</si>
  <si>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</si>
  <si>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</si>
  <si>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</si>
  <si>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</si>
  <si>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</si>
  <si>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</si>
  <si>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</si>
  <si>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</si>
  <si>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</si>
  <si>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</si>
  <si>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</si>
  <si>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</si>
  <si>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</si>
  <si>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Objekt:</t>
  </si>
  <si>
    <t>Rozpočet:</t>
  </si>
  <si>
    <t>Ing. Tomáš Petr</t>
  </si>
  <si>
    <t>Obnova hřbitova v Mimoni - zpevněné plochy</t>
  </si>
  <si>
    <t>Město Mimoň</t>
  </si>
  <si>
    <t>Mírová 120</t>
  </si>
  <si>
    <t>Mimoň</t>
  </si>
  <si>
    <t>47124</t>
  </si>
  <si>
    <t>00260746</t>
  </si>
  <si>
    <t>CZ00260746</t>
  </si>
  <si>
    <t>Celkem za stavbu</t>
  </si>
  <si>
    <t>CZK</t>
  </si>
  <si>
    <t>Rekapitulace dílů</t>
  </si>
  <si>
    <t>Typ dílu</t>
  </si>
  <si>
    <t>1</t>
  </si>
  <si>
    <t>Zemní práce</t>
  </si>
  <si>
    <t>5</t>
  </si>
  <si>
    <t>Komunikace</t>
  </si>
  <si>
    <t>91</t>
  </si>
  <si>
    <t>Doplňující práce na komunikaci</t>
  </si>
  <si>
    <t>VN</t>
  </si>
  <si>
    <t>ON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</si>
  <si>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</si>
  <si>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</si>
  <si>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</si>
  <si>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</si>
  <si>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</si>
  <si>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</si>
  <si>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</si>
  <si>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</si>
  <si>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</si>
  <si>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</si>
  <si>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</si>
  <si>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</si>
  <si>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</si>
  <si>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</si>
  <si>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</si>
  <si>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</si>
  <si>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</si>
  <si>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</si>
  <si>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</si>
  <si>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</si>
  <si>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</si>
  <si>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</si>
  <si>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</si>
  <si>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</si>
  <si>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</si>
  <si>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</si>
  <si>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</si>
  <si>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121101103R00</t>
  </si>
  <si>
    <t>Sejmutí ornice s přemístěním přes 100 do 250 m, tl. 150-200 mm</t>
  </si>
  <si>
    <t>m3</t>
  </si>
  <si>
    <t>POL1_0</t>
  </si>
  <si>
    <t>181301113R00</t>
  </si>
  <si>
    <t>Rozprostření ornice, rovina, tl.15-20 cm,nad 500m2</t>
  </si>
  <si>
    <t>m2</t>
  </si>
  <si>
    <t>122201101R00</t>
  </si>
  <si>
    <t>Odkopávky nezapažené v hor. 3 do 100 m3</t>
  </si>
  <si>
    <t>131201203R00</t>
  </si>
  <si>
    <t>Hloubení zapažených jam v hor.3 do 10000 m3, sanační výkop hl. cca 3m s ručním vybráním ostatků</t>
  </si>
  <si>
    <t>167101101R00</t>
  </si>
  <si>
    <t>Nakládání výkopku z hor.1-4 v množství do 100 m3</t>
  </si>
  <si>
    <t>122201109R00</t>
  </si>
  <si>
    <t>Příplatek za lepivost - odkopávky v hor. 3</t>
  </si>
  <si>
    <t>174101101R00</t>
  </si>
  <si>
    <t>Zásyp jam, rýh, šachet se zhutněním</t>
  </si>
  <si>
    <t>181101102R00</t>
  </si>
  <si>
    <t>Úprava pláně v zářezech v hor. 1-4, se zhutněním</t>
  </si>
  <si>
    <t>162701105R00</t>
  </si>
  <si>
    <t>Vodorovné přemístění výkopku z hor.1-4 do 10000 m</t>
  </si>
  <si>
    <t>162701109R00</t>
  </si>
  <si>
    <t>Příplatek k vod. přemístění hor.1-4 za další 1 km</t>
  </si>
  <si>
    <t>199000005R00</t>
  </si>
  <si>
    <t>Poplatek za skládku zeminy 1- 4, (VOKA Zahrádky)</t>
  </si>
  <si>
    <t>t</t>
  </si>
  <si>
    <t>569711111R01</t>
  </si>
  <si>
    <t>Upravená lomová výsypka tl. 40mm , jemný podíl drceného kamene, hlinité příměsi</t>
  </si>
  <si>
    <t>564811112R01</t>
  </si>
  <si>
    <t>Podklad ze štěrkodrti po zhutnění tloušťky 6 cm, fr. 0/32</t>
  </si>
  <si>
    <t>564811112R02</t>
  </si>
  <si>
    <t>Drcené kamenivo fr. 0/4, tl. 50 mm</t>
  </si>
  <si>
    <t>564851111R01</t>
  </si>
  <si>
    <t>Podklad ze štěrkodrti po zhutnění tloušťky 15 cm, fr. 16/32</t>
  </si>
  <si>
    <t>591111111R01</t>
  </si>
  <si>
    <t>Kladení pískovcové dlažby na divoko, lože z kamen.tl. 5 cm</t>
  </si>
  <si>
    <t>591111111R02</t>
  </si>
  <si>
    <t>Kladení čedičové dlažby z kostek ~100mm, tl. ~ 80, lože z kamen.tl. 5 cm</t>
  </si>
  <si>
    <t>596811111R00</t>
  </si>
  <si>
    <t>Kladení dlaždic kom.pro pěší, lože z kameniva těž.</t>
  </si>
  <si>
    <t>58384218R.1</t>
  </si>
  <si>
    <t>Dlažba, pískovec nepravidelná štípaná hrana,  tl. ~ 65 mm</t>
  </si>
  <si>
    <t>POL3_0</t>
  </si>
  <si>
    <t>58380820.1</t>
  </si>
  <si>
    <t>Dlažba, čedičové kostky ~ 100/80 mm</t>
  </si>
  <si>
    <t>59247901.1</t>
  </si>
  <si>
    <t>Dlažba betonová přírodní hladká, tl. 80 mm, rozměr kostek 200 x 100 x 80 mm</t>
  </si>
  <si>
    <t>916561111R01</t>
  </si>
  <si>
    <t>Osazení záhon.obrubníků do lože z C20/25 s opěrou</t>
  </si>
  <si>
    <t>m</t>
  </si>
  <si>
    <t>916561121R01</t>
  </si>
  <si>
    <t>Rozebrání a opět. usazení kamen. schodišť. stupňů, vč. rozebrání části ohradní zdi</t>
  </si>
  <si>
    <t>918101111R01</t>
  </si>
  <si>
    <t>Lože pod obrubníky nebo obruby dlažeb z C20/25</t>
  </si>
  <si>
    <t>916531111R10</t>
  </si>
  <si>
    <t xml:space="preserve">Výroba a osazení ocel. obrubníku vč. materiálu, pásovina 150/5 mm, trny roxor 10 mm, d = 430 mm </t>
  </si>
  <si>
    <t>58380351R</t>
  </si>
  <si>
    <t>Obrubník kamenný, 2x čedičová dlažební kostka 100/80</t>
  </si>
  <si>
    <t>59217337R.1</t>
  </si>
  <si>
    <t xml:space="preserve">Obrubník zahradní betonový přírodní, 50 x 250 x 500 mm </t>
  </si>
  <si>
    <t/>
  </si>
  <si>
    <t>SUM</t>
  </si>
  <si>
    <t>POPUZIV</t>
  </si>
  <si>
    <t>END</t>
  </si>
  <si>
    <t>V položkách jsou zahrnuty veškeré VRN, neuvedené přesuny hmot a pomocné lešení.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</si>
</sst>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17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7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8" fillId="3" borderId="0" xfId="0" applyFont="1" applyFill="1" applyBorder="1"/>
    <xf numFmtId="0" fontId="8" fillId="3" borderId="0" xfId="0" applyFont="1" applyFill="1" applyBorder="1" applyAlignment="1"/>
    <xf numFmtId="0" fontId="8" fillId="3" borderId="2" xfId="0" applyFont="1" applyFill="1" applyBorder="1" applyAlignment="1"/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3" fontId="0" fillId="0" borderId="26" xfId="0" applyNumberFormat="1" applyBorder="1"/>
    <xf numFmtId="3" fontId="0" fillId="5" borderId="30" xfId="0" applyNumberFormat="1" applyFill="1" applyBorder="1" applyAlignment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/>
    <xf numFmtId="3" fontId="0" fillId="0" borderId="29" xfId="0" applyNumberFormat="1" applyBorder="1" applyAlignment="1"/>
    <xf numFmtId="0" fontId="2" fillId="0" borderId="0" xfId="0" applyFont="1" applyAlignment="1">
      <alignment horizontal="center" shrinkToFit="1"/>
    </xf>
    <xf numFmtId="3" fontId="10" fillId="3" borderId="28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29" xfId="0" applyNumberFormat="1" applyFont="1" applyBorder="1" applyAlignment="1">
      <alignment horizontal="right" wrapText="1" shrinkToFit="1"/>
    </xf>
    <xf numFmtId="3" fontId="3" fillId="0" borderId="29" xfId="0" applyNumberFormat="1" applyFont="1" applyBorder="1" applyAlignment="1">
      <alignment horizontal="right" shrinkToFit="1"/>
    </xf>
    <xf numFmtId="3" fontId="0" fillId="0" borderId="29" xfId="0" applyNumberFormat="1" applyBorder="1" applyAlignment="1">
      <alignment shrinkToFit="1"/>
    </xf>
    <xf numFmtId="3" fontId="0" fillId="5" borderId="30" xfId="0" applyNumberFormat="1" applyFill="1" applyBorder="1" applyAlignment="1">
      <alignment wrapText="1"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/>
    </xf>
    <xf numFmtId="0" fontId="15" fillId="3" borderId="3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7" fillId="5" borderId="10" xfId="0" applyFont="1" applyFill="1" applyBorder="1"/>
    <xf numFmtId="0" fontId="7" fillId="5" borderId="6" xfId="0" applyFont="1" applyFill="1" applyBorder="1"/>
    <xf numFmtId="0" fontId="15" fillId="3" borderId="35" xfId="0" applyFont="1" applyFill="1" applyBorder="1" applyAlignment="1">
      <alignment horizontal="center" vertical="center" wrapText="1"/>
    </xf>
    <xf numFmtId="49" fontId="7" fillId="0" borderId="36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0" borderId="39" xfId="0" applyNumberFormat="1" applyFont="1" applyBorder="1" applyAlignment="1">
      <alignment horizontal="center" vertical="center"/>
    </xf>
    <xf numFmtId="4" fontId="7" fillId="0" borderId="39" xfId="0" applyNumberFormat="1" applyFont="1" applyBorder="1" applyAlignment="1">
      <alignment vertical="center"/>
    </xf>
    <xf numFmtId="4" fontId="7" fillId="5" borderId="39" xfId="0" applyNumberFormat="1" applyFont="1" applyFill="1" applyBorder="1" applyAlignment="1">
      <alignment horizontal="center"/>
    </xf>
    <xf numFmtId="4" fontId="7" fillId="5" borderId="39" xfId="0" applyNumberFormat="1" applyFont="1" applyFill="1" applyBorder="1" applyAlignment="1"/>
    <xf numFmtId="4" fontId="0" fillId="0" borderId="0" xfId="0" applyNumberForma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49" fontId="0" fillId="0" borderId="40" xfId="0" applyNumberFormat="1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0" fillId="0" borderId="45" xfId="0" applyFont="1" applyBorder="1" applyAlignment="1">
      <alignment vertical="center"/>
    </xf>
    <xf numFmtId="0" fontId="0" fillId="3" borderId="46" xfId="0" applyFill="1" applyBorder="1"/>
    <xf numFmtId="49" fontId="0" fillId="3" borderId="43" xfId="0" applyNumberFormat="1" applyFill="1" applyBorder="1" applyAlignment="1"/>
    <xf numFmtId="49" fontId="0" fillId="3" borderId="43" xfId="0" applyNumberFormat="1" applyFill="1" applyBorder="1"/>
    <xf numFmtId="0" fontId="0" fillId="3" borderId="43" xfId="0" applyFill="1" applyBorder="1"/>
    <xf numFmtId="0" fontId="0" fillId="3" borderId="42" xfId="0" applyFill="1" applyBorder="1"/>
    <xf numFmtId="0" fontId="0" fillId="3" borderId="36" xfId="0" applyFill="1" applyBorder="1"/>
    <xf numFmtId="0" fontId="16" fillId="0" borderId="0" xfId="0" applyFont="1"/>
    <xf numFmtId="0" fontId="16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0" fontId="0" fillId="3" borderId="35" xfId="0" applyFill="1" applyBorder="1"/>
    <xf numFmtId="49" fontId="0" fillId="3" borderId="35" xfId="0" applyNumberFormat="1" applyFill="1" applyBorder="1"/>
    <xf numFmtId="0" fontId="0" fillId="3" borderId="49" xfId="0" applyFill="1" applyBorder="1" applyAlignment="1">
      <alignment vertical="top"/>
    </xf>
    <xf numFmtId="0" fontId="0" fillId="3" borderId="50" xfId="0" applyFill="1" applyBorder="1" applyAlignment="1">
      <alignment wrapText="1"/>
    </xf>
    <xf numFmtId="0" fontId="16" fillId="0" borderId="26" xfId="0" applyNumberFormat="1" applyFont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16" fillId="0" borderId="34" xfId="0" applyFont="1" applyBorder="1" applyAlignment="1">
      <alignment vertical="top" shrinkToFit="1"/>
    </xf>
    <xf numFmtId="0" fontId="16" fillId="0" borderId="33" xfId="0" applyFont="1" applyBorder="1" applyAlignment="1">
      <alignment vertical="top" shrinkToFit="1"/>
    </xf>
    <xf numFmtId="0" fontId="16" fillId="0" borderId="26" xfId="0" applyFont="1" applyBorder="1" applyAlignment="1">
      <alignment vertical="top" shrinkToFit="1"/>
    </xf>
    <xf numFmtId="0" fontId="0" fillId="3" borderId="38" xfId="0" applyFill="1" applyBorder="1" applyAlignment="1">
      <alignment vertical="top" shrinkToFit="1"/>
    </xf>
    <xf numFmtId="0" fontId="0" fillId="3" borderId="39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164" fontId="16" fillId="0" borderId="33" xfId="0" applyNumberFormat="1" applyFont="1" applyBorder="1" applyAlignment="1">
      <alignment vertical="top" shrinkToFit="1"/>
    </xf>
    <xf numFmtId="164" fontId="0" fillId="3" borderId="39" xfId="0" applyNumberFormat="1" applyFill="1" applyBorder="1" applyAlignment="1">
      <alignment vertical="top" shrinkToFit="1"/>
    </xf>
    <xf numFmtId="4" fontId="16" fillId="4" borderId="33" xfId="0" applyNumberFormat="1" applyFont="1" applyFill="1" applyBorder="1" applyAlignment="1" applyProtection="1">
      <alignment vertical="top" shrinkToFit="1"/>
      <protection locked="0"/>
    </xf>
    <xf numFmtId="4" fontId="16" fillId="0" borderId="33" xfId="0" applyNumberFormat="1" applyFont="1" applyBorder="1" applyAlignment="1">
      <alignment vertical="top" shrinkToFit="1"/>
    </xf>
    <xf numFmtId="4" fontId="0" fillId="3" borderId="39" xfId="0" applyNumberFormat="1" applyFill="1" applyBorder="1" applyAlignment="1">
      <alignment vertical="top" shrinkToFit="1"/>
    </xf>
    <xf numFmtId="0" fontId="0" fillId="3" borderId="51" xfId="0" applyFill="1" applyBorder="1"/>
    <xf numFmtId="0" fontId="0" fillId="3" borderId="52" xfId="0" applyFill="1" applyBorder="1" applyAlignment="1">
      <alignment wrapText="1"/>
    </xf>
    <xf numFmtId="0" fontId="0" fillId="3" borderId="53" xfId="0" applyFill="1" applyBorder="1" applyAlignment="1">
      <alignment vertical="top"/>
    </xf>
    <xf numFmtId="49" fontId="0" fillId="3" borderId="53" xfId="0" applyNumberFormat="1" applyFill="1" applyBorder="1" applyAlignment="1">
      <alignment vertical="top"/>
    </xf>
    <xf numFmtId="49" fontId="0" fillId="3" borderId="49" xfId="0" applyNumberFormat="1" applyFill="1" applyBorder="1" applyAlignment="1">
      <alignment vertical="top"/>
    </xf>
    <xf numFmtId="0" fontId="0" fillId="3" borderId="54" xfId="0" applyFill="1" applyBorder="1" applyAlignment="1">
      <alignment vertical="top"/>
    </xf>
    <xf numFmtId="164" fontId="0" fillId="3" borderId="49" xfId="0" applyNumberFormat="1" applyFill="1" applyBorder="1" applyAlignment="1">
      <alignment vertical="top"/>
    </xf>
    <xf numFmtId="4" fontId="0" fillId="3" borderId="49" xfId="0" applyNumberFormat="1" applyFill="1" applyBorder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vertical="top"/>
    </xf>
    <xf numFmtId="4" fontId="8" fillId="3" borderId="22" xfId="0" applyNumberFormat="1" applyFont="1" applyFill="1" applyBorder="1" applyAlignment="1">
      <alignment vertical="top"/>
    </xf>
    <xf numFmtId="0" fontId="16" fillId="0" borderId="33" xfId="0" applyNumberFormat="1" applyFont="1" applyBorder="1" applyAlignment="1">
      <alignment horizontal="left" vertical="top" wrapText="1"/>
    </xf>
    <xf numFmtId="0" fontId="0" fillId="3" borderId="39" xfId="0" applyNumberFormat="1" applyFill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2" fillId="3" borderId="7" xfId="0" applyNumberFormat="1" applyFont="1" applyFill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2" fontId="12" fillId="3" borderId="7" xfId="0" applyNumberFormat="1" applyFont="1" applyFill="1" applyBorder="1" applyAlignment="1">
      <alignment horizontal="right" vertical="center"/>
    </xf>
    <xf numFmtId="1" fontId="0" fillId="0" borderId="6" xfId="0" applyNumberFormat="1" applyFont="1" applyBorder="1" applyAlignment="1">
      <alignment horizontal="right" indent="1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22" xfId="0" applyNumberFormat="1" applyFont="1" applyBorder="1" applyAlignment="1">
      <alignment horizontal="right" vertical="center" indent="1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4" fontId="7" fillId="0" borderId="39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" fontId="7" fillId="5" borderId="39" xfId="0" applyNumberFormat="1" applyFont="1" applyFill="1" applyBorder="1" applyAlignment="1"/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5" borderId="31" xfId="0" applyNumberFormat="1" applyFill="1" applyBorder="1"/>
    <xf numFmtId="3" fontId="0" fillId="5" borderId="12" xfId="0" applyNumberFormat="1" applyFill="1" applyBorder="1"/>
    <xf numFmtId="3" fontId="0" fillId="5" borderId="32" xfId="0" applyNumberFormat="1" applyFill="1" applyBorder="1"/>
    <xf numFmtId="0" fontId="15" fillId="3" borderId="35" xfId="0" applyFont="1" applyFill="1" applyBorder="1" applyAlignment="1">
      <alignment horizontal="center" vertical="center" wrapText="1"/>
    </xf>
    <xf numFmtId="4" fontId="7" fillId="0" borderId="35" xfId="0" applyNumberFormat="1" applyFont="1" applyBorder="1" applyAlignment="1">
      <alignment vertical="center"/>
    </xf>
    <xf numFmtId="49" fontId="7" fillId="0" borderId="36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4" fontId="7" fillId="0" borderId="33" xfId="0" applyNumberFormat="1" applyFont="1" applyBorder="1" applyAlignment="1">
      <alignment vertical="center"/>
    </xf>
    <xf numFmtId="49" fontId="7" fillId="0" borderId="26" xfId="0" applyNumberFormat="1" applyFont="1" applyBorder="1" applyAlignment="1">
      <alignment vertical="center" wrapText="1"/>
    </xf>
    <xf numFmtId="49" fontId="7" fillId="0" borderId="0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34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0" fontId="0" fillId="4" borderId="38" xfId="0" applyFill="1" applyBorder="1" applyAlignment="1" applyProtection="1">
      <alignment vertical="top" wrapText="1"/>
      <protection locked="0"/>
    </xf>
    <xf numFmtId="0" fontId="0" fillId="0" borderId="53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54" xfId="0" applyBorder="1" applyAlignment="1">
      <alignment horizontal="left" vertical="top" wrapText="1"/>
    </xf>
    <xf numFmtId="0" fontId="6" fillId="0" borderId="0" xfId="0" applyFont="1" applyAlignment="1">
      <alignment horizont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48" xfId="0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Stavitel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A2" sqref="A2:G2"/>
    </sheetView>
  </sheetViews>
  <sheetFormatPr defaultRowHeight="13.2" x14ac:dyDescent="0.25"/>
  <sheetData>
    <row r="1" spans="1:7" x14ac:dyDescent="0.25">
      <c r="A1" s="37" t="s">
        <v>38</v>
      </c>
    </row>
    <row r="2" spans="1:7" ht="57.75" customHeight="1" x14ac:dyDescent="0.25">
      <c r="A2" s="197" t="s">
        <v>39</v>
      </c>
      <c r="B2" s="197"/>
      <c r="C2" s="197"/>
      <c r="D2" s="197"/>
      <c r="E2" s="197"/>
      <c r="F2" s="197"/>
      <c r="G2" s="197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53"/>
  <sheetViews>
    <sheetView showGridLines="0" topLeftCell="B26" zoomScaleNormal="100" zoomScaleSheetLayoutView="75" workbookViewId="0">
      <selection activeCell="A28" sqref="A28"/>
    </sheetView>
  </sheetViews>
  <sheetFormatPr defaultColWidth="9" defaultRowHeight="13.2" x14ac:dyDescent="0.25"/>
  <cols>
    <col min="1" max="1" width="8.44140625" hidden="1" customWidth="1"/>
    <col min="2" max="2" width="9.109375" customWidth="1"/>
    <col min="3" max="3" width="7.44140625" customWidth="1"/>
    <col min="4" max="4" width="13.44140625" customWidth="1"/>
    <col min="5" max="5" width="12.109375" customWidth="1"/>
    <col min="6" max="6" width="11.44140625" customWidth="1"/>
    <col min="7" max="7" width="12.6640625" style="1" customWidth="1"/>
    <col min="8" max="8" width="12.6640625" customWidth="1"/>
    <col min="9" max="9" width="12.6640625" style="1" customWidth="1"/>
    <col min="10" max="10" width="6.6640625" style="1" customWidth="1"/>
    <col min="11" max="11" width="4.33203125" customWidth="1"/>
    <col min="12" max="15" width="10.6640625" customWidth="1"/>
  </cols>
  <sheetData>
    <row r="1" spans="1:15" ht="33.75" customHeight="1" x14ac:dyDescent="0.25">
      <c r="A1" s="73" t="s">
        <v>36</v>
      </c>
      <c r="B1" s="199" t="s">
        <v>42</v>
      </c>
      <c r="C1" s="200"/>
      <c r="D1" s="200"/>
      <c r="E1" s="200"/>
      <c r="F1" s="200"/>
      <c r="G1" s="200"/>
      <c r="H1" s="200"/>
      <c r="I1" s="200"/>
      <c r="J1" s="201"/>
    </row>
    <row r="2" spans="1:15" ht="23.25" customHeight="1" x14ac:dyDescent="0.25">
      <c r="A2" s="4"/>
      <c r="B2" s="81" t="s">
        <v>40</v>
      </c>
      <c r="C2" s="82"/>
      <c r="D2" s="83"/>
      <c r="E2" s="83" t="s">
        <v>46</v>
      </c>
      <c r="F2" s="84"/>
      <c r="G2" s="85"/>
      <c r="H2" s="84"/>
      <c r="I2" s="85"/>
      <c r="J2" s="86"/>
      <c r="O2" s="2"/>
    </row>
    <row r="3" spans="1:15" ht="23.25" hidden="1" customHeight="1" x14ac:dyDescent="0.25">
      <c r="A3" s="4"/>
      <c r="B3" s="87" t="s">
        <v>43</v>
      </c>
      <c r="C3" s="82"/>
      <c r="D3" s="88"/>
      <c r="E3" s="88"/>
      <c r="F3" s="89"/>
      <c r="G3" s="89"/>
      <c r="H3" s="82"/>
      <c r="I3" s="90"/>
      <c r="J3" s="91"/>
    </row>
    <row r="4" spans="1:15" ht="23.25" hidden="1" customHeight="1" x14ac:dyDescent="0.25">
      <c r="A4" s="4"/>
      <c r="B4" s="92" t="s">
        <v>44</v>
      </c>
      <c r="C4" s="93"/>
      <c r="D4" s="94"/>
      <c r="E4" s="94"/>
      <c r="F4" s="95"/>
      <c r="G4" s="96"/>
      <c r="H4" s="95"/>
      <c r="I4" s="96"/>
      <c r="J4" s="97"/>
    </row>
    <row r="5" spans="1:15" ht="24" customHeight="1" x14ac:dyDescent="0.25">
      <c r="A5" s="4"/>
      <c r="B5" s="47" t="s">
        <v>21</v>
      </c>
      <c r="C5" s="5"/>
      <c r="D5" s="98" t="s">
        <v>47</v>
      </c>
      <c r="E5" s="26"/>
      <c r="F5" s="26"/>
      <c r="G5" s="26"/>
      <c r="H5" s="28" t="s">
        <v>33</v>
      </c>
      <c r="I5" s="98" t="s">
        <v>51</v>
      </c>
      <c r="J5" s="11"/>
    </row>
    <row r="6" spans="1:15" ht="15.75" customHeight="1" x14ac:dyDescent="0.25">
      <c r="A6" s="4"/>
      <c r="B6" s="41"/>
      <c r="C6" s="26"/>
      <c r="D6" s="98" t="s">
        <v>48</v>
      </c>
      <c r="E6" s="26"/>
      <c r="F6" s="26"/>
      <c r="G6" s="26"/>
      <c r="H6" s="28" t="s">
        <v>34</v>
      </c>
      <c r="I6" s="98" t="s">
        <v>52</v>
      </c>
      <c r="J6" s="11"/>
    </row>
    <row r="7" spans="1:15" ht="15.75" customHeight="1" x14ac:dyDescent="0.25">
      <c r="A7" s="4"/>
      <c r="B7" s="42"/>
      <c r="C7" s="99" t="s">
        <v>50</v>
      </c>
      <c r="D7" s="80" t="s">
        <v>49</v>
      </c>
      <c r="E7" s="34"/>
      <c r="F7" s="34"/>
      <c r="G7" s="34"/>
      <c r="H7" s="36"/>
      <c r="I7" s="34"/>
      <c r="J7" s="51"/>
    </row>
    <row r="8" spans="1:15" ht="24" hidden="1" customHeight="1" x14ac:dyDescent="0.25">
      <c r="A8" s="4"/>
      <c r="B8" s="47" t="s">
        <v>19</v>
      </c>
      <c r="C8" s="5"/>
      <c r="D8" s="35"/>
      <c r="E8" s="5"/>
      <c r="F8" s="5"/>
      <c r="G8" s="45"/>
      <c r="H8" s="28" t="s">
        <v>33</v>
      </c>
      <c r="I8" s="33"/>
      <c r="J8" s="11"/>
    </row>
    <row r="9" spans="1:15" ht="15.75" hidden="1" customHeight="1" x14ac:dyDescent="0.25">
      <c r="A9" s="4"/>
      <c r="B9" s="4"/>
      <c r="C9" s="5"/>
      <c r="D9" s="35"/>
      <c r="E9" s="5"/>
      <c r="F9" s="5"/>
      <c r="G9" s="45"/>
      <c r="H9" s="28" t="s">
        <v>34</v>
      </c>
      <c r="I9" s="33"/>
      <c r="J9" s="11"/>
    </row>
    <row r="10" spans="1:15" ht="15.75" hidden="1" customHeight="1" x14ac:dyDescent="0.25">
      <c r="A10" s="4"/>
      <c r="B10" s="52"/>
      <c r="C10" s="27"/>
      <c r="D10" s="46"/>
      <c r="E10" s="55"/>
      <c r="F10" s="55"/>
      <c r="G10" s="53"/>
      <c r="H10" s="53"/>
      <c r="I10" s="54"/>
      <c r="J10" s="51"/>
    </row>
    <row r="11" spans="1:15" ht="24" customHeight="1" x14ac:dyDescent="0.25">
      <c r="A11" s="4"/>
      <c r="B11" s="47" t="s">
        <v>18</v>
      </c>
      <c r="C11" s="5"/>
      <c r="D11" s="214"/>
      <c r="E11" s="214"/>
      <c r="F11" s="214"/>
      <c r="G11" s="214"/>
      <c r="H11" s="28" t="s">
        <v>33</v>
      </c>
      <c r="I11" s="101"/>
      <c r="J11" s="11"/>
    </row>
    <row r="12" spans="1:15" ht="15.75" customHeight="1" x14ac:dyDescent="0.25">
      <c r="A12" s="4"/>
      <c r="B12" s="41"/>
      <c r="C12" s="26"/>
      <c r="D12" s="218"/>
      <c r="E12" s="218"/>
      <c r="F12" s="218"/>
      <c r="G12" s="218"/>
      <c r="H12" s="28" t="s">
        <v>34</v>
      </c>
      <c r="I12" s="101"/>
      <c r="J12" s="11"/>
    </row>
    <row r="13" spans="1:15" ht="15.75" customHeight="1" x14ac:dyDescent="0.25">
      <c r="A13" s="4"/>
      <c r="B13" s="42"/>
      <c r="C13" s="100"/>
      <c r="D13" s="198"/>
      <c r="E13" s="198"/>
      <c r="F13" s="198"/>
      <c r="G13" s="198"/>
      <c r="H13" s="29"/>
      <c r="I13" s="34"/>
      <c r="J13" s="51"/>
    </row>
    <row r="14" spans="1:15" ht="24" hidden="1" customHeight="1" x14ac:dyDescent="0.25">
      <c r="A14" s="4"/>
      <c r="B14" s="66" t="s">
        <v>20</v>
      </c>
      <c r="C14" s="67"/>
      <c r="D14" s="68" t="s">
        <v>45</v>
      </c>
      <c r="E14" s="69"/>
      <c r="F14" s="69"/>
      <c r="G14" s="69"/>
      <c r="H14" s="70"/>
      <c r="I14" s="69"/>
      <c r="J14" s="71"/>
    </row>
    <row r="15" spans="1:15" ht="32.25" customHeight="1" x14ac:dyDescent="0.25">
      <c r="A15" s="4"/>
      <c r="B15" s="52" t="s">
        <v>31</v>
      </c>
      <c r="C15" s="72"/>
      <c r="D15" s="53"/>
      <c r="E15" s="213"/>
      <c r="F15" s="213"/>
      <c r="G15" s="215"/>
      <c r="H15" s="215"/>
      <c r="I15" s="215" t="s">
        <v>28</v>
      </c>
      <c r="J15" s="216"/>
    </row>
    <row r="16" spans="1:15" ht="23.25" customHeight="1" x14ac:dyDescent="0.25">
      <c r="A16" s="148" t="s">
        <v>23</v>
      </c>
      <c r="B16" s="149" t="s">
        <v>23</v>
      </c>
      <c r="C16" s="58"/>
      <c r="D16" s="59"/>
      <c r="E16" s="208"/>
      <c r="F16" s="217"/>
      <c r="G16" s="208"/>
      <c r="H16" s="217"/>
      <c r="I16" s="208">
        <f>SUMIF(F47:F49,A16,I47:I49)+SUMIF(F47:F49,"PSU",I47:I49)</f>
        <v>0</v>
      </c>
      <c r="J16" s="209"/>
    </row>
    <row r="17" spans="1:10" ht="23.25" customHeight="1" x14ac:dyDescent="0.25">
      <c r="A17" s="148" t="s">
        <v>24</v>
      </c>
      <c r="B17" s="149" t="s">
        <v>24</v>
      </c>
      <c r="C17" s="58"/>
      <c r="D17" s="59"/>
      <c r="E17" s="208"/>
      <c r="F17" s="217"/>
      <c r="G17" s="208"/>
      <c r="H17" s="217"/>
      <c r="I17" s="208">
        <f>SUMIF(F47:F49,A17,I47:I49)</f>
        <v>0</v>
      </c>
      <c r="J17" s="209"/>
    </row>
    <row r="18" spans="1:10" ht="23.25" customHeight="1" x14ac:dyDescent="0.25">
      <c r="A18" s="148" t="s">
        <v>25</v>
      </c>
      <c r="B18" s="149" t="s">
        <v>25</v>
      </c>
      <c r="C18" s="58"/>
      <c r="D18" s="59"/>
      <c r="E18" s="208"/>
      <c r="F18" s="217"/>
      <c r="G18" s="208"/>
      <c r="H18" s="217"/>
      <c r="I18" s="208">
        <f>SUMIF(F47:F49,A18,I47:I49)</f>
        <v>0</v>
      </c>
      <c r="J18" s="209"/>
    </row>
    <row r="19" spans="1:10" ht="23.25" customHeight="1" x14ac:dyDescent="0.25">
      <c r="A19" s="148" t="s">
        <v>63</v>
      </c>
      <c r="B19" s="149" t="s">
        <v>26</v>
      </c>
      <c r="C19" s="58"/>
      <c r="D19" s="59"/>
      <c r="E19" s="208"/>
      <c r="F19" s="217"/>
      <c r="G19" s="208"/>
      <c r="H19" s="217"/>
      <c r="I19" s="208">
        <f>SUMIF(F47:F49,A19,I47:I49)</f>
        <v>0</v>
      </c>
      <c r="J19" s="209"/>
    </row>
    <row r="20" spans="1:10" ht="23.25" customHeight="1" x14ac:dyDescent="0.25">
      <c r="A20" s="148" t="s">
        <v>64</v>
      </c>
      <c r="B20" s="149" t="s">
        <v>27</v>
      </c>
      <c r="C20" s="58"/>
      <c r="D20" s="59"/>
      <c r="E20" s="208"/>
      <c r="F20" s="217"/>
      <c r="G20" s="208"/>
      <c r="H20" s="217"/>
      <c r="I20" s="208">
        <f>SUMIF(F47:F49,A20,I47:I49)</f>
        <v>0</v>
      </c>
      <c r="J20" s="209"/>
    </row>
    <row r="21" spans="1:10" ht="23.25" customHeight="1" x14ac:dyDescent="0.25">
      <c r="A21" s="4"/>
      <c r="B21" s="74" t="s">
        <v>28</v>
      </c>
      <c r="C21" s="75"/>
      <c r="D21" s="76"/>
      <c r="E21" s="210"/>
      <c r="F21" s="211"/>
      <c r="G21" s="210"/>
      <c r="H21" s="211"/>
      <c r="I21" s="210">
        <f>SUM(I16:J20)</f>
        <v>0</v>
      </c>
      <c r="J21" s="222"/>
    </row>
    <row r="22" spans="1:10" ht="33" customHeight="1" x14ac:dyDescent="0.25">
      <c r="A22" s="4"/>
      <c r="B22" s="65" t="s">
        <v>32</v>
      </c>
      <c r="C22" s="58"/>
      <c r="D22" s="59"/>
      <c r="E22" s="64"/>
      <c r="F22" s="61"/>
      <c r="G22" s="50"/>
      <c r="H22" s="50"/>
      <c r="I22" s="50"/>
      <c r="J22" s="62"/>
    </row>
    <row r="23" spans="1:10" ht="23.25" customHeight="1" x14ac:dyDescent="0.25">
      <c r="A23" s="4"/>
      <c r="B23" s="57" t="s">
        <v>11</v>
      </c>
      <c r="C23" s="58"/>
      <c r="D23" s="59"/>
      <c r="E23" s="60">
        <v>15</v>
      </c>
      <c r="F23" s="61" t="s">
        <v>0</v>
      </c>
      <c r="G23" s="206">
        <f>ZakladDPHSniVypocet</f>
        <v>0</v>
      </c>
      <c r="H23" s="207"/>
      <c r="I23" s="207"/>
      <c r="J23" s="62" t="str">
        <f t="shared" ref="J23:J28" si="0">Mena</f>
        <v>CZK</v>
      </c>
    </row>
    <row r="24" spans="1:10" ht="23.25" customHeight="1" x14ac:dyDescent="0.25">
      <c r="A24" s="4"/>
      <c r="B24" s="57" t="s">
        <v>12</v>
      </c>
      <c r="C24" s="58"/>
      <c r="D24" s="59"/>
      <c r="E24" s="60">
        <f>SazbaDPH1</f>
        <v>15</v>
      </c>
      <c r="F24" s="61" t="s">
        <v>0</v>
      </c>
      <c r="G24" s="220">
        <f>ZakladDPHSni*SazbaDPH1/100</f>
        <v>0</v>
      </c>
      <c r="H24" s="221"/>
      <c r="I24" s="221"/>
      <c r="J24" s="62" t="str">
        <f t="shared" si="0"/>
        <v>CZK</v>
      </c>
    </row>
    <row r="25" spans="1:10" ht="23.25" customHeight="1" x14ac:dyDescent="0.25">
      <c r="A25" s="4"/>
      <c r="B25" s="57" t="s">
        <v>13</v>
      </c>
      <c r="C25" s="58"/>
      <c r="D25" s="59"/>
      <c r="E25" s="60">
        <v>21</v>
      </c>
      <c r="F25" s="61" t="s">
        <v>0</v>
      </c>
      <c r="G25" s="206">
        <f>ZakladDPHZaklVypocet</f>
        <v>0</v>
      </c>
      <c r="H25" s="207"/>
      <c r="I25" s="207"/>
      <c r="J25" s="62" t="str">
        <f t="shared" si="0"/>
        <v>CZK</v>
      </c>
    </row>
    <row r="26" spans="1:10" ht="23.25" customHeight="1" x14ac:dyDescent="0.25">
      <c r="A26" s="4"/>
      <c r="B26" s="49" t="s">
        <v>14</v>
      </c>
      <c r="C26" s="22"/>
      <c r="D26" s="18"/>
      <c r="E26" s="43">
        <f>SazbaDPH2</f>
        <v>21</v>
      </c>
      <c r="F26" s="44" t="s">
        <v>0</v>
      </c>
      <c r="G26" s="202">
        <f>ZakladDPHZakl*SazbaDPH2/100</f>
        <v>0</v>
      </c>
      <c r="H26" s="203"/>
      <c r="I26" s="203"/>
      <c r="J26" s="56" t="str">
        <f t="shared" si="0"/>
        <v>CZK</v>
      </c>
    </row>
    <row r="27" spans="1:10" ht="23.25" customHeight="1" thickBot="1" x14ac:dyDescent="0.3">
      <c r="A27" s="4"/>
      <c r="B27" s="48" t="s">
        <v>4</v>
      </c>
      <c r="C27" s="20"/>
      <c r="D27" s="23"/>
      <c r="E27" s="20"/>
      <c r="F27" s="21"/>
      <c r="G27" s="204">
        <f>0</f>
        <v>0</v>
      </c>
      <c r="H27" s="204"/>
      <c r="I27" s="204"/>
      <c r="J27" s="63" t="str">
        <f t="shared" si="0"/>
        <v>CZK</v>
      </c>
    </row>
    <row r="28" spans="1:10" ht="27.75" hidden="1" customHeight="1" thickBot="1" x14ac:dyDescent="0.3">
      <c r="A28" s="4"/>
      <c r="B28" s="120" t="s">
        <v>22</v>
      </c>
      <c r="C28" s="121"/>
      <c r="D28" s="121"/>
      <c r="E28" s="122"/>
      <c r="F28" s="123"/>
      <c r="G28" s="212">
        <f>ZakladDPHSniVypocet+ZakladDPHZaklVypocet</f>
        <v>0</v>
      </c>
      <c r="H28" s="212"/>
      <c r="I28" s="212"/>
      <c r="J28" s="124" t="str">
        <f t="shared" si="0"/>
        <v>CZK</v>
      </c>
    </row>
    <row r="29" spans="1:10" ht="27.75" customHeight="1" thickBot="1" x14ac:dyDescent="0.3">
      <c r="A29" s="4"/>
      <c r="B29" s="120" t="s">
        <v>35</v>
      </c>
      <c r="C29" s="125"/>
      <c r="D29" s="125"/>
      <c r="E29" s="125"/>
      <c r="F29" s="125"/>
      <c r="G29" s="205">
        <f>ZakladDPHSni+DPHSni+ZakladDPHZakl+DPHZakl+Zaokrouhleni</f>
        <v>0</v>
      </c>
      <c r="H29" s="205"/>
      <c r="I29" s="205"/>
      <c r="J29" s="126" t="s">
        <v>54</v>
      </c>
    </row>
    <row r="30" spans="1:10" ht="12.75" customHeight="1" x14ac:dyDescent="0.25">
      <c r="A30" s="4"/>
      <c r="B30" s="4"/>
      <c r="C30" s="5"/>
      <c r="D30" s="5"/>
      <c r="E30" s="5"/>
      <c r="F30" s="5"/>
      <c r="G30" s="45"/>
      <c r="H30" s="5"/>
      <c r="I30" s="45"/>
      <c r="J30" s="12"/>
    </row>
    <row r="31" spans="1:10" ht="30" customHeight="1" x14ac:dyDescent="0.25">
      <c r="A31" s="4"/>
      <c r="B31" s="4"/>
      <c r="C31" s="5"/>
      <c r="D31" s="5"/>
      <c r="E31" s="5"/>
      <c r="F31" s="5"/>
      <c r="G31" s="45"/>
      <c r="H31" s="5"/>
      <c r="I31" s="45"/>
      <c r="J31" s="12"/>
    </row>
    <row r="32" spans="1:10" ht="18.75" customHeight="1" x14ac:dyDescent="0.25">
      <c r="A32" s="4"/>
      <c r="B32" s="24"/>
      <c r="C32" s="19" t="s">
        <v>10</v>
      </c>
      <c r="D32" s="39"/>
      <c r="E32" s="39"/>
      <c r="F32" s="19" t="s">
        <v>9</v>
      </c>
      <c r="G32" s="39"/>
      <c r="H32" s="40">
        <f ca="1">TODAY()</f>
        <v>43551</v>
      </c>
      <c r="I32" s="39"/>
      <c r="J32" s="12"/>
    </row>
    <row r="33" spans="1:10" ht="47.25" customHeight="1" x14ac:dyDescent="0.25">
      <c r="A33" s="4"/>
      <c r="B33" s="4"/>
      <c r="C33" s="5"/>
      <c r="D33" s="5"/>
      <c r="E33" s="5"/>
      <c r="F33" s="5"/>
      <c r="G33" s="45"/>
      <c r="H33" s="5"/>
      <c r="I33" s="45"/>
      <c r="J33" s="12"/>
    </row>
    <row r="34" spans="1:10" s="37" customFormat="1" ht="18.75" customHeight="1" x14ac:dyDescent="0.25">
      <c r="A34" s="30"/>
      <c r="B34" s="30"/>
      <c r="C34" s="31"/>
      <c r="D34" s="25"/>
      <c r="E34" s="25"/>
      <c r="F34" s="31"/>
      <c r="G34" s="32"/>
      <c r="H34" s="25"/>
      <c r="I34" s="32"/>
      <c r="J34" s="38"/>
    </row>
    <row r="35" spans="1:10" ht="12.75" customHeight="1" x14ac:dyDescent="0.25">
      <c r="A35" s="4"/>
      <c r="B35" s="4"/>
      <c r="C35" s="5"/>
      <c r="D35" s="219" t="s">
        <v>2</v>
      </c>
      <c r="E35" s="219"/>
      <c r="F35" s="5"/>
      <c r="G35" s="45"/>
      <c r="H35" s="13" t="s">
        <v>3</v>
      </c>
      <c r="I35" s="45"/>
      <c r="J35" s="12"/>
    </row>
    <row r="36" spans="1:10" ht="13.5" customHeight="1" thickBot="1" x14ac:dyDescent="0.3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 x14ac:dyDescent="0.3">
      <c r="B37" s="77" t="s">
        <v>15</v>
      </c>
      <c r="C37" s="3"/>
      <c r="D37" s="3"/>
      <c r="E37" s="3"/>
      <c r="F37" s="112"/>
      <c r="G37" s="112"/>
      <c r="H37" s="112"/>
      <c r="I37" s="112"/>
      <c r="J37" s="3"/>
    </row>
    <row r="38" spans="1:10" ht="25.5" hidden="1" customHeight="1" x14ac:dyDescent="0.25">
      <c r="A38" s="104" t="s">
        <v>37</v>
      </c>
      <c r="B38" s="106" t="s">
        <v>16</v>
      </c>
      <c r="C38" s="107" t="s">
        <v>5</v>
      </c>
      <c r="D38" s="108"/>
      <c r="E38" s="108"/>
      <c r="F38" s="113" t="str">
        <f>B23</f>
        <v>Základ pro sníženou DPH</v>
      </c>
      <c r="G38" s="113" t="str">
        <f>B25</f>
        <v>Základ pro základní DPH</v>
      </c>
      <c r="H38" s="114" t="s">
        <v>17</v>
      </c>
      <c r="I38" s="114" t="s">
        <v>1</v>
      </c>
      <c r="J38" s="109" t="s">
        <v>0</v>
      </c>
    </row>
    <row r="39" spans="1:10" ht="25.5" hidden="1" customHeight="1" x14ac:dyDescent="0.25">
      <c r="A39" s="104">
        <v>1</v>
      </c>
      <c r="B39" s="110"/>
      <c r="C39" s="227"/>
      <c r="D39" s="228"/>
      <c r="E39" s="228"/>
      <c r="F39" s="115">
        <f>' Pol'!AC39</f>
        <v>0</v>
      </c>
      <c r="G39" s="116">
        <f>' Pol'!AD39</f>
        <v>0</v>
      </c>
      <c r="H39" s="117">
        <f>(F39*SazbaDPH1/100)+(G39*SazbaDPH2/100)</f>
        <v>0</v>
      </c>
      <c r="I39" s="117">
        <f>F39+G39+H39</f>
        <v>0</v>
      </c>
      <c r="J39" s="111" t="str">
        <f>IF(CenaCelkemVypocet=0,"",I39/CenaCelkemVypocet*100)</f>
        <v/>
      </c>
    </row>
    <row r="40" spans="1:10" ht="25.5" hidden="1" customHeight="1" x14ac:dyDescent="0.25">
      <c r="A40" s="104"/>
      <c r="B40" s="229" t="s">
        <v>53</v>
      </c>
      <c r="C40" s="230"/>
      <c r="D40" s="230"/>
      <c r="E40" s="231"/>
      <c r="F40" s="118">
        <f>SUMIF(A39:A39,"=1",F39:F39)</f>
        <v>0</v>
      </c>
      <c r="G40" s="119">
        <f>SUMIF(A39:A39,"=1",G39:G39)</f>
        <v>0</v>
      </c>
      <c r="H40" s="119">
        <f>SUMIF(A39:A39,"=1",H39:H39)</f>
        <v>0</v>
      </c>
      <c r="I40" s="119">
        <f>SUMIF(A39:A39,"=1",I39:I39)</f>
        <v>0</v>
      </c>
      <c r="J40" s="105">
        <f>SUMIF(A39:A39,"=1",J39:J39)</f>
        <v>0</v>
      </c>
    </row>
    <row r="44" spans="1:10" ht="15.6" x14ac:dyDescent="0.3">
      <c r="B44" s="127" t="s">
        <v>55</v>
      </c>
    </row>
    <row r="46" spans="1:10" ht="25.5" customHeight="1" x14ac:dyDescent="0.25">
      <c r="A46" s="128"/>
      <c r="B46" s="132" t="s">
        <v>16</v>
      </c>
      <c r="C46" s="132" t="s">
        <v>5</v>
      </c>
      <c r="D46" s="133"/>
      <c r="E46" s="133"/>
      <c r="F46" s="136" t="s">
        <v>56</v>
      </c>
      <c r="G46" s="136"/>
      <c r="H46" s="136"/>
      <c r="I46" s="232" t="s">
        <v>28</v>
      </c>
      <c r="J46" s="232"/>
    </row>
    <row r="47" spans="1:10" ht="25.5" customHeight="1" x14ac:dyDescent="0.25">
      <c r="A47" s="129"/>
      <c r="B47" s="137" t="s">
        <v>57</v>
      </c>
      <c r="C47" s="234" t="s">
        <v>58</v>
      </c>
      <c r="D47" s="235"/>
      <c r="E47" s="235"/>
      <c r="F47" s="139" t="s">
        <v>23</v>
      </c>
      <c r="G47" s="140"/>
      <c r="H47" s="140"/>
      <c r="I47" s="233">
        <f>' Pol'!G8</f>
        <v>0</v>
      </c>
      <c r="J47" s="233"/>
    </row>
    <row r="48" spans="1:10" ht="25.5" customHeight="1" x14ac:dyDescent="0.25">
      <c r="A48" s="129"/>
      <c r="B48" s="131" t="s">
        <v>59</v>
      </c>
      <c r="C48" s="237" t="s">
        <v>60</v>
      </c>
      <c r="D48" s="238"/>
      <c r="E48" s="238"/>
      <c r="F48" s="141" t="s">
        <v>23</v>
      </c>
      <c r="G48" s="142"/>
      <c r="H48" s="142"/>
      <c r="I48" s="236">
        <f>' Pol'!G20</f>
        <v>0</v>
      </c>
      <c r="J48" s="236"/>
    </row>
    <row r="49" spans="1:10" ht="25.5" customHeight="1" x14ac:dyDescent="0.25">
      <c r="A49" s="129"/>
      <c r="B49" s="138" t="s">
        <v>61</v>
      </c>
      <c r="C49" s="224" t="s">
        <v>62</v>
      </c>
      <c r="D49" s="225"/>
      <c r="E49" s="225"/>
      <c r="F49" s="143" t="s">
        <v>23</v>
      </c>
      <c r="G49" s="144"/>
      <c r="H49" s="144"/>
      <c r="I49" s="223">
        <f>' Pol'!G31</f>
        <v>0</v>
      </c>
      <c r="J49" s="223"/>
    </row>
    <row r="50" spans="1:10" ht="25.5" customHeight="1" x14ac:dyDescent="0.25">
      <c r="A50" s="130"/>
      <c r="B50" s="134" t="s">
        <v>1</v>
      </c>
      <c r="C50" s="134"/>
      <c r="D50" s="135"/>
      <c r="E50" s="135"/>
      <c r="F50" s="145"/>
      <c r="G50" s="146"/>
      <c r="H50" s="146"/>
      <c r="I50" s="226">
        <f>SUM(I47:I49)</f>
        <v>0</v>
      </c>
      <c r="J50" s="226"/>
    </row>
    <row r="51" spans="1:10" x14ac:dyDescent="0.25">
      <c r="F51" s="147"/>
      <c r="G51" s="103"/>
      <c r="H51" s="147"/>
      <c r="I51" s="103"/>
      <c r="J51" s="103"/>
    </row>
    <row r="52" spans="1:10" x14ac:dyDescent="0.25">
      <c r="F52" s="147"/>
      <c r="G52" s="103"/>
      <c r="H52" s="147"/>
      <c r="I52" s="103"/>
      <c r="J52" s="103"/>
    </row>
    <row r="53" spans="1:10" x14ac:dyDescent="0.25">
      <c r="F53" s="147"/>
      <c r="G53" s="103"/>
      <c r="H53" s="147"/>
      <c r="I53" s="103"/>
      <c r="J53" s="103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43">
    <mergeCell ref="E18:F18"/>
    <mergeCell ref="I49:J49"/>
    <mergeCell ref="C49:E49"/>
    <mergeCell ref="I50:J50"/>
    <mergeCell ref="C39:E39"/>
    <mergeCell ref="B40:E40"/>
    <mergeCell ref="I46:J46"/>
    <mergeCell ref="I47:J47"/>
    <mergeCell ref="C47:E47"/>
    <mergeCell ref="I48:J48"/>
    <mergeCell ref="C48:E48"/>
    <mergeCell ref="D12:G12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E17:F17"/>
    <mergeCell ref="G16:H16"/>
    <mergeCell ref="G17:H17"/>
    <mergeCell ref="G18:H18"/>
    <mergeCell ref="I17:J17"/>
    <mergeCell ref="I18:J18"/>
    <mergeCell ref="D13:G13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E15:F15"/>
    <mergeCell ref="D11:G11"/>
    <mergeCell ref="G15:H15"/>
    <mergeCell ref="I15:J15"/>
    <mergeCell ref="E16:F16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A5" sqref="A5:IV5"/>
    </sheetView>
  </sheetViews>
  <sheetFormatPr defaultColWidth="9.109375" defaultRowHeight="13.2" x14ac:dyDescent="0.25"/>
  <cols>
    <col min="1" max="1" width="4.33203125" style="6" customWidth="1"/>
    <col min="2" max="2" width="14.44140625" style="6" customWidth="1"/>
    <col min="3" max="3" width="38.33203125" style="10" customWidth="1"/>
    <col min="4" max="4" width="4.5546875" style="6" customWidth="1"/>
    <col min="5" max="5" width="10.5546875" style="6" customWidth="1"/>
    <col min="6" max="6" width="9.88671875" style="6" customWidth="1"/>
    <col min="7" max="7" width="12.6640625" style="6" customWidth="1"/>
    <col min="8" max="16384" width="9.109375" style="6"/>
  </cols>
  <sheetData>
    <row r="1" spans="1:7" ht="15.6" x14ac:dyDescent="0.25">
      <c r="A1" s="239" t="s">
        <v>6</v>
      </c>
      <c r="B1" s="239"/>
      <c r="C1" s="240"/>
      <c r="D1" s="239"/>
      <c r="E1" s="239"/>
      <c r="F1" s="239"/>
      <c r="G1" s="239"/>
    </row>
    <row r="2" spans="1:7" ht="24.9" customHeight="1" x14ac:dyDescent="0.25">
      <c r="A2" s="79" t="s">
        <v>41</v>
      </c>
      <c r="B2" s="78"/>
      <c r="C2" s="241"/>
      <c r="D2" s="241"/>
      <c r="E2" s="241"/>
      <c r="F2" s="241"/>
      <c r="G2" s="242"/>
    </row>
    <row r="3" spans="1:7" ht="24.9" hidden="1" customHeight="1" x14ac:dyDescent="0.25">
      <c r="A3" s="79" t="s">
        <v>7</v>
      </c>
      <c r="B3" s="78"/>
      <c r="C3" s="241"/>
      <c r="D3" s="241"/>
      <c r="E3" s="241"/>
      <c r="F3" s="241"/>
      <c r="G3" s="242"/>
    </row>
    <row r="4" spans="1:7" ht="24.9" hidden="1" customHeight="1" x14ac:dyDescent="0.25">
      <c r="A4" s="79" t="s">
        <v>8</v>
      </c>
      <c r="B4" s="78"/>
      <c r="C4" s="241"/>
      <c r="D4" s="241"/>
      <c r="E4" s="241"/>
      <c r="F4" s="241"/>
      <c r="G4" s="242"/>
    </row>
    <row r="5" spans="1:7" hidden="1" x14ac:dyDescent="0.25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49"/>
  <sheetViews>
    <sheetView tabSelected="1" workbookViewId="0">
      <selection activeCell="E11" sqref="E11"/>
    </sheetView>
  </sheetViews>
  <sheetFormatPr defaultRowHeight="13.2" outlineLevelRow="1" x14ac:dyDescent="0.25"/>
  <cols>
    <col min="1" max="1" width="4.33203125" customWidth="1"/>
    <col min="2" max="2" width="14.44140625" style="102" customWidth="1"/>
    <col min="3" max="3" width="38.33203125" style="102" customWidth="1"/>
    <col min="4" max="4" width="4.5546875" customWidth="1"/>
    <col min="5" max="5" width="10.5546875" customWidth="1"/>
    <col min="6" max="6" width="9.88671875" customWidth="1"/>
    <col min="7" max="7" width="12.6640625" customWidth="1"/>
    <col min="8" max="13" width="0" hidden="1" customWidth="1"/>
    <col min="16" max="21" width="0" hidden="1" customWidth="1"/>
    <col min="29" max="39" width="0" hidden="1" customWidth="1"/>
  </cols>
  <sheetData>
    <row r="1" spans="1:60" ht="15.75" customHeight="1" x14ac:dyDescent="0.3">
      <c r="A1" s="258" t="s">
        <v>6</v>
      </c>
      <c r="B1" s="258"/>
      <c r="C1" s="258"/>
      <c r="D1" s="258"/>
      <c r="E1" s="258"/>
      <c r="F1" s="258"/>
      <c r="G1" s="258"/>
      <c r="AE1" t="s">
        <v>66</v>
      </c>
    </row>
    <row r="2" spans="1:60" ht="24.9" customHeight="1" x14ac:dyDescent="0.25">
      <c r="A2" s="152" t="s">
        <v>65</v>
      </c>
      <c r="B2" s="150"/>
      <c r="C2" s="259" t="s">
        <v>46</v>
      </c>
      <c r="D2" s="260"/>
      <c r="E2" s="260"/>
      <c r="F2" s="260"/>
      <c r="G2" s="261"/>
      <c r="AE2" t="s">
        <v>67</v>
      </c>
    </row>
    <row r="3" spans="1:60" ht="24.9" hidden="1" customHeight="1" x14ac:dyDescent="0.25">
      <c r="A3" s="153" t="s">
        <v>7</v>
      </c>
      <c r="B3" s="151"/>
      <c r="C3" s="262"/>
      <c r="D3" s="262"/>
      <c r="E3" s="262"/>
      <c r="F3" s="262"/>
      <c r="G3" s="263"/>
      <c r="AE3" t="s">
        <v>68</v>
      </c>
    </row>
    <row r="4" spans="1:60" ht="24.9" hidden="1" customHeight="1" x14ac:dyDescent="0.25">
      <c r="A4" s="153" t="s">
        <v>8</v>
      </c>
      <c r="B4" s="151"/>
      <c r="C4" s="264"/>
      <c r="D4" s="262"/>
      <c r="E4" s="262"/>
      <c r="F4" s="262"/>
      <c r="G4" s="263"/>
      <c r="AE4" t="s">
        <v>69</v>
      </c>
    </row>
    <row r="5" spans="1:60" hidden="1" x14ac:dyDescent="0.25">
      <c r="A5" s="154" t="s">
        <v>70</v>
      </c>
      <c r="B5" s="155"/>
      <c r="C5" s="156"/>
      <c r="D5" s="157"/>
      <c r="E5" s="157"/>
      <c r="F5" s="157"/>
      <c r="G5" s="158"/>
      <c r="AE5" t="s">
        <v>71</v>
      </c>
    </row>
    <row r="7" spans="1:60" ht="39.6" x14ac:dyDescent="0.25">
      <c r="A7" s="163" t="s">
        <v>72</v>
      </c>
      <c r="B7" s="164" t="s">
        <v>73</v>
      </c>
      <c r="C7" s="164" t="s">
        <v>74</v>
      </c>
      <c r="D7" s="163" t="s">
        <v>75</v>
      </c>
      <c r="E7" s="163" t="s">
        <v>76</v>
      </c>
      <c r="F7" s="159" t="s">
        <v>77</v>
      </c>
      <c r="G7" s="180" t="s">
        <v>28</v>
      </c>
      <c r="H7" s="181" t="s">
        <v>29</v>
      </c>
      <c r="I7" s="181" t="s">
        <v>78</v>
      </c>
      <c r="J7" s="181" t="s">
        <v>30</v>
      </c>
      <c r="K7" s="181" t="s">
        <v>79</v>
      </c>
      <c r="L7" s="181" t="s">
        <v>80</v>
      </c>
      <c r="M7" s="181" t="s">
        <v>81</v>
      </c>
      <c r="N7" s="181" t="s">
        <v>82</v>
      </c>
      <c r="O7" s="181" t="s">
        <v>83</v>
      </c>
      <c r="P7" s="181" t="s">
        <v>84</v>
      </c>
      <c r="Q7" s="181" t="s">
        <v>85</v>
      </c>
      <c r="R7" s="181" t="s">
        <v>86</v>
      </c>
      <c r="S7" s="181" t="s">
        <v>87</v>
      </c>
      <c r="T7" s="181" t="s">
        <v>88</v>
      </c>
      <c r="U7" s="166" t="s">
        <v>89</v>
      </c>
    </row>
    <row r="8" spans="1:60" x14ac:dyDescent="0.25">
      <c r="A8" s="182" t="s">
        <v>90</v>
      </c>
      <c r="B8" s="183" t="s">
        <v>57</v>
      </c>
      <c r="C8" s="184" t="s">
        <v>58</v>
      </c>
      <c r="D8" s="185"/>
      <c r="E8" s="186"/>
      <c r="F8" s="187"/>
      <c r="G8" s="187">
        <f>SUMIF(AE9:AE19,"&lt;&gt;NOR",G9:G19)</f>
        <v>0</v>
      </c>
      <c r="H8" s="187"/>
      <c r="I8" s="187">
        <f>SUM(I9:I19)</f>
        <v>0</v>
      </c>
      <c r="J8" s="187"/>
      <c r="K8" s="187">
        <f>SUM(K9:K19)</f>
        <v>0</v>
      </c>
      <c r="L8" s="187"/>
      <c r="M8" s="187">
        <f>SUM(M9:M19)</f>
        <v>0</v>
      </c>
      <c r="N8" s="165"/>
      <c r="O8" s="165">
        <f>SUM(O9:O19)</f>
        <v>0</v>
      </c>
      <c r="P8" s="165"/>
      <c r="Q8" s="165">
        <f>SUM(Q9:Q19)</f>
        <v>0</v>
      </c>
      <c r="R8" s="165"/>
      <c r="S8" s="165"/>
      <c r="T8" s="182"/>
      <c r="U8" s="165">
        <f>SUM(U9:U19)</f>
        <v>745.66</v>
      </c>
      <c r="AE8" t="s">
        <v>91</v>
      </c>
    </row>
    <row r="9" spans="1:60" ht="20.399999999999999" outlineLevel="1" x14ac:dyDescent="0.25">
      <c r="A9" s="161">
        <v>1</v>
      </c>
      <c r="B9" s="167" t="s">
        <v>92</v>
      </c>
      <c r="C9" s="192" t="s">
        <v>93</v>
      </c>
      <c r="D9" s="169" t="s">
        <v>94</v>
      </c>
      <c r="E9" s="175">
        <v>269.39999999999998</v>
      </c>
      <c r="F9" s="177"/>
      <c r="G9" s="178">
        <f>ROUND(E9*F9,2)</f>
        <v>0</v>
      </c>
      <c r="H9" s="177"/>
      <c r="I9" s="178">
        <f>ROUND(E9*H9,2)</f>
        <v>0</v>
      </c>
      <c r="J9" s="177"/>
      <c r="K9" s="178">
        <f>ROUND(E9*J9,2)</f>
        <v>0</v>
      </c>
      <c r="L9" s="178">
        <v>21</v>
      </c>
      <c r="M9" s="178">
        <f>G9*(1+L9/100)</f>
        <v>0</v>
      </c>
      <c r="N9" s="170">
        <v>0</v>
      </c>
      <c r="O9" s="170">
        <f>ROUND(E9*N9,5)</f>
        <v>0</v>
      </c>
      <c r="P9" s="170">
        <v>0</v>
      </c>
      <c r="Q9" s="170">
        <f>ROUND(E9*P9,5)</f>
        <v>0</v>
      </c>
      <c r="R9" s="170"/>
      <c r="S9" s="170"/>
      <c r="T9" s="171">
        <v>1.34E-2</v>
      </c>
      <c r="U9" s="170">
        <f>ROUND(E9*T9,2)</f>
        <v>3.61</v>
      </c>
      <c r="V9" s="160"/>
      <c r="W9" s="160"/>
      <c r="X9" s="160"/>
      <c r="Y9" s="160"/>
      <c r="Z9" s="160"/>
      <c r="AA9" s="160"/>
      <c r="AB9" s="160"/>
      <c r="AC9" s="160"/>
      <c r="AD9" s="160"/>
      <c r="AE9" s="160" t="s">
        <v>95</v>
      </c>
      <c r="AF9" s="160"/>
      <c r="AG9" s="160"/>
      <c r="AH9" s="160"/>
      <c r="AI9" s="160"/>
      <c r="AJ9" s="160"/>
      <c r="AK9" s="160"/>
      <c r="AL9" s="160"/>
      <c r="AM9" s="160"/>
      <c r="AN9" s="160"/>
      <c r="AO9" s="160"/>
      <c r="AP9" s="160"/>
      <c r="AQ9" s="160"/>
      <c r="AR9" s="160"/>
      <c r="AS9" s="160"/>
      <c r="AT9" s="160"/>
      <c r="AU9" s="160"/>
      <c r="AV9" s="160"/>
      <c r="AW9" s="160"/>
      <c r="AX9" s="160"/>
      <c r="AY9" s="160"/>
      <c r="AZ9" s="160"/>
      <c r="BA9" s="160"/>
      <c r="BB9" s="160"/>
      <c r="BC9" s="160"/>
      <c r="BD9" s="160"/>
      <c r="BE9" s="160"/>
      <c r="BF9" s="160"/>
      <c r="BG9" s="160"/>
      <c r="BH9" s="160"/>
    </row>
    <row r="10" spans="1:60" outlineLevel="1" x14ac:dyDescent="0.25">
      <c r="A10" s="161">
        <v>2</v>
      </c>
      <c r="B10" s="167" t="s">
        <v>96</v>
      </c>
      <c r="C10" s="192" t="s">
        <v>97</v>
      </c>
      <c r="D10" s="169" t="s">
        <v>98</v>
      </c>
      <c r="E10" s="175">
        <v>1129.17</v>
      </c>
      <c r="F10" s="177"/>
      <c r="G10" s="178">
        <f>ROUND(E10*F10,2)</f>
        <v>0</v>
      </c>
      <c r="H10" s="177"/>
      <c r="I10" s="178">
        <f>ROUND(E10*H10,2)</f>
        <v>0</v>
      </c>
      <c r="J10" s="177"/>
      <c r="K10" s="178">
        <f>ROUND(E10*J10,2)</f>
        <v>0</v>
      </c>
      <c r="L10" s="178">
        <v>21</v>
      </c>
      <c r="M10" s="178">
        <f>G10*(1+L10/100)</f>
        <v>0</v>
      </c>
      <c r="N10" s="170">
        <v>0</v>
      </c>
      <c r="O10" s="170">
        <f>ROUND(E10*N10,5)</f>
        <v>0</v>
      </c>
      <c r="P10" s="170">
        <v>0</v>
      </c>
      <c r="Q10" s="170">
        <f>ROUND(E10*P10,5)</f>
        <v>0</v>
      </c>
      <c r="R10" s="170"/>
      <c r="S10" s="170"/>
      <c r="T10" s="171">
        <v>2.8000000000000001E-2</v>
      </c>
      <c r="U10" s="170">
        <f>ROUND(E10*T10,2)</f>
        <v>31.62</v>
      </c>
      <c r="V10" s="160"/>
      <c r="W10" s="160"/>
      <c r="X10" s="160"/>
      <c r="Y10" s="160"/>
      <c r="Z10" s="160"/>
      <c r="AA10" s="160"/>
      <c r="AB10" s="160"/>
      <c r="AC10" s="160"/>
      <c r="AD10" s="160"/>
      <c r="AE10" s="160" t="s">
        <v>95</v>
      </c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60"/>
      <c r="AX10" s="160"/>
      <c r="AY10" s="160"/>
      <c r="AZ10" s="160"/>
      <c r="BA10" s="160"/>
      <c r="BB10" s="160"/>
      <c r="BC10" s="160"/>
      <c r="BD10" s="160"/>
      <c r="BE10" s="160"/>
      <c r="BF10" s="160"/>
      <c r="BG10" s="160"/>
      <c r="BH10" s="160"/>
    </row>
    <row r="11" spans="1:60" outlineLevel="1" x14ac:dyDescent="0.25">
      <c r="A11" s="161">
        <v>3</v>
      </c>
      <c r="B11" s="167" t="s">
        <v>99</v>
      </c>
      <c r="C11" s="192" t="s">
        <v>100</v>
      </c>
      <c r="D11" s="169" t="s">
        <v>94</v>
      </c>
      <c r="E11" s="175">
        <v>53.35</v>
      </c>
      <c r="F11" s="177"/>
      <c r="G11" s="178">
        <f>ROUND(E11*F11,2)</f>
        <v>0</v>
      </c>
      <c r="H11" s="177"/>
      <c r="I11" s="178">
        <f>ROUND(E11*H11,2)</f>
        <v>0</v>
      </c>
      <c r="J11" s="177"/>
      <c r="K11" s="178">
        <f>ROUND(E11*J11,2)</f>
        <v>0</v>
      </c>
      <c r="L11" s="178">
        <v>21</v>
      </c>
      <c r="M11" s="178">
        <f>G11*(1+L11/100)</f>
        <v>0</v>
      </c>
      <c r="N11" s="170">
        <v>0</v>
      </c>
      <c r="O11" s="170">
        <f>ROUND(E11*N11,5)</f>
        <v>0</v>
      </c>
      <c r="P11" s="170">
        <v>0</v>
      </c>
      <c r="Q11" s="170">
        <f>ROUND(E11*P11,5)</f>
        <v>0</v>
      </c>
      <c r="R11" s="170"/>
      <c r="S11" s="170"/>
      <c r="T11" s="171">
        <v>0.36799999999999999</v>
      </c>
      <c r="U11" s="170">
        <f>ROUND(E11*T11,2)</f>
        <v>19.63</v>
      </c>
      <c r="V11" s="160"/>
      <c r="W11" s="160"/>
      <c r="X11" s="160"/>
      <c r="Y11" s="160"/>
      <c r="Z11" s="160"/>
      <c r="AA11" s="160"/>
      <c r="AB11" s="160"/>
      <c r="AC11" s="160"/>
      <c r="AD11" s="160"/>
      <c r="AE11" s="160" t="s">
        <v>95</v>
      </c>
      <c r="AF11" s="160"/>
      <c r="AG11" s="160"/>
      <c r="AH11" s="160"/>
      <c r="AI11" s="160"/>
      <c r="AJ11" s="160"/>
      <c r="AK11" s="160"/>
      <c r="AL11" s="160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60"/>
      <c r="AX11" s="160"/>
      <c r="AY11" s="160"/>
      <c r="AZ11" s="160"/>
      <c r="BA11" s="160"/>
      <c r="BB11" s="160"/>
      <c r="BC11" s="160"/>
      <c r="BD11" s="160"/>
      <c r="BE11" s="160"/>
      <c r="BF11" s="160"/>
      <c r="BG11" s="160"/>
      <c r="BH11" s="160"/>
    </row>
    <row r="12" spans="1:60" ht="20.399999999999999" outlineLevel="1" x14ac:dyDescent="0.25">
      <c r="A12" s="161">
        <v>4</v>
      </c>
      <c r="B12" s="167" t="s">
        <v>101</v>
      </c>
      <c r="C12" s="192" t="s">
        <v>102</v>
      </c>
      <c r="D12" s="169" t="s">
        <v>94</v>
      </c>
      <c r="E12" s="175">
        <v>382.95</v>
      </c>
      <c r="F12" s="177"/>
      <c r="G12" s="178">
        <f>ROUND(E12*F12,2)</f>
        <v>0</v>
      </c>
      <c r="H12" s="177"/>
      <c r="I12" s="178">
        <f>ROUND(E12*H12,2)</f>
        <v>0</v>
      </c>
      <c r="J12" s="177"/>
      <c r="K12" s="178">
        <f>ROUND(E12*J12,2)</f>
        <v>0</v>
      </c>
      <c r="L12" s="178">
        <v>21</v>
      </c>
      <c r="M12" s="178">
        <f>G12*(1+L12/100)</f>
        <v>0</v>
      </c>
      <c r="N12" s="170">
        <v>0</v>
      </c>
      <c r="O12" s="170">
        <f>ROUND(E12*N12,5)</f>
        <v>0</v>
      </c>
      <c r="P12" s="170">
        <v>0</v>
      </c>
      <c r="Q12" s="170">
        <f>ROUND(E12*P12,5)</f>
        <v>0</v>
      </c>
      <c r="R12" s="170"/>
      <c r="S12" s="170"/>
      <c r="T12" s="171">
        <v>0.754</v>
      </c>
      <c r="U12" s="170">
        <f>ROUND(E12*T12,2)</f>
        <v>288.74</v>
      </c>
      <c r="V12" s="160"/>
      <c r="W12" s="160"/>
      <c r="X12" s="160"/>
      <c r="Y12" s="160"/>
      <c r="Z12" s="160"/>
      <c r="AA12" s="160"/>
      <c r="AB12" s="160"/>
      <c r="AC12" s="160"/>
      <c r="AD12" s="160"/>
      <c r="AE12" s="160" t="s">
        <v>95</v>
      </c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  <c r="AX12" s="160"/>
      <c r="AY12" s="160"/>
      <c r="AZ12" s="160"/>
      <c r="BA12" s="160"/>
      <c r="BB12" s="160"/>
      <c r="BC12" s="160"/>
      <c r="BD12" s="160"/>
      <c r="BE12" s="160"/>
      <c r="BF12" s="160"/>
      <c r="BG12" s="160"/>
      <c r="BH12" s="160"/>
    </row>
    <row r="13" spans="1:60" outlineLevel="1" x14ac:dyDescent="0.25">
      <c r="A13" s="161">
        <v>5</v>
      </c>
      <c r="B13" s="167" t="s">
        <v>103</v>
      </c>
      <c r="C13" s="192" t="s">
        <v>104</v>
      </c>
      <c r="D13" s="169" t="s">
        <v>94</v>
      </c>
      <c r="E13" s="175">
        <v>436.3</v>
      </c>
      <c r="F13" s="177"/>
      <c r="G13" s="178">
        <f t="shared" ref="G13:G18" si="0">ROUND(E13*F13,2)</f>
        <v>0</v>
      </c>
      <c r="H13" s="177"/>
      <c r="I13" s="178">
        <f t="shared" ref="I13:I18" si="1">ROUND(E13*H13,2)</f>
        <v>0</v>
      </c>
      <c r="J13" s="177"/>
      <c r="K13" s="178">
        <f t="shared" ref="K13:K18" si="2">ROUND(E13*J13,2)</f>
        <v>0</v>
      </c>
      <c r="L13" s="178">
        <v>21</v>
      </c>
      <c r="M13" s="178">
        <f t="shared" ref="M13:M18" si="3">G13*(1+L13/100)</f>
        <v>0</v>
      </c>
      <c r="N13" s="170">
        <v>0</v>
      </c>
      <c r="O13" s="170">
        <f t="shared" ref="O13:O18" si="4">ROUND(E13*N13,5)</f>
        <v>0</v>
      </c>
      <c r="P13" s="170">
        <v>0</v>
      </c>
      <c r="Q13" s="170">
        <f t="shared" ref="Q13:Q18" si="5">ROUND(E13*P13,5)</f>
        <v>0</v>
      </c>
      <c r="R13" s="170"/>
      <c r="S13" s="170"/>
      <c r="T13" s="171">
        <v>0.65200000000000002</v>
      </c>
      <c r="U13" s="170">
        <f t="shared" ref="U13:U18" si="6">ROUND(E13*T13,2)</f>
        <v>284.47000000000003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 t="s">
        <v>95</v>
      </c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  <c r="AX13" s="160"/>
      <c r="AY13" s="160"/>
      <c r="AZ13" s="160"/>
      <c r="BA13" s="160"/>
      <c r="BB13" s="160"/>
      <c r="BC13" s="160"/>
      <c r="BD13" s="160"/>
      <c r="BE13" s="160"/>
      <c r="BF13" s="160"/>
      <c r="BG13" s="160"/>
      <c r="BH13" s="160"/>
    </row>
    <row r="14" spans="1:60" outlineLevel="1" x14ac:dyDescent="0.25">
      <c r="A14" s="161">
        <v>6</v>
      </c>
      <c r="B14" s="167" t="s">
        <v>105</v>
      </c>
      <c r="C14" s="192" t="s">
        <v>106</v>
      </c>
      <c r="D14" s="169" t="s">
        <v>94</v>
      </c>
      <c r="E14" s="175">
        <v>436.3</v>
      </c>
      <c r="F14" s="177"/>
      <c r="G14" s="178">
        <f t="shared" si="0"/>
        <v>0</v>
      </c>
      <c r="H14" s="177"/>
      <c r="I14" s="178">
        <f t="shared" si="1"/>
        <v>0</v>
      </c>
      <c r="J14" s="177"/>
      <c r="K14" s="178">
        <f t="shared" si="2"/>
        <v>0</v>
      </c>
      <c r="L14" s="178">
        <v>21</v>
      </c>
      <c r="M14" s="178">
        <f t="shared" si="3"/>
        <v>0</v>
      </c>
      <c r="N14" s="170">
        <v>0</v>
      </c>
      <c r="O14" s="170">
        <f t="shared" si="4"/>
        <v>0</v>
      </c>
      <c r="P14" s="170">
        <v>0</v>
      </c>
      <c r="Q14" s="170">
        <f t="shared" si="5"/>
        <v>0</v>
      </c>
      <c r="R14" s="170"/>
      <c r="S14" s="170"/>
      <c r="T14" s="171">
        <v>5.8000000000000003E-2</v>
      </c>
      <c r="U14" s="170">
        <f t="shared" si="6"/>
        <v>25.31</v>
      </c>
      <c r="V14" s="160"/>
      <c r="W14" s="160"/>
      <c r="X14" s="160"/>
      <c r="Y14" s="160"/>
      <c r="Z14" s="160"/>
      <c r="AA14" s="160"/>
      <c r="AB14" s="160"/>
      <c r="AC14" s="160"/>
      <c r="AD14" s="160"/>
      <c r="AE14" s="160" t="s">
        <v>95</v>
      </c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/>
      <c r="AZ14" s="160"/>
      <c r="BA14" s="160"/>
      <c r="BB14" s="160"/>
      <c r="BC14" s="160"/>
      <c r="BD14" s="160"/>
      <c r="BE14" s="160"/>
      <c r="BF14" s="160"/>
      <c r="BG14" s="160"/>
      <c r="BH14" s="160"/>
    </row>
    <row r="15" spans="1:60" outlineLevel="1" x14ac:dyDescent="0.25">
      <c r="A15" s="161">
        <v>7</v>
      </c>
      <c r="B15" s="167" t="s">
        <v>107</v>
      </c>
      <c r="C15" s="192" t="s">
        <v>108</v>
      </c>
      <c r="D15" s="169" t="s">
        <v>94</v>
      </c>
      <c r="E15" s="175">
        <v>436.3</v>
      </c>
      <c r="F15" s="177"/>
      <c r="G15" s="178">
        <f t="shared" si="0"/>
        <v>0</v>
      </c>
      <c r="H15" s="177"/>
      <c r="I15" s="178">
        <f t="shared" si="1"/>
        <v>0</v>
      </c>
      <c r="J15" s="177"/>
      <c r="K15" s="178">
        <f t="shared" si="2"/>
        <v>0</v>
      </c>
      <c r="L15" s="178">
        <v>21</v>
      </c>
      <c r="M15" s="178">
        <f t="shared" si="3"/>
        <v>0</v>
      </c>
      <c r="N15" s="170">
        <v>0</v>
      </c>
      <c r="O15" s="170">
        <f t="shared" si="4"/>
        <v>0</v>
      </c>
      <c r="P15" s="170">
        <v>0</v>
      </c>
      <c r="Q15" s="170">
        <f t="shared" si="5"/>
        <v>0</v>
      </c>
      <c r="R15" s="170"/>
      <c r="S15" s="170"/>
      <c r="T15" s="171">
        <v>0.20200000000000001</v>
      </c>
      <c r="U15" s="170">
        <f t="shared" si="6"/>
        <v>88.13</v>
      </c>
      <c r="V15" s="160"/>
      <c r="W15" s="160"/>
      <c r="X15" s="160"/>
      <c r="Y15" s="160"/>
      <c r="Z15" s="160"/>
      <c r="AA15" s="160"/>
      <c r="AB15" s="160"/>
      <c r="AC15" s="160"/>
      <c r="AD15" s="160"/>
      <c r="AE15" s="160" t="s">
        <v>95</v>
      </c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  <c r="AX15" s="160"/>
      <c r="AY15" s="160"/>
      <c r="AZ15" s="160"/>
      <c r="BA15" s="160"/>
      <c r="BB15" s="160"/>
      <c r="BC15" s="160"/>
      <c r="BD15" s="160"/>
      <c r="BE15" s="160"/>
      <c r="BF15" s="160"/>
      <c r="BG15" s="160"/>
      <c r="BH15" s="160"/>
    </row>
    <row r="16" spans="1:60" outlineLevel="1" x14ac:dyDescent="0.25">
      <c r="A16" s="161">
        <v>8</v>
      </c>
      <c r="B16" s="167" t="s">
        <v>109</v>
      </c>
      <c r="C16" s="192" t="s">
        <v>110</v>
      </c>
      <c r="D16" s="169" t="s">
        <v>98</v>
      </c>
      <c r="E16" s="175">
        <v>197.66</v>
      </c>
      <c r="F16" s="177"/>
      <c r="G16" s="178">
        <f t="shared" si="0"/>
        <v>0</v>
      </c>
      <c r="H16" s="177"/>
      <c r="I16" s="178">
        <f t="shared" si="1"/>
        <v>0</v>
      </c>
      <c r="J16" s="177"/>
      <c r="K16" s="178">
        <f t="shared" si="2"/>
        <v>0</v>
      </c>
      <c r="L16" s="178">
        <v>21</v>
      </c>
      <c r="M16" s="178">
        <f t="shared" si="3"/>
        <v>0</v>
      </c>
      <c r="N16" s="170">
        <v>0</v>
      </c>
      <c r="O16" s="170">
        <f t="shared" si="4"/>
        <v>0</v>
      </c>
      <c r="P16" s="170">
        <v>0</v>
      </c>
      <c r="Q16" s="170">
        <f t="shared" si="5"/>
        <v>0</v>
      </c>
      <c r="R16" s="170"/>
      <c r="S16" s="170"/>
      <c r="T16" s="171">
        <v>1.7999999999999999E-2</v>
      </c>
      <c r="U16" s="170">
        <f t="shared" si="6"/>
        <v>3.56</v>
      </c>
      <c r="V16" s="160"/>
      <c r="W16" s="160"/>
      <c r="X16" s="160"/>
      <c r="Y16" s="160"/>
      <c r="Z16" s="160"/>
      <c r="AA16" s="160"/>
      <c r="AB16" s="160"/>
      <c r="AC16" s="160"/>
      <c r="AD16" s="160"/>
      <c r="AE16" s="160" t="s">
        <v>95</v>
      </c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  <c r="BB16" s="160"/>
      <c r="BC16" s="160"/>
      <c r="BD16" s="160"/>
      <c r="BE16" s="160"/>
      <c r="BF16" s="160"/>
      <c r="BG16" s="160"/>
      <c r="BH16" s="160"/>
    </row>
    <row r="17" spans="1:60" outlineLevel="1" x14ac:dyDescent="0.25">
      <c r="A17" s="161">
        <v>9</v>
      </c>
      <c r="B17" s="167" t="s">
        <v>111</v>
      </c>
      <c r="C17" s="192" t="s">
        <v>112</v>
      </c>
      <c r="D17" s="169" t="s">
        <v>94</v>
      </c>
      <c r="E17" s="175">
        <v>53.35</v>
      </c>
      <c r="F17" s="177"/>
      <c r="G17" s="178">
        <f t="shared" si="0"/>
        <v>0</v>
      </c>
      <c r="H17" s="177"/>
      <c r="I17" s="178">
        <f t="shared" si="1"/>
        <v>0</v>
      </c>
      <c r="J17" s="177"/>
      <c r="K17" s="178">
        <f t="shared" si="2"/>
        <v>0</v>
      </c>
      <c r="L17" s="178">
        <v>21</v>
      </c>
      <c r="M17" s="178">
        <f t="shared" si="3"/>
        <v>0</v>
      </c>
      <c r="N17" s="170">
        <v>0</v>
      </c>
      <c r="O17" s="170">
        <f t="shared" si="4"/>
        <v>0</v>
      </c>
      <c r="P17" s="170">
        <v>0</v>
      </c>
      <c r="Q17" s="170">
        <f t="shared" si="5"/>
        <v>0</v>
      </c>
      <c r="R17" s="170"/>
      <c r="S17" s="170"/>
      <c r="T17" s="171">
        <v>1.0999999999999999E-2</v>
      </c>
      <c r="U17" s="170">
        <f t="shared" si="6"/>
        <v>0.59</v>
      </c>
      <c r="V17" s="160"/>
      <c r="W17" s="160"/>
      <c r="X17" s="160"/>
      <c r="Y17" s="160"/>
      <c r="Z17" s="160"/>
      <c r="AA17" s="160"/>
      <c r="AB17" s="160"/>
      <c r="AC17" s="160"/>
      <c r="AD17" s="160"/>
      <c r="AE17" s="160" t="s">
        <v>95</v>
      </c>
      <c r="AF17" s="160"/>
      <c r="AG17" s="160"/>
      <c r="AH17" s="160"/>
      <c r="AI17" s="160"/>
      <c r="AJ17" s="160"/>
      <c r="AK17" s="160"/>
      <c r="AL17" s="160"/>
      <c r="AM17" s="160"/>
      <c r="AN17" s="160"/>
      <c r="AO17" s="160"/>
      <c r="AP17" s="160"/>
      <c r="AQ17" s="160"/>
      <c r="AR17" s="160"/>
      <c r="AS17" s="160"/>
      <c r="AT17" s="160"/>
      <c r="AU17" s="160"/>
      <c r="AV17" s="160"/>
      <c r="AW17" s="160"/>
      <c r="AX17" s="160"/>
      <c r="AY17" s="160"/>
      <c r="AZ17" s="160"/>
      <c r="BA17" s="160"/>
      <c r="BB17" s="160"/>
      <c r="BC17" s="160"/>
      <c r="BD17" s="160"/>
      <c r="BE17" s="160"/>
      <c r="BF17" s="160"/>
      <c r="BG17" s="160"/>
      <c r="BH17" s="160"/>
    </row>
    <row r="18" spans="1:60" outlineLevel="1" x14ac:dyDescent="0.25">
      <c r="A18" s="161">
        <v>10</v>
      </c>
      <c r="B18" s="167" t="s">
        <v>113</v>
      </c>
      <c r="C18" s="192" t="s">
        <v>114</v>
      </c>
      <c r="D18" s="169" t="s">
        <v>94</v>
      </c>
      <c r="E18" s="175">
        <v>160.05000000000001</v>
      </c>
      <c r="F18" s="177"/>
      <c r="G18" s="178">
        <f t="shared" si="0"/>
        <v>0</v>
      </c>
      <c r="H18" s="177"/>
      <c r="I18" s="178">
        <f t="shared" si="1"/>
        <v>0</v>
      </c>
      <c r="J18" s="177"/>
      <c r="K18" s="178">
        <f t="shared" si="2"/>
        <v>0</v>
      </c>
      <c r="L18" s="178">
        <v>21</v>
      </c>
      <c r="M18" s="178">
        <f t="shared" si="3"/>
        <v>0</v>
      </c>
      <c r="N18" s="170">
        <v>0</v>
      </c>
      <c r="O18" s="170">
        <f t="shared" si="4"/>
        <v>0</v>
      </c>
      <c r="P18" s="170">
        <v>0</v>
      </c>
      <c r="Q18" s="170">
        <f t="shared" si="5"/>
        <v>0</v>
      </c>
      <c r="R18" s="170"/>
      <c r="S18" s="170"/>
      <c r="T18" s="171">
        <v>0</v>
      </c>
      <c r="U18" s="170">
        <f t="shared" si="6"/>
        <v>0</v>
      </c>
      <c r="V18" s="160"/>
      <c r="W18" s="160"/>
      <c r="X18" s="160"/>
      <c r="Y18" s="160"/>
      <c r="Z18" s="160"/>
      <c r="AA18" s="160"/>
      <c r="AB18" s="160"/>
      <c r="AC18" s="160"/>
      <c r="AD18" s="160"/>
      <c r="AE18" s="160" t="s">
        <v>95</v>
      </c>
      <c r="AF18" s="160"/>
      <c r="AG18" s="160"/>
      <c r="AH18" s="160"/>
      <c r="AI18" s="160"/>
      <c r="AJ18" s="160"/>
      <c r="AK18" s="160"/>
      <c r="AL18" s="160"/>
      <c r="AM18" s="160"/>
      <c r="AN18" s="160"/>
      <c r="AO18" s="160"/>
      <c r="AP18" s="160"/>
      <c r="AQ18" s="160"/>
      <c r="AR18" s="160"/>
      <c r="AS18" s="160"/>
      <c r="AT18" s="160"/>
      <c r="AU18" s="160"/>
      <c r="AV18" s="160"/>
      <c r="AW18" s="160"/>
      <c r="AX18" s="160"/>
      <c r="AY18" s="160"/>
      <c r="AZ18" s="160"/>
      <c r="BA18" s="160"/>
      <c r="BB18" s="160"/>
      <c r="BC18" s="160"/>
      <c r="BD18" s="160"/>
      <c r="BE18" s="160"/>
      <c r="BF18" s="160"/>
      <c r="BG18" s="160"/>
      <c r="BH18" s="160"/>
    </row>
    <row r="19" spans="1:60" outlineLevel="1" x14ac:dyDescent="0.25">
      <c r="A19" s="161">
        <v>11</v>
      </c>
      <c r="B19" s="167" t="s">
        <v>115</v>
      </c>
      <c r="C19" s="192" t="s">
        <v>116</v>
      </c>
      <c r="D19" s="169" t="s">
        <v>117</v>
      </c>
      <c r="E19" s="175">
        <v>74.69</v>
      </c>
      <c r="F19" s="177"/>
      <c r="G19" s="178">
        <f>ROUND(E19*F19,2)</f>
        <v>0</v>
      </c>
      <c r="H19" s="177"/>
      <c r="I19" s="178">
        <f>ROUND(E19*H19,2)</f>
        <v>0</v>
      </c>
      <c r="J19" s="177"/>
      <c r="K19" s="178">
        <f>ROUND(E19*J19,2)</f>
        <v>0</v>
      </c>
      <c r="L19" s="178">
        <v>21</v>
      </c>
      <c r="M19" s="178">
        <f>G19*(1+L19/100)</f>
        <v>0</v>
      </c>
      <c r="N19" s="170">
        <v>0</v>
      </c>
      <c r="O19" s="170">
        <f>ROUND(E19*N19,5)</f>
        <v>0</v>
      </c>
      <c r="P19" s="170">
        <v>0</v>
      </c>
      <c r="Q19" s="170">
        <f>ROUND(E19*P19,5)</f>
        <v>0</v>
      </c>
      <c r="R19" s="170"/>
      <c r="S19" s="170"/>
      <c r="T19" s="171">
        <v>0</v>
      </c>
      <c r="U19" s="170">
        <f>ROUND(E19*T19,2)</f>
        <v>0</v>
      </c>
      <c r="V19" s="160"/>
      <c r="W19" s="160"/>
      <c r="X19" s="160"/>
      <c r="Y19" s="160"/>
      <c r="Z19" s="160"/>
      <c r="AA19" s="160"/>
      <c r="AB19" s="160"/>
      <c r="AC19" s="160"/>
      <c r="AD19" s="160"/>
      <c r="AE19" s="160" t="s">
        <v>95</v>
      </c>
      <c r="AF19" s="160"/>
      <c r="AG19" s="160"/>
      <c r="AH19" s="160"/>
      <c r="AI19" s="160"/>
      <c r="AJ19" s="160"/>
      <c r="AK19" s="160"/>
      <c r="AL19" s="160"/>
      <c r="AM19" s="160"/>
      <c r="AN19" s="160"/>
      <c r="AO19" s="160"/>
      <c r="AP19" s="160"/>
      <c r="AQ19" s="160"/>
      <c r="AR19" s="160"/>
      <c r="AS19" s="160"/>
      <c r="AT19" s="160"/>
      <c r="AU19" s="160"/>
      <c r="AV19" s="160"/>
      <c r="AW19" s="160"/>
      <c r="AX19" s="160"/>
      <c r="AY19" s="160"/>
      <c r="AZ19" s="160"/>
      <c r="BA19" s="160"/>
      <c r="BB19" s="160"/>
      <c r="BC19" s="160"/>
      <c r="BD19" s="160"/>
      <c r="BE19" s="160"/>
      <c r="BF19" s="160"/>
      <c r="BG19" s="160"/>
      <c r="BH19" s="160"/>
    </row>
    <row r="20" spans="1:60" x14ac:dyDescent="0.25">
      <c r="A20" s="162" t="s">
        <v>90</v>
      </c>
      <c r="B20" s="168" t="s">
        <v>59</v>
      </c>
      <c r="C20" s="193" t="s">
        <v>60</v>
      </c>
      <c r="D20" s="172"/>
      <c r="E20" s="176"/>
      <c r="F20" s="179"/>
      <c r="G20" s="179">
        <f>SUMIF(AE21:AE30,"&lt;&gt;NOR",G21:G30)</f>
        <v>0</v>
      </c>
      <c r="H20" s="179"/>
      <c r="I20" s="179">
        <f>SUM(I21:I30)</f>
        <v>0</v>
      </c>
      <c r="J20" s="179"/>
      <c r="K20" s="179">
        <f>SUM(K21:K30)</f>
        <v>0</v>
      </c>
      <c r="L20" s="179"/>
      <c r="M20" s="179">
        <f>SUM(M21:M30)</f>
        <v>0</v>
      </c>
      <c r="N20" s="173"/>
      <c r="O20" s="173">
        <f>SUM(O21:O30)</f>
        <v>158.16146999999998</v>
      </c>
      <c r="P20" s="173"/>
      <c r="Q20" s="173">
        <f>SUM(Q21:Q30)</f>
        <v>0</v>
      </c>
      <c r="R20" s="173"/>
      <c r="S20" s="173"/>
      <c r="T20" s="174"/>
      <c r="U20" s="173">
        <f>SUM(U21:U30)</f>
        <v>94.78</v>
      </c>
      <c r="AE20" t="s">
        <v>91</v>
      </c>
    </row>
    <row r="21" spans="1:60" ht="20.399999999999999" outlineLevel="1" x14ac:dyDescent="0.25">
      <c r="A21" s="161">
        <v>12</v>
      </c>
      <c r="B21" s="167" t="s">
        <v>118</v>
      </c>
      <c r="C21" s="192" t="s">
        <v>119</v>
      </c>
      <c r="D21" s="169" t="s">
        <v>98</v>
      </c>
      <c r="E21" s="175">
        <v>114.91</v>
      </c>
      <c r="F21" s="177"/>
      <c r="G21" s="178">
        <f t="shared" ref="G21:G30" si="7">ROUND(E21*F21,2)</f>
        <v>0</v>
      </c>
      <c r="H21" s="177"/>
      <c r="I21" s="178">
        <f t="shared" ref="I21:I30" si="8">ROUND(E21*H21,2)</f>
        <v>0</v>
      </c>
      <c r="J21" s="177"/>
      <c r="K21" s="178">
        <f t="shared" ref="K21:K30" si="9">ROUND(E21*J21,2)</f>
        <v>0</v>
      </c>
      <c r="L21" s="178">
        <v>21</v>
      </c>
      <c r="M21" s="178">
        <f t="shared" ref="M21:M30" si="10">G21*(1+L21/100)</f>
        <v>0</v>
      </c>
      <c r="N21" s="170">
        <v>0.1023</v>
      </c>
      <c r="O21" s="170">
        <f t="shared" ref="O21:O30" si="11">ROUND(E21*N21,5)</f>
        <v>11.75529</v>
      </c>
      <c r="P21" s="170">
        <v>0</v>
      </c>
      <c r="Q21" s="170">
        <f t="shared" ref="Q21:Q30" si="12">ROUND(E21*P21,5)</f>
        <v>0</v>
      </c>
      <c r="R21" s="170"/>
      <c r="S21" s="170"/>
      <c r="T21" s="171">
        <v>4.4999999999999998E-2</v>
      </c>
      <c r="U21" s="170">
        <f t="shared" ref="U21:U30" si="13">ROUND(E21*T21,2)</f>
        <v>5.17</v>
      </c>
      <c r="V21" s="160"/>
      <c r="W21" s="160"/>
      <c r="X21" s="160"/>
      <c r="Y21" s="160"/>
      <c r="Z21" s="160"/>
      <c r="AA21" s="160"/>
      <c r="AB21" s="160"/>
      <c r="AC21" s="160"/>
      <c r="AD21" s="160"/>
      <c r="AE21" s="160" t="s">
        <v>95</v>
      </c>
      <c r="AF21" s="160"/>
      <c r="AG21" s="160"/>
      <c r="AH21" s="160"/>
      <c r="AI21" s="160"/>
      <c r="AJ21" s="160"/>
      <c r="AK21" s="160"/>
      <c r="AL21" s="160"/>
      <c r="AM21" s="160"/>
      <c r="AN21" s="160"/>
      <c r="AO21" s="160"/>
      <c r="AP21" s="160"/>
      <c r="AQ21" s="160"/>
      <c r="AR21" s="160"/>
      <c r="AS21" s="160"/>
      <c r="AT21" s="160"/>
      <c r="AU21" s="160"/>
      <c r="AV21" s="160"/>
      <c r="AW21" s="160"/>
      <c r="AX21" s="160"/>
      <c r="AY21" s="160"/>
      <c r="AZ21" s="160"/>
      <c r="BA21" s="160"/>
      <c r="BB21" s="160"/>
      <c r="BC21" s="160"/>
      <c r="BD21" s="160"/>
      <c r="BE21" s="160"/>
      <c r="BF21" s="160"/>
      <c r="BG21" s="160"/>
      <c r="BH21" s="160"/>
    </row>
    <row r="22" spans="1:60" outlineLevel="1" x14ac:dyDescent="0.25">
      <c r="A22" s="161">
        <v>13</v>
      </c>
      <c r="B22" s="167" t="s">
        <v>120</v>
      </c>
      <c r="C22" s="192" t="s">
        <v>121</v>
      </c>
      <c r="D22" s="169" t="s">
        <v>98</v>
      </c>
      <c r="E22" s="175">
        <v>114.91</v>
      </c>
      <c r="F22" s="177"/>
      <c r="G22" s="178">
        <f t="shared" si="7"/>
        <v>0</v>
      </c>
      <c r="H22" s="177"/>
      <c r="I22" s="178">
        <f t="shared" si="8"/>
        <v>0</v>
      </c>
      <c r="J22" s="177"/>
      <c r="K22" s="178">
        <f t="shared" si="9"/>
        <v>0</v>
      </c>
      <c r="L22" s="178">
        <v>21</v>
      </c>
      <c r="M22" s="178">
        <f t="shared" si="10"/>
        <v>0</v>
      </c>
      <c r="N22" s="170">
        <v>0.1323</v>
      </c>
      <c r="O22" s="170">
        <f t="shared" si="11"/>
        <v>15.202590000000001</v>
      </c>
      <c r="P22" s="170">
        <v>0</v>
      </c>
      <c r="Q22" s="170">
        <f t="shared" si="12"/>
        <v>0</v>
      </c>
      <c r="R22" s="170"/>
      <c r="S22" s="170"/>
      <c r="T22" s="171">
        <v>2.3E-2</v>
      </c>
      <c r="U22" s="170">
        <f t="shared" si="13"/>
        <v>2.64</v>
      </c>
      <c r="V22" s="160"/>
      <c r="W22" s="160"/>
      <c r="X22" s="160"/>
      <c r="Y22" s="160"/>
      <c r="Z22" s="160"/>
      <c r="AA22" s="160"/>
      <c r="AB22" s="160"/>
      <c r="AC22" s="160"/>
      <c r="AD22" s="160"/>
      <c r="AE22" s="160" t="s">
        <v>95</v>
      </c>
      <c r="AF22" s="160"/>
      <c r="AG22" s="160"/>
      <c r="AH22" s="160"/>
      <c r="AI22" s="160"/>
      <c r="AJ22" s="160"/>
      <c r="AK22" s="160"/>
      <c r="AL22" s="160"/>
      <c r="AM22" s="160"/>
      <c r="AN22" s="160"/>
      <c r="AO22" s="160"/>
      <c r="AP22" s="160"/>
      <c r="AQ22" s="160"/>
      <c r="AR22" s="160"/>
      <c r="AS22" s="160"/>
      <c r="AT22" s="160"/>
      <c r="AU22" s="160"/>
      <c r="AV22" s="160"/>
      <c r="AW22" s="160"/>
      <c r="AX22" s="160"/>
      <c r="AY22" s="160"/>
      <c r="AZ22" s="160"/>
      <c r="BA22" s="160"/>
      <c r="BB22" s="160"/>
      <c r="BC22" s="160"/>
      <c r="BD22" s="160"/>
      <c r="BE22" s="160"/>
      <c r="BF22" s="160"/>
      <c r="BG22" s="160"/>
      <c r="BH22" s="160"/>
    </row>
    <row r="23" spans="1:60" outlineLevel="1" x14ac:dyDescent="0.25">
      <c r="A23" s="161">
        <v>14</v>
      </c>
      <c r="B23" s="167" t="s">
        <v>122</v>
      </c>
      <c r="C23" s="192" t="s">
        <v>123</v>
      </c>
      <c r="D23" s="169" t="s">
        <v>98</v>
      </c>
      <c r="E23" s="175">
        <v>1.08</v>
      </c>
      <c r="F23" s="177"/>
      <c r="G23" s="178">
        <f t="shared" si="7"/>
        <v>0</v>
      </c>
      <c r="H23" s="177"/>
      <c r="I23" s="178">
        <f t="shared" si="8"/>
        <v>0</v>
      </c>
      <c r="J23" s="177"/>
      <c r="K23" s="178">
        <f t="shared" si="9"/>
        <v>0</v>
      </c>
      <c r="L23" s="178">
        <v>21</v>
      </c>
      <c r="M23" s="178">
        <f t="shared" si="10"/>
        <v>0</v>
      </c>
      <c r="N23" s="170">
        <v>0.1323</v>
      </c>
      <c r="O23" s="170">
        <f t="shared" si="11"/>
        <v>0.14288000000000001</v>
      </c>
      <c r="P23" s="170">
        <v>0</v>
      </c>
      <c r="Q23" s="170">
        <f t="shared" si="12"/>
        <v>0</v>
      </c>
      <c r="R23" s="170"/>
      <c r="S23" s="170"/>
      <c r="T23" s="171">
        <v>2.3E-2</v>
      </c>
      <c r="U23" s="170">
        <f t="shared" si="13"/>
        <v>0.02</v>
      </c>
      <c r="V23" s="160"/>
      <c r="W23" s="160"/>
      <c r="X23" s="160"/>
      <c r="Y23" s="160"/>
      <c r="Z23" s="160"/>
      <c r="AA23" s="160"/>
      <c r="AB23" s="160"/>
      <c r="AC23" s="160"/>
      <c r="AD23" s="160"/>
      <c r="AE23" s="160" t="s">
        <v>95</v>
      </c>
      <c r="AF23" s="160"/>
      <c r="AG23" s="160"/>
      <c r="AH23" s="160"/>
      <c r="AI23" s="160"/>
      <c r="AJ23" s="160"/>
      <c r="AK23" s="160"/>
      <c r="AL23" s="160"/>
      <c r="AM23" s="160"/>
      <c r="AN23" s="160"/>
      <c r="AO23" s="160"/>
      <c r="AP23" s="160"/>
      <c r="AQ23" s="160"/>
      <c r="AR23" s="160"/>
      <c r="AS23" s="160"/>
      <c r="AT23" s="160"/>
      <c r="AU23" s="160"/>
      <c r="AV23" s="160"/>
      <c r="AW23" s="160"/>
      <c r="AX23" s="160"/>
      <c r="AY23" s="160"/>
      <c r="AZ23" s="160"/>
      <c r="BA23" s="160"/>
      <c r="BB23" s="160"/>
      <c r="BC23" s="160"/>
      <c r="BD23" s="160"/>
      <c r="BE23" s="160"/>
      <c r="BF23" s="160"/>
      <c r="BG23" s="160"/>
      <c r="BH23" s="160"/>
    </row>
    <row r="24" spans="1:60" ht="20.399999999999999" outlineLevel="1" x14ac:dyDescent="0.25">
      <c r="A24" s="161">
        <v>15</v>
      </c>
      <c r="B24" s="167" t="s">
        <v>124</v>
      </c>
      <c r="C24" s="192" t="s">
        <v>125</v>
      </c>
      <c r="D24" s="169" t="s">
        <v>98</v>
      </c>
      <c r="E24" s="175">
        <v>302.39</v>
      </c>
      <c r="F24" s="177"/>
      <c r="G24" s="178">
        <f t="shared" si="7"/>
        <v>0</v>
      </c>
      <c r="H24" s="177"/>
      <c r="I24" s="178">
        <f t="shared" si="8"/>
        <v>0</v>
      </c>
      <c r="J24" s="177"/>
      <c r="K24" s="178">
        <f t="shared" si="9"/>
        <v>0</v>
      </c>
      <c r="L24" s="178">
        <v>21</v>
      </c>
      <c r="M24" s="178">
        <f t="shared" si="10"/>
        <v>0</v>
      </c>
      <c r="N24" s="170">
        <v>0.33074999999999999</v>
      </c>
      <c r="O24" s="170">
        <f t="shared" si="11"/>
        <v>100.01549</v>
      </c>
      <c r="P24" s="170">
        <v>0</v>
      </c>
      <c r="Q24" s="170">
        <f t="shared" si="12"/>
        <v>0</v>
      </c>
      <c r="R24" s="170"/>
      <c r="S24" s="170"/>
      <c r="T24" s="171">
        <v>2.5999999999999999E-2</v>
      </c>
      <c r="U24" s="170">
        <f t="shared" si="13"/>
        <v>7.86</v>
      </c>
      <c r="V24" s="160"/>
      <c r="W24" s="160"/>
      <c r="X24" s="160"/>
      <c r="Y24" s="160"/>
      <c r="Z24" s="160"/>
      <c r="AA24" s="160"/>
      <c r="AB24" s="160"/>
      <c r="AC24" s="160"/>
      <c r="AD24" s="160"/>
      <c r="AE24" s="160" t="s">
        <v>95</v>
      </c>
      <c r="AF24" s="160"/>
      <c r="AG24" s="160"/>
      <c r="AH24" s="160"/>
      <c r="AI24" s="160"/>
      <c r="AJ24" s="160"/>
      <c r="AK24" s="160"/>
      <c r="AL24" s="160"/>
      <c r="AM24" s="160"/>
      <c r="AN24" s="160"/>
      <c r="AO24" s="160"/>
      <c r="AP24" s="160"/>
      <c r="AQ24" s="160"/>
      <c r="AR24" s="160"/>
      <c r="AS24" s="160"/>
      <c r="AT24" s="160"/>
      <c r="AU24" s="160"/>
      <c r="AV24" s="160"/>
      <c r="AW24" s="160"/>
      <c r="AX24" s="160"/>
      <c r="AY24" s="160"/>
      <c r="AZ24" s="160"/>
      <c r="BA24" s="160"/>
      <c r="BB24" s="160"/>
      <c r="BC24" s="160"/>
      <c r="BD24" s="160"/>
      <c r="BE24" s="160"/>
      <c r="BF24" s="160"/>
      <c r="BG24" s="160"/>
      <c r="BH24" s="160"/>
    </row>
    <row r="25" spans="1:60" ht="20.399999999999999" outlineLevel="1" x14ac:dyDescent="0.25">
      <c r="A25" s="161">
        <v>16</v>
      </c>
      <c r="B25" s="167" t="s">
        <v>126</v>
      </c>
      <c r="C25" s="192" t="s">
        <v>127</v>
      </c>
      <c r="D25" s="169" t="s">
        <v>98</v>
      </c>
      <c r="E25" s="175">
        <v>40.33</v>
      </c>
      <c r="F25" s="177"/>
      <c r="G25" s="178">
        <f t="shared" si="7"/>
        <v>0</v>
      </c>
      <c r="H25" s="177"/>
      <c r="I25" s="178">
        <f t="shared" si="8"/>
        <v>0</v>
      </c>
      <c r="J25" s="177"/>
      <c r="K25" s="178">
        <f t="shared" si="9"/>
        <v>0</v>
      </c>
      <c r="L25" s="178">
        <v>21</v>
      </c>
      <c r="M25" s="178">
        <f t="shared" si="10"/>
        <v>0</v>
      </c>
      <c r="N25" s="170">
        <v>0.11</v>
      </c>
      <c r="O25" s="170">
        <f t="shared" si="11"/>
        <v>4.4363000000000001</v>
      </c>
      <c r="P25" s="170">
        <v>0</v>
      </c>
      <c r="Q25" s="170">
        <f t="shared" si="12"/>
        <v>0</v>
      </c>
      <c r="R25" s="170"/>
      <c r="S25" s="170"/>
      <c r="T25" s="171">
        <v>0.42699999999999999</v>
      </c>
      <c r="U25" s="170">
        <f t="shared" si="13"/>
        <v>17.22</v>
      </c>
      <c r="V25" s="160"/>
      <c r="W25" s="160"/>
      <c r="X25" s="160"/>
      <c r="Y25" s="160"/>
      <c r="Z25" s="160"/>
      <c r="AA25" s="160"/>
      <c r="AB25" s="160"/>
      <c r="AC25" s="160"/>
      <c r="AD25" s="160"/>
      <c r="AE25" s="160" t="s">
        <v>95</v>
      </c>
      <c r="AF25" s="160"/>
      <c r="AG25" s="160"/>
      <c r="AH25" s="160"/>
      <c r="AI25" s="160"/>
      <c r="AJ25" s="160"/>
      <c r="AK25" s="160"/>
      <c r="AL25" s="160"/>
      <c r="AM25" s="160"/>
      <c r="AN25" s="160"/>
      <c r="AO25" s="160"/>
      <c r="AP25" s="160"/>
      <c r="AQ25" s="160"/>
      <c r="AR25" s="160"/>
      <c r="AS25" s="160"/>
      <c r="AT25" s="160"/>
      <c r="AU25" s="160"/>
      <c r="AV25" s="160"/>
      <c r="AW25" s="160"/>
      <c r="AX25" s="160"/>
      <c r="AY25" s="160"/>
      <c r="AZ25" s="160"/>
      <c r="BA25" s="160"/>
      <c r="BB25" s="160"/>
      <c r="BC25" s="160"/>
      <c r="BD25" s="160"/>
      <c r="BE25" s="160"/>
      <c r="BF25" s="160"/>
      <c r="BG25" s="160"/>
      <c r="BH25" s="160"/>
    </row>
    <row r="26" spans="1:60" ht="20.399999999999999" outlineLevel="1" x14ac:dyDescent="0.25">
      <c r="A26" s="161">
        <v>17</v>
      </c>
      <c r="B26" s="167" t="s">
        <v>128</v>
      </c>
      <c r="C26" s="192" t="s">
        <v>129</v>
      </c>
      <c r="D26" s="169" t="s">
        <v>98</v>
      </c>
      <c r="E26" s="175">
        <v>136.82</v>
      </c>
      <c r="F26" s="177"/>
      <c r="G26" s="178">
        <f t="shared" si="7"/>
        <v>0</v>
      </c>
      <c r="H26" s="177"/>
      <c r="I26" s="178">
        <f t="shared" si="8"/>
        <v>0</v>
      </c>
      <c r="J26" s="177"/>
      <c r="K26" s="178">
        <f t="shared" si="9"/>
        <v>0</v>
      </c>
      <c r="L26" s="178">
        <v>21</v>
      </c>
      <c r="M26" s="178">
        <f t="shared" si="10"/>
        <v>0</v>
      </c>
      <c r="N26" s="170">
        <v>0.11</v>
      </c>
      <c r="O26" s="170">
        <f t="shared" si="11"/>
        <v>15.0502</v>
      </c>
      <c r="P26" s="170">
        <v>0</v>
      </c>
      <c r="Q26" s="170">
        <f t="shared" si="12"/>
        <v>0</v>
      </c>
      <c r="R26" s="170"/>
      <c r="S26" s="170"/>
      <c r="T26" s="171">
        <v>0.42699999999999999</v>
      </c>
      <c r="U26" s="170">
        <f t="shared" si="13"/>
        <v>58.42</v>
      </c>
      <c r="V26" s="160"/>
      <c r="W26" s="160"/>
      <c r="X26" s="160"/>
      <c r="Y26" s="160"/>
      <c r="Z26" s="160"/>
      <c r="AA26" s="160"/>
      <c r="AB26" s="160"/>
      <c r="AC26" s="160"/>
      <c r="AD26" s="160"/>
      <c r="AE26" s="160" t="s">
        <v>95</v>
      </c>
      <c r="AF26" s="160"/>
      <c r="AG26" s="160"/>
      <c r="AH26" s="160"/>
      <c r="AI26" s="160"/>
      <c r="AJ26" s="160"/>
      <c r="AK26" s="160"/>
      <c r="AL26" s="160"/>
      <c r="AM26" s="160"/>
      <c r="AN26" s="160"/>
      <c r="AO26" s="160"/>
      <c r="AP26" s="160"/>
      <c r="AQ26" s="160"/>
      <c r="AR26" s="160"/>
      <c r="AS26" s="160"/>
      <c r="AT26" s="160"/>
      <c r="AU26" s="160"/>
      <c r="AV26" s="160"/>
      <c r="AW26" s="160"/>
      <c r="AX26" s="160"/>
      <c r="AY26" s="160"/>
      <c r="AZ26" s="160"/>
      <c r="BA26" s="160"/>
      <c r="BB26" s="160"/>
      <c r="BC26" s="160"/>
      <c r="BD26" s="160"/>
      <c r="BE26" s="160"/>
      <c r="BF26" s="160"/>
      <c r="BG26" s="160"/>
      <c r="BH26" s="160"/>
    </row>
    <row r="27" spans="1:60" outlineLevel="1" x14ac:dyDescent="0.25">
      <c r="A27" s="161">
        <v>18</v>
      </c>
      <c r="B27" s="167" t="s">
        <v>130</v>
      </c>
      <c r="C27" s="192" t="s">
        <v>131</v>
      </c>
      <c r="D27" s="169" t="s">
        <v>98</v>
      </c>
      <c r="E27" s="175">
        <v>9.2100000000000009</v>
      </c>
      <c r="F27" s="177"/>
      <c r="G27" s="178">
        <f t="shared" si="7"/>
        <v>0</v>
      </c>
      <c r="H27" s="177"/>
      <c r="I27" s="178">
        <f t="shared" si="8"/>
        <v>0</v>
      </c>
      <c r="J27" s="177"/>
      <c r="K27" s="178">
        <f t="shared" si="9"/>
        <v>0</v>
      </c>
      <c r="L27" s="178">
        <v>21</v>
      </c>
      <c r="M27" s="178">
        <f t="shared" si="10"/>
        <v>0</v>
      </c>
      <c r="N27" s="170">
        <v>7.1999999999999995E-2</v>
      </c>
      <c r="O27" s="170">
        <f t="shared" si="11"/>
        <v>0.66312000000000004</v>
      </c>
      <c r="P27" s="170">
        <v>0</v>
      </c>
      <c r="Q27" s="170">
        <f t="shared" si="12"/>
        <v>0</v>
      </c>
      <c r="R27" s="170"/>
      <c r="S27" s="170"/>
      <c r="T27" s="171">
        <v>0.375</v>
      </c>
      <c r="U27" s="170">
        <f t="shared" si="13"/>
        <v>3.45</v>
      </c>
      <c r="V27" s="160"/>
      <c r="W27" s="160"/>
      <c r="X27" s="160"/>
      <c r="Y27" s="160"/>
      <c r="Z27" s="160"/>
      <c r="AA27" s="160"/>
      <c r="AB27" s="160"/>
      <c r="AC27" s="160"/>
      <c r="AD27" s="160"/>
      <c r="AE27" s="160" t="s">
        <v>95</v>
      </c>
      <c r="AF27" s="160"/>
      <c r="AG27" s="160"/>
      <c r="AH27" s="160"/>
      <c r="AI27" s="160"/>
      <c r="AJ27" s="160"/>
      <c r="AK27" s="160"/>
      <c r="AL27" s="160"/>
      <c r="AM27" s="160"/>
      <c r="AN27" s="160"/>
      <c r="AO27" s="160"/>
      <c r="AP27" s="160"/>
      <c r="AQ27" s="160"/>
      <c r="AR27" s="160"/>
      <c r="AS27" s="160"/>
      <c r="AT27" s="160"/>
      <c r="AU27" s="160"/>
      <c r="AV27" s="160"/>
      <c r="AW27" s="160"/>
      <c r="AX27" s="160"/>
      <c r="AY27" s="160"/>
      <c r="AZ27" s="160"/>
      <c r="BA27" s="160"/>
      <c r="BB27" s="160"/>
      <c r="BC27" s="160"/>
      <c r="BD27" s="160"/>
      <c r="BE27" s="160"/>
      <c r="BF27" s="160"/>
      <c r="BG27" s="160"/>
      <c r="BH27" s="160"/>
    </row>
    <row r="28" spans="1:60" ht="20.399999999999999" outlineLevel="1" x14ac:dyDescent="0.25">
      <c r="A28" s="161">
        <v>19</v>
      </c>
      <c r="B28" s="167" t="s">
        <v>132</v>
      </c>
      <c r="C28" s="192" t="s">
        <v>133</v>
      </c>
      <c r="D28" s="169" t="s">
        <v>98</v>
      </c>
      <c r="E28" s="175">
        <v>40.35</v>
      </c>
      <c r="F28" s="177"/>
      <c r="G28" s="178">
        <f t="shared" si="7"/>
        <v>0</v>
      </c>
      <c r="H28" s="177"/>
      <c r="I28" s="178">
        <f t="shared" si="8"/>
        <v>0</v>
      </c>
      <c r="J28" s="177"/>
      <c r="K28" s="178">
        <f t="shared" si="9"/>
        <v>0</v>
      </c>
      <c r="L28" s="178">
        <v>21</v>
      </c>
      <c r="M28" s="178">
        <f t="shared" si="10"/>
        <v>0</v>
      </c>
      <c r="N28" s="170">
        <v>5.5E-2</v>
      </c>
      <c r="O28" s="170">
        <f t="shared" si="11"/>
        <v>2.2192500000000002</v>
      </c>
      <c r="P28" s="170">
        <v>0</v>
      </c>
      <c r="Q28" s="170">
        <f t="shared" si="12"/>
        <v>0</v>
      </c>
      <c r="R28" s="170"/>
      <c r="S28" s="170"/>
      <c r="T28" s="171">
        <v>0</v>
      </c>
      <c r="U28" s="170">
        <f t="shared" si="13"/>
        <v>0</v>
      </c>
      <c r="V28" s="160"/>
      <c r="W28" s="160"/>
      <c r="X28" s="160"/>
      <c r="Y28" s="160"/>
      <c r="Z28" s="160"/>
      <c r="AA28" s="160"/>
      <c r="AB28" s="160"/>
      <c r="AC28" s="160"/>
      <c r="AD28" s="160"/>
      <c r="AE28" s="160" t="s">
        <v>134</v>
      </c>
      <c r="AF28" s="160"/>
      <c r="AG28" s="160"/>
      <c r="AH28" s="160"/>
      <c r="AI28" s="160"/>
      <c r="AJ28" s="160"/>
      <c r="AK28" s="160"/>
      <c r="AL28" s="160"/>
      <c r="AM28" s="160"/>
      <c r="AN28" s="160"/>
      <c r="AO28" s="160"/>
      <c r="AP28" s="160"/>
      <c r="AQ28" s="160"/>
      <c r="AR28" s="160"/>
      <c r="AS28" s="160"/>
      <c r="AT28" s="160"/>
      <c r="AU28" s="160"/>
      <c r="AV28" s="160"/>
      <c r="AW28" s="160"/>
      <c r="AX28" s="160"/>
      <c r="AY28" s="160"/>
      <c r="AZ28" s="160"/>
      <c r="BA28" s="160"/>
      <c r="BB28" s="160"/>
      <c r="BC28" s="160"/>
      <c r="BD28" s="160"/>
      <c r="BE28" s="160"/>
      <c r="BF28" s="160"/>
      <c r="BG28" s="160"/>
      <c r="BH28" s="160"/>
    </row>
    <row r="29" spans="1:60" outlineLevel="1" x14ac:dyDescent="0.25">
      <c r="A29" s="161">
        <v>20</v>
      </c>
      <c r="B29" s="167" t="s">
        <v>135</v>
      </c>
      <c r="C29" s="192" t="s">
        <v>136</v>
      </c>
      <c r="D29" s="169" t="s">
        <v>98</v>
      </c>
      <c r="E29" s="175">
        <v>136.82</v>
      </c>
      <c r="F29" s="177"/>
      <c r="G29" s="178">
        <f t="shared" si="7"/>
        <v>0</v>
      </c>
      <c r="H29" s="177"/>
      <c r="I29" s="178">
        <f t="shared" si="8"/>
        <v>0</v>
      </c>
      <c r="J29" s="177"/>
      <c r="K29" s="178">
        <f t="shared" si="9"/>
        <v>0</v>
      </c>
      <c r="L29" s="178">
        <v>21</v>
      </c>
      <c r="M29" s="178">
        <f t="shared" si="10"/>
        <v>0</v>
      </c>
      <c r="N29" s="170">
        <v>5.5E-2</v>
      </c>
      <c r="O29" s="170">
        <f t="shared" si="11"/>
        <v>7.5251000000000001</v>
      </c>
      <c r="P29" s="170">
        <v>0</v>
      </c>
      <c r="Q29" s="170">
        <f t="shared" si="12"/>
        <v>0</v>
      </c>
      <c r="R29" s="170"/>
      <c r="S29" s="170"/>
      <c r="T29" s="171">
        <v>0</v>
      </c>
      <c r="U29" s="170">
        <f t="shared" si="13"/>
        <v>0</v>
      </c>
      <c r="V29" s="160"/>
      <c r="W29" s="160"/>
      <c r="X29" s="160"/>
      <c r="Y29" s="160"/>
      <c r="Z29" s="160"/>
      <c r="AA29" s="160"/>
      <c r="AB29" s="160"/>
      <c r="AC29" s="160"/>
      <c r="AD29" s="160"/>
      <c r="AE29" s="160" t="s">
        <v>134</v>
      </c>
      <c r="AF29" s="160"/>
      <c r="AG29" s="160"/>
      <c r="AH29" s="160"/>
      <c r="AI29" s="160"/>
      <c r="AJ29" s="160"/>
      <c r="AK29" s="160"/>
      <c r="AL29" s="160"/>
      <c r="AM29" s="160"/>
      <c r="AN29" s="160"/>
      <c r="AO29" s="160"/>
      <c r="AP29" s="160"/>
      <c r="AQ29" s="160"/>
      <c r="AR29" s="160"/>
      <c r="AS29" s="160"/>
      <c r="AT29" s="160"/>
      <c r="AU29" s="160"/>
      <c r="AV29" s="160"/>
      <c r="AW29" s="160"/>
      <c r="AX29" s="160"/>
      <c r="AY29" s="160"/>
      <c r="AZ29" s="160"/>
      <c r="BA29" s="160"/>
      <c r="BB29" s="160"/>
      <c r="BC29" s="160"/>
      <c r="BD29" s="160"/>
      <c r="BE29" s="160"/>
      <c r="BF29" s="160"/>
      <c r="BG29" s="160"/>
      <c r="BH29" s="160"/>
    </row>
    <row r="30" spans="1:60" ht="20.399999999999999" outlineLevel="1" x14ac:dyDescent="0.25">
      <c r="A30" s="161">
        <v>21</v>
      </c>
      <c r="B30" s="167" t="s">
        <v>137</v>
      </c>
      <c r="C30" s="192" t="s">
        <v>138</v>
      </c>
      <c r="D30" s="169" t="s">
        <v>98</v>
      </c>
      <c r="E30" s="175">
        <v>9.2100000000000009</v>
      </c>
      <c r="F30" s="177"/>
      <c r="G30" s="178">
        <f t="shared" si="7"/>
        <v>0</v>
      </c>
      <c r="H30" s="177"/>
      <c r="I30" s="178">
        <f t="shared" si="8"/>
        <v>0</v>
      </c>
      <c r="J30" s="177"/>
      <c r="K30" s="178">
        <f t="shared" si="9"/>
        <v>0</v>
      </c>
      <c r="L30" s="178">
        <v>21</v>
      </c>
      <c r="M30" s="178">
        <f t="shared" si="10"/>
        <v>0</v>
      </c>
      <c r="N30" s="170">
        <v>0.125</v>
      </c>
      <c r="O30" s="170">
        <f t="shared" si="11"/>
        <v>1.1512500000000001</v>
      </c>
      <c r="P30" s="170">
        <v>0</v>
      </c>
      <c r="Q30" s="170">
        <f t="shared" si="12"/>
        <v>0</v>
      </c>
      <c r="R30" s="170"/>
      <c r="S30" s="170"/>
      <c r="T30" s="171">
        <v>0</v>
      </c>
      <c r="U30" s="170">
        <f t="shared" si="13"/>
        <v>0</v>
      </c>
      <c r="V30" s="160"/>
      <c r="W30" s="160"/>
      <c r="X30" s="160"/>
      <c r="Y30" s="160"/>
      <c r="Z30" s="160"/>
      <c r="AA30" s="160"/>
      <c r="AB30" s="160"/>
      <c r="AC30" s="160"/>
      <c r="AD30" s="160"/>
      <c r="AE30" s="160" t="s">
        <v>134</v>
      </c>
      <c r="AF30" s="160"/>
      <c r="AG30" s="160"/>
      <c r="AH30" s="160"/>
      <c r="AI30" s="160"/>
      <c r="AJ30" s="160"/>
      <c r="AK30" s="160"/>
      <c r="AL30" s="160"/>
      <c r="AM30" s="160"/>
      <c r="AN30" s="160"/>
      <c r="AO30" s="160"/>
      <c r="AP30" s="160"/>
      <c r="AQ30" s="160"/>
      <c r="AR30" s="160"/>
      <c r="AS30" s="160"/>
      <c r="AT30" s="160"/>
      <c r="AU30" s="160"/>
      <c r="AV30" s="160"/>
      <c r="AW30" s="160"/>
      <c r="AX30" s="160"/>
      <c r="AY30" s="160"/>
      <c r="AZ30" s="160"/>
      <c r="BA30" s="160"/>
      <c r="BB30" s="160"/>
      <c r="BC30" s="160"/>
      <c r="BD30" s="160"/>
      <c r="BE30" s="160"/>
      <c r="BF30" s="160"/>
      <c r="BG30" s="160"/>
      <c r="BH30" s="160"/>
    </row>
    <row r="31" spans="1:60" x14ac:dyDescent="0.25">
      <c r="A31" s="162" t="s">
        <v>90</v>
      </c>
      <c r="B31" s="168" t="s">
        <v>61</v>
      </c>
      <c r="C31" s="193" t="s">
        <v>62</v>
      </c>
      <c r="D31" s="172"/>
      <c r="E31" s="176"/>
      <c r="F31" s="179"/>
      <c r="G31" s="179">
        <f>SUMIF(AE32:AE37,"&lt;&gt;NOR",G32:G37)</f>
        <v>0</v>
      </c>
      <c r="H31" s="179"/>
      <c r="I31" s="179">
        <f>SUM(I32:I37)</f>
        <v>0</v>
      </c>
      <c r="J31" s="179"/>
      <c r="K31" s="179">
        <f>SUM(K32:K37)</f>
        <v>0</v>
      </c>
      <c r="L31" s="179"/>
      <c r="M31" s="179">
        <f>SUM(M32:M37)</f>
        <v>0</v>
      </c>
      <c r="N31" s="173"/>
      <c r="O31" s="173">
        <f>SUM(O32:O37)</f>
        <v>32.019399999999997</v>
      </c>
      <c r="P31" s="173"/>
      <c r="Q31" s="173">
        <f>SUM(Q32:Q37)</f>
        <v>0</v>
      </c>
      <c r="R31" s="173"/>
      <c r="S31" s="173"/>
      <c r="T31" s="174"/>
      <c r="U31" s="173">
        <f>SUM(U32:U37)</f>
        <v>31.060000000000002</v>
      </c>
      <c r="AE31" t="s">
        <v>91</v>
      </c>
    </row>
    <row r="32" spans="1:60" outlineLevel="1" x14ac:dyDescent="0.25">
      <c r="A32" s="161">
        <v>22</v>
      </c>
      <c r="B32" s="167" t="s">
        <v>139</v>
      </c>
      <c r="C32" s="192" t="s">
        <v>140</v>
      </c>
      <c r="D32" s="169" t="s">
        <v>141</v>
      </c>
      <c r="E32" s="175">
        <v>97.28</v>
      </c>
      <c r="F32" s="177"/>
      <c r="G32" s="178">
        <f t="shared" ref="G32:G37" si="14">ROUND(E32*F32,2)</f>
        <v>0</v>
      </c>
      <c r="H32" s="177"/>
      <c r="I32" s="178">
        <f t="shared" ref="I32:I37" si="15">ROUND(E32*H32,2)</f>
        <v>0</v>
      </c>
      <c r="J32" s="177"/>
      <c r="K32" s="178">
        <f t="shared" ref="K32:K37" si="16">ROUND(E32*J32,2)</f>
        <v>0</v>
      </c>
      <c r="L32" s="178">
        <v>21</v>
      </c>
      <c r="M32" s="178">
        <f t="shared" ref="M32:M37" si="17">G32*(1+L32/100)</f>
        <v>0</v>
      </c>
      <c r="N32" s="170">
        <v>0.10249999999999999</v>
      </c>
      <c r="O32" s="170">
        <f t="shared" ref="O32:O37" si="18">ROUND(E32*N32,5)</f>
        <v>9.9711999999999996</v>
      </c>
      <c r="P32" s="170">
        <v>0</v>
      </c>
      <c r="Q32" s="170">
        <f t="shared" ref="Q32:Q37" si="19">ROUND(E32*P32,5)</f>
        <v>0</v>
      </c>
      <c r="R32" s="170"/>
      <c r="S32" s="170"/>
      <c r="T32" s="171">
        <v>0.14000000000000001</v>
      </c>
      <c r="U32" s="170">
        <f t="shared" ref="U32:U37" si="20">ROUND(E32*T32,2)</f>
        <v>13.62</v>
      </c>
      <c r="V32" s="160"/>
      <c r="W32" s="160"/>
      <c r="X32" s="160"/>
      <c r="Y32" s="160"/>
      <c r="Z32" s="160"/>
      <c r="AA32" s="160"/>
      <c r="AB32" s="160"/>
      <c r="AC32" s="160"/>
      <c r="AD32" s="160"/>
      <c r="AE32" s="160" t="s">
        <v>95</v>
      </c>
      <c r="AF32" s="160"/>
      <c r="AG32" s="160"/>
      <c r="AH32" s="160"/>
      <c r="AI32" s="160"/>
      <c r="AJ32" s="160"/>
      <c r="AK32" s="160"/>
      <c r="AL32" s="160"/>
      <c r="AM32" s="160"/>
      <c r="AN32" s="160"/>
      <c r="AO32" s="160"/>
      <c r="AP32" s="160"/>
      <c r="AQ32" s="160"/>
      <c r="AR32" s="160"/>
      <c r="AS32" s="160"/>
      <c r="AT32" s="160"/>
      <c r="AU32" s="160"/>
      <c r="AV32" s="160"/>
      <c r="AW32" s="160"/>
      <c r="AX32" s="160"/>
      <c r="AY32" s="160"/>
      <c r="AZ32" s="160"/>
      <c r="BA32" s="160"/>
      <c r="BB32" s="160"/>
      <c r="BC32" s="160"/>
      <c r="BD32" s="160"/>
      <c r="BE32" s="160"/>
      <c r="BF32" s="160"/>
      <c r="BG32" s="160"/>
      <c r="BH32" s="160"/>
    </row>
    <row r="33" spans="1:60" ht="20.399999999999999" outlineLevel="1" x14ac:dyDescent="0.25">
      <c r="A33" s="161">
        <v>23</v>
      </c>
      <c r="B33" s="167" t="s">
        <v>142</v>
      </c>
      <c r="C33" s="192" t="s">
        <v>143</v>
      </c>
      <c r="D33" s="169" t="s">
        <v>141</v>
      </c>
      <c r="E33" s="175">
        <v>3</v>
      </c>
      <c r="F33" s="177"/>
      <c r="G33" s="178">
        <f t="shared" si="14"/>
        <v>0</v>
      </c>
      <c r="H33" s="177"/>
      <c r="I33" s="178">
        <f t="shared" si="15"/>
        <v>0</v>
      </c>
      <c r="J33" s="177"/>
      <c r="K33" s="178">
        <f t="shared" si="16"/>
        <v>0</v>
      </c>
      <c r="L33" s="178">
        <v>21</v>
      </c>
      <c r="M33" s="178">
        <f t="shared" si="17"/>
        <v>0</v>
      </c>
      <c r="N33" s="170">
        <v>9.4710000000000003E-2</v>
      </c>
      <c r="O33" s="170">
        <f t="shared" si="18"/>
        <v>0.28412999999999999</v>
      </c>
      <c r="P33" s="170">
        <v>0</v>
      </c>
      <c r="Q33" s="170">
        <f t="shared" si="19"/>
        <v>0</v>
      </c>
      <c r="R33" s="170"/>
      <c r="S33" s="170"/>
      <c r="T33" s="171">
        <v>0.106</v>
      </c>
      <c r="U33" s="170">
        <f t="shared" si="20"/>
        <v>0.32</v>
      </c>
      <c r="V33" s="160"/>
      <c r="W33" s="160"/>
      <c r="X33" s="160"/>
      <c r="Y33" s="160"/>
      <c r="Z33" s="160"/>
      <c r="AA33" s="160"/>
      <c r="AB33" s="160"/>
      <c r="AC33" s="160"/>
      <c r="AD33" s="160"/>
      <c r="AE33" s="160" t="s">
        <v>95</v>
      </c>
      <c r="AF33" s="160"/>
      <c r="AG33" s="160"/>
      <c r="AH33" s="160"/>
      <c r="AI33" s="160"/>
      <c r="AJ33" s="160"/>
      <c r="AK33" s="160"/>
      <c r="AL33" s="160"/>
      <c r="AM33" s="160"/>
      <c r="AN33" s="160"/>
      <c r="AO33" s="160"/>
      <c r="AP33" s="160"/>
      <c r="AQ33" s="160"/>
      <c r="AR33" s="160"/>
      <c r="AS33" s="160"/>
      <c r="AT33" s="160"/>
      <c r="AU33" s="160"/>
      <c r="AV33" s="160"/>
      <c r="AW33" s="160"/>
      <c r="AX33" s="160"/>
      <c r="AY33" s="160"/>
      <c r="AZ33" s="160"/>
      <c r="BA33" s="160"/>
      <c r="BB33" s="160"/>
      <c r="BC33" s="160"/>
      <c r="BD33" s="160"/>
      <c r="BE33" s="160"/>
      <c r="BF33" s="160"/>
      <c r="BG33" s="160"/>
      <c r="BH33" s="160"/>
    </row>
    <row r="34" spans="1:60" outlineLevel="1" x14ac:dyDescent="0.25">
      <c r="A34" s="161">
        <v>24</v>
      </c>
      <c r="B34" s="167" t="s">
        <v>144</v>
      </c>
      <c r="C34" s="192" t="s">
        <v>145</v>
      </c>
      <c r="D34" s="169" t="s">
        <v>94</v>
      </c>
      <c r="E34" s="175">
        <v>4.93</v>
      </c>
      <c r="F34" s="177"/>
      <c r="G34" s="178">
        <f t="shared" si="14"/>
        <v>0</v>
      </c>
      <c r="H34" s="177"/>
      <c r="I34" s="178">
        <f t="shared" si="15"/>
        <v>0</v>
      </c>
      <c r="J34" s="177"/>
      <c r="K34" s="178">
        <f t="shared" si="16"/>
        <v>0</v>
      </c>
      <c r="L34" s="178">
        <v>21</v>
      </c>
      <c r="M34" s="178">
        <f t="shared" si="17"/>
        <v>0</v>
      </c>
      <c r="N34" s="170">
        <v>2.5249999999999999</v>
      </c>
      <c r="O34" s="170">
        <f t="shared" si="18"/>
        <v>12.44825</v>
      </c>
      <c r="P34" s="170">
        <v>0</v>
      </c>
      <c r="Q34" s="170">
        <f t="shared" si="19"/>
        <v>0</v>
      </c>
      <c r="R34" s="170"/>
      <c r="S34" s="170"/>
      <c r="T34" s="171">
        <v>1.4419999999999999</v>
      </c>
      <c r="U34" s="170">
        <f t="shared" si="20"/>
        <v>7.11</v>
      </c>
      <c r="V34" s="160"/>
      <c r="W34" s="160"/>
      <c r="X34" s="160"/>
      <c r="Y34" s="160"/>
      <c r="Z34" s="160"/>
      <c r="AA34" s="160"/>
      <c r="AB34" s="160"/>
      <c r="AC34" s="160"/>
      <c r="AD34" s="160"/>
      <c r="AE34" s="160" t="s">
        <v>95</v>
      </c>
      <c r="AF34" s="160"/>
      <c r="AG34" s="160"/>
      <c r="AH34" s="160"/>
      <c r="AI34" s="160"/>
      <c r="AJ34" s="160"/>
      <c r="AK34" s="160"/>
      <c r="AL34" s="160"/>
      <c r="AM34" s="160"/>
      <c r="AN34" s="160"/>
      <c r="AO34" s="160"/>
      <c r="AP34" s="160"/>
      <c r="AQ34" s="160"/>
      <c r="AR34" s="160"/>
      <c r="AS34" s="160"/>
      <c r="AT34" s="160"/>
      <c r="AU34" s="160"/>
      <c r="AV34" s="160"/>
      <c r="AW34" s="160"/>
      <c r="AX34" s="160"/>
      <c r="AY34" s="160"/>
      <c r="AZ34" s="160"/>
      <c r="BA34" s="160"/>
      <c r="BB34" s="160"/>
      <c r="BC34" s="160"/>
      <c r="BD34" s="160"/>
      <c r="BE34" s="160"/>
      <c r="BF34" s="160"/>
      <c r="BG34" s="160"/>
      <c r="BH34" s="160"/>
    </row>
    <row r="35" spans="1:60" ht="20.399999999999999" outlineLevel="1" x14ac:dyDescent="0.25">
      <c r="A35" s="161">
        <v>25</v>
      </c>
      <c r="B35" s="167" t="s">
        <v>146</v>
      </c>
      <c r="C35" s="192" t="s">
        <v>147</v>
      </c>
      <c r="D35" s="169" t="s">
        <v>141</v>
      </c>
      <c r="E35" s="175">
        <v>94.4</v>
      </c>
      <c r="F35" s="177"/>
      <c r="G35" s="178">
        <f t="shared" si="14"/>
        <v>0</v>
      </c>
      <c r="H35" s="177"/>
      <c r="I35" s="178">
        <f t="shared" si="15"/>
        <v>0</v>
      </c>
      <c r="J35" s="177"/>
      <c r="K35" s="178">
        <f t="shared" si="16"/>
        <v>0</v>
      </c>
      <c r="L35" s="178">
        <v>21</v>
      </c>
      <c r="M35" s="178">
        <f t="shared" si="17"/>
        <v>0</v>
      </c>
      <c r="N35" s="170">
        <v>9.4710000000000003E-2</v>
      </c>
      <c r="O35" s="170">
        <f t="shared" si="18"/>
        <v>8.9406199999999991</v>
      </c>
      <c r="P35" s="170">
        <v>0</v>
      </c>
      <c r="Q35" s="170">
        <f t="shared" si="19"/>
        <v>0</v>
      </c>
      <c r="R35" s="170"/>
      <c r="S35" s="170"/>
      <c r="T35" s="171">
        <v>0.106</v>
      </c>
      <c r="U35" s="170">
        <f t="shared" si="20"/>
        <v>10.01</v>
      </c>
      <c r="V35" s="160"/>
      <c r="W35" s="160"/>
      <c r="X35" s="160"/>
      <c r="Y35" s="160"/>
      <c r="Z35" s="160"/>
      <c r="AA35" s="160"/>
      <c r="AB35" s="160"/>
      <c r="AC35" s="160"/>
      <c r="AD35" s="160"/>
      <c r="AE35" s="160" t="s">
        <v>95</v>
      </c>
      <c r="AF35" s="160"/>
      <c r="AG35" s="160"/>
      <c r="AH35" s="160"/>
      <c r="AI35" s="160"/>
      <c r="AJ35" s="160"/>
      <c r="AK35" s="160"/>
      <c r="AL35" s="160"/>
      <c r="AM35" s="160"/>
      <c r="AN35" s="160"/>
      <c r="AO35" s="160"/>
      <c r="AP35" s="160"/>
      <c r="AQ35" s="160"/>
      <c r="AR35" s="160"/>
      <c r="AS35" s="160"/>
      <c r="AT35" s="160"/>
      <c r="AU35" s="160"/>
      <c r="AV35" s="160"/>
      <c r="AW35" s="160"/>
      <c r="AX35" s="160"/>
      <c r="AY35" s="160"/>
      <c r="AZ35" s="160"/>
      <c r="BA35" s="160"/>
      <c r="BB35" s="160"/>
      <c r="BC35" s="160"/>
      <c r="BD35" s="160"/>
      <c r="BE35" s="160"/>
      <c r="BF35" s="160"/>
      <c r="BG35" s="160"/>
      <c r="BH35" s="160"/>
    </row>
    <row r="36" spans="1:60" outlineLevel="1" x14ac:dyDescent="0.25">
      <c r="A36" s="161">
        <v>26</v>
      </c>
      <c r="B36" s="167" t="s">
        <v>148</v>
      </c>
      <c r="C36" s="192" t="s">
        <v>149</v>
      </c>
      <c r="D36" s="169" t="s">
        <v>141</v>
      </c>
      <c r="E36" s="175">
        <v>2.88</v>
      </c>
      <c r="F36" s="177"/>
      <c r="G36" s="178">
        <f t="shared" si="14"/>
        <v>0</v>
      </c>
      <c r="H36" s="177"/>
      <c r="I36" s="178">
        <f t="shared" si="15"/>
        <v>0</v>
      </c>
      <c r="J36" s="177"/>
      <c r="K36" s="178">
        <f t="shared" si="16"/>
        <v>0</v>
      </c>
      <c r="L36" s="178">
        <v>21</v>
      </c>
      <c r="M36" s="178">
        <f t="shared" si="17"/>
        <v>0</v>
      </c>
      <c r="N36" s="170">
        <v>0.105</v>
      </c>
      <c r="O36" s="170">
        <f t="shared" si="18"/>
        <v>0.3024</v>
      </c>
      <c r="P36" s="170">
        <v>0</v>
      </c>
      <c r="Q36" s="170">
        <f t="shared" si="19"/>
        <v>0</v>
      </c>
      <c r="R36" s="170"/>
      <c r="S36" s="170"/>
      <c r="T36" s="171">
        <v>0</v>
      </c>
      <c r="U36" s="170">
        <f t="shared" si="20"/>
        <v>0</v>
      </c>
      <c r="V36" s="160"/>
      <c r="W36" s="160"/>
      <c r="X36" s="160"/>
      <c r="Y36" s="160"/>
      <c r="Z36" s="160"/>
      <c r="AA36" s="160"/>
      <c r="AB36" s="160"/>
      <c r="AC36" s="160"/>
      <c r="AD36" s="160"/>
      <c r="AE36" s="160" t="s">
        <v>134</v>
      </c>
      <c r="AF36" s="160"/>
      <c r="AG36" s="160"/>
      <c r="AH36" s="160"/>
      <c r="AI36" s="160"/>
      <c r="AJ36" s="160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0"/>
      <c r="AW36" s="160"/>
      <c r="AX36" s="160"/>
      <c r="AY36" s="160"/>
      <c r="AZ36" s="160"/>
      <c r="BA36" s="160"/>
      <c r="BB36" s="160"/>
      <c r="BC36" s="160"/>
      <c r="BD36" s="160"/>
      <c r="BE36" s="160"/>
      <c r="BF36" s="160"/>
      <c r="BG36" s="160"/>
      <c r="BH36" s="160"/>
    </row>
    <row r="37" spans="1:60" outlineLevel="1" x14ac:dyDescent="0.25">
      <c r="A37" s="161">
        <v>27</v>
      </c>
      <c r="B37" s="167" t="s">
        <v>150</v>
      </c>
      <c r="C37" s="192" t="s">
        <v>151</v>
      </c>
      <c r="D37" s="169" t="s">
        <v>141</v>
      </c>
      <c r="E37" s="175">
        <v>5.2</v>
      </c>
      <c r="F37" s="177"/>
      <c r="G37" s="178">
        <f t="shared" si="14"/>
        <v>0</v>
      </c>
      <c r="H37" s="177"/>
      <c r="I37" s="178">
        <f t="shared" si="15"/>
        <v>0</v>
      </c>
      <c r="J37" s="177"/>
      <c r="K37" s="178">
        <f t="shared" si="16"/>
        <v>0</v>
      </c>
      <c r="L37" s="178">
        <v>21</v>
      </c>
      <c r="M37" s="178">
        <f t="shared" si="17"/>
        <v>0</v>
      </c>
      <c r="N37" s="170">
        <v>1.4E-2</v>
      </c>
      <c r="O37" s="170">
        <f t="shared" si="18"/>
        <v>7.2800000000000004E-2</v>
      </c>
      <c r="P37" s="170">
        <v>0</v>
      </c>
      <c r="Q37" s="170">
        <f t="shared" si="19"/>
        <v>0</v>
      </c>
      <c r="R37" s="170"/>
      <c r="S37" s="170"/>
      <c r="T37" s="171">
        <v>0</v>
      </c>
      <c r="U37" s="170">
        <f t="shared" si="20"/>
        <v>0</v>
      </c>
      <c r="V37" s="160"/>
      <c r="W37" s="160"/>
      <c r="X37" s="160"/>
      <c r="Y37" s="160"/>
      <c r="Z37" s="160"/>
      <c r="AA37" s="160"/>
      <c r="AB37" s="160"/>
      <c r="AC37" s="160"/>
      <c r="AD37" s="160"/>
      <c r="AE37" s="160" t="s">
        <v>134</v>
      </c>
      <c r="AF37" s="160"/>
      <c r="AG37" s="160"/>
      <c r="AH37" s="160"/>
      <c r="AI37" s="160"/>
      <c r="AJ37" s="160"/>
      <c r="AK37" s="160"/>
      <c r="AL37" s="160"/>
      <c r="AM37" s="160"/>
      <c r="AN37" s="160"/>
      <c r="AO37" s="160"/>
      <c r="AP37" s="160"/>
      <c r="AQ37" s="160"/>
      <c r="AR37" s="160"/>
      <c r="AS37" s="160"/>
      <c r="AT37" s="160"/>
      <c r="AU37" s="160"/>
      <c r="AV37" s="160"/>
      <c r="AW37" s="160"/>
      <c r="AX37" s="160"/>
      <c r="AY37" s="160"/>
      <c r="AZ37" s="160"/>
      <c r="BA37" s="160"/>
      <c r="BB37" s="160"/>
      <c r="BC37" s="160"/>
      <c r="BD37" s="160"/>
      <c r="BE37" s="160"/>
      <c r="BF37" s="160"/>
      <c r="BG37" s="160"/>
      <c r="BH37" s="160"/>
    </row>
    <row r="38" spans="1:60" x14ac:dyDescent="0.25">
      <c r="A38" s="6"/>
      <c r="B38" s="7" t="s">
        <v>152</v>
      </c>
      <c r="C38" s="194" t="s">
        <v>152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AC38">
        <v>15</v>
      </c>
      <c r="AD38">
        <v>21</v>
      </c>
    </row>
    <row r="39" spans="1:60" x14ac:dyDescent="0.25">
      <c r="A39" s="188"/>
      <c r="B39" s="189">
        <v>26</v>
      </c>
      <c r="C39" s="195" t="s">
        <v>152</v>
      </c>
      <c r="D39" s="190"/>
      <c r="E39" s="190"/>
      <c r="F39" s="190"/>
      <c r="G39" s="191">
        <f>G8+G20+G31</f>
        <v>0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AC39">
        <f>SUMIF(L7:L37,AC38,G7:G37)</f>
        <v>0</v>
      </c>
      <c r="AD39">
        <f>SUMIF(L7:L37,AD38,G7:G37)</f>
        <v>0</v>
      </c>
      <c r="AE39" t="s">
        <v>153</v>
      </c>
    </row>
    <row r="40" spans="1:60" x14ac:dyDescent="0.25">
      <c r="A40" s="6"/>
      <c r="B40" s="7" t="s">
        <v>152</v>
      </c>
      <c r="C40" s="194" t="s">
        <v>152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60" x14ac:dyDescent="0.25">
      <c r="A41" s="255" t="s">
        <v>156</v>
      </c>
      <c r="B41" s="256"/>
      <c r="C41" s="256"/>
      <c r="D41" s="256"/>
      <c r="E41" s="256"/>
      <c r="F41" s="256"/>
      <c r="G41" s="257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60" x14ac:dyDescent="0.25">
      <c r="A42" s="265"/>
      <c r="B42" s="265"/>
      <c r="C42" s="26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60" x14ac:dyDescent="0.25">
      <c r="A43" s="243"/>
      <c r="B43" s="244"/>
      <c r="C43" s="245"/>
      <c r="D43" s="244"/>
      <c r="E43" s="244"/>
      <c r="F43" s="244"/>
      <c r="G43" s="24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AE43" t="s">
        <v>154</v>
      </c>
    </row>
    <row r="44" spans="1:60" x14ac:dyDescent="0.25">
      <c r="A44" s="247"/>
      <c r="B44" s="248"/>
      <c r="C44" s="249"/>
      <c r="D44" s="248"/>
      <c r="E44" s="248"/>
      <c r="F44" s="248"/>
      <c r="G44" s="250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60" x14ac:dyDescent="0.25">
      <c r="A45" s="247"/>
      <c r="B45" s="248"/>
      <c r="C45" s="249"/>
      <c r="D45" s="248"/>
      <c r="E45" s="248"/>
      <c r="F45" s="248"/>
      <c r="G45" s="250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60" x14ac:dyDescent="0.25">
      <c r="A46" s="247"/>
      <c r="B46" s="248"/>
      <c r="C46" s="249"/>
      <c r="D46" s="248"/>
      <c r="E46" s="248"/>
      <c r="F46" s="248"/>
      <c r="G46" s="250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60" x14ac:dyDescent="0.25">
      <c r="A47" s="251"/>
      <c r="B47" s="252"/>
      <c r="C47" s="253"/>
      <c r="D47" s="252"/>
      <c r="E47" s="252"/>
      <c r="F47" s="252"/>
      <c r="G47" s="25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60" x14ac:dyDescent="0.25">
      <c r="A48" s="6"/>
      <c r="B48" s="7" t="s">
        <v>152</v>
      </c>
      <c r="C48" s="194" t="s">
        <v>152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3:31" x14ac:dyDescent="0.25">
      <c r="C49" s="196"/>
      <c r="AE49" t="s">
        <v>155</v>
      </c>
    </row>
  </sheetData>
  <mergeCells count="7">
    <mergeCell ref="A43:G47"/>
    <mergeCell ref="A41:G41"/>
    <mergeCell ref="A1:G1"/>
    <mergeCell ref="C2:G2"/>
    <mergeCell ref="C3:G3"/>
    <mergeCell ref="C4:G4"/>
    <mergeCell ref="A42:C42"/>
  </mergeCells>
  <pageMargins left="0.59055118110236204" right="0.39370078740157499" top="0.78740157499999996" bottom="0.78740157499999996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45</vt:i4>
      </vt:variant>
    </vt:vector>
  </HeadingPairs>
  <TitlesOfParts>
    <vt:vector size="49" baseType="lpstr">
      <vt:lpstr>Pokyny pro vyplnění</vt:lpstr>
      <vt:lpstr>Stavba</vt:lpstr>
      <vt:lpstr>VzorPolozky</vt:lpstr>
      <vt:lpstr>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 Gouda</dc:creator>
  <cp:lastModifiedBy>Soukup Pavel</cp:lastModifiedBy>
  <cp:lastPrinted>2014-02-28T09:52:57Z</cp:lastPrinted>
  <dcterms:created xsi:type="dcterms:W3CDTF">2009-04-08T07:15:50Z</dcterms:created>
  <dcterms:modified xsi:type="dcterms:W3CDTF">2019-03-27T18:55:49Z</dcterms:modified>
</cp:coreProperties>
</file>