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01a - Demolice haly 1 ..." sheetId="2" r:id="rId2"/>
    <sheet name="SO 01b - Demolice haly 2 ..." sheetId="3" r:id="rId3"/>
    <sheet name="SO 01c - Demolice haly 3 ..." sheetId="4" r:id="rId4"/>
    <sheet name="SO 01d - Demolice haly 4 ..." sheetId="5" r:id="rId5"/>
    <sheet name="SO 01e - Demolice haly 5 ..." sheetId="6" r:id="rId6"/>
    <sheet name="SO 01f - Demolice haly 6 ..." sheetId="7" r:id="rId7"/>
    <sheet name="SO 01g - Demolice haly 7 ..." sheetId="8" r:id="rId8"/>
    <sheet name="SO 01h - Demolice haly 8 ..." sheetId="9" r:id="rId9"/>
    <sheet name="SO 03 - Demolice Provozní..." sheetId="10" r:id="rId10"/>
    <sheet name="SO 04a - Demolice sila la..." sheetId="11" r:id="rId11"/>
    <sheet name="SO 04b - Demolice sila ocel" sheetId="12" r:id="rId12"/>
    <sheet name="5 - Bourání jímek" sheetId="13" r:id="rId13"/>
  </sheets>
  <definedNames>
    <definedName name="_xlnm.Print_Area" localSheetId="0">'Rekapitulace stavby'!$C$4:$AP$70,'Rekapitulace stavby'!$C$76:$AP$116</definedName>
    <definedName name="_xlnm.Print_Titles" localSheetId="0">'Rekapitulace stavby'!$85:$85</definedName>
    <definedName name="_xlnm.Print_Area" localSheetId="1">'SO 01a - Demolice haly 1 ...'!$C$4:$Q$70,'SO 01a - Demolice haly 1 ...'!$C$76:$Q$110,'SO 01a - Demolice haly 1 ...'!$C$116:$Q$225</definedName>
    <definedName name="_xlnm.Print_Titles" localSheetId="1">'SO 01a - Demolice haly 1 ...'!$126:$126</definedName>
    <definedName name="_xlnm.Print_Area" localSheetId="2">'SO 01b - Demolice haly 2 ...'!$C$4:$Q$70,'SO 01b - Demolice haly 2 ...'!$C$76:$Q$110,'SO 01b - Demolice haly 2 ...'!$C$116:$Q$223</definedName>
    <definedName name="_xlnm.Print_Titles" localSheetId="2">'SO 01b - Demolice haly 2 ...'!$126:$126</definedName>
    <definedName name="_xlnm.Print_Area" localSheetId="3">'SO 01c - Demolice haly 3 ...'!$C$4:$Q$70,'SO 01c - Demolice haly 3 ...'!$C$76:$Q$110,'SO 01c - Demolice haly 3 ...'!$C$116:$Q$223</definedName>
    <definedName name="_xlnm.Print_Titles" localSheetId="3">'SO 01c - Demolice haly 3 ...'!$126:$126</definedName>
    <definedName name="_xlnm.Print_Area" localSheetId="4">'SO 01d - Demolice haly 4 ...'!$C$4:$Q$70,'SO 01d - Demolice haly 4 ...'!$C$76:$Q$110,'SO 01d - Demolice haly 4 ...'!$C$116:$Q$228</definedName>
    <definedName name="_xlnm.Print_Titles" localSheetId="4">'SO 01d - Demolice haly 4 ...'!$126:$126</definedName>
    <definedName name="_xlnm.Print_Area" localSheetId="5">'SO 01e - Demolice haly 5 ...'!$C$4:$Q$70,'SO 01e - Demolice haly 5 ...'!$C$76:$Q$110,'SO 01e - Demolice haly 5 ...'!$C$116:$Q$228</definedName>
    <definedName name="_xlnm.Print_Titles" localSheetId="5">'SO 01e - Demolice haly 5 ...'!$126:$126</definedName>
    <definedName name="_xlnm.Print_Area" localSheetId="6">'SO 01f - Demolice haly 6 ...'!$C$4:$Q$70,'SO 01f - Demolice haly 6 ...'!$C$76:$Q$109,'SO 01f - Demolice haly 6 ...'!$C$115:$Q$220</definedName>
    <definedName name="_xlnm.Print_Titles" localSheetId="6">'SO 01f - Demolice haly 6 ...'!$125:$125</definedName>
    <definedName name="_xlnm.Print_Area" localSheetId="7">'SO 01g - Demolice haly 7 ...'!$C$4:$Q$70,'SO 01g - Demolice haly 7 ...'!$C$76:$Q$110,'SO 01g - Demolice haly 7 ...'!$C$116:$Q$228</definedName>
    <definedName name="_xlnm.Print_Titles" localSheetId="7">'SO 01g - Demolice haly 7 ...'!$126:$126</definedName>
    <definedName name="_xlnm.Print_Area" localSheetId="8">'SO 01h - Demolice haly 8 ...'!$C$4:$Q$70,'SO 01h - Demolice haly 8 ...'!$C$76:$Q$110,'SO 01h - Demolice haly 8 ...'!$C$116:$Q$225</definedName>
    <definedName name="_xlnm.Print_Titles" localSheetId="8">'SO 01h - Demolice haly 8 ...'!$126:$126</definedName>
    <definedName name="_xlnm.Print_Area" localSheetId="9">'SO 03 - Demolice Provozní...'!$C$4:$Q$70,'SO 03 - Demolice Provozní...'!$C$76:$Q$104,'SO 03 - Demolice Provozní...'!$C$110:$Q$152</definedName>
    <definedName name="_xlnm.Print_Titles" localSheetId="9">'SO 03 - Demolice Provozní...'!$120:$120</definedName>
    <definedName name="_xlnm.Print_Area" localSheetId="10">'SO 04a - Demolice sila la...'!$C$4:$Q$70,'SO 04a - Demolice sila la...'!$C$76:$Q$104,'SO 04a - Demolice sila la...'!$C$110:$Q$140</definedName>
    <definedName name="_xlnm.Print_Titles" localSheetId="10">'SO 04a - Demolice sila la...'!$120:$120</definedName>
    <definedName name="_xlnm.Print_Area" localSheetId="11">'SO 04b - Demolice sila ocel'!$C$4:$Q$70,'SO 04b - Demolice sila ocel'!$C$76:$Q$104,'SO 04b - Demolice sila ocel'!$C$110:$Q$140</definedName>
    <definedName name="_xlnm.Print_Titles" localSheetId="11">'SO 04b - Demolice sila ocel'!$120:$120</definedName>
    <definedName name="_xlnm.Print_Area" localSheetId="12">'5 - Bourání jímek'!$C$4:$Q$70,'5 - Bourání jímek'!$C$76:$Q$102,'5 - Bourání jímek'!$C$108:$Q$137</definedName>
    <definedName name="_xlnm.Print_Titles" localSheetId="12">'5 - Bourání jímek'!$118:$118</definedName>
  </definedNames>
  <calcPr/>
</workbook>
</file>

<file path=xl/calcChain.xml><?xml version="1.0" encoding="utf-8"?>
<calcChain xmlns="http://schemas.openxmlformats.org/spreadsheetml/2006/main">
  <c i="1" r="AY99"/>
  <c r="AX99"/>
  <c i="13" r="BI137"/>
  <c r="BH137"/>
  <c r="BG137"/>
  <c r="BF137"/>
  <c r="BK137"/>
  <c r="N137"/>
  <c r="BE137"/>
  <c r="BI136"/>
  <c r="BH136"/>
  <c r="BG136"/>
  <c r="BF136"/>
  <c r="BK136"/>
  <c r="N136"/>
  <c r="BE136"/>
  <c r="BI135"/>
  <c r="BH135"/>
  <c r="BG135"/>
  <c r="BF135"/>
  <c r="BK135"/>
  <c r="N135"/>
  <c r="BE135"/>
  <c r="BI134"/>
  <c r="BH134"/>
  <c r="BG134"/>
  <c r="BF134"/>
  <c r="BK134"/>
  <c r="N134"/>
  <c r="BE134"/>
  <c r="BI133"/>
  <c r="BH133"/>
  <c r="BG133"/>
  <c r="BF133"/>
  <c r="BK133"/>
  <c r="BK132"/>
  <c r="N132"/>
  <c r="N133"/>
  <c r="BE133"/>
  <c r="N92"/>
  <c r="BI130"/>
  <c r="BH130"/>
  <c r="BG130"/>
  <c r="BF130"/>
  <c r="AA130"/>
  <c r="Y130"/>
  <c r="W130"/>
  <c r="BK130"/>
  <c r="N130"/>
  <c r="BE130"/>
  <c r="BI129"/>
  <c r="BH129"/>
  <c r="BG129"/>
  <c r="BF129"/>
  <c r="AA129"/>
  <c r="Y129"/>
  <c r="W129"/>
  <c r="BK129"/>
  <c r="N129"/>
  <c r="BE129"/>
  <c r="BI127"/>
  <c r="BH127"/>
  <c r="BG127"/>
  <c r="BF127"/>
  <c r="AA127"/>
  <c r="Y127"/>
  <c r="W127"/>
  <c r="BK127"/>
  <c r="N127"/>
  <c r="BE127"/>
  <c r="BI126"/>
  <c r="BH126"/>
  <c r="BG126"/>
  <c r="BF126"/>
  <c r="AA126"/>
  <c r="Y126"/>
  <c r="W126"/>
  <c r="BK126"/>
  <c r="N126"/>
  <c r="BE126"/>
  <c r="BI125"/>
  <c r="BH125"/>
  <c r="BG125"/>
  <c r="BF125"/>
  <c r="AA125"/>
  <c r="AA124"/>
  <c r="Y125"/>
  <c r="Y124"/>
  <c r="W125"/>
  <c r="W124"/>
  <c r="BK125"/>
  <c r="BK124"/>
  <c r="N124"/>
  <c r="N125"/>
  <c r="BE125"/>
  <c r="N91"/>
  <c r="BI122"/>
  <c r="BH122"/>
  <c r="BG122"/>
  <c r="BF122"/>
  <c r="AA122"/>
  <c r="AA121"/>
  <c r="AA120"/>
  <c r="AA119"/>
  <c r="Y122"/>
  <c r="Y121"/>
  <c r="Y120"/>
  <c r="Y119"/>
  <c r="W122"/>
  <c r="W121"/>
  <c r="W120"/>
  <c r="W119"/>
  <c i="1" r="AU99"/>
  <c i="13" r="BK122"/>
  <c r="BK121"/>
  <c r="N121"/>
  <c r="BK120"/>
  <c r="N120"/>
  <c r="BK119"/>
  <c r="N119"/>
  <c r="N88"/>
  <c r="N122"/>
  <c r="BE122"/>
  <c r="N90"/>
  <c r="N89"/>
  <c r="F113"/>
  <c r="F111"/>
  <c r="BI100"/>
  <c r="BH100"/>
  <c r="BG100"/>
  <c r="BF100"/>
  <c r="N100"/>
  <c r="BE100"/>
  <c r="BI99"/>
  <c r="BH99"/>
  <c r="BG99"/>
  <c r="BF99"/>
  <c r="N99"/>
  <c r="BE99"/>
  <c r="BI98"/>
  <c r="BH98"/>
  <c r="BG98"/>
  <c r="BF98"/>
  <c r="N98"/>
  <c r="BE98"/>
  <c r="BI97"/>
  <c r="BH97"/>
  <c r="BG97"/>
  <c r="BF97"/>
  <c r="N97"/>
  <c r="BE97"/>
  <c r="BI96"/>
  <c r="BH96"/>
  <c r="BG96"/>
  <c r="BF96"/>
  <c r="N96"/>
  <c r="BE96"/>
  <c r="BI95"/>
  <c r="H36"/>
  <c i="1" r="BD99"/>
  <c i="13" r="BH95"/>
  <c r="H35"/>
  <c i="1" r="BC99"/>
  <c i="13" r="BG95"/>
  <c r="H34"/>
  <c i="1" r="BB99"/>
  <c i="13" r="BF95"/>
  <c r="M33"/>
  <c i="1" r="AW99"/>
  <c i="13" r="H33"/>
  <c i="1" r="BA99"/>
  <c i="13" r="N95"/>
  <c r="N94"/>
  <c r="L102"/>
  <c r="BE95"/>
  <c r="M32"/>
  <c i="1" r="AV99"/>
  <c i="13" r="H32"/>
  <c i="1" r="AZ99"/>
  <c i="13" r="M28"/>
  <c i="1" r="AS99"/>
  <c i="13" r="M27"/>
  <c r="F81"/>
  <c r="F79"/>
  <c r="M30"/>
  <c i="1" r="AG99"/>
  <c i="13" r="L38"/>
  <c r="O21"/>
  <c r="E21"/>
  <c r="M116"/>
  <c r="M84"/>
  <c r="O20"/>
  <c r="O18"/>
  <c r="E18"/>
  <c r="M115"/>
  <c r="M83"/>
  <c r="O17"/>
  <c r="O15"/>
  <c r="E15"/>
  <c r="F116"/>
  <c r="F84"/>
  <c r="O14"/>
  <c r="O12"/>
  <c r="E12"/>
  <c r="F115"/>
  <c r="F83"/>
  <c r="O11"/>
  <c r="O9"/>
  <c r="M113"/>
  <c r="M81"/>
  <c r="F6"/>
  <c r="F110"/>
  <c r="F78"/>
  <c i="1" r="AY98"/>
  <c r="AX98"/>
  <c i="12" r="BI140"/>
  <c r="BH140"/>
  <c r="BG140"/>
  <c r="BF140"/>
  <c r="BK140"/>
  <c r="N140"/>
  <c r="BE140"/>
  <c r="BI139"/>
  <c r="BH139"/>
  <c r="BG139"/>
  <c r="BF139"/>
  <c r="BK139"/>
  <c r="N139"/>
  <c r="BE139"/>
  <c r="BI138"/>
  <c r="BH138"/>
  <c r="BG138"/>
  <c r="BF138"/>
  <c r="BK138"/>
  <c r="N138"/>
  <c r="BE138"/>
  <c r="BI137"/>
  <c r="BH137"/>
  <c r="BG137"/>
  <c r="BF137"/>
  <c r="BK137"/>
  <c r="N137"/>
  <c r="BE137"/>
  <c r="BI136"/>
  <c r="BH136"/>
  <c r="BG136"/>
  <c r="BF136"/>
  <c r="BK136"/>
  <c r="BK135"/>
  <c r="N135"/>
  <c r="N136"/>
  <c r="BE136"/>
  <c r="N94"/>
  <c r="BI134"/>
  <c r="BH134"/>
  <c r="BG134"/>
  <c r="BF134"/>
  <c r="AA134"/>
  <c r="AA133"/>
  <c r="AA132"/>
  <c r="Y134"/>
  <c r="Y133"/>
  <c r="Y132"/>
  <c r="W134"/>
  <c r="W133"/>
  <c r="W132"/>
  <c r="BK134"/>
  <c r="BK133"/>
  <c r="N133"/>
  <c r="BK132"/>
  <c r="N132"/>
  <c r="N134"/>
  <c r="BE134"/>
  <c r="N93"/>
  <c r="N92"/>
  <c r="BI131"/>
  <c r="BH131"/>
  <c r="BG131"/>
  <c r="BF131"/>
  <c r="AA131"/>
  <c r="Y131"/>
  <c r="W131"/>
  <c r="BK131"/>
  <c r="N131"/>
  <c r="BE131"/>
  <c r="BI129"/>
  <c r="BH129"/>
  <c r="BG129"/>
  <c r="BF129"/>
  <c r="AA129"/>
  <c r="Y129"/>
  <c r="W129"/>
  <c r="BK129"/>
  <c r="N129"/>
  <c r="BE129"/>
  <c r="BI128"/>
  <c r="BH128"/>
  <c r="BG128"/>
  <c r="BF128"/>
  <c r="AA128"/>
  <c r="Y128"/>
  <c r="W128"/>
  <c r="BK128"/>
  <c r="N128"/>
  <c r="BE128"/>
  <c r="BI127"/>
  <c r="BH127"/>
  <c r="BG127"/>
  <c r="BF127"/>
  <c r="AA127"/>
  <c r="AA126"/>
  <c r="Y127"/>
  <c r="Y126"/>
  <c r="W127"/>
  <c r="W126"/>
  <c r="BK127"/>
  <c r="BK126"/>
  <c r="N126"/>
  <c r="N127"/>
  <c r="BE127"/>
  <c r="N91"/>
  <c r="BI124"/>
  <c r="BH124"/>
  <c r="BG124"/>
  <c r="BF124"/>
  <c r="AA124"/>
  <c r="AA123"/>
  <c r="AA122"/>
  <c r="AA121"/>
  <c r="Y124"/>
  <c r="Y123"/>
  <c r="Y122"/>
  <c r="Y121"/>
  <c r="W124"/>
  <c r="W123"/>
  <c r="W122"/>
  <c r="W121"/>
  <c i="1" r="AU98"/>
  <c i="12" r="BK124"/>
  <c r="BK123"/>
  <c r="N123"/>
  <c r="BK122"/>
  <c r="N122"/>
  <c r="BK121"/>
  <c r="N121"/>
  <c r="N88"/>
  <c r="N124"/>
  <c r="BE124"/>
  <c r="N90"/>
  <c r="N89"/>
  <c r="F115"/>
  <c r="F113"/>
  <c r="BI102"/>
  <c r="BH102"/>
  <c r="BG102"/>
  <c r="BF102"/>
  <c r="N102"/>
  <c r="BE102"/>
  <c r="BI101"/>
  <c r="BH101"/>
  <c r="BG101"/>
  <c r="BF101"/>
  <c r="N101"/>
  <c r="BE101"/>
  <c r="BI100"/>
  <c r="BH100"/>
  <c r="BG100"/>
  <c r="BF100"/>
  <c r="N100"/>
  <c r="BE100"/>
  <c r="BI99"/>
  <c r="BH99"/>
  <c r="BG99"/>
  <c r="BF99"/>
  <c r="N99"/>
  <c r="BE99"/>
  <c r="BI98"/>
  <c r="BH98"/>
  <c r="BG98"/>
  <c r="BF98"/>
  <c r="N98"/>
  <c r="BE98"/>
  <c r="BI97"/>
  <c r="H36"/>
  <c i="1" r="BD98"/>
  <c i="12" r="BH97"/>
  <c r="H35"/>
  <c i="1" r="BC98"/>
  <c i="12" r="BG97"/>
  <c r="H34"/>
  <c i="1" r="BB98"/>
  <c i="12" r="BF97"/>
  <c r="M33"/>
  <c i="1" r="AW98"/>
  <c i="12" r="H33"/>
  <c i="1" r="BA98"/>
  <c i="12" r="N97"/>
  <c r="N96"/>
  <c r="L104"/>
  <c r="BE97"/>
  <c r="M32"/>
  <c i="1" r="AV98"/>
  <c i="12" r="H32"/>
  <c i="1" r="AZ98"/>
  <c i="12" r="M28"/>
  <c i="1" r="AS98"/>
  <c i="12" r="M27"/>
  <c r="F81"/>
  <c r="F79"/>
  <c r="M30"/>
  <c i="1" r="AG98"/>
  <c i="12" r="L38"/>
  <c r="O21"/>
  <c r="E21"/>
  <c r="M118"/>
  <c r="M84"/>
  <c r="O20"/>
  <c r="O18"/>
  <c r="E18"/>
  <c r="M117"/>
  <c r="M83"/>
  <c r="O17"/>
  <c r="O15"/>
  <c r="E15"/>
  <c r="F118"/>
  <c r="F84"/>
  <c r="O14"/>
  <c r="O12"/>
  <c r="E12"/>
  <c r="F117"/>
  <c r="F83"/>
  <c r="O11"/>
  <c r="O9"/>
  <c r="M115"/>
  <c r="M81"/>
  <c r="F6"/>
  <c r="F112"/>
  <c r="F78"/>
  <c i="1" r="AY97"/>
  <c r="AX97"/>
  <c i="11" r="BI140"/>
  <c r="BH140"/>
  <c r="BG140"/>
  <c r="BF140"/>
  <c r="BK140"/>
  <c r="N140"/>
  <c r="BE140"/>
  <c r="BI139"/>
  <c r="BH139"/>
  <c r="BG139"/>
  <c r="BF139"/>
  <c r="BK139"/>
  <c r="N139"/>
  <c r="BE139"/>
  <c r="BI138"/>
  <c r="BH138"/>
  <c r="BG138"/>
  <c r="BF138"/>
  <c r="BK138"/>
  <c r="N138"/>
  <c r="BE138"/>
  <c r="BI137"/>
  <c r="BH137"/>
  <c r="BG137"/>
  <c r="BF137"/>
  <c r="BK137"/>
  <c r="N137"/>
  <c r="BE137"/>
  <c r="BI136"/>
  <c r="BH136"/>
  <c r="BG136"/>
  <c r="BF136"/>
  <c r="BK136"/>
  <c r="BK135"/>
  <c r="N135"/>
  <c r="N136"/>
  <c r="BE136"/>
  <c r="N94"/>
  <c r="BI134"/>
  <c r="BH134"/>
  <c r="BG134"/>
  <c r="BF134"/>
  <c r="AA134"/>
  <c r="AA133"/>
  <c r="AA132"/>
  <c r="Y134"/>
  <c r="Y133"/>
  <c r="Y132"/>
  <c r="W134"/>
  <c r="W133"/>
  <c r="W132"/>
  <c r="BK134"/>
  <c r="BK133"/>
  <c r="N133"/>
  <c r="BK132"/>
  <c r="N132"/>
  <c r="N134"/>
  <c r="BE134"/>
  <c r="N93"/>
  <c r="N92"/>
  <c r="BI131"/>
  <c r="BH131"/>
  <c r="BG131"/>
  <c r="BF131"/>
  <c r="AA131"/>
  <c r="Y131"/>
  <c r="W131"/>
  <c r="BK131"/>
  <c r="N131"/>
  <c r="BE131"/>
  <c r="BI129"/>
  <c r="BH129"/>
  <c r="BG129"/>
  <c r="BF129"/>
  <c r="AA129"/>
  <c r="Y129"/>
  <c r="W129"/>
  <c r="BK129"/>
  <c r="N129"/>
  <c r="BE129"/>
  <c r="BI128"/>
  <c r="BH128"/>
  <c r="BG128"/>
  <c r="BF128"/>
  <c r="AA128"/>
  <c r="Y128"/>
  <c r="W128"/>
  <c r="BK128"/>
  <c r="N128"/>
  <c r="BE128"/>
  <c r="BI127"/>
  <c r="BH127"/>
  <c r="BG127"/>
  <c r="BF127"/>
  <c r="AA127"/>
  <c r="AA126"/>
  <c r="Y127"/>
  <c r="Y126"/>
  <c r="W127"/>
  <c r="W126"/>
  <c r="BK127"/>
  <c r="BK126"/>
  <c r="N126"/>
  <c r="N127"/>
  <c r="BE127"/>
  <c r="N91"/>
  <c r="BI124"/>
  <c r="BH124"/>
  <c r="BG124"/>
  <c r="BF124"/>
  <c r="AA124"/>
  <c r="AA123"/>
  <c r="AA122"/>
  <c r="AA121"/>
  <c r="Y124"/>
  <c r="Y123"/>
  <c r="Y122"/>
  <c r="Y121"/>
  <c r="W124"/>
  <c r="W123"/>
  <c r="W122"/>
  <c r="W121"/>
  <c i="1" r="AU97"/>
  <c i="11" r="BK124"/>
  <c r="BK123"/>
  <c r="N123"/>
  <c r="BK122"/>
  <c r="N122"/>
  <c r="BK121"/>
  <c r="N121"/>
  <c r="N88"/>
  <c r="N124"/>
  <c r="BE124"/>
  <c r="N90"/>
  <c r="N89"/>
  <c r="F115"/>
  <c r="F113"/>
  <c r="BI102"/>
  <c r="BH102"/>
  <c r="BG102"/>
  <c r="BF102"/>
  <c r="N102"/>
  <c r="BE102"/>
  <c r="BI101"/>
  <c r="BH101"/>
  <c r="BG101"/>
  <c r="BF101"/>
  <c r="N101"/>
  <c r="BE101"/>
  <c r="BI100"/>
  <c r="BH100"/>
  <c r="BG100"/>
  <c r="BF100"/>
  <c r="N100"/>
  <c r="BE100"/>
  <c r="BI99"/>
  <c r="BH99"/>
  <c r="BG99"/>
  <c r="BF99"/>
  <c r="N99"/>
  <c r="BE99"/>
  <c r="BI98"/>
  <c r="BH98"/>
  <c r="BG98"/>
  <c r="BF98"/>
  <c r="N98"/>
  <c r="BE98"/>
  <c r="BI97"/>
  <c r="H36"/>
  <c i="1" r="BD97"/>
  <c i="11" r="BH97"/>
  <c r="H35"/>
  <c i="1" r="BC97"/>
  <c i="11" r="BG97"/>
  <c r="H34"/>
  <c i="1" r="BB97"/>
  <c i="11" r="BF97"/>
  <c r="M33"/>
  <c i="1" r="AW97"/>
  <c i="11" r="H33"/>
  <c i="1" r="BA97"/>
  <c i="11" r="N97"/>
  <c r="N96"/>
  <c r="L104"/>
  <c r="BE97"/>
  <c r="M32"/>
  <c i="1" r="AV97"/>
  <c i="11" r="H32"/>
  <c i="1" r="AZ97"/>
  <c i="11" r="M28"/>
  <c i="1" r="AS97"/>
  <c i="11" r="M27"/>
  <c r="F81"/>
  <c r="F79"/>
  <c r="M30"/>
  <c i="1" r="AG97"/>
  <c i="11" r="L38"/>
  <c r="O21"/>
  <c r="E21"/>
  <c r="M118"/>
  <c r="M84"/>
  <c r="O20"/>
  <c r="O18"/>
  <c r="E18"/>
  <c r="M117"/>
  <c r="M83"/>
  <c r="O17"/>
  <c r="O15"/>
  <c r="E15"/>
  <c r="F118"/>
  <c r="F84"/>
  <c r="O14"/>
  <c r="O12"/>
  <c r="E12"/>
  <c r="F117"/>
  <c r="F83"/>
  <c r="O11"/>
  <c r="O9"/>
  <c r="M115"/>
  <c r="M81"/>
  <c r="F6"/>
  <c r="F112"/>
  <c r="F78"/>
  <c i="1" r="AY96"/>
  <c r="AX96"/>
  <c i="10" r="BI152"/>
  <c r="BH152"/>
  <c r="BG152"/>
  <c r="BF152"/>
  <c r="BK152"/>
  <c r="N152"/>
  <c r="BE152"/>
  <c r="BI151"/>
  <c r="BH151"/>
  <c r="BG151"/>
  <c r="BF151"/>
  <c r="BK151"/>
  <c r="N151"/>
  <c r="BE151"/>
  <c r="BI150"/>
  <c r="BH150"/>
  <c r="BG150"/>
  <c r="BF150"/>
  <c r="BK150"/>
  <c r="N150"/>
  <c r="BE150"/>
  <c r="BI149"/>
  <c r="BH149"/>
  <c r="BG149"/>
  <c r="BF149"/>
  <c r="BK149"/>
  <c r="N149"/>
  <c r="BE149"/>
  <c r="BI148"/>
  <c r="BH148"/>
  <c r="BG148"/>
  <c r="BF148"/>
  <c r="BK148"/>
  <c r="BK147"/>
  <c r="N147"/>
  <c r="N148"/>
  <c r="BE148"/>
  <c r="N94"/>
  <c r="BI145"/>
  <c r="BH145"/>
  <c r="BG145"/>
  <c r="BF145"/>
  <c r="AA145"/>
  <c r="AA144"/>
  <c r="AA143"/>
  <c r="Y145"/>
  <c r="Y144"/>
  <c r="Y143"/>
  <c r="W145"/>
  <c r="W144"/>
  <c r="W143"/>
  <c r="BK145"/>
  <c r="BK144"/>
  <c r="N144"/>
  <c r="BK143"/>
  <c r="N143"/>
  <c r="N145"/>
  <c r="BE145"/>
  <c r="N93"/>
  <c r="N92"/>
  <c r="BI142"/>
  <c r="BH142"/>
  <c r="BG142"/>
  <c r="BF142"/>
  <c r="AA142"/>
  <c r="Y142"/>
  <c r="W142"/>
  <c r="BK142"/>
  <c r="N142"/>
  <c r="BE142"/>
  <c r="BI141"/>
  <c r="BH141"/>
  <c r="BG141"/>
  <c r="BF141"/>
  <c r="AA141"/>
  <c r="Y141"/>
  <c r="W141"/>
  <c r="BK141"/>
  <c r="N141"/>
  <c r="BE141"/>
  <c r="BI139"/>
  <c r="BH139"/>
  <c r="BG139"/>
  <c r="BF139"/>
  <c r="AA139"/>
  <c r="Y139"/>
  <c r="W139"/>
  <c r="BK139"/>
  <c r="N139"/>
  <c r="BE139"/>
  <c r="BI138"/>
  <c r="BH138"/>
  <c r="BG138"/>
  <c r="BF138"/>
  <c r="AA138"/>
  <c r="Y138"/>
  <c r="W138"/>
  <c r="BK138"/>
  <c r="N138"/>
  <c r="BE138"/>
  <c r="BI137"/>
  <c r="BH137"/>
  <c r="BG137"/>
  <c r="BF137"/>
  <c r="AA137"/>
  <c r="AA136"/>
  <c r="Y137"/>
  <c r="Y136"/>
  <c r="W137"/>
  <c r="W136"/>
  <c r="BK137"/>
  <c r="BK136"/>
  <c r="N136"/>
  <c r="N137"/>
  <c r="BE137"/>
  <c r="N91"/>
  <c r="BI134"/>
  <c r="BH134"/>
  <c r="BG134"/>
  <c r="BF134"/>
  <c r="AA134"/>
  <c r="Y134"/>
  <c r="W134"/>
  <c r="BK134"/>
  <c r="N134"/>
  <c r="BE134"/>
  <c r="BI132"/>
  <c r="BH132"/>
  <c r="BG132"/>
  <c r="BF132"/>
  <c r="AA132"/>
  <c r="Y132"/>
  <c r="W132"/>
  <c r="BK132"/>
  <c r="N132"/>
  <c r="BE132"/>
  <c r="BI130"/>
  <c r="BH130"/>
  <c r="BG130"/>
  <c r="BF130"/>
  <c r="AA130"/>
  <c r="Y130"/>
  <c r="W130"/>
  <c r="BK130"/>
  <c r="N130"/>
  <c r="BE130"/>
  <c r="BI126"/>
  <c r="BH126"/>
  <c r="BG126"/>
  <c r="BF126"/>
  <c r="AA126"/>
  <c r="Y126"/>
  <c r="W126"/>
  <c r="BK126"/>
  <c r="N126"/>
  <c r="BE126"/>
  <c r="BI124"/>
  <c r="BH124"/>
  <c r="BG124"/>
  <c r="BF124"/>
  <c r="AA124"/>
  <c r="AA123"/>
  <c r="AA122"/>
  <c r="AA121"/>
  <c r="Y124"/>
  <c r="Y123"/>
  <c r="Y122"/>
  <c r="Y121"/>
  <c r="W124"/>
  <c r="W123"/>
  <c r="W122"/>
  <c r="W121"/>
  <c i="1" r="AU96"/>
  <c i="10" r="BK124"/>
  <c r="BK123"/>
  <c r="N123"/>
  <c r="BK122"/>
  <c r="N122"/>
  <c r="BK121"/>
  <c r="N121"/>
  <c r="N88"/>
  <c r="N124"/>
  <c r="BE124"/>
  <c r="N90"/>
  <c r="N89"/>
  <c r="F115"/>
  <c r="F113"/>
  <c r="BI102"/>
  <c r="BH102"/>
  <c r="BG102"/>
  <c r="BF102"/>
  <c r="N102"/>
  <c r="BE102"/>
  <c r="BI101"/>
  <c r="BH101"/>
  <c r="BG101"/>
  <c r="BF101"/>
  <c r="N101"/>
  <c r="BE101"/>
  <c r="BI100"/>
  <c r="BH100"/>
  <c r="BG100"/>
  <c r="BF100"/>
  <c r="N100"/>
  <c r="BE100"/>
  <c r="BI99"/>
  <c r="BH99"/>
  <c r="BG99"/>
  <c r="BF99"/>
  <c r="N99"/>
  <c r="BE99"/>
  <c r="BI98"/>
  <c r="BH98"/>
  <c r="BG98"/>
  <c r="BF98"/>
  <c r="N98"/>
  <c r="BE98"/>
  <c r="BI97"/>
  <c r="H36"/>
  <c i="1" r="BD96"/>
  <c i="10" r="BH97"/>
  <c r="H35"/>
  <c i="1" r="BC96"/>
  <c i="10" r="BG97"/>
  <c r="H34"/>
  <c i="1" r="BB96"/>
  <c i="10" r="BF97"/>
  <c r="M33"/>
  <c i="1" r="AW96"/>
  <c i="10" r="H33"/>
  <c i="1" r="BA96"/>
  <c i="10" r="N97"/>
  <c r="N96"/>
  <c r="L104"/>
  <c r="BE97"/>
  <c r="M32"/>
  <c i="1" r="AV96"/>
  <c i="10" r="H32"/>
  <c i="1" r="AZ96"/>
  <c i="10" r="M28"/>
  <c i="1" r="AS96"/>
  <c i="10" r="M27"/>
  <c r="F81"/>
  <c r="F79"/>
  <c r="M30"/>
  <c i="1" r="AG96"/>
  <c i="10" r="L38"/>
  <c r="O21"/>
  <c r="E21"/>
  <c r="M118"/>
  <c r="M84"/>
  <c r="O20"/>
  <c r="O18"/>
  <c r="E18"/>
  <c r="M117"/>
  <c r="M83"/>
  <c r="O17"/>
  <c r="O15"/>
  <c r="E15"/>
  <c r="F118"/>
  <c r="F84"/>
  <c r="O14"/>
  <c r="O12"/>
  <c r="E12"/>
  <c r="F117"/>
  <c r="F83"/>
  <c r="O11"/>
  <c r="O9"/>
  <c r="M115"/>
  <c r="M81"/>
  <c r="F6"/>
  <c r="F112"/>
  <c r="F78"/>
  <c i="1" r="AY95"/>
  <c r="AX95"/>
  <c i="9" r="BI225"/>
  <c r="BH225"/>
  <c r="BG225"/>
  <c r="BF225"/>
  <c r="BK225"/>
  <c r="N225"/>
  <c r="BE225"/>
  <c r="BI224"/>
  <c r="BH224"/>
  <c r="BG224"/>
  <c r="BF224"/>
  <c r="BK224"/>
  <c r="N224"/>
  <c r="BE224"/>
  <c r="BI223"/>
  <c r="BH223"/>
  <c r="BG223"/>
  <c r="BF223"/>
  <c r="BK223"/>
  <c r="N223"/>
  <c r="BE223"/>
  <c r="BI222"/>
  <c r="BH222"/>
  <c r="BG222"/>
  <c r="BF222"/>
  <c r="BK222"/>
  <c r="N222"/>
  <c r="BE222"/>
  <c r="BI221"/>
  <c r="BH221"/>
  <c r="BG221"/>
  <c r="BF221"/>
  <c r="BK221"/>
  <c r="BK220"/>
  <c r="N220"/>
  <c r="N221"/>
  <c r="BE221"/>
  <c r="N100"/>
  <c r="BI218"/>
  <c r="BH218"/>
  <c r="BG218"/>
  <c r="BF218"/>
  <c r="AA218"/>
  <c r="Y218"/>
  <c r="W218"/>
  <c r="BK218"/>
  <c r="N218"/>
  <c r="BE218"/>
  <c r="BI216"/>
  <c r="BH216"/>
  <c r="BG216"/>
  <c r="BF216"/>
  <c r="AA216"/>
  <c r="Y216"/>
  <c r="W216"/>
  <c r="BK216"/>
  <c r="N216"/>
  <c r="BE216"/>
  <c r="BI212"/>
  <c r="BH212"/>
  <c r="BG212"/>
  <c r="BF212"/>
  <c r="AA212"/>
  <c r="AA211"/>
  <c r="AA210"/>
  <c r="Y212"/>
  <c r="Y211"/>
  <c r="Y210"/>
  <c r="W212"/>
  <c r="W211"/>
  <c r="W210"/>
  <c r="BK212"/>
  <c r="BK211"/>
  <c r="N211"/>
  <c r="BK210"/>
  <c r="N210"/>
  <c r="N212"/>
  <c r="BE212"/>
  <c r="N99"/>
  <c r="N98"/>
  <c r="BI208"/>
  <c r="BH208"/>
  <c r="BG208"/>
  <c r="BF208"/>
  <c r="AA208"/>
  <c r="Y208"/>
  <c r="W208"/>
  <c r="BK208"/>
  <c r="N208"/>
  <c r="BE208"/>
  <c r="BI206"/>
  <c r="BH206"/>
  <c r="BG206"/>
  <c r="BF206"/>
  <c r="AA206"/>
  <c r="Y206"/>
  <c r="W206"/>
  <c r="BK206"/>
  <c r="N206"/>
  <c r="BE206"/>
  <c r="BI204"/>
  <c r="BH204"/>
  <c r="BG204"/>
  <c r="BF204"/>
  <c r="AA204"/>
  <c r="Y204"/>
  <c r="W204"/>
  <c r="BK204"/>
  <c r="N204"/>
  <c r="BE204"/>
  <c r="BI202"/>
  <c r="BH202"/>
  <c r="BG202"/>
  <c r="BF202"/>
  <c r="AA202"/>
  <c r="AA201"/>
  <c r="Y202"/>
  <c r="Y201"/>
  <c r="W202"/>
  <c r="W201"/>
  <c r="BK202"/>
  <c r="BK201"/>
  <c r="N201"/>
  <c r="N202"/>
  <c r="BE202"/>
  <c r="N97"/>
  <c r="BI199"/>
  <c r="BH199"/>
  <c r="BG199"/>
  <c r="BF199"/>
  <c r="AA199"/>
  <c r="Y199"/>
  <c r="W199"/>
  <c r="BK199"/>
  <c r="N199"/>
  <c r="BE199"/>
  <c r="BI197"/>
  <c r="BH197"/>
  <c r="BG197"/>
  <c r="BF197"/>
  <c r="AA197"/>
  <c r="Y197"/>
  <c r="W197"/>
  <c r="BK197"/>
  <c r="N197"/>
  <c r="BE197"/>
  <c r="BI195"/>
  <c r="BH195"/>
  <c r="BG195"/>
  <c r="BF195"/>
  <c r="AA195"/>
  <c r="Y195"/>
  <c r="W195"/>
  <c r="BK195"/>
  <c r="N195"/>
  <c r="BE195"/>
  <c r="BI193"/>
  <c r="BH193"/>
  <c r="BG193"/>
  <c r="BF193"/>
  <c r="AA193"/>
  <c r="Y193"/>
  <c r="W193"/>
  <c r="BK193"/>
  <c r="N193"/>
  <c r="BE193"/>
  <c r="BI191"/>
  <c r="BH191"/>
  <c r="BG191"/>
  <c r="BF191"/>
  <c r="AA191"/>
  <c r="Y191"/>
  <c r="W191"/>
  <c r="BK191"/>
  <c r="N191"/>
  <c r="BE191"/>
  <c r="BI189"/>
  <c r="BH189"/>
  <c r="BG189"/>
  <c r="BF189"/>
  <c r="AA189"/>
  <c r="Y189"/>
  <c r="W189"/>
  <c r="BK189"/>
  <c r="N189"/>
  <c r="BE189"/>
  <c r="BI187"/>
  <c r="BH187"/>
  <c r="BG187"/>
  <c r="BF187"/>
  <c r="AA187"/>
  <c r="AA186"/>
  <c r="Y187"/>
  <c r="Y186"/>
  <c r="W187"/>
  <c r="W186"/>
  <c r="BK187"/>
  <c r="BK186"/>
  <c r="N186"/>
  <c r="N187"/>
  <c r="BE187"/>
  <c r="N96"/>
  <c r="BI184"/>
  <c r="BH184"/>
  <c r="BG184"/>
  <c r="BF184"/>
  <c r="AA184"/>
  <c r="AA183"/>
  <c r="AA182"/>
  <c r="Y184"/>
  <c r="Y183"/>
  <c r="Y182"/>
  <c r="W184"/>
  <c r="W183"/>
  <c r="W182"/>
  <c r="BK184"/>
  <c r="BK183"/>
  <c r="N183"/>
  <c r="BK182"/>
  <c r="N182"/>
  <c r="N184"/>
  <c r="BE184"/>
  <c r="N95"/>
  <c r="N94"/>
  <c r="BI180"/>
  <c r="BH180"/>
  <c r="BG180"/>
  <c r="BF180"/>
  <c r="AA180"/>
  <c r="Y180"/>
  <c r="W180"/>
  <c r="BK180"/>
  <c r="N180"/>
  <c r="BE180"/>
  <c r="BI179"/>
  <c r="BH179"/>
  <c r="BG179"/>
  <c r="BF179"/>
  <c r="AA179"/>
  <c r="Y179"/>
  <c r="W179"/>
  <c r="BK179"/>
  <c r="N179"/>
  <c r="BE179"/>
  <c r="BI177"/>
  <c r="BH177"/>
  <c r="BG177"/>
  <c r="BF177"/>
  <c r="AA177"/>
  <c r="Y177"/>
  <c r="W177"/>
  <c r="BK177"/>
  <c r="N177"/>
  <c r="BE177"/>
  <c r="BI173"/>
  <c r="BH173"/>
  <c r="BG173"/>
  <c r="BF173"/>
  <c r="AA173"/>
  <c r="Y173"/>
  <c r="W173"/>
  <c r="BK173"/>
  <c r="N173"/>
  <c r="BE173"/>
  <c r="BI171"/>
  <c r="BH171"/>
  <c r="BG171"/>
  <c r="BF171"/>
  <c r="AA171"/>
  <c r="Y171"/>
  <c r="W171"/>
  <c r="BK171"/>
  <c r="N171"/>
  <c r="BE171"/>
  <c r="BI170"/>
  <c r="BH170"/>
  <c r="BG170"/>
  <c r="BF170"/>
  <c r="AA170"/>
  <c r="Y170"/>
  <c r="W170"/>
  <c r="BK170"/>
  <c r="N170"/>
  <c r="BE170"/>
  <c r="BI168"/>
  <c r="BH168"/>
  <c r="BG168"/>
  <c r="BF168"/>
  <c r="AA168"/>
  <c r="Y168"/>
  <c r="W168"/>
  <c r="BK168"/>
  <c r="N168"/>
  <c r="BE168"/>
  <c r="BI166"/>
  <c r="BH166"/>
  <c r="BG166"/>
  <c r="BF166"/>
  <c r="AA166"/>
  <c r="Y166"/>
  <c r="W166"/>
  <c r="BK166"/>
  <c r="N166"/>
  <c r="BE166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Y159"/>
  <c r="W159"/>
  <c r="BK159"/>
  <c r="N159"/>
  <c r="BE159"/>
  <c r="BI158"/>
  <c r="BH158"/>
  <c r="BG158"/>
  <c r="BF158"/>
  <c r="AA158"/>
  <c r="Y158"/>
  <c r="W158"/>
  <c r="BK158"/>
  <c r="N158"/>
  <c r="BE158"/>
  <c r="BI157"/>
  <c r="BH157"/>
  <c r="BG157"/>
  <c r="BF157"/>
  <c r="AA157"/>
  <c r="Y157"/>
  <c r="W157"/>
  <c r="BK157"/>
  <c r="N157"/>
  <c r="BE157"/>
  <c r="BI156"/>
  <c r="BH156"/>
  <c r="BG156"/>
  <c r="BF156"/>
  <c r="AA156"/>
  <c r="AA155"/>
  <c r="Y156"/>
  <c r="Y155"/>
  <c r="W156"/>
  <c r="W155"/>
  <c r="BK156"/>
  <c r="BK155"/>
  <c r="N155"/>
  <c r="N156"/>
  <c r="BE156"/>
  <c r="N93"/>
  <c r="BI151"/>
  <c r="BH151"/>
  <c r="BG151"/>
  <c r="BF151"/>
  <c r="AA151"/>
  <c r="Y151"/>
  <c r="W151"/>
  <c r="BK151"/>
  <c r="N151"/>
  <c r="BE151"/>
  <c r="BI147"/>
  <c r="BH147"/>
  <c r="BG147"/>
  <c r="BF147"/>
  <c r="AA147"/>
  <c r="AA146"/>
  <c r="Y147"/>
  <c r="Y146"/>
  <c r="W147"/>
  <c r="W146"/>
  <c r="BK147"/>
  <c r="BK146"/>
  <c r="N146"/>
  <c r="N147"/>
  <c r="BE147"/>
  <c r="N92"/>
  <c r="BI144"/>
  <c r="BH144"/>
  <c r="BG144"/>
  <c r="BF144"/>
  <c r="AA144"/>
  <c r="Y144"/>
  <c r="W144"/>
  <c r="BK144"/>
  <c r="N144"/>
  <c r="BE144"/>
  <c r="BI142"/>
  <c r="BH142"/>
  <c r="BG142"/>
  <c r="BF142"/>
  <c r="AA142"/>
  <c r="Y142"/>
  <c r="W142"/>
  <c r="BK142"/>
  <c r="N142"/>
  <c r="BE142"/>
  <c r="BI140"/>
  <c r="BH140"/>
  <c r="BG140"/>
  <c r="BF140"/>
  <c r="AA140"/>
  <c r="Y140"/>
  <c r="W140"/>
  <c r="BK140"/>
  <c r="N140"/>
  <c r="BE140"/>
  <c r="BI138"/>
  <c r="BH138"/>
  <c r="BG138"/>
  <c r="BF138"/>
  <c r="AA138"/>
  <c r="Y138"/>
  <c r="W138"/>
  <c r="BK138"/>
  <c r="N138"/>
  <c r="BE138"/>
  <c r="BI134"/>
  <c r="BH134"/>
  <c r="BG134"/>
  <c r="BF134"/>
  <c r="AA134"/>
  <c r="Y134"/>
  <c r="W134"/>
  <c r="BK134"/>
  <c r="N134"/>
  <c r="BE134"/>
  <c r="BI132"/>
  <c r="BH132"/>
  <c r="BG132"/>
  <c r="BF132"/>
  <c r="AA132"/>
  <c r="AA131"/>
  <c r="Y132"/>
  <c r="Y131"/>
  <c r="W132"/>
  <c r="W131"/>
  <c r="BK132"/>
  <c r="BK131"/>
  <c r="N131"/>
  <c r="N132"/>
  <c r="BE132"/>
  <c r="N91"/>
  <c r="BI130"/>
  <c r="BH130"/>
  <c r="BG130"/>
  <c r="BF130"/>
  <c r="AA130"/>
  <c r="AA129"/>
  <c r="AA128"/>
  <c r="AA127"/>
  <c r="Y130"/>
  <c r="Y129"/>
  <c r="Y128"/>
  <c r="Y127"/>
  <c r="W130"/>
  <c r="W129"/>
  <c r="W128"/>
  <c r="W127"/>
  <c i="1" r="AU95"/>
  <c i="9" r="BK130"/>
  <c r="BK129"/>
  <c r="N129"/>
  <c r="BK128"/>
  <c r="N128"/>
  <c r="BK127"/>
  <c r="N127"/>
  <c r="N88"/>
  <c r="N130"/>
  <c r="BE130"/>
  <c r="N90"/>
  <c r="N89"/>
  <c r="F121"/>
  <c r="F119"/>
  <c r="BI108"/>
  <c r="BH108"/>
  <c r="BG108"/>
  <c r="BF108"/>
  <c r="N108"/>
  <c r="BE10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H36"/>
  <c i="1" r="BD95"/>
  <c i="9" r="BH103"/>
  <c r="H35"/>
  <c i="1" r="BC95"/>
  <c i="9" r="BG103"/>
  <c r="H34"/>
  <c i="1" r="BB95"/>
  <c i="9" r="BF103"/>
  <c r="M33"/>
  <c i="1" r="AW95"/>
  <c i="9" r="H33"/>
  <c i="1" r="BA95"/>
  <c i="9" r="N103"/>
  <c r="N102"/>
  <c r="L110"/>
  <c r="BE103"/>
  <c r="M32"/>
  <c i="1" r="AV95"/>
  <c i="9" r="H32"/>
  <c i="1" r="AZ95"/>
  <c i="9" r="M28"/>
  <c i="1" r="AS95"/>
  <c i="9" r="M27"/>
  <c r="F81"/>
  <c r="F79"/>
  <c r="M30"/>
  <c i="1" r="AG95"/>
  <c i="9" r="L38"/>
  <c r="O21"/>
  <c r="E21"/>
  <c r="M124"/>
  <c r="M84"/>
  <c r="O20"/>
  <c r="O18"/>
  <c r="E18"/>
  <c r="M123"/>
  <c r="M83"/>
  <c r="O17"/>
  <c r="O15"/>
  <c r="E15"/>
  <c r="F124"/>
  <c r="F84"/>
  <c r="O14"/>
  <c r="O12"/>
  <c r="E12"/>
  <c r="F123"/>
  <c r="F83"/>
  <c r="O11"/>
  <c r="O9"/>
  <c r="M121"/>
  <c r="M81"/>
  <c r="F6"/>
  <c r="F118"/>
  <c r="F78"/>
  <c i="1" r="AY94"/>
  <c r="AX94"/>
  <c i="8" r="BI228"/>
  <c r="BH228"/>
  <c r="BG228"/>
  <c r="BF228"/>
  <c r="BK228"/>
  <c r="N228"/>
  <c r="BE228"/>
  <c r="BI227"/>
  <c r="BH227"/>
  <c r="BG227"/>
  <c r="BF227"/>
  <c r="BK227"/>
  <c r="N227"/>
  <c r="BE227"/>
  <c r="BI226"/>
  <c r="BH226"/>
  <c r="BG226"/>
  <c r="BF226"/>
  <c r="BK226"/>
  <c r="N226"/>
  <c r="BE226"/>
  <c r="BI225"/>
  <c r="BH225"/>
  <c r="BG225"/>
  <c r="BF225"/>
  <c r="BK225"/>
  <c r="N225"/>
  <c r="BE225"/>
  <c r="BI224"/>
  <c r="BH224"/>
  <c r="BG224"/>
  <c r="BF224"/>
  <c r="BK224"/>
  <c r="BK223"/>
  <c r="N223"/>
  <c r="N224"/>
  <c r="BE224"/>
  <c r="N100"/>
  <c r="BI221"/>
  <c r="BH221"/>
  <c r="BG221"/>
  <c r="BF221"/>
  <c r="AA221"/>
  <c r="Y221"/>
  <c r="W221"/>
  <c r="BK221"/>
  <c r="N221"/>
  <c r="BE221"/>
  <c r="BI219"/>
  <c r="BH219"/>
  <c r="BG219"/>
  <c r="BF219"/>
  <c r="AA219"/>
  <c r="Y219"/>
  <c r="W219"/>
  <c r="BK219"/>
  <c r="N219"/>
  <c r="BE219"/>
  <c r="BI215"/>
  <c r="BH215"/>
  <c r="BG215"/>
  <c r="BF215"/>
  <c r="AA215"/>
  <c r="AA214"/>
  <c r="AA213"/>
  <c r="Y215"/>
  <c r="Y214"/>
  <c r="Y213"/>
  <c r="W215"/>
  <c r="W214"/>
  <c r="W213"/>
  <c r="BK215"/>
  <c r="BK214"/>
  <c r="N214"/>
  <c r="BK213"/>
  <c r="N213"/>
  <c r="N215"/>
  <c r="BE215"/>
  <c r="N99"/>
  <c r="N98"/>
  <c r="BI211"/>
  <c r="BH211"/>
  <c r="BG211"/>
  <c r="BF211"/>
  <c r="AA211"/>
  <c r="Y211"/>
  <c r="W211"/>
  <c r="BK211"/>
  <c r="N211"/>
  <c r="BE211"/>
  <c r="BI209"/>
  <c r="BH209"/>
  <c r="BG209"/>
  <c r="BF209"/>
  <c r="AA209"/>
  <c r="Y209"/>
  <c r="W209"/>
  <c r="BK209"/>
  <c r="N209"/>
  <c r="BE209"/>
  <c r="BI207"/>
  <c r="BH207"/>
  <c r="BG207"/>
  <c r="BF207"/>
  <c r="AA207"/>
  <c r="Y207"/>
  <c r="W207"/>
  <c r="BK207"/>
  <c r="N207"/>
  <c r="BE207"/>
  <c r="BI205"/>
  <c r="BH205"/>
  <c r="BG205"/>
  <c r="BF205"/>
  <c r="AA205"/>
  <c r="AA204"/>
  <c r="Y205"/>
  <c r="Y204"/>
  <c r="W205"/>
  <c r="W204"/>
  <c r="BK205"/>
  <c r="BK204"/>
  <c r="N204"/>
  <c r="N205"/>
  <c r="BE205"/>
  <c r="N97"/>
  <c r="BI202"/>
  <c r="BH202"/>
  <c r="BG202"/>
  <c r="BF202"/>
  <c r="AA202"/>
  <c r="Y202"/>
  <c r="W202"/>
  <c r="BK202"/>
  <c r="N202"/>
  <c r="BE202"/>
  <c r="BI200"/>
  <c r="BH200"/>
  <c r="BG200"/>
  <c r="BF200"/>
  <c r="AA200"/>
  <c r="Y200"/>
  <c r="W200"/>
  <c r="BK200"/>
  <c r="N200"/>
  <c r="BE200"/>
  <c r="BI198"/>
  <c r="BH198"/>
  <c r="BG198"/>
  <c r="BF198"/>
  <c r="AA198"/>
  <c r="Y198"/>
  <c r="W198"/>
  <c r="BK198"/>
  <c r="N198"/>
  <c r="BE198"/>
  <c r="BI196"/>
  <c r="BH196"/>
  <c r="BG196"/>
  <c r="BF196"/>
  <c r="AA196"/>
  <c r="Y196"/>
  <c r="W196"/>
  <c r="BK196"/>
  <c r="N196"/>
  <c r="BE196"/>
  <c r="BI194"/>
  <c r="BH194"/>
  <c r="BG194"/>
  <c r="BF194"/>
  <c r="AA194"/>
  <c r="Y194"/>
  <c r="W194"/>
  <c r="BK194"/>
  <c r="N194"/>
  <c r="BE194"/>
  <c r="BI192"/>
  <c r="BH192"/>
  <c r="BG192"/>
  <c r="BF192"/>
  <c r="AA192"/>
  <c r="Y192"/>
  <c r="W192"/>
  <c r="BK192"/>
  <c r="N192"/>
  <c r="BE192"/>
  <c r="BI190"/>
  <c r="BH190"/>
  <c r="BG190"/>
  <c r="BF190"/>
  <c r="AA190"/>
  <c r="AA189"/>
  <c r="Y190"/>
  <c r="Y189"/>
  <c r="W190"/>
  <c r="W189"/>
  <c r="BK190"/>
  <c r="BK189"/>
  <c r="N189"/>
  <c r="N190"/>
  <c r="BE190"/>
  <c r="N96"/>
  <c r="BI187"/>
  <c r="BH187"/>
  <c r="BG187"/>
  <c r="BF187"/>
  <c r="AA187"/>
  <c r="AA186"/>
  <c r="AA185"/>
  <c r="Y187"/>
  <c r="Y186"/>
  <c r="Y185"/>
  <c r="W187"/>
  <c r="W186"/>
  <c r="W185"/>
  <c r="BK187"/>
  <c r="BK186"/>
  <c r="N186"/>
  <c r="BK185"/>
  <c r="N185"/>
  <c r="N187"/>
  <c r="BE187"/>
  <c r="N95"/>
  <c r="N94"/>
  <c r="BI183"/>
  <c r="BH183"/>
  <c r="BG183"/>
  <c r="BF183"/>
  <c r="AA183"/>
  <c r="Y183"/>
  <c r="W183"/>
  <c r="BK183"/>
  <c r="N183"/>
  <c r="BE183"/>
  <c r="BI182"/>
  <c r="BH182"/>
  <c r="BG182"/>
  <c r="BF182"/>
  <c r="AA182"/>
  <c r="Y182"/>
  <c r="W182"/>
  <c r="BK182"/>
  <c r="N182"/>
  <c r="BE182"/>
  <c r="BI180"/>
  <c r="BH180"/>
  <c r="BG180"/>
  <c r="BF180"/>
  <c r="AA180"/>
  <c r="Y180"/>
  <c r="W180"/>
  <c r="BK180"/>
  <c r="N180"/>
  <c r="BE180"/>
  <c r="BI178"/>
  <c r="BH178"/>
  <c r="BG178"/>
  <c r="BF178"/>
  <c r="AA178"/>
  <c r="Y178"/>
  <c r="W178"/>
  <c r="BK178"/>
  <c r="N178"/>
  <c r="BE178"/>
  <c r="BI174"/>
  <c r="BH174"/>
  <c r="BG174"/>
  <c r="BF174"/>
  <c r="AA174"/>
  <c r="Y174"/>
  <c r="W174"/>
  <c r="BK174"/>
  <c r="N174"/>
  <c r="BE174"/>
  <c r="BI172"/>
  <c r="BH172"/>
  <c r="BG172"/>
  <c r="BF172"/>
  <c r="AA172"/>
  <c r="Y172"/>
  <c r="W172"/>
  <c r="BK172"/>
  <c r="N172"/>
  <c r="BE172"/>
  <c r="BI171"/>
  <c r="BH171"/>
  <c r="BG171"/>
  <c r="BF171"/>
  <c r="AA171"/>
  <c r="Y171"/>
  <c r="W171"/>
  <c r="BK171"/>
  <c r="N171"/>
  <c r="BE171"/>
  <c r="BI169"/>
  <c r="BH169"/>
  <c r="BG169"/>
  <c r="BF169"/>
  <c r="AA169"/>
  <c r="Y169"/>
  <c r="W169"/>
  <c r="BK169"/>
  <c r="N169"/>
  <c r="BE169"/>
  <c r="BI167"/>
  <c r="BH167"/>
  <c r="BG167"/>
  <c r="BF167"/>
  <c r="AA167"/>
  <c r="Y167"/>
  <c r="W167"/>
  <c r="BK167"/>
  <c r="N167"/>
  <c r="BE167"/>
  <c r="BI166"/>
  <c r="BH166"/>
  <c r="BG166"/>
  <c r="BF166"/>
  <c r="AA166"/>
  <c r="Y166"/>
  <c r="W166"/>
  <c r="BK166"/>
  <c r="N166"/>
  <c r="BE166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2"/>
  <c r="BH162"/>
  <c r="BG162"/>
  <c r="BF162"/>
  <c r="AA162"/>
  <c r="Y162"/>
  <c r="W162"/>
  <c r="BK162"/>
  <c r="N162"/>
  <c r="BE162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AA158"/>
  <c r="Y159"/>
  <c r="Y158"/>
  <c r="W159"/>
  <c r="W158"/>
  <c r="BK159"/>
  <c r="BK158"/>
  <c r="N158"/>
  <c r="N159"/>
  <c r="BE159"/>
  <c r="N93"/>
  <c r="BI154"/>
  <c r="BH154"/>
  <c r="BG154"/>
  <c r="BF154"/>
  <c r="AA154"/>
  <c r="Y154"/>
  <c r="W154"/>
  <c r="BK154"/>
  <c r="N154"/>
  <c r="BE154"/>
  <c r="BI150"/>
  <c r="BH150"/>
  <c r="BG150"/>
  <c r="BF150"/>
  <c r="AA150"/>
  <c r="AA149"/>
  <c r="Y150"/>
  <c r="Y149"/>
  <c r="W150"/>
  <c r="W149"/>
  <c r="BK150"/>
  <c r="BK149"/>
  <c r="N149"/>
  <c r="N150"/>
  <c r="BE150"/>
  <c r="N92"/>
  <c r="BI147"/>
  <c r="BH147"/>
  <c r="BG147"/>
  <c r="BF147"/>
  <c r="AA147"/>
  <c r="Y147"/>
  <c r="W147"/>
  <c r="BK147"/>
  <c r="N147"/>
  <c r="BE147"/>
  <c r="BI145"/>
  <c r="BH145"/>
  <c r="BG145"/>
  <c r="BF145"/>
  <c r="AA145"/>
  <c r="Y145"/>
  <c r="W145"/>
  <c r="BK145"/>
  <c r="N145"/>
  <c r="BE145"/>
  <c r="BI143"/>
  <c r="BH143"/>
  <c r="BG143"/>
  <c r="BF143"/>
  <c r="AA143"/>
  <c r="Y143"/>
  <c r="W143"/>
  <c r="BK143"/>
  <c r="N143"/>
  <c r="BE143"/>
  <c r="BI141"/>
  <c r="BH141"/>
  <c r="BG141"/>
  <c r="BF141"/>
  <c r="AA141"/>
  <c r="Y141"/>
  <c r="W141"/>
  <c r="BK141"/>
  <c r="N141"/>
  <c r="BE141"/>
  <c r="BI137"/>
  <c r="BH137"/>
  <c r="BG137"/>
  <c r="BF137"/>
  <c r="AA137"/>
  <c r="Y137"/>
  <c r="W137"/>
  <c r="BK137"/>
  <c r="N137"/>
  <c r="BE137"/>
  <c r="BI135"/>
  <c r="BH135"/>
  <c r="BG135"/>
  <c r="BF135"/>
  <c r="AA135"/>
  <c r="AA134"/>
  <c r="Y135"/>
  <c r="Y134"/>
  <c r="W135"/>
  <c r="W134"/>
  <c r="BK135"/>
  <c r="BK134"/>
  <c r="N134"/>
  <c r="N135"/>
  <c r="BE135"/>
  <c r="N91"/>
  <c r="BI131"/>
  <c r="BH131"/>
  <c r="BG131"/>
  <c r="BF131"/>
  <c r="AA131"/>
  <c r="Y131"/>
  <c r="W131"/>
  <c r="BK131"/>
  <c r="N131"/>
  <c r="BE131"/>
  <c r="BI130"/>
  <c r="BH130"/>
  <c r="BG130"/>
  <c r="BF130"/>
  <c r="AA130"/>
  <c r="AA129"/>
  <c r="AA128"/>
  <c r="AA127"/>
  <c r="Y130"/>
  <c r="Y129"/>
  <c r="Y128"/>
  <c r="Y127"/>
  <c r="W130"/>
  <c r="W129"/>
  <c r="W128"/>
  <c r="W127"/>
  <c i="1" r="AU94"/>
  <c i="8" r="BK130"/>
  <c r="BK129"/>
  <c r="N129"/>
  <c r="BK128"/>
  <c r="N128"/>
  <c r="BK127"/>
  <c r="N127"/>
  <c r="N88"/>
  <c r="N130"/>
  <c r="BE130"/>
  <c r="N90"/>
  <c r="N89"/>
  <c r="F121"/>
  <c r="F119"/>
  <c r="BI108"/>
  <c r="BH108"/>
  <c r="BG108"/>
  <c r="BF108"/>
  <c r="N108"/>
  <c r="BE10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H36"/>
  <c i="1" r="BD94"/>
  <c i="8" r="BH103"/>
  <c r="H35"/>
  <c i="1" r="BC94"/>
  <c i="8" r="BG103"/>
  <c r="H34"/>
  <c i="1" r="BB94"/>
  <c i="8" r="BF103"/>
  <c r="M33"/>
  <c i="1" r="AW94"/>
  <c i="8" r="H33"/>
  <c i="1" r="BA94"/>
  <c i="8" r="N103"/>
  <c r="N102"/>
  <c r="L110"/>
  <c r="BE103"/>
  <c r="M32"/>
  <c i="1" r="AV94"/>
  <c i="8" r="H32"/>
  <c i="1" r="AZ94"/>
  <c i="8" r="M28"/>
  <c i="1" r="AS94"/>
  <c i="8" r="M27"/>
  <c r="F81"/>
  <c r="F79"/>
  <c r="M30"/>
  <c i="1" r="AG94"/>
  <c i="8" r="L38"/>
  <c r="O21"/>
  <c r="E21"/>
  <c r="M124"/>
  <c r="M84"/>
  <c r="O20"/>
  <c r="O18"/>
  <c r="E18"/>
  <c r="M123"/>
  <c r="M83"/>
  <c r="O17"/>
  <c r="O15"/>
  <c r="E15"/>
  <c r="F124"/>
  <c r="F84"/>
  <c r="O14"/>
  <c r="O12"/>
  <c r="E12"/>
  <c r="F123"/>
  <c r="F83"/>
  <c r="O11"/>
  <c r="O9"/>
  <c r="M121"/>
  <c r="M81"/>
  <c r="F6"/>
  <c r="F118"/>
  <c r="F78"/>
  <c i="1" r="AY93"/>
  <c r="AX93"/>
  <c i="7" r="BI220"/>
  <c r="BH220"/>
  <c r="BG220"/>
  <c r="BF220"/>
  <c r="BK220"/>
  <c r="N220"/>
  <c r="BE220"/>
  <c r="BI219"/>
  <c r="BH219"/>
  <c r="BG219"/>
  <c r="BF219"/>
  <c r="BK219"/>
  <c r="N219"/>
  <c r="BE219"/>
  <c r="BI218"/>
  <c r="BH218"/>
  <c r="BG218"/>
  <c r="BF218"/>
  <c r="BK218"/>
  <c r="N218"/>
  <c r="BE218"/>
  <c r="BI217"/>
  <c r="BH217"/>
  <c r="BG217"/>
  <c r="BF217"/>
  <c r="BK217"/>
  <c r="N217"/>
  <c r="BE217"/>
  <c r="BI216"/>
  <c r="BH216"/>
  <c r="BG216"/>
  <c r="BF216"/>
  <c r="BK216"/>
  <c r="BK215"/>
  <c r="N215"/>
  <c r="N216"/>
  <c r="BE216"/>
  <c r="N99"/>
  <c r="BI213"/>
  <c r="BH213"/>
  <c r="BG213"/>
  <c r="BF213"/>
  <c r="AA213"/>
  <c r="Y213"/>
  <c r="W213"/>
  <c r="BK213"/>
  <c r="N213"/>
  <c r="BE213"/>
  <c r="BI211"/>
  <c r="BH211"/>
  <c r="BG211"/>
  <c r="BF211"/>
  <c r="AA211"/>
  <c r="Y211"/>
  <c r="W211"/>
  <c r="BK211"/>
  <c r="N211"/>
  <c r="BE211"/>
  <c r="BI207"/>
  <c r="BH207"/>
  <c r="BG207"/>
  <c r="BF207"/>
  <c r="AA207"/>
  <c r="AA206"/>
  <c r="AA205"/>
  <c r="Y207"/>
  <c r="Y206"/>
  <c r="Y205"/>
  <c r="W207"/>
  <c r="W206"/>
  <c r="W205"/>
  <c r="BK207"/>
  <c r="BK206"/>
  <c r="N206"/>
  <c r="BK205"/>
  <c r="N205"/>
  <c r="N207"/>
  <c r="BE207"/>
  <c r="N98"/>
  <c r="N97"/>
  <c r="BI203"/>
  <c r="BH203"/>
  <c r="BG203"/>
  <c r="BF203"/>
  <c r="AA203"/>
  <c r="Y203"/>
  <c r="W203"/>
  <c r="BK203"/>
  <c r="N203"/>
  <c r="BE203"/>
  <c r="BI201"/>
  <c r="BH201"/>
  <c r="BG201"/>
  <c r="BF201"/>
  <c r="AA201"/>
  <c r="Y201"/>
  <c r="W201"/>
  <c r="BK201"/>
  <c r="N201"/>
  <c r="BE201"/>
  <c r="BI199"/>
  <c r="BH199"/>
  <c r="BG199"/>
  <c r="BF199"/>
  <c r="AA199"/>
  <c r="Y199"/>
  <c r="W199"/>
  <c r="BK199"/>
  <c r="N199"/>
  <c r="BE199"/>
  <c r="BI197"/>
  <c r="BH197"/>
  <c r="BG197"/>
  <c r="BF197"/>
  <c r="AA197"/>
  <c r="AA196"/>
  <c r="Y197"/>
  <c r="Y196"/>
  <c r="W197"/>
  <c r="W196"/>
  <c r="BK197"/>
  <c r="BK196"/>
  <c r="N196"/>
  <c r="N197"/>
  <c r="BE197"/>
  <c r="N96"/>
  <c r="BI194"/>
  <c r="BH194"/>
  <c r="BG194"/>
  <c r="BF194"/>
  <c r="AA194"/>
  <c r="Y194"/>
  <c r="W194"/>
  <c r="BK194"/>
  <c r="N194"/>
  <c r="BE194"/>
  <c r="BI192"/>
  <c r="BH192"/>
  <c r="BG192"/>
  <c r="BF192"/>
  <c r="AA192"/>
  <c r="Y192"/>
  <c r="W192"/>
  <c r="BK192"/>
  <c r="N192"/>
  <c r="BE192"/>
  <c r="BI190"/>
  <c r="BH190"/>
  <c r="BG190"/>
  <c r="BF190"/>
  <c r="AA190"/>
  <c r="Y190"/>
  <c r="W190"/>
  <c r="BK190"/>
  <c r="N190"/>
  <c r="BE190"/>
  <c r="BI188"/>
  <c r="BH188"/>
  <c r="BG188"/>
  <c r="BF188"/>
  <c r="AA188"/>
  <c r="Y188"/>
  <c r="W188"/>
  <c r="BK188"/>
  <c r="N188"/>
  <c r="BE188"/>
  <c r="BI186"/>
  <c r="BH186"/>
  <c r="BG186"/>
  <c r="BF186"/>
  <c r="AA186"/>
  <c r="Y186"/>
  <c r="W186"/>
  <c r="BK186"/>
  <c r="N186"/>
  <c r="BE186"/>
  <c r="BI184"/>
  <c r="BH184"/>
  <c r="BG184"/>
  <c r="BF184"/>
  <c r="AA184"/>
  <c r="Y184"/>
  <c r="W184"/>
  <c r="BK184"/>
  <c r="N184"/>
  <c r="BE184"/>
  <c r="BI182"/>
  <c r="BH182"/>
  <c r="BG182"/>
  <c r="BF182"/>
  <c r="AA182"/>
  <c r="AA181"/>
  <c r="Y182"/>
  <c r="Y181"/>
  <c r="W182"/>
  <c r="W181"/>
  <c r="BK182"/>
  <c r="BK181"/>
  <c r="N181"/>
  <c r="N182"/>
  <c r="BE182"/>
  <c r="N95"/>
  <c r="BI179"/>
  <c r="BH179"/>
  <c r="BG179"/>
  <c r="BF179"/>
  <c r="AA179"/>
  <c r="AA178"/>
  <c r="AA177"/>
  <c r="Y179"/>
  <c r="Y178"/>
  <c r="Y177"/>
  <c r="W179"/>
  <c r="W178"/>
  <c r="W177"/>
  <c r="BK179"/>
  <c r="BK178"/>
  <c r="N178"/>
  <c r="BK177"/>
  <c r="N177"/>
  <c r="N179"/>
  <c r="BE179"/>
  <c r="N94"/>
  <c r="N93"/>
  <c r="BI175"/>
  <c r="BH175"/>
  <c r="BG175"/>
  <c r="BF175"/>
  <c r="AA175"/>
  <c r="Y175"/>
  <c r="W175"/>
  <c r="BK175"/>
  <c r="N175"/>
  <c r="BE175"/>
  <c r="BI174"/>
  <c r="BH174"/>
  <c r="BG174"/>
  <c r="BF174"/>
  <c r="AA174"/>
  <c r="Y174"/>
  <c r="W174"/>
  <c r="BK174"/>
  <c r="N174"/>
  <c r="BE174"/>
  <c r="BI172"/>
  <c r="BH172"/>
  <c r="BG172"/>
  <c r="BF172"/>
  <c r="AA172"/>
  <c r="Y172"/>
  <c r="W172"/>
  <c r="BK172"/>
  <c r="N172"/>
  <c r="BE172"/>
  <c r="BI168"/>
  <c r="BH168"/>
  <c r="BG168"/>
  <c r="BF168"/>
  <c r="AA168"/>
  <c r="Y168"/>
  <c r="W168"/>
  <c r="BK168"/>
  <c r="N168"/>
  <c r="BE168"/>
  <c r="BI166"/>
  <c r="BH166"/>
  <c r="BG166"/>
  <c r="BF166"/>
  <c r="AA166"/>
  <c r="Y166"/>
  <c r="W166"/>
  <c r="BK166"/>
  <c r="N166"/>
  <c r="BE166"/>
  <c r="BI165"/>
  <c r="BH165"/>
  <c r="BG165"/>
  <c r="BF165"/>
  <c r="AA165"/>
  <c r="Y165"/>
  <c r="W165"/>
  <c r="BK165"/>
  <c r="N165"/>
  <c r="BE165"/>
  <c r="BI163"/>
  <c r="BH163"/>
  <c r="BG163"/>
  <c r="BF163"/>
  <c r="AA163"/>
  <c r="Y163"/>
  <c r="W163"/>
  <c r="BK163"/>
  <c r="N163"/>
  <c r="BE163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8"/>
  <c r="BH158"/>
  <c r="BG158"/>
  <c r="BF158"/>
  <c r="AA158"/>
  <c r="Y158"/>
  <c r="W158"/>
  <c r="BK158"/>
  <c r="N158"/>
  <c r="BE158"/>
  <c r="BI157"/>
  <c r="BH157"/>
  <c r="BG157"/>
  <c r="BF157"/>
  <c r="AA157"/>
  <c r="Y157"/>
  <c r="W157"/>
  <c r="BK157"/>
  <c r="N157"/>
  <c r="BE157"/>
  <c r="BI156"/>
  <c r="BH156"/>
  <c r="BG156"/>
  <c r="BF156"/>
  <c r="AA156"/>
  <c r="Y156"/>
  <c r="W156"/>
  <c r="BK156"/>
  <c r="N156"/>
  <c r="BE156"/>
  <c r="BI155"/>
  <c r="BH155"/>
  <c r="BG155"/>
  <c r="BF155"/>
  <c r="AA155"/>
  <c r="Y155"/>
  <c r="W155"/>
  <c r="BK155"/>
  <c r="N155"/>
  <c r="BE155"/>
  <c r="BI154"/>
  <c r="BH154"/>
  <c r="BG154"/>
  <c r="BF154"/>
  <c r="AA154"/>
  <c r="Y154"/>
  <c r="W154"/>
  <c r="BK154"/>
  <c r="N154"/>
  <c r="BE154"/>
  <c r="BI153"/>
  <c r="BH153"/>
  <c r="BG153"/>
  <c r="BF153"/>
  <c r="AA153"/>
  <c r="AA152"/>
  <c r="Y153"/>
  <c r="Y152"/>
  <c r="W153"/>
  <c r="W152"/>
  <c r="BK153"/>
  <c r="BK152"/>
  <c r="N152"/>
  <c r="N153"/>
  <c r="BE153"/>
  <c r="N92"/>
  <c r="BI148"/>
  <c r="BH148"/>
  <c r="BG148"/>
  <c r="BF148"/>
  <c r="AA148"/>
  <c r="Y148"/>
  <c r="W148"/>
  <c r="BK148"/>
  <c r="N148"/>
  <c r="BE148"/>
  <c r="BI144"/>
  <c r="BH144"/>
  <c r="BG144"/>
  <c r="BF144"/>
  <c r="AA144"/>
  <c r="AA143"/>
  <c r="Y144"/>
  <c r="Y143"/>
  <c r="W144"/>
  <c r="W143"/>
  <c r="BK144"/>
  <c r="BK143"/>
  <c r="N143"/>
  <c r="N144"/>
  <c r="BE144"/>
  <c r="N91"/>
  <c r="BI141"/>
  <c r="BH141"/>
  <c r="BG141"/>
  <c r="BF141"/>
  <c r="AA141"/>
  <c r="Y141"/>
  <c r="W141"/>
  <c r="BK141"/>
  <c r="N141"/>
  <c r="BE141"/>
  <c r="BI139"/>
  <c r="BH139"/>
  <c r="BG139"/>
  <c r="BF139"/>
  <c r="AA139"/>
  <c r="Y139"/>
  <c r="W139"/>
  <c r="BK139"/>
  <c r="N139"/>
  <c r="BE139"/>
  <c r="BI137"/>
  <c r="BH137"/>
  <c r="BG137"/>
  <c r="BF137"/>
  <c r="AA137"/>
  <c r="Y137"/>
  <c r="W137"/>
  <c r="BK137"/>
  <c r="N137"/>
  <c r="BE137"/>
  <c r="BI135"/>
  <c r="BH135"/>
  <c r="BG135"/>
  <c r="BF135"/>
  <c r="AA135"/>
  <c r="Y135"/>
  <c r="W135"/>
  <c r="BK135"/>
  <c r="N135"/>
  <c r="BE135"/>
  <c r="BI131"/>
  <c r="BH131"/>
  <c r="BG131"/>
  <c r="BF131"/>
  <c r="AA131"/>
  <c r="Y131"/>
  <c r="W131"/>
  <c r="BK131"/>
  <c r="N131"/>
  <c r="BE131"/>
  <c r="BI129"/>
  <c r="BH129"/>
  <c r="BG129"/>
  <c r="BF129"/>
  <c r="AA129"/>
  <c r="AA128"/>
  <c r="AA127"/>
  <c r="AA126"/>
  <c r="Y129"/>
  <c r="Y128"/>
  <c r="Y127"/>
  <c r="Y126"/>
  <c r="W129"/>
  <c r="W128"/>
  <c r="W127"/>
  <c r="W126"/>
  <c i="1" r="AU93"/>
  <c i="7" r="BK129"/>
  <c r="BK128"/>
  <c r="N128"/>
  <c r="BK127"/>
  <c r="N127"/>
  <c r="BK126"/>
  <c r="N126"/>
  <c r="N88"/>
  <c r="N129"/>
  <c r="BE129"/>
  <c r="N90"/>
  <c r="N89"/>
  <c r="F120"/>
  <c r="F11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BH103"/>
  <c r="BG103"/>
  <c r="BF103"/>
  <c r="N103"/>
  <c r="BE103"/>
  <c r="BI102"/>
  <c r="H36"/>
  <c i="1" r="BD93"/>
  <c i="7" r="BH102"/>
  <c r="H35"/>
  <c i="1" r="BC93"/>
  <c i="7" r="BG102"/>
  <c r="H34"/>
  <c i="1" r="BB93"/>
  <c i="7" r="BF102"/>
  <c r="M33"/>
  <c i="1" r="AW93"/>
  <c i="7" r="H33"/>
  <c i="1" r="BA93"/>
  <c i="7" r="N102"/>
  <c r="N101"/>
  <c r="L109"/>
  <c r="BE102"/>
  <c r="M32"/>
  <c i="1" r="AV93"/>
  <c i="7" r="H32"/>
  <c i="1" r="AZ93"/>
  <c i="7" r="M28"/>
  <c i="1" r="AS93"/>
  <c i="7" r="M27"/>
  <c r="F81"/>
  <c r="F79"/>
  <c r="M30"/>
  <c i="1" r="AG93"/>
  <c i="7" r="L38"/>
  <c r="O21"/>
  <c r="E21"/>
  <c r="M123"/>
  <c r="M84"/>
  <c r="O20"/>
  <c r="O18"/>
  <c r="E18"/>
  <c r="M122"/>
  <c r="M83"/>
  <c r="O17"/>
  <c r="O15"/>
  <c r="E15"/>
  <c r="F123"/>
  <c r="F84"/>
  <c r="O14"/>
  <c r="O12"/>
  <c r="E12"/>
  <c r="F122"/>
  <c r="F83"/>
  <c r="O11"/>
  <c r="O9"/>
  <c r="M120"/>
  <c r="M81"/>
  <c r="F6"/>
  <c r="F117"/>
  <c r="F78"/>
  <c i="1" r="AY92"/>
  <c r="AX92"/>
  <c i="6" r="BI228"/>
  <c r="BH228"/>
  <c r="BG228"/>
  <c r="BF228"/>
  <c r="BK228"/>
  <c r="N228"/>
  <c r="BE228"/>
  <c r="BI227"/>
  <c r="BH227"/>
  <c r="BG227"/>
  <c r="BF227"/>
  <c r="BK227"/>
  <c r="N227"/>
  <c r="BE227"/>
  <c r="BI226"/>
  <c r="BH226"/>
  <c r="BG226"/>
  <c r="BF226"/>
  <c r="BK226"/>
  <c r="N226"/>
  <c r="BE226"/>
  <c r="BI225"/>
  <c r="BH225"/>
  <c r="BG225"/>
  <c r="BF225"/>
  <c r="BK225"/>
  <c r="N225"/>
  <c r="BE225"/>
  <c r="BI224"/>
  <c r="BH224"/>
  <c r="BG224"/>
  <c r="BF224"/>
  <c r="BK224"/>
  <c r="BK223"/>
  <c r="N223"/>
  <c r="N224"/>
  <c r="BE224"/>
  <c r="N100"/>
  <c r="BI221"/>
  <c r="BH221"/>
  <c r="BG221"/>
  <c r="BF221"/>
  <c r="AA221"/>
  <c r="Y221"/>
  <c r="W221"/>
  <c r="BK221"/>
  <c r="N221"/>
  <c r="BE221"/>
  <c r="BI219"/>
  <c r="BH219"/>
  <c r="BG219"/>
  <c r="BF219"/>
  <c r="AA219"/>
  <c r="Y219"/>
  <c r="W219"/>
  <c r="BK219"/>
  <c r="N219"/>
  <c r="BE219"/>
  <c r="BI215"/>
  <c r="BH215"/>
  <c r="BG215"/>
  <c r="BF215"/>
  <c r="AA215"/>
  <c r="AA214"/>
  <c r="AA213"/>
  <c r="Y215"/>
  <c r="Y214"/>
  <c r="Y213"/>
  <c r="W215"/>
  <c r="W214"/>
  <c r="W213"/>
  <c r="BK215"/>
  <c r="BK214"/>
  <c r="N214"/>
  <c r="BK213"/>
  <c r="N213"/>
  <c r="N215"/>
  <c r="BE215"/>
  <c r="N99"/>
  <c r="N98"/>
  <c r="BI211"/>
  <c r="BH211"/>
  <c r="BG211"/>
  <c r="BF211"/>
  <c r="AA211"/>
  <c r="Y211"/>
  <c r="W211"/>
  <c r="BK211"/>
  <c r="N211"/>
  <c r="BE211"/>
  <c r="BI209"/>
  <c r="BH209"/>
  <c r="BG209"/>
  <c r="BF209"/>
  <c r="AA209"/>
  <c r="Y209"/>
  <c r="W209"/>
  <c r="BK209"/>
  <c r="N209"/>
  <c r="BE209"/>
  <c r="BI207"/>
  <c r="BH207"/>
  <c r="BG207"/>
  <c r="BF207"/>
  <c r="AA207"/>
  <c r="Y207"/>
  <c r="W207"/>
  <c r="BK207"/>
  <c r="N207"/>
  <c r="BE207"/>
  <c r="BI205"/>
  <c r="BH205"/>
  <c r="BG205"/>
  <c r="BF205"/>
  <c r="AA205"/>
  <c r="AA204"/>
  <c r="Y205"/>
  <c r="Y204"/>
  <c r="W205"/>
  <c r="W204"/>
  <c r="BK205"/>
  <c r="BK204"/>
  <c r="N204"/>
  <c r="N205"/>
  <c r="BE205"/>
  <c r="N97"/>
  <c r="BI202"/>
  <c r="BH202"/>
  <c r="BG202"/>
  <c r="BF202"/>
  <c r="AA202"/>
  <c r="Y202"/>
  <c r="W202"/>
  <c r="BK202"/>
  <c r="N202"/>
  <c r="BE202"/>
  <c r="BI200"/>
  <c r="BH200"/>
  <c r="BG200"/>
  <c r="BF200"/>
  <c r="AA200"/>
  <c r="Y200"/>
  <c r="W200"/>
  <c r="BK200"/>
  <c r="N200"/>
  <c r="BE200"/>
  <c r="BI198"/>
  <c r="BH198"/>
  <c r="BG198"/>
  <c r="BF198"/>
  <c r="AA198"/>
  <c r="Y198"/>
  <c r="W198"/>
  <c r="BK198"/>
  <c r="N198"/>
  <c r="BE198"/>
  <c r="BI196"/>
  <c r="BH196"/>
  <c r="BG196"/>
  <c r="BF196"/>
  <c r="AA196"/>
  <c r="Y196"/>
  <c r="W196"/>
  <c r="BK196"/>
  <c r="N196"/>
  <c r="BE196"/>
  <c r="BI194"/>
  <c r="BH194"/>
  <c r="BG194"/>
  <c r="BF194"/>
  <c r="AA194"/>
  <c r="Y194"/>
  <c r="W194"/>
  <c r="BK194"/>
  <c r="N194"/>
  <c r="BE194"/>
  <c r="BI192"/>
  <c r="BH192"/>
  <c r="BG192"/>
  <c r="BF192"/>
  <c r="AA192"/>
  <c r="Y192"/>
  <c r="W192"/>
  <c r="BK192"/>
  <c r="N192"/>
  <c r="BE192"/>
  <c r="BI190"/>
  <c r="BH190"/>
  <c r="BG190"/>
  <c r="BF190"/>
  <c r="AA190"/>
  <c r="AA189"/>
  <c r="Y190"/>
  <c r="Y189"/>
  <c r="W190"/>
  <c r="W189"/>
  <c r="BK190"/>
  <c r="BK189"/>
  <c r="N189"/>
  <c r="N190"/>
  <c r="BE190"/>
  <c r="N96"/>
  <c r="BI187"/>
  <c r="BH187"/>
  <c r="BG187"/>
  <c r="BF187"/>
  <c r="AA187"/>
  <c r="AA186"/>
  <c r="AA185"/>
  <c r="Y187"/>
  <c r="Y186"/>
  <c r="Y185"/>
  <c r="W187"/>
  <c r="W186"/>
  <c r="W185"/>
  <c r="BK187"/>
  <c r="BK186"/>
  <c r="N186"/>
  <c r="BK185"/>
  <c r="N185"/>
  <c r="N187"/>
  <c r="BE187"/>
  <c r="N95"/>
  <c r="N94"/>
  <c r="BI183"/>
  <c r="BH183"/>
  <c r="BG183"/>
  <c r="BF183"/>
  <c r="AA183"/>
  <c r="Y183"/>
  <c r="W183"/>
  <c r="BK183"/>
  <c r="N183"/>
  <c r="BE183"/>
  <c r="BI182"/>
  <c r="BH182"/>
  <c r="BG182"/>
  <c r="BF182"/>
  <c r="AA182"/>
  <c r="Y182"/>
  <c r="W182"/>
  <c r="BK182"/>
  <c r="N182"/>
  <c r="BE182"/>
  <c r="BI180"/>
  <c r="BH180"/>
  <c r="BG180"/>
  <c r="BF180"/>
  <c r="AA180"/>
  <c r="Y180"/>
  <c r="W180"/>
  <c r="BK180"/>
  <c r="N180"/>
  <c r="BE180"/>
  <c r="BI178"/>
  <c r="BH178"/>
  <c r="BG178"/>
  <c r="BF178"/>
  <c r="AA178"/>
  <c r="Y178"/>
  <c r="W178"/>
  <c r="BK178"/>
  <c r="N178"/>
  <c r="BE178"/>
  <c r="BI174"/>
  <c r="BH174"/>
  <c r="BG174"/>
  <c r="BF174"/>
  <c r="AA174"/>
  <c r="Y174"/>
  <c r="W174"/>
  <c r="BK174"/>
  <c r="N174"/>
  <c r="BE174"/>
  <c r="BI172"/>
  <c r="BH172"/>
  <c r="BG172"/>
  <c r="BF172"/>
  <c r="AA172"/>
  <c r="Y172"/>
  <c r="W172"/>
  <c r="BK172"/>
  <c r="N172"/>
  <c r="BE172"/>
  <c r="BI171"/>
  <c r="BH171"/>
  <c r="BG171"/>
  <c r="BF171"/>
  <c r="AA171"/>
  <c r="Y171"/>
  <c r="W171"/>
  <c r="BK171"/>
  <c r="N171"/>
  <c r="BE171"/>
  <c r="BI169"/>
  <c r="BH169"/>
  <c r="BG169"/>
  <c r="BF169"/>
  <c r="AA169"/>
  <c r="Y169"/>
  <c r="W169"/>
  <c r="BK169"/>
  <c r="N169"/>
  <c r="BE169"/>
  <c r="BI167"/>
  <c r="BH167"/>
  <c r="BG167"/>
  <c r="BF167"/>
  <c r="AA167"/>
  <c r="Y167"/>
  <c r="W167"/>
  <c r="BK167"/>
  <c r="N167"/>
  <c r="BE167"/>
  <c r="BI166"/>
  <c r="BH166"/>
  <c r="BG166"/>
  <c r="BF166"/>
  <c r="AA166"/>
  <c r="Y166"/>
  <c r="W166"/>
  <c r="BK166"/>
  <c r="N166"/>
  <c r="BE166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2"/>
  <c r="BH162"/>
  <c r="BG162"/>
  <c r="BF162"/>
  <c r="AA162"/>
  <c r="Y162"/>
  <c r="W162"/>
  <c r="BK162"/>
  <c r="N162"/>
  <c r="BE162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AA158"/>
  <c r="Y159"/>
  <c r="Y158"/>
  <c r="W159"/>
  <c r="W158"/>
  <c r="BK159"/>
  <c r="BK158"/>
  <c r="N158"/>
  <c r="N159"/>
  <c r="BE159"/>
  <c r="N93"/>
  <c r="BI154"/>
  <c r="BH154"/>
  <c r="BG154"/>
  <c r="BF154"/>
  <c r="AA154"/>
  <c r="Y154"/>
  <c r="W154"/>
  <c r="BK154"/>
  <c r="N154"/>
  <c r="BE154"/>
  <c r="BI150"/>
  <c r="BH150"/>
  <c r="BG150"/>
  <c r="BF150"/>
  <c r="AA150"/>
  <c r="AA149"/>
  <c r="Y150"/>
  <c r="Y149"/>
  <c r="W150"/>
  <c r="W149"/>
  <c r="BK150"/>
  <c r="BK149"/>
  <c r="N149"/>
  <c r="N150"/>
  <c r="BE150"/>
  <c r="N92"/>
  <c r="BI147"/>
  <c r="BH147"/>
  <c r="BG147"/>
  <c r="BF147"/>
  <c r="AA147"/>
  <c r="Y147"/>
  <c r="W147"/>
  <c r="BK147"/>
  <c r="N147"/>
  <c r="BE147"/>
  <c r="BI145"/>
  <c r="BH145"/>
  <c r="BG145"/>
  <c r="BF145"/>
  <c r="AA145"/>
  <c r="Y145"/>
  <c r="W145"/>
  <c r="BK145"/>
  <c r="N145"/>
  <c r="BE145"/>
  <c r="BI143"/>
  <c r="BH143"/>
  <c r="BG143"/>
  <c r="BF143"/>
  <c r="AA143"/>
  <c r="Y143"/>
  <c r="W143"/>
  <c r="BK143"/>
  <c r="N143"/>
  <c r="BE143"/>
  <c r="BI141"/>
  <c r="BH141"/>
  <c r="BG141"/>
  <c r="BF141"/>
  <c r="AA141"/>
  <c r="Y141"/>
  <c r="W141"/>
  <c r="BK141"/>
  <c r="N141"/>
  <c r="BE141"/>
  <c r="BI137"/>
  <c r="BH137"/>
  <c r="BG137"/>
  <c r="BF137"/>
  <c r="AA137"/>
  <c r="Y137"/>
  <c r="W137"/>
  <c r="BK137"/>
  <c r="N137"/>
  <c r="BE137"/>
  <c r="BI135"/>
  <c r="BH135"/>
  <c r="BG135"/>
  <c r="BF135"/>
  <c r="AA135"/>
  <c r="AA134"/>
  <c r="Y135"/>
  <c r="Y134"/>
  <c r="W135"/>
  <c r="W134"/>
  <c r="BK135"/>
  <c r="BK134"/>
  <c r="N134"/>
  <c r="N135"/>
  <c r="BE135"/>
  <c r="N91"/>
  <c r="BI131"/>
  <c r="BH131"/>
  <c r="BG131"/>
  <c r="BF131"/>
  <c r="AA131"/>
  <c r="Y131"/>
  <c r="W131"/>
  <c r="BK131"/>
  <c r="N131"/>
  <c r="BE131"/>
  <c r="BI130"/>
  <c r="BH130"/>
  <c r="BG130"/>
  <c r="BF130"/>
  <c r="AA130"/>
  <c r="AA129"/>
  <c r="AA128"/>
  <c r="AA127"/>
  <c r="Y130"/>
  <c r="Y129"/>
  <c r="Y128"/>
  <c r="Y127"/>
  <c r="W130"/>
  <c r="W129"/>
  <c r="W128"/>
  <c r="W127"/>
  <c i="1" r="AU92"/>
  <c i="6" r="BK130"/>
  <c r="BK129"/>
  <c r="N129"/>
  <c r="BK128"/>
  <c r="N128"/>
  <c r="BK127"/>
  <c r="N127"/>
  <c r="N88"/>
  <c r="N130"/>
  <c r="BE130"/>
  <c r="N90"/>
  <c r="N89"/>
  <c r="F121"/>
  <c r="F119"/>
  <c r="BI108"/>
  <c r="BH108"/>
  <c r="BG108"/>
  <c r="BF108"/>
  <c r="N108"/>
  <c r="BE10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H36"/>
  <c i="1" r="BD92"/>
  <c i="6" r="BH103"/>
  <c r="H35"/>
  <c i="1" r="BC92"/>
  <c i="6" r="BG103"/>
  <c r="H34"/>
  <c i="1" r="BB92"/>
  <c i="6" r="BF103"/>
  <c r="M33"/>
  <c i="1" r="AW92"/>
  <c i="6" r="H33"/>
  <c i="1" r="BA92"/>
  <c i="6" r="N103"/>
  <c r="N102"/>
  <c r="L110"/>
  <c r="BE103"/>
  <c r="M32"/>
  <c i="1" r="AV92"/>
  <c i="6" r="H32"/>
  <c i="1" r="AZ92"/>
  <c i="6" r="M28"/>
  <c i="1" r="AS92"/>
  <c i="6" r="M27"/>
  <c r="F81"/>
  <c r="F79"/>
  <c r="M30"/>
  <c i="1" r="AG92"/>
  <c i="6" r="L38"/>
  <c r="O21"/>
  <c r="E21"/>
  <c r="M124"/>
  <c r="M84"/>
  <c r="O20"/>
  <c r="O18"/>
  <c r="E18"/>
  <c r="M123"/>
  <c r="M83"/>
  <c r="O17"/>
  <c r="O15"/>
  <c r="E15"/>
  <c r="F124"/>
  <c r="F84"/>
  <c r="O14"/>
  <c r="O12"/>
  <c r="E12"/>
  <c r="F123"/>
  <c r="F83"/>
  <c r="O11"/>
  <c r="O9"/>
  <c r="M121"/>
  <c r="M81"/>
  <c r="F6"/>
  <c r="F118"/>
  <c r="F78"/>
  <c i="1" r="AY91"/>
  <c r="AX91"/>
  <c i="5" r="BI228"/>
  <c r="BH228"/>
  <c r="BG228"/>
  <c r="BF228"/>
  <c r="BK228"/>
  <c r="N228"/>
  <c r="BE228"/>
  <c r="BI227"/>
  <c r="BH227"/>
  <c r="BG227"/>
  <c r="BF227"/>
  <c r="BK227"/>
  <c r="N227"/>
  <c r="BE227"/>
  <c r="BI226"/>
  <c r="BH226"/>
  <c r="BG226"/>
  <c r="BF226"/>
  <c r="BK226"/>
  <c r="N226"/>
  <c r="BE226"/>
  <c r="BI225"/>
  <c r="BH225"/>
  <c r="BG225"/>
  <c r="BF225"/>
  <c r="BK225"/>
  <c r="N225"/>
  <c r="BE225"/>
  <c r="BI224"/>
  <c r="BH224"/>
  <c r="BG224"/>
  <c r="BF224"/>
  <c r="BK224"/>
  <c r="BK223"/>
  <c r="N223"/>
  <c r="N224"/>
  <c r="BE224"/>
  <c r="N100"/>
  <c r="BI221"/>
  <c r="BH221"/>
  <c r="BG221"/>
  <c r="BF221"/>
  <c r="AA221"/>
  <c r="Y221"/>
  <c r="W221"/>
  <c r="BK221"/>
  <c r="N221"/>
  <c r="BE221"/>
  <c r="BI219"/>
  <c r="BH219"/>
  <c r="BG219"/>
  <c r="BF219"/>
  <c r="AA219"/>
  <c r="Y219"/>
  <c r="W219"/>
  <c r="BK219"/>
  <c r="N219"/>
  <c r="BE219"/>
  <c r="BI215"/>
  <c r="BH215"/>
  <c r="BG215"/>
  <c r="BF215"/>
  <c r="AA215"/>
  <c r="AA214"/>
  <c r="AA213"/>
  <c r="Y215"/>
  <c r="Y214"/>
  <c r="Y213"/>
  <c r="W215"/>
  <c r="W214"/>
  <c r="W213"/>
  <c r="BK215"/>
  <c r="BK214"/>
  <c r="N214"/>
  <c r="BK213"/>
  <c r="N213"/>
  <c r="N215"/>
  <c r="BE215"/>
  <c r="N99"/>
  <c r="N98"/>
  <c r="BI211"/>
  <c r="BH211"/>
  <c r="BG211"/>
  <c r="BF211"/>
  <c r="AA211"/>
  <c r="Y211"/>
  <c r="W211"/>
  <c r="BK211"/>
  <c r="N211"/>
  <c r="BE211"/>
  <c r="BI209"/>
  <c r="BH209"/>
  <c r="BG209"/>
  <c r="BF209"/>
  <c r="AA209"/>
  <c r="Y209"/>
  <c r="W209"/>
  <c r="BK209"/>
  <c r="N209"/>
  <c r="BE209"/>
  <c r="BI207"/>
  <c r="BH207"/>
  <c r="BG207"/>
  <c r="BF207"/>
  <c r="AA207"/>
  <c r="Y207"/>
  <c r="W207"/>
  <c r="BK207"/>
  <c r="N207"/>
  <c r="BE207"/>
  <c r="BI205"/>
  <c r="BH205"/>
  <c r="BG205"/>
  <c r="BF205"/>
  <c r="AA205"/>
  <c r="AA204"/>
  <c r="Y205"/>
  <c r="Y204"/>
  <c r="W205"/>
  <c r="W204"/>
  <c r="BK205"/>
  <c r="BK204"/>
  <c r="N204"/>
  <c r="N205"/>
  <c r="BE205"/>
  <c r="N97"/>
  <c r="BI202"/>
  <c r="BH202"/>
  <c r="BG202"/>
  <c r="BF202"/>
  <c r="AA202"/>
  <c r="Y202"/>
  <c r="W202"/>
  <c r="BK202"/>
  <c r="N202"/>
  <c r="BE202"/>
  <c r="BI200"/>
  <c r="BH200"/>
  <c r="BG200"/>
  <c r="BF200"/>
  <c r="AA200"/>
  <c r="Y200"/>
  <c r="W200"/>
  <c r="BK200"/>
  <c r="N200"/>
  <c r="BE200"/>
  <c r="BI198"/>
  <c r="BH198"/>
  <c r="BG198"/>
  <c r="BF198"/>
  <c r="AA198"/>
  <c r="Y198"/>
  <c r="W198"/>
  <c r="BK198"/>
  <c r="N198"/>
  <c r="BE198"/>
  <c r="BI196"/>
  <c r="BH196"/>
  <c r="BG196"/>
  <c r="BF196"/>
  <c r="AA196"/>
  <c r="Y196"/>
  <c r="W196"/>
  <c r="BK196"/>
  <c r="N196"/>
  <c r="BE196"/>
  <c r="BI194"/>
  <c r="BH194"/>
  <c r="BG194"/>
  <c r="BF194"/>
  <c r="AA194"/>
  <c r="Y194"/>
  <c r="W194"/>
  <c r="BK194"/>
  <c r="N194"/>
  <c r="BE194"/>
  <c r="BI192"/>
  <c r="BH192"/>
  <c r="BG192"/>
  <c r="BF192"/>
  <c r="AA192"/>
  <c r="Y192"/>
  <c r="W192"/>
  <c r="BK192"/>
  <c r="N192"/>
  <c r="BE192"/>
  <c r="BI190"/>
  <c r="BH190"/>
  <c r="BG190"/>
  <c r="BF190"/>
  <c r="AA190"/>
  <c r="AA189"/>
  <c r="Y190"/>
  <c r="Y189"/>
  <c r="W190"/>
  <c r="W189"/>
  <c r="BK190"/>
  <c r="BK189"/>
  <c r="N189"/>
  <c r="N190"/>
  <c r="BE190"/>
  <c r="N96"/>
  <c r="BI187"/>
  <c r="BH187"/>
  <c r="BG187"/>
  <c r="BF187"/>
  <c r="AA187"/>
  <c r="AA186"/>
  <c r="AA185"/>
  <c r="Y187"/>
  <c r="Y186"/>
  <c r="Y185"/>
  <c r="W187"/>
  <c r="W186"/>
  <c r="W185"/>
  <c r="BK187"/>
  <c r="BK186"/>
  <c r="N186"/>
  <c r="BK185"/>
  <c r="N185"/>
  <c r="N187"/>
  <c r="BE187"/>
  <c r="N95"/>
  <c r="N94"/>
  <c r="BI183"/>
  <c r="BH183"/>
  <c r="BG183"/>
  <c r="BF183"/>
  <c r="AA183"/>
  <c r="Y183"/>
  <c r="W183"/>
  <c r="BK183"/>
  <c r="N183"/>
  <c r="BE183"/>
  <c r="BI182"/>
  <c r="BH182"/>
  <c r="BG182"/>
  <c r="BF182"/>
  <c r="AA182"/>
  <c r="Y182"/>
  <c r="W182"/>
  <c r="BK182"/>
  <c r="N182"/>
  <c r="BE182"/>
  <c r="BI180"/>
  <c r="BH180"/>
  <c r="BG180"/>
  <c r="BF180"/>
  <c r="AA180"/>
  <c r="Y180"/>
  <c r="W180"/>
  <c r="BK180"/>
  <c r="N180"/>
  <c r="BE180"/>
  <c r="BI178"/>
  <c r="BH178"/>
  <c r="BG178"/>
  <c r="BF178"/>
  <c r="AA178"/>
  <c r="Y178"/>
  <c r="W178"/>
  <c r="BK178"/>
  <c r="N178"/>
  <c r="BE178"/>
  <c r="BI174"/>
  <c r="BH174"/>
  <c r="BG174"/>
  <c r="BF174"/>
  <c r="AA174"/>
  <c r="Y174"/>
  <c r="W174"/>
  <c r="BK174"/>
  <c r="N174"/>
  <c r="BE174"/>
  <c r="BI172"/>
  <c r="BH172"/>
  <c r="BG172"/>
  <c r="BF172"/>
  <c r="AA172"/>
  <c r="Y172"/>
  <c r="W172"/>
  <c r="BK172"/>
  <c r="N172"/>
  <c r="BE172"/>
  <c r="BI171"/>
  <c r="BH171"/>
  <c r="BG171"/>
  <c r="BF171"/>
  <c r="AA171"/>
  <c r="Y171"/>
  <c r="W171"/>
  <c r="BK171"/>
  <c r="N171"/>
  <c r="BE171"/>
  <c r="BI169"/>
  <c r="BH169"/>
  <c r="BG169"/>
  <c r="BF169"/>
  <c r="AA169"/>
  <c r="Y169"/>
  <c r="W169"/>
  <c r="BK169"/>
  <c r="N169"/>
  <c r="BE169"/>
  <c r="BI167"/>
  <c r="BH167"/>
  <c r="BG167"/>
  <c r="BF167"/>
  <c r="AA167"/>
  <c r="Y167"/>
  <c r="W167"/>
  <c r="BK167"/>
  <c r="N167"/>
  <c r="BE167"/>
  <c r="BI166"/>
  <c r="BH166"/>
  <c r="BG166"/>
  <c r="BF166"/>
  <c r="AA166"/>
  <c r="Y166"/>
  <c r="W166"/>
  <c r="BK166"/>
  <c r="N166"/>
  <c r="BE166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2"/>
  <c r="BH162"/>
  <c r="BG162"/>
  <c r="BF162"/>
  <c r="AA162"/>
  <c r="Y162"/>
  <c r="W162"/>
  <c r="BK162"/>
  <c r="N162"/>
  <c r="BE162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AA158"/>
  <c r="Y159"/>
  <c r="Y158"/>
  <c r="W159"/>
  <c r="W158"/>
  <c r="BK159"/>
  <c r="BK158"/>
  <c r="N158"/>
  <c r="N159"/>
  <c r="BE159"/>
  <c r="N93"/>
  <c r="BI154"/>
  <c r="BH154"/>
  <c r="BG154"/>
  <c r="BF154"/>
  <c r="AA154"/>
  <c r="Y154"/>
  <c r="W154"/>
  <c r="BK154"/>
  <c r="N154"/>
  <c r="BE154"/>
  <c r="BI150"/>
  <c r="BH150"/>
  <c r="BG150"/>
  <c r="BF150"/>
  <c r="AA150"/>
  <c r="AA149"/>
  <c r="Y150"/>
  <c r="Y149"/>
  <c r="W150"/>
  <c r="W149"/>
  <c r="BK150"/>
  <c r="BK149"/>
  <c r="N149"/>
  <c r="N150"/>
  <c r="BE150"/>
  <c r="N92"/>
  <c r="BI147"/>
  <c r="BH147"/>
  <c r="BG147"/>
  <c r="BF147"/>
  <c r="AA147"/>
  <c r="Y147"/>
  <c r="W147"/>
  <c r="BK147"/>
  <c r="N147"/>
  <c r="BE147"/>
  <c r="BI145"/>
  <c r="BH145"/>
  <c r="BG145"/>
  <c r="BF145"/>
  <c r="AA145"/>
  <c r="Y145"/>
  <c r="W145"/>
  <c r="BK145"/>
  <c r="N145"/>
  <c r="BE145"/>
  <c r="BI143"/>
  <c r="BH143"/>
  <c r="BG143"/>
  <c r="BF143"/>
  <c r="AA143"/>
  <c r="Y143"/>
  <c r="W143"/>
  <c r="BK143"/>
  <c r="N143"/>
  <c r="BE143"/>
  <c r="BI141"/>
  <c r="BH141"/>
  <c r="BG141"/>
  <c r="BF141"/>
  <c r="AA141"/>
  <c r="Y141"/>
  <c r="W141"/>
  <c r="BK141"/>
  <c r="N141"/>
  <c r="BE141"/>
  <c r="BI137"/>
  <c r="BH137"/>
  <c r="BG137"/>
  <c r="BF137"/>
  <c r="AA137"/>
  <c r="Y137"/>
  <c r="W137"/>
  <c r="BK137"/>
  <c r="N137"/>
  <c r="BE137"/>
  <c r="BI135"/>
  <c r="BH135"/>
  <c r="BG135"/>
  <c r="BF135"/>
  <c r="AA135"/>
  <c r="AA134"/>
  <c r="Y135"/>
  <c r="Y134"/>
  <c r="W135"/>
  <c r="W134"/>
  <c r="BK135"/>
  <c r="BK134"/>
  <c r="N134"/>
  <c r="N135"/>
  <c r="BE135"/>
  <c r="N91"/>
  <c r="BI131"/>
  <c r="BH131"/>
  <c r="BG131"/>
  <c r="BF131"/>
  <c r="AA131"/>
  <c r="Y131"/>
  <c r="W131"/>
  <c r="BK131"/>
  <c r="N131"/>
  <c r="BE131"/>
  <c r="BI130"/>
  <c r="BH130"/>
  <c r="BG130"/>
  <c r="BF130"/>
  <c r="AA130"/>
  <c r="AA129"/>
  <c r="AA128"/>
  <c r="AA127"/>
  <c r="Y130"/>
  <c r="Y129"/>
  <c r="Y128"/>
  <c r="Y127"/>
  <c r="W130"/>
  <c r="W129"/>
  <c r="W128"/>
  <c r="W127"/>
  <c i="1" r="AU91"/>
  <c i="5" r="BK130"/>
  <c r="BK129"/>
  <c r="N129"/>
  <c r="BK128"/>
  <c r="N128"/>
  <c r="BK127"/>
  <c r="N127"/>
  <c r="N88"/>
  <c r="N130"/>
  <c r="BE130"/>
  <c r="N90"/>
  <c r="N89"/>
  <c r="F121"/>
  <c r="F119"/>
  <c r="BI108"/>
  <c r="BH108"/>
  <c r="BG108"/>
  <c r="BF108"/>
  <c r="N108"/>
  <c r="BE10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H36"/>
  <c i="1" r="BD91"/>
  <c i="5" r="BH103"/>
  <c r="H35"/>
  <c i="1" r="BC91"/>
  <c i="5" r="BG103"/>
  <c r="H34"/>
  <c i="1" r="BB91"/>
  <c i="5" r="BF103"/>
  <c r="M33"/>
  <c i="1" r="AW91"/>
  <c i="5" r="H33"/>
  <c i="1" r="BA91"/>
  <c i="5" r="N103"/>
  <c r="N102"/>
  <c r="L110"/>
  <c r="BE103"/>
  <c r="M32"/>
  <c i="1" r="AV91"/>
  <c i="5" r="H32"/>
  <c i="1" r="AZ91"/>
  <c i="5" r="M28"/>
  <c i="1" r="AS91"/>
  <c i="5" r="M27"/>
  <c r="F81"/>
  <c r="F79"/>
  <c r="M30"/>
  <c i="1" r="AG91"/>
  <c i="5" r="L38"/>
  <c r="O21"/>
  <c r="E21"/>
  <c r="M124"/>
  <c r="M84"/>
  <c r="O20"/>
  <c r="O18"/>
  <c r="E18"/>
  <c r="M123"/>
  <c r="M83"/>
  <c r="O17"/>
  <c r="O15"/>
  <c r="E15"/>
  <c r="F124"/>
  <c r="F84"/>
  <c r="O14"/>
  <c r="O12"/>
  <c r="E12"/>
  <c r="F123"/>
  <c r="F83"/>
  <c r="O11"/>
  <c r="O9"/>
  <c r="M121"/>
  <c r="M81"/>
  <c r="F6"/>
  <c r="F118"/>
  <c r="F78"/>
  <c i="1" r="AY90"/>
  <c r="AX90"/>
  <c i="4" r="BI223"/>
  <c r="BH223"/>
  <c r="BG223"/>
  <c r="BF223"/>
  <c r="BK223"/>
  <c r="N223"/>
  <c r="BE223"/>
  <c r="BI222"/>
  <c r="BH222"/>
  <c r="BG222"/>
  <c r="BF222"/>
  <c r="BK222"/>
  <c r="N222"/>
  <c r="BE222"/>
  <c r="BI221"/>
  <c r="BH221"/>
  <c r="BG221"/>
  <c r="BF221"/>
  <c r="BK221"/>
  <c r="N221"/>
  <c r="BE221"/>
  <c r="BI220"/>
  <c r="BH220"/>
  <c r="BG220"/>
  <c r="BF220"/>
  <c r="BK220"/>
  <c r="N220"/>
  <c r="BE220"/>
  <c r="BI219"/>
  <c r="BH219"/>
  <c r="BG219"/>
  <c r="BF219"/>
  <c r="BK219"/>
  <c r="BK218"/>
  <c r="N218"/>
  <c r="N219"/>
  <c r="BE219"/>
  <c r="N100"/>
  <c r="BI216"/>
  <c r="BH216"/>
  <c r="BG216"/>
  <c r="BF216"/>
  <c r="AA216"/>
  <c r="Y216"/>
  <c r="W216"/>
  <c r="BK216"/>
  <c r="N216"/>
  <c r="BE216"/>
  <c r="BI214"/>
  <c r="BH214"/>
  <c r="BG214"/>
  <c r="BF214"/>
  <c r="AA214"/>
  <c r="Y214"/>
  <c r="W214"/>
  <c r="BK214"/>
  <c r="N214"/>
  <c r="BE214"/>
  <c r="BI210"/>
  <c r="BH210"/>
  <c r="BG210"/>
  <c r="BF210"/>
  <c r="AA210"/>
  <c r="AA209"/>
  <c r="AA208"/>
  <c r="Y210"/>
  <c r="Y209"/>
  <c r="Y208"/>
  <c r="W210"/>
  <c r="W209"/>
  <c r="W208"/>
  <c r="BK210"/>
  <c r="BK209"/>
  <c r="N209"/>
  <c r="BK208"/>
  <c r="N208"/>
  <c r="N210"/>
  <c r="BE210"/>
  <c r="N99"/>
  <c r="N98"/>
  <c r="BI206"/>
  <c r="BH206"/>
  <c r="BG206"/>
  <c r="BF206"/>
  <c r="AA206"/>
  <c r="Y206"/>
  <c r="W206"/>
  <c r="BK206"/>
  <c r="N206"/>
  <c r="BE206"/>
  <c r="BI204"/>
  <c r="BH204"/>
  <c r="BG204"/>
  <c r="BF204"/>
  <c r="AA204"/>
  <c r="Y204"/>
  <c r="W204"/>
  <c r="BK204"/>
  <c r="N204"/>
  <c r="BE204"/>
  <c r="BI202"/>
  <c r="BH202"/>
  <c r="BG202"/>
  <c r="BF202"/>
  <c r="AA202"/>
  <c r="AA201"/>
  <c r="Y202"/>
  <c r="Y201"/>
  <c r="W202"/>
  <c r="W201"/>
  <c r="BK202"/>
  <c r="BK201"/>
  <c r="N201"/>
  <c r="N202"/>
  <c r="BE202"/>
  <c r="N97"/>
  <c r="BI199"/>
  <c r="BH199"/>
  <c r="BG199"/>
  <c r="BF199"/>
  <c r="AA199"/>
  <c r="Y199"/>
  <c r="W199"/>
  <c r="BK199"/>
  <c r="N199"/>
  <c r="BE199"/>
  <c r="BI197"/>
  <c r="BH197"/>
  <c r="BG197"/>
  <c r="BF197"/>
  <c r="AA197"/>
  <c r="Y197"/>
  <c r="W197"/>
  <c r="BK197"/>
  <c r="N197"/>
  <c r="BE197"/>
  <c r="BI195"/>
  <c r="BH195"/>
  <c r="BG195"/>
  <c r="BF195"/>
  <c r="AA195"/>
  <c r="Y195"/>
  <c r="W195"/>
  <c r="BK195"/>
  <c r="N195"/>
  <c r="BE195"/>
  <c r="BI193"/>
  <c r="BH193"/>
  <c r="BG193"/>
  <c r="BF193"/>
  <c r="AA193"/>
  <c r="Y193"/>
  <c r="W193"/>
  <c r="BK193"/>
  <c r="N193"/>
  <c r="BE193"/>
  <c r="BI191"/>
  <c r="BH191"/>
  <c r="BG191"/>
  <c r="BF191"/>
  <c r="AA191"/>
  <c r="Y191"/>
  <c r="W191"/>
  <c r="BK191"/>
  <c r="N191"/>
  <c r="BE191"/>
  <c r="BI189"/>
  <c r="BH189"/>
  <c r="BG189"/>
  <c r="BF189"/>
  <c r="AA189"/>
  <c r="Y189"/>
  <c r="W189"/>
  <c r="BK189"/>
  <c r="N189"/>
  <c r="BE189"/>
  <c r="BI187"/>
  <c r="BH187"/>
  <c r="BG187"/>
  <c r="BF187"/>
  <c r="AA187"/>
  <c r="AA186"/>
  <c r="Y187"/>
  <c r="Y186"/>
  <c r="W187"/>
  <c r="W186"/>
  <c r="BK187"/>
  <c r="BK186"/>
  <c r="N186"/>
  <c r="N187"/>
  <c r="BE187"/>
  <c r="N96"/>
  <c r="BI184"/>
  <c r="BH184"/>
  <c r="BG184"/>
  <c r="BF184"/>
  <c r="AA184"/>
  <c r="AA183"/>
  <c r="AA182"/>
  <c r="Y184"/>
  <c r="Y183"/>
  <c r="Y182"/>
  <c r="W184"/>
  <c r="W183"/>
  <c r="W182"/>
  <c r="BK184"/>
  <c r="BK183"/>
  <c r="N183"/>
  <c r="BK182"/>
  <c r="N182"/>
  <c r="N184"/>
  <c r="BE184"/>
  <c r="N95"/>
  <c r="N94"/>
  <c r="BI180"/>
  <c r="BH180"/>
  <c r="BG180"/>
  <c r="BF180"/>
  <c r="AA180"/>
  <c r="Y180"/>
  <c r="W180"/>
  <c r="BK180"/>
  <c r="N180"/>
  <c r="BE180"/>
  <c r="BI178"/>
  <c r="BH178"/>
  <c r="BG178"/>
  <c r="BF178"/>
  <c r="AA178"/>
  <c r="Y178"/>
  <c r="W178"/>
  <c r="BK178"/>
  <c r="N178"/>
  <c r="BE178"/>
  <c r="BI174"/>
  <c r="BH174"/>
  <c r="BG174"/>
  <c r="BF174"/>
  <c r="AA174"/>
  <c r="Y174"/>
  <c r="W174"/>
  <c r="BK174"/>
  <c r="N174"/>
  <c r="BE174"/>
  <c r="BI172"/>
  <c r="BH172"/>
  <c r="BG172"/>
  <c r="BF172"/>
  <c r="AA172"/>
  <c r="Y172"/>
  <c r="W172"/>
  <c r="BK172"/>
  <c r="N172"/>
  <c r="BE172"/>
  <c r="BI171"/>
  <c r="BH171"/>
  <c r="BG171"/>
  <c r="BF171"/>
  <c r="AA171"/>
  <c r="Y171"/>
  <c r="W171"/>
  <c r="BK171"/>
  <c r="N171"/>
  <c r="BE171"/>
  <c r="BI169"/>
  <c r="BH169"/>
  <c r="BG169"/>
  <c r="BF169"/>
  <c r="AA169"/>
  <c r="Y169"/>
  <c r="W169"/>
  <c r="BK169"/>
  <c r="N169"/>
  <c r="BE169"/>
  <c r="BI167"/>
  <c r="BH167"/>
  <c r="BG167"/>
  <c r="BF167"/>
  <c r="AA167"/>
  <c r="Y167"/>
  <c r="W167"/>
  <c r="BK167"/>
  <c r="N167"/>
  <c r="BE167"/>
  <c r="BI166"/>
  <c r="BH166"/>
  <c r="BG166"/>
  <c r="BF166"/>
  <c r="AA166"/>
  <c r="Y166"/>
  <c r="W166"/>
  <c r="BK166"/>
  <c r="N166"/>
  <c r="BE166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2"/>
  <c r="BH162"/>
  <c r="BG162"/>
  <c r="BF162"/>
  <c r="AA162"/>
  <c r="Y162"/>
  <c r="W162"/>
  <c r="BK162"/>
  <c r="N162"/>
  <c r="BE162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AA158"/>
  <c r="Y159"/>
  <c r="Y158"/>
  <c r="W159"/>
  <c r="W158"/>
  <c r="BK159"/>
  <c r="BK158"/>
  <c r="N158"/>
  <c r="N159"/>
  <c r="BE159"/>
  <c r="N93"/>
  <c r="BI154"/>
  <c r="BH154"/>
  <c r="BG154"/>
  <c r="BF154"/>
  <c r="AA154"/>
  <c r="Y154"/>
  <c r="W154"/>
  <c r="BK154"/>
  <c r="N154"/>
  <c r="BE154"/>
  <c r="BI150"/>
  <c r="BH150"/>
  <c r="BG150"/>
  <c r="BF150"/>
  <c r="AA150"/>
  <c r="AA149"/>
  <c r="Y150"/>
  <c r="Y149"/>
  <c r="W150"/>
  <c r="W149"/>
  <c r="BK150"/>
  <c r="BK149"/>
  <c r="N149"/>
  <c r="N150"/>
  <c r="BE150"/>
  <c r="N92"/>
  <c r="BI147"/>
  <c r="BH147"/>
  <c r="BG147"/>
  <c r="BF147"/>
  <c r="AA147"/>
  <c r="Y147"/>
  <c r="W147"/>
  <c r="BK147"/>
  <c r="N147"/>
  <c r="BE147"/>
  <c r="BI145"/>
  <c r="BH145"/>
  <c r="BG145"/>
  <c r="BF145"/>
  <c r="AA145"/>
  <c r="Y145"/>
  <c r="W145"/>
  <c r="BK145"/>
  <c r="N145"/>
  <c r="BE145"/>
  <c r="BI143"/>
  <c r="BH143"/>
  <c r="BG143"/>
  <c r="BF143"/>
  <c r="AA143"/>
  <c r="Y143"/>
  <c r="W143"/>
  <c r="BK143"/>
  <c r="N143"/>
  <c r="BE143"/>
  <c r="BI141"/>
  <c r="BH141"/>
  <c r="BG141"/>
  <c r="BF141"/>
  <c r="AA141"/>
  <c r="Y141"/>
  <c r="W141"/>
  <c r="BK141"/>
  <c r="N141"/>
  <c r="BE141"/>
  <c r="BI137"/>
  <c r="BH137"/>
  <c r="BG137"/>
  <c r="BF137"/>
  <c r="AA137"/>
  <c r="Y137"/>
  <c r="W137"/>
  <c r="BK137"/>
  <c r="N137"/>
  <c r="BE137"/>
  <c r="BI135"/>
  <c r="BH135"/>
  <c r="BG135"/>
  <c r="BF135"/>
  <c r="AA135"/>
  <c r="AA134"/>
  <c r="Y135"/>
  <c r="Y134"/>
  <c r="W135"/>
  <c r="W134"/>
  <c r="BK135"/>
  <c r="BK134"/>
  <c r="N134"/>
  <c r="N135"/>
  <c r="BE135"/>
  <c r="N91"/>
  <c r="BI131"/>
  <c r="BH131"/>
  <c r="BG131"/>
  <c r="BF131"/>
  <c r="AA131"/>
  <c r="Y131"/>
  <c r="W131"/>
  <c r="BK131"/>
  <c r="N131"/>
  <c r="BE131"/>
  <c r="BI130"/>
  <c r="BH130"/>
  <c r="BG130"/>
  <c r="BF130"/>
  <c r="AA130"/>
  <c r="AA129"/>
  <c r="AA128"/>
  <c r="AA127"/>
  <c r="Y130"/>
  <c r="Y129"/>
  <c r="Y128"/>
  <c r="Y127"/>
  <c r="W130"/>
  <c r="W129"/>
  <c r="W128"/>
  <c r="W127"/>
  <c i="1" r="AU90"/>
  <c i="4" r="BK130"/>
  <c r="BK129"/>
  <c r="N129"/>
  <c r="BK128"/>
  <c r="N128"/>
  <c r="BK127"/>
  <c r="N127"/>
  <c r="N88"/>
  <c r="N130"/>
  <c r="BE130"/>
  <c r="N90"/>
  <c r="N89"/>
  <c r="F121"/>
  <c r="F119"/>
  <c r="BI108"/>
  <c r="BH108"/>
  <c r="BG108"/>
  <c r="BF108"/>
  <c r="N108"/>
  <c r="BE10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H36"/>
  <c i="1" r="BD90"/>
  <c i="4" r="BH103"/>
  <c r="H35"/>
  <c i="1" r="BC90"/>
  <c i="4" r="BG103"/>
  <c r="H34"/>
  <c i="1" r="BB90"/>
  <c i="4" r="BF103"/>
  <c r="M33"/>
  <c i="1" r="AW90"/>
  <c i="4" r="H33"/>
  <c i="1" r="BA90"/>
  <c i="4" r="N103"/>
  <c r="N102"/>
  <c r="L110"/>
  <c r="BE103"/>
  <c r="M32"/>
  <c i="1" r="AV90"/>
  <c i="4" r="H32"/>
  <c i="1" r="AZ90"/>
  <c i="4" r="M28"/>
  <c i="1" r="AS90"/>
  <c i="4" r="M27"/>
  <c r="F81"/>
  <c r="F79"/>
  <c r="M30"/>
  <c i="1" r="AG90"/>
  <c i="4" r="L38"/>
  <c r="O21"/>
  <c r="E21"/>
  <c r="M124"/>
  <c r="M84"/>
  <c r="O20"/>
  <c r="O18"/>
  <c r="E18"/>
  <c r="M123"/>
  <c r="M83"/>
  <c r="O17"/>
  <c r="O15"/>
  <c r="E15"/>
  <c r="F124"/>
  <c r="F84"/>
  <c r="O14"/>
  <c r="O12"/>
  <c r="E12"/>
  <c r="F123"/>
  <c r="F83"/>
  <c r="O11"/>
  <c r="O9"/>
  <c r="M121"/>
  <c r="M81"/>
  <c r="F6"/>
  <c r="F118"/>
  <c r="F78"/>
  <c i="1" r="AY89"/>
  <c r="AX89"/>
  <c i="3" r="BI223"/>
  <c r="BH223"/>
  <c r="BG223"/>
  <c r="BF223"/>
  <c r="BK223"/>
  <c r="N223"/>
  <c r="BE223"/>
  <c r="BI222"/>
  <c r="BH222"/>
  <c r="BG222"/>
  <c r="BF222"/>
  <c r="BK222"/>
  <c r="N222"/>
  <c r="BE222"/>
  <c r="BI221"/>
  <c r="BH221"/>
  <c r="BG221"/>
  <c r="BF221"/>
  <c r="BK221"/>
  <c r="N221"/>
  <c r="BE221"/>
  <c r="BI220"/>
  <c r="BH220"/>
  <c r="BG220"/>
  <c r="BF220"/>
  <c r="BK220"/>
  <c r="N220"/>
  <c r="BE220"/>
  <c r="BI219"/>
  <c r="BH219"/>
  <c r="BG219"/>
  <c r="BF219"/>
  <c r="BK219"/>
  <c r="BK218"/>
  <c r="N218"/>
  <c r="N219"/>
  <c r="BE219"/>
  <c r="N100"/>
  <c r="BI216"/>
  <c r="BH216"/>
  <c r="BG216"/>
  <c r="BF216"/>
  <c r="AA216"/>
  <c r="Y216"/>
  <c r="W216"/>
  <c r="BK216"/>
  <c r="N216"/>
  <c r="BE216"/>
  <c r="BI214"/>
  <c r="BH214"/>
  <c r="BG214"/>
  <c r="BF214"/>
  <c r="AA214"/>
  <c r="Y214"/>
  <c r="W214"/>
  <c r="BK214"/>
  <c r="N214"/>
  <c r="BE214"/>
  <c r="BI210"/>
  <c r="BH210"/>
  <c r="BG210"/>
  <c r="BF210"/>
  <c r="AA210"/>
  <c r="AA209"/>
  <c r="AA208"/>
  <c r="Y210"/>
  <c r="Y209"/>
  <c r="Y208"/>
  <c r="W210"/>
  <c r="W209"/>
  <c r="W208"/>
  <c r="BK210"/>
  <c r="BK209"/>
  <c r="N209"/>
  <c r="BK208"/>
  <c r="N208"/>
  <c r="N210"/>
  <c r="BE210"/>
  <c r="N99"/>
  <c r="N98"/>
  <c r="BI206"/>
  <c r="BH206"/>
  <c r="BG206"/>
  <c r="BF206"/>
  <c r="AA206"/>
  <c r="Y206"/>
  <c r="W206"/>
  <c r="BK206"/>
  <c r="N206"/>
  <c r="BE206"/>
  <c r="BI204"/>
  <c r="BH204"/>
  <c r="BG204"/>
  <c r="BF204"/>
  <c r="AA204"/>
  <c r="Y204"/>
  <c r="W204"/>
  <c r="BK204"/>
  <c r="N204"/>
  <c r="BE204"/>
  <c r="BI202"/>
  <c r="BH202"/>
  <c r="BG202"/>
  <c r="BF202"/>
  <c r="AA202"/>
  <c r="AA201"/>
  <c r="Y202"/>
  <c r="Y201"/>
  <c r="W202"/>
  <c r="W201"/>
  <c r="BK202"/>
  <c r="BK201"/>
  <c r="N201"/>
  <c r="N202"/>
  <c r="BE202"/>
  <c r="N97"/>
  <c r="BI199"/>
  <c r="BH199"/>
  <c r="BG199"/>
  <c r="BF199"/>
  <c r="AA199"/>
  <c r="Y199"/>
  <c r="W199"/>
  <c r="BK199"/>
  <c r="N199"/>
  <c r="BE199"/>
  <c r="BI197"/>
  <c r="BH197"/>
  <c r="BG197"/>
  <c r="BF197"/>
  <c r="AA197"/>
  <c r="Y197"/>
  <c r="W197"/>
  <c r="BK197"/>
  <c r="N197"/>
  <c r="BE197"/>
  <c r="BI195"/>
  <c r="BH195"/>
  <c r="BG195"/>
  <c r="BF195"/>
  <c r="AA195"/>
  <c r="Y195"/>
  <c r="W195"/>
  <c r="BK195"/>
  <c r="N195"/>
  <c r="BE195"/>
  <c r="BI193"/>
  <c r="BH193"/>
  <c r="BG193"/>
  <c r="BF193"/>
  <c r="AA193"/>
  <c r="Y193"/>
  <c r="W193"/>
  <c r="BK193"/>
  <c r="N193"/>
  <c r="BE193"/>
  <c r="BI191"/>
  <c r="BH191"/>
  <c r="BG191"/>
  <c r="BF191"/>
  <c r="AA191"/>
  <c r="Y191"/>
  <c r="W191"/>
  <c r="BK191"/>
  <c r="N191"/>
  <c r="BE191"/>
  <c r="BI189"/>
  <c r="BH189"/>
  <c r="BG189"/>
  <c r="BF189"/>
  <c r="AA189"/>
  <c r="Y189"/>
  <c r="W189"/>
  <c r="BK189"/>
  <c r="N189"/>
  <c r="BE189"/>
  <c r="BI187"/>
  <c r="BH187"/>
  <c r="BG187"/>
  <c r="BF187"/>
  <c r="AA187"/>
  <c r="AA186"/>
  <c r="Y187"/>
  <c r="Y186"/>
  <c r="W187"/>
  <c r="W186"/>
  <c r="BK187"/>
  <c r="BK186"/>
  <c r="N186"/>
  <c r="N187"/>
  <c r="BE187"/>
  <c r="N96"/>
  <c r="BI184"/>
  <c r="BH184"/>
  <c r="BG184"/>
  <c r="BF184"/>
  <c r="AA184"/>
  <c r="AA183"/>
  <c r="AA182"/>
  <c r="Y184"/>
  <c r="Y183"/>
  <c r="Y182"/>
  <c r="W184"/>
  <c r="W183"/>
  <c r="W182"/>
  <c r="BK184"/>
  <c r="BK183"/>
  <c r="N183"/>
  <c r="BK182"/>
  <c r="N182"/>
  <c r="N184"/>
  <c r="BE184"/>
  <c r="N95"/>
  <c r="N94"/>
  <c r="BI180"/>
  <c r="BH180"/>
  <c r="BG180"/>
  <c r="BF180"/>
  <c r="AA180"/>
  <c r="Y180"/>
  <c r="W180"/>
  <c r="BK180"/>
  <c r="N180"/>
  <c r="BE180"/>
  <c r="BI178"/>
  <c r="BH178"/>
  <c r="BG178"/>
  <c r="BF178"/>
  <c r="AA178"/>
  <c r="Y178"/>
  <c r="W178"/>
  <c r="BK178"/>
  <c r="N178"/>
  <c r="BE178"/>
  <c r="BI174"/>
  <c r="BH174"/>
  <c r="BG174"/>
  <c r="BF174"/>
  <c r="AA174"/>
  <c r="Y174"/>
  <c r="W174"/>
  <c r="BK174"/>
  <c r="N174"/>
  <c r="BE174"/>
  <c r="BI172"/>
  <c r="BH172"/>
  <c r="BG172"/>
  <c r="BF172"/>
  <c r="AA172"/>
  <c r="Y172"/>
  <c r="W172"/>
  <c r="BK172"/>
  <c r="N172"/>
  <c r="BE172"/>
  <c r="BI171"/>
  <c r="BH171"/>
  <c r="BG171"/>
  <c r="BF171"/>
  <c r="AA171"/>
  <c r="Y171"/>
  <c r="W171"/>
  <c r="BK171"/>
  <c r="N171"/>
  <c r="BE171"/>
  <c r="BI169"/>
  <c r="BH169"/>
  <c r="BG169"/>
  <c r="BF169"/>
  <c r="AA169"/>
  <c r="Y169"/>
  <c r="W169"/>
  <c r="BK169"/>
  <c r="N169"/>
  <c r="BE169"/>
  <c r="BI167"/>
  <c r="BH167"/>
  <c r="BG167"/>
  <c r="BF167"/>
  <c r="AA167"/>
  <c r="Y167"/>
  <c r="W167"/>
  <c r="BK167"/>
  <c r="N167"/>
  <c r="BE167"/>
  <c r="BI166"/>
  <c r="BH166"/>
  <c r="BG166"/>
  <c r="BF166"/>
  <c r="AA166"/>
  <c r="Y166"/>
  <c r="W166"/>
  <c r="BK166"/>
  <c r="N166"/>
  <c r="BE166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2"/>
  <c r="BH162"/>
  <c r="BG162"/>
  <c r="BF162"/>
  <c r="AA162"/>
  <c r="Y162"/>
  <c r="W162"/>
  <c r="BK162"/>
  <c r="N162"/>
  <c r="BE162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AA158"/>
  <c r="Y159"/>
  <c r="Y158"/>
  <c r="W159"/>
  <c r="W158"/>
  <c r="BK159"/>
  <c r="BK158"/>
  <c r="N158"/>
  <c r="N159"/>
  <c r="BE159"/>
  <c r="N93"/>
  <c r="BI154"/>
  <c r="BH154"/>
  <c r="BG154"/>
  <c r="BF154"/>
  <c r="AA154"/>
  <c r="Y154"/>
  <c r="W154"/>
  <c r="BK154"/>
  <c r="N154"/>
  <c r="BE154"/>
  <c r="BI150"/>
  <c r="BH150"/>
  <c r="BG150"/>
  <c r="BF150"/>
  <c r="AA150"/>
  <c r="AA149"/>
  <c r="Y150"/>
  <c r="Y149"/>
  <c r="W150"/>
  <c r="W149"/>
  <c r="BK150"/>
  <c r="BK149"/>
  <c r="N149"/>
  <c r="N150"/>
  <c r="BE150"/>
  <c r="N92"/>
  <c r="BI147"/>
  <c r="BH147"/>
  <c r="BG147"/>
  <c r="BF147"/>
  <c r="AA147"/>
  <c r="Y147"/>
  <c r="W147"/>
  <c r="BK147"/>
  <c r="N147"/>
  <c r="BE147"/>
  <c r="BI145"/>
  <c r="BH145"/>
  <c r="BG145"/>
  <c r="BF145"/>
  <c r="AA145"/>
  <c r="Y145"/>
  <c r="W145"/>
  <c r="BK145"/>
  <c r="N145"/>
  <c r="BE145"/>
  <c r="BI143"/>
  <c r="BH143"/>
  <c r="BG143"/>
  <c r="BF143"/>
  <c r="AA143"/>
  <c r="Y143"/>
  <c r="W143"/>
  <c r="BK143"/>
  <c r="N143"/>
  <c r="BE143"/>
  <c r="BI141"/>
  <c r="BH141"/>
  <c r="BG141"/>
  <c r="BF141"/>
  <c r="AA141"/>
  <c r="Y141"/>
  <c r="W141"/>
  <c r="BK141"/>
  <c r="N141"/>
  <c r="BE141"/>
  <c r="BI137"/>
  <c r="BH137"/>
  <c r="BG137"/>
  <c r="BF137"/>
  <c r="AA137"/>
  <c r="Y137"/>
  <c r="W137"/>
  <c r="BK137"/>
  <c r="N137"/>
  <c r="BE137"/>
  <c r="BI135"/>
  <c r="BH135"/>
  <c r="BG135"/>
  <c r="BF135"/>
  <c r="AA135"/>
  <c r="AA134"/>
  <c r="Y135"/>
  <c r="Y134"/>
  <c r="W135"/>
  <c r="W134"/>
  <c r="BK135"/>
  <c r="BK134"/>
  <c r="N134"/>
  <c r="N135"/>
  <c r="BE135"/>
  <c r="N91"/>
  <c r="BI131"/>
  <c r="BH131"/>
  <c r="BG131"/>
  <c r="BF131"/>
  <c r="AA131"/>
  <c r="Y131"/>
  <c r="W131"/>
  <c r="BK131"/>
  <c r="N131"/>
  <c r="BE131"/>
  <c r="BI130"/>
  <c r="BH130"/>
  <c r="BG130"/>
  <c r="BF130"/>
  <c r="AA130"/>
  <c r="AA129"/>
  <c r="AA128"/>
  <c r="AA127"/>
  <c r="Y130"/>
  <c r="Y129"/>
  <c r="Y128"/>
  <c r="Y127"/>
  <c r="W130"/>
  <c r="W129"/>
  <c r="W128"/>
  <c r="W127"/>
  <c i="1" r="AU89"/>
  <c i="3" r="BK130"/>
  <c r="BK129"/>
  <c r="N129"/>
  <c r="BK128"/>
  <c r="N128"/>
  <c r="BK127"/>
  <c r="N127"/>
  <c r="N88"/>
  <c r="N130"/>
  <c r="BE130"/>
  <c r="N90"/>
  <c r="N89"/>
  <c r="F121"/>
  <c r="F119"/>
  <c r="BI108"/>
  <c r="BH108"/>
  <c r="BG108"/>
  <c r="BF108"/>
  <c r="N108"/>
  <c r="BE10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H36"/>
  <c i="1" r="BD89"/>
  <c i="3" r="BH103"/>
  <c r="H35"/>
  <c i="1" r="BC89"/>
  <c i="3" r="BG103"/>
  <c r="H34"/>
  <c i="1" r="BB89"/>
  <c i="3" r="BF103"/>
  <c r="M33"/>
  <c i="1" r="AW89"/>
  <c i="3" r="H33"/>
  <c i="1" r="BA89"/>
  <c i="3" r="N103"/>
  <c r="N102"/>
  <c r="L110"/>
  <c r="BE103"/>
  <c r="M32"/>
  <c i="1" r="AV89"/>
  <c i="3" r="H32"/>
  <c i="1" r="AZ89"/>
  <c i="3" r="M28"/>
  <c i="1" r="AS89"/>
  <c i="3" r="M27"/>
  <c r="F81"/>
  <c r="F79"/>
  <c r="M30"/>
  <c i="1" r="AG89"/>
  <c i="3" r="L38"/>
  <c r="O21"/>
  <c r="E21"/>
  <c r="M124"/>
  <c r="M84"/>
  <c r="O20"/>
  <c r="O18"/>
  <c r="E18"/>
  <c r="M123"/>
  <c r="M83"/>
  <c r="O17"/>
  <c r="O15"/>
  <c r="E15"/>
  <c r="F124"/>
  <c r="F84"/>
  <c r="O14"/>
  <c r="O12"/>
  <c r="E12"/>
  <c r="F123"/>
  <c r="F83"/>
  <c r="O11"/>
  <c r="O9"/>
  <c r="M121"/>
  <c r="M81"/>
  <c r="F6"/>
  <c r="F118"/>
  <c r="F78"/>
  <c i="1" r="AY88"/>
  <c r="AX88"/>
  <c i="2" r="BI225"/>
  <c r="BH225"/>
  <c r="BG225"/>
  <c r="BF225"/>
  <c r="BK225"/>
  <c r="N225"/>
  <c r="BE225"/>
  <c r="BI224"/>
  <c r="BH224"/>
  <c r="BG224"/>
  <c r="BF224"/>
  <c r="BK224"/>
  <c r="N224"/>
  <c r="BE224"/>
  <c r="BI223"/>
  <c r="BH223"/>
  <c r="BG223"/>
  <c r="BF223"/>
  <c r="BK223"/>
  <c r="N223"/>
  <c r="BE223"/>
  <c r="BI222"/>
  <c r="BH222"/>
  <c r="BG222"/>
  <c r="BF222"/>
  <c r="BK222"/>
  <c r="N222"/>
  <c r="BE222"/>
  <c r="BI221"/>
  <c r="BH221"/>
  <c r="BG221"/>
  <c r="BF221"/>
  <c r="BK221"/>
  <c r="BK220"/>
  <c r="N220"/>
  <c r="N221"/>
  <c r="BE221"/>
  <c r="N100"/>
  <c r="BI218"/>
  <c r="BH218"/>
  <c r="BG218"/>
  <c r="BF218"/>
  <c r="AA218"/>
  <c r="Y218"/>
  <c r="W218"/>
  <c r="BK218"/>
  <c r="N218"/>
  <c r="BE218"/>
  <c r="BI216"/>
  <c r="BH216"/>
  <c r="BG216"/>
  <c r="BF216"/>
  <c r="AA216"/>
  <c r="Y216"/>
  <c r="W216"/>
  <c r="BK216"/>
  <c r="N216"/>
  <c r="BE216"/>
  <c r="BI212"/>
  <c r="BH212"/>
  <c r="BG212"/>
  <c r="BF212"/>
  <c r="AA212"/>
  <c r="AA211"/>
  <c r="AA210"/>
  <c r="Y212"/>
  <c r="Y211"/>
  <c r="Y210"/>
  <c r="W212"/>
  <c r="W211"/>
  <c r="W210"/>
  <c r="BK212"/>
  <c r="BK211"/>
  <c r="N211"/>
  <c r="BK210"/>
  <c r="N210"/>
  <c r="N212"/>
  <c r="BE212"/>
  <c r="N99"/>
  <c r="N98"/>
  <c r="BI208"/>
  <c r="BH208"/>
  <c r="BG208"/>
  <c r="BF208"/>
  <c r="AA208"/>
  <c r="Y208"/>
  <c r="W208"/>
  <c r="BK208"/>
  <c r="N208"/>
  <c r="BE208"/>
  <c r="BI206"/>
  <c r="BH206"/>
  <c r="BG206"/>
  <c r="BF206"/>
  <c r="AA206"/>
  <c r="Y206"/>
  <c r="W206"/>
  <c r="BK206"/>
  <c r="N206"/>
  <c r="BE206"/>
  <c r="BI204"/>
  <c r="BH204"/>
  <c r="BG204"/>
  <c r="BF204"/>
  <c r="AA204"/>
  <c r="Y204"/>
  <c r="W204"/>
  <c r="BK204"/>
  <c r="N204"/>
  <c r="BE204"/>
  <c r="BI202"/>
  <c r="BH202"/>
  <c r="BG202"/>
  <c r="BF202"/>
  <c r="AA202"/>
  <c r="AA201"/>
  <c r="Y202"/>
  <c r="Y201"/>
  <c r="W202"/>
  <c r="W201"/>
  <c r="BK202"/>
  <c r="BK201"/>
  <c r="N201"/>
  <c r="N202"/>
  <c r="BE202"/>
  <c r="N97"/>
  <c r="BI199"/>
  <c r="BH199"/>
  <c r="BG199"/>
  <c r="BF199"/>
  <c r="AA199"/>
  <c r="Y199"/>
  <c r="W199"/>
  <c r="BK199"/>
  <c r="N199"/>
  <c r="BE199"/>
  <c r="BI197"/>
  <c r="BH197"/>
  <c r="BG197"/>
  <c r="BF197"/>
  <c r="AA197"/>
  <c r="Y197"/>
  <c r="W197"/>
  <c r="BK197"/>
  <c r="N197"/>
  <c r="BE197"/>
  <c r="BI195"/>
  <c r="BH195"/>
  <c r="BG195"/>
  <c r="BF195"/>
  <c r="AA195"/>
  <c r="Y195"/>
  <c r="W195"/>
  <c r="BK195"/>
  <c r="N195"/>
  <c r="BE195"/>
  <c r="BI193"/>
  <c r="BH193"/>
  <c r="BG193"/>
  <c r="BF193"/>
  <c r="AA193"/>
  <c r="Y193"/>
  <c r="W193"/>
  <c r="BK193"/>
  <c r="N193"/>
  <c r="BE193"/>
  <c r="BI191"/>
  <c r="BH191"/>
  <c r="BG191"/>
  <c r="BF191"/>
  <c r="AA191"/>
  <c r="Y191"/>
  <c r="W191"/>
  <c r="BK191"/>
  <c r="N191"/>
  <c r="BE191"/>
  <c r="BI189"/>
  <c r="BH189"/>
  <c r="BG189"/>
  <c r="BF189"/>
  <c r="AA189"/>
  <c r="Y189"/>
  <c r="W189"/>
  <c r="BK189"/>
  <c r="N189"/>
  <c r="BE189"/>
  <c r="BI187"/>
  <c r="BH187"/>
  <c r="BG187"/>
  <c r="BF187"/>
  <c r="AA187"/>
  <c r="AA186"/>
  <c r="Y187"/>
  <c r="Y186"/>
  <c r="W187"/>
  <c r="W186"/>
  <c r="BK187"/>
  <c r="BK186"/>
  <c r="N186"/>
  <c r="N187"/>
  <c r="BE187"/>
  <c r="N96"/>
  <c r="BI184"/>
  <c r="BH184"/>
  <c r="BG184"/>
  <c r="BF184"/>
  <c r="AA184"/>
  <c r="AA183"/>
  <c r="AA182"/>
  <c r="Y184"/>
  <c r="Y183"/>
  <c r="Y182"/>
  <c r="W184"/>
  <c r="W183"/>
  <c r="W182"/>
  <c r="BK184"/>
  <c r="BK183"/>
  <c r="N183"/>
  <c r="BK182"/>
  <c r="N182"/>
  <c r="N184"/>
  <c r="BE184"/>
  <c r="N95"/>
  <c r="N94"/>
  <c r="BI180"/>
  <c r="BH180"/>
  <c r="BG180"/>
  <c r="BF180"/>
  <c r="AA180"/>
  <c r="Y180"/>
  <c r="W180"/>
  <c r="BK180"/>
  <c r="N180"/>
  <c r="BE180"/>
  <c r="BI178"/>
  <c r="BH178"/>
  <c r="BG178"/>
  <c r="BF178"/>
  <c r="AA178"/>
  <c r="Y178"/>
  <c r="W178"/>
  <c r="BK178"/>
  <c r="N178"/>
  <c r="BE178"/>
  <c r="BI174"/>
  <c r="BH174"/>
  <c r="BG174"/>
  <c r="BF174"/>
  <c r="AA174"/>
  <c r="Y174"/>
  <c r="W174"/>
  <c r="BK174"/>
  <c r="N174"/>
  <c r="BE174"/>
  <c r="BI172"/>
  <c r="BH172"/>
  <c r="BG172"/>
  <c r="BF172"/>
  <c r="AA172"/>
  <c r="Y172"/>
  <c r="W172"/>
  <c r="BK172"/>
  <c r="N172"/>
  <c r="BE172"/>
  <c r="BI171"/>
  <c r="BH171"/>
  <c r="BG171"/>
  <c r="BF171"/>
  <c r="AA171"/>
  <c r="Y171"/>
  <c r="W171"/>
  <c r="BK171"/>
  <c r="N171"/>
  <c r="BE171"/>
  <c r="BI169"/>
  <c r="BH169"/>
  <c r="BG169"/>
  <c r="BF169"/>
  <c r="AA169"/>
  <c r="Y169"/>
  <c r="W169"/>
  <c r="BK169"/>
  <c r="N169"/>
  <c r="BE169"/>
  <c r="BI167"/>
  <c r="BH167"/>
  <c r="BG167"/>
  <c r="BF167"/>
  <c r="AA167"/>
  <c r="Y167"/>
  <c r="W167"/>
  <c r="BK167"/>
  <c r="N167"/>
  <c r="BE167"/>
  <c r="BI166"/>
  <c r="BH166"/>
  <c r="BG166"/>
  <c r="BF166"/>
  <c r="AA166"/>
  <c r="Y166"/>
  <c r="W166"/>
  <c r="BK166"/>
  <c r="N166"/>
  <c r="BE166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2"/>
  <c r="BH162"/>
  <c r="BG162"/>
  <c r="BF162"/>
  <c r="AA162"/>
  <c r="Y162"/>
  <c r="W162"/>
  <c r="BK162"/>
  <c r="N162"/>
  <c r="BE162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AA158"/>
  <c r="Y159"/>
  <c r="Y158"/>
  <c r="W159"/>
  <c r="W158"/>
  <c r="BK159"/>
  <c r="BK158"/>
  <c r="N158"/>
  <c r="N159"/>
  <c r="BE159"/>
  <c r="N93"/>
  <c r="BI154"/>
  <c r="BH154"/>
  <c r="BG154"/>
  <c r="BF154"/>
  <c r="AA154"/>
  <c r="Y154"/>
  <c r="W154"/>
  <c r="BK154"/>
  <c r="N154"/>
  <c r="BE154"/>
  <c r="BI150"/>
  <c r="BH150"/>
  <c r="BG150"/>
  <c r="BF150"/>
  <c r="AA150"/>
  <c r="AA149"/>
  <c r="Y150"/>
  <c r="Y149"/>
  <c r="W150"/>
  <c r="W149"/>
  <c r="BK150"/>
  <c r="BK149"/>
  <c r="N149"/>
  <c r="N150"/>
  <c r="BE150"/>
  <c r="N92"/>
  <c r="BI147"/>
  <c r="BH147"/>
  <c r="BG147"/>
  <c r="BF147"/>
  <c r="AA147"/>
  <c r="Y147"/>
  <c r="W147"/>
  <c r="BK147"/>
  <c r="N147"/>
  <c r="BE147"/>
  <c r="BI145"/>
  <c r="BH145"/>
  <c r="BG145"/>
  <c r="BF145"/>
  <c r="AA145"/>
  <c r="Y145"/>
  <c r="W145"/>
  <c r="BK145"/>
  <c r="N145"/>
  <c r="BE145"/>
  <c r="BI143"/>
  <c r="BH143"/>
  <c r="BG143"/>
  <c r="BF143"/>
  <c r="AA143"/>
  <c r="Y143"/>
  <c r="W143"/>
  <c r="BK143"/>
  <c r="N143"/>
  <c r="BE143"/>
  <c r="BI141"/>
  <c r="BH141"/>
  <c r="BG141"/>
  <c r="BF141"/>
  <c r="AA141"/>
  <c r="Y141"/>
  <c r="W141"/>
  <c r="BK141"/>
  <c r="N141"/>
  <c r="BE141"/>
  <c r="BI137"/>
  <c r="BH137"/>
  <c r="BG137"/>
  <c r="BF137"/>
  <c r="AA137"/>
  <c r="Y137"/>
  <c r="W137"/>
  <c r="BK137"/>
  <c r="N137"/>
  <c r="BE137"/>
  <c r="BI135"/>
  <c r="BH135"/>
  <c r="BG135"/>
  <c r="BF135"/>
  <c r="AA135"/>
  <c r="AA134"/>
  <c r="Y135"/>
  <c r="Y134"/>
  <c r="W135"/>
  <c r="W134"/>
  <c r="BK135"/>
  <c r="BK134"/>
  <c r="N134"/>
  <c r="N135"/>
  <c r="BE135"/>
  <c r="N91"/>
  <c r="BI131"/>
  <c r="BH131"/>
  <c r="BG131"/>
  <c r="BF131"/>
  <c r="AA131"/>
  <c r="Y131"/>
  <c r="W131"/>
  <c r="BK131"/>
  <c r="N131"/>
  <c r="BE131"/>
  <c r="BI130"/>
  <c r="BH130"/>
  <c r="BG130"/>
  <c r="BF130"/>
  <c r="AA130"/>
  <c r="AA129"/>
  <c r="AA128"/>
  <c r="AA127"/>
  <c r="Y130"/>
  <c r="Y129"/>
  <c r="Y128"/>
  <c r="Y127"/>
  <c r="W130"/>
  <c r="W129"/>
  <c r="W128"/>
  <c r="W127"/>
  <c i="1" r="AU88"/>
  <c i="2" r="BK130"/>
  <c r="BK129"/>
  <c r="N129"/>
  <c r="BK128"/>
  <c r="N128"/>
  <c r="BK127"/>
  <c r="N127"/>
  <c r="N88"/>
  <c r="N130"/>
  <c r="BE130"/>
  <c r="N90"/>
  <c r="N89"/>
  <c r="F121"/>
  <c r="F119"/>
  <c r="BI108"/>
  <c r="BH108"/>
  <c r="BG108"/>
  <c r="BF108"/>
  <c r="N108"/>
  <c r="BE108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H36"/>
  <c i="1" r="BD88"/>
  <c i="2" r="BH103"/>
  <c r="H35"/>
  <c i="1" r="BC88"/>
  <c i="2" r="BG103"/>
  <c r="H34"/>
  <c i="1" r="BB88"/>
  <c i="2" r="BF103"/>
  <c r="M33"/>
  <c i="1" r="AW88"/>
  <c i="2" r="H33"/>
  <c i="1" r="BA88"/>
  <c i="2" r="N103"/>
  <c r="N102"/>
  <c r="L110"/>
  <c r="BE103"/>
  <c r="M32"/>
  <c i="1" r="AV88"/>
  <c i="2" r="H32"/>
  <c i="1" r="AZ88"/>
  <c i="2" r="M28"/>
  <c i="1" r="AS88"/>
  <c i="2" r="M27"/>
  <c r="F81"/>
  <c r="F79"/>
  <c r="M30"/>
  <c i="1" r="AG88"/>
  <c i="2" r="L38"/>
  <c r="O21"/>
  <c r="E21"/>
  <c r="M124"/>
  <c r="M84"/>
  <c r="O20"/>
  <c r="O18"/>
  <c r="E18"/>
  <c r="M123"/>
  <c r="M83"/>
  <c r="O17"/>
  <c r="O15"/>
  <c r="E15"/>
  <c r="F124"/>
  <c r="F84"/>
  <c r="O14"/>
  <c r="O12"/>
  <c r="E12"/>
  <c r="F123"/>
  <c r="F83"/>
  <c r="O11"/>
  <c r="O9"/>
  <c r="M121"/>
  <c r="M81"/>
  <c r="F6"/>
  <c r="F118"/>
  <c r="F78"/>
  <c i="1" r="CK114"/>
  <c r="CJ114"/>
  <c r="CI114"/>
  <c r="CC114"/>
  <c r="CH114"/>
  <c r="CB114"/>
  <c r="CG114"/>
  <c r="CA114"/>
  <c r="CF114"/>
  <c r="BZ114"/>
  <c r="CE114"/>
  <c r="CK113"/>
  <c r="CJ113"/>
  <c r="CI113"/>
  <c r="CC113"/>
  <c r="CH113"/>
  <c r="CB113"/>
  <c r="CG113"/>
  <c r="CA113"/>
  <c r="CF113"/>
  <c r="BZ113"/>
  <c r="CE113"/>
  <c r="CK112"/>
  <c r="CJ112"/>
  <c r="CI112"/>
  <c r="CC112"/>
  <c r="CH112"/>
  <c r="CB112"/>
  <c r="CG112"/>
  <c r="CA112"/>
  <c r="CF112"/>
  <c r="BZ112"/>
  <c r="CE112"/>
  <c r="CK111"/>
  <c r="CJ111"/>
  <c r="CI111"/>
  <c r="CH111"/>
  <c r="CG111"/>
  <c r="CF111"/>
  <c r="BZ111"/>
  <c r="CE111"/>
  <c r="CK110"/>
  <c r="CJ110"/>
  <c r="CI110"/>
  <c r="CH110"/>
  <c r="CG110"/>
  <c r="CF110"/>
  <c r="BZ110"/>
  <c r="CE110"/>
  <c r="CK109"/>
  <c r="CJ109"/>
  <c r="CI109"/>
  <c r="CH109"/>
  <c r="CG109"/>
  <c r="CF109"/>
  <c r="BZ109"/>
  <c r="CE109"/>
  <c r="CK108"/>
  <c r="CJ108"/>
  <c r="CI108"/>
  <c r="CH108"/>
  <c r="CG108"/>
  <c r="CF108"/>
  <c r="BZ108"/>
  <c r="CE108"/>
  <c r="CK107"/>
  <c r="CJ107"/>
  <c r="CI107"/>
  <c r="CH107"/>
  <c r="CG107"/>
  <c r="CF107"/>
  <c r="BZ107"/>
  <c r="CE107"/>
  <c r="CK106"/>
  <c r="CJ106"/>
  <c r="CI106"/>
  <c r="CH106"/>
  <c r="CG106"/>
  <c r="CF106"/>
  <c r="BZ106"/>
  <c r="CE106"/>
  <c r="CK105"/>
  <c r="CJ105"/>
  <c r="CI105"/>
  <c r="CH105"/>
  <c r="CG105"/>
  <c r="CF105"/>
  <c r="BZ105"/>
  <c r="CE105"/>
  <c r="CK104"/>
  <c r="CJ104"/>
  <c r="CI104"/>
  <c r="CH104"/>
  <c r="CG104"/>
  <c r="CF104"/>
  <c r="BZ104"/>
  <c r="CE104"/>
  <c r="CK103"/>
  <c r="CJ103"/>
  <c r="CI103"/>
  <c r="CH103"/>
  <c r="CG103"/>
  <c r="CF103"/>
  <c r="BZ103"/>
  <c r="CE103"/>
  <c r="CK102"/>
  <c r="CJ102"/>
  <c r="CI102"/>
  <c r="CH102"/>
  <c r="CG102"/>
  <c r="CF102"/>
  <c r="BZ102"/>
  <c r="CE102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114"/>
  <c r="CD114"/>
  <c r="AV114"/>
  <c r="BY114"/>
  <c r="AN114"/>
  <c r="AG113"/>
  <c r="CD113"/>
  <c r="AV113"/>
  <c r="BY113"/>
  <c r="AN113"/>
  <c r="AG112"/>
  <c r="CD112"/>
  <c r="AV112"/>
  <c r="BY112"/>
  <c r="AN112"/>
  <c r="AG111"/>
  <c r="CD111"/>
  <c r="AV111"/>
  <c r="BY111"/>
  <c r="AN111"/>
  <c r="AG110"/>
  <c r="CD110"/>
  <c r="AV110"/>
  <c r="BY110"/>
  <c r="AN110"/>
  <c r="AG109"/>
  <c r="CD109"/>
  <c r="AV109"/>
  <c r="BY109"/>
  <c r="AN109"/>
  <c r="AG108"/>
  <c r="CD108"/>
  <c r="AV108"/>
  <c r="BY108"/>
  <c r="AN108"/>
  <c r="AG107"/>
  <c r="CD107"/>
  <c r="AV107"/>
  <c r="BY107"/>
  <c r="AN107"/>
  <c r="AG106"/>
  <c r="CD106"/>
  <c r="AV106"/>
  <c r="BY106"/>
  <c r="AN106"/>
  <c r="AG105"/>
  <c r="CD105"/>
  <c r="AV105"/>
  <c r="BY105"/>
  <c r="AN105"/>
  <c r="AG104"/>
  <c r="CD104"/>
  <c r="AV104"/>
  <c r="BY104"/>
  <c r="AN104"/>
  <c r="AG103"/>
  <c r="CD103"/>
  <c r="AV103"/>
  <c r="BY103"/>
  <c r="AN103"/>
  <c r="AG102"/>
  <c r="AG101"/>
  <c r="AK27"/>
  <c r="AG116"/>
  <c r="CD102"/>
  <c r="W31"/>
  <c r="AV102"/>
  <c r="BY102"/>
  <c r="AK31"/>
  <c r="AN102"/>
  <c r="AN101"/>
  <c r="AT99"/>
  <c r="AN99"/>
  <c r="AT98"/>
  <c r="AN98"/>
  <c r="AT97"/>
  <c r="AN97"/>
  <c r="AT96"/>
  <c r="AN96"/>
  <c r="AT95"/>
  <c r="AN95"/>
  <c r="AT94"/>
  <c r="AN94"/>
  <c r="AT93"/>
  <c r="AN93"/>
  <c r="AT92"/>
  <c r="AN92"/>
  <c r="AT91"/>
  <c r="AN91"/>
  <c r="AT90"/>
  <c r="AN90"/>
  <c r="AT89"/>
  <c r="AN89"/>
  <c r="AT88"/>
  <c r="AN88"/>
  <c r="AN87"/>
  <c r="AN11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<sst xmlns="http://schemas.openxmlformats.org/spreadsheetml/2006/main">
  <si>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</si>
  <si>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List obsahuje:</t>
  </si>
  <si>
    <t>1) Souhrnný list stavby</t>
  </si>
  <si>
    <t>2) Rekapitulace objektů</t>
  </si>
  <si>
    <t>2.0</t>
  </si>
  <si>
    <t>ZAMOK</t>
  </si>
  <si>
    <t>False</t>
  </si>
  <si>
    <t>optimalizováno pro tisk sestav ve formátu A4 - na výšku</t>
  </si>
  <si>
    <t xml:space="preserve">&gt;&gt;  skryté sloupce  &lt;&lt;</t>
  </si>
  <si>
    <t>0,01</t>
  </si>
  <si>
    <t>21</t>
  </si>
  <si>
    <t>15</t>
  </si>
  <si>
    <t>SOUHRNNÝ LIST STAVBY</t>
  </si>
  <si>
    <t xml:space="preserve">v ---  níže se nacházejí doplnkové a pomocné údaje k sestavám  --- v</t>
  </si>
  <si>
    <t>Návod na vyplnění</t>
  </si>
  <si>
    <t>0,001</t>
  </si>
  <si>
    <t>Kód:</t>
  </si>
  <si>
    <t>1497</t>
  </si>
  <si>
    <t xml:space="preserve"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případe potřeby poznámku (ta je v skrytém sloupci)</t>
  </si>
  <si>
    <t>Stavba:</t>
  </si>
  <si>
    <t>Demolice výkrmny prasat Gigant Mimoň-vrchní stavba</t>
  </si>
  <si>
    <t>0,1</t>
  </si>
  <si>
    <t>JKSO:</t>
  </si>
  <si>
    <t/>
  </si>
  <si>
    <t>CC-CZ:</t>
  </si>
  <si>
    <t>1</t>
  </si>
  <si>
    <t>Místo:</t>
  </si>
  <si>
    <t xml:space="preserve"> </t>
  </si>
  <si>
    <t>Datum:</t>
  </si>
  <si>
    <t>14. 6. 2018</t>
  </si>
  <si>
    <t>10</t>
  </si>
  <si>
    <t>100</t>
  </si>
  <si>
    <t>Objednatel:</t>
  </si>
  <si>
    <t>IČ:</t>
  </si>
  <si>
    <t>00260746</t>
  </si>
  <si>
    <t xml:space="preserve">Město Mimoň </t>
  </si>
  <si>
    <t>DIČ:</t>
  </si>
  <si>
    <t>Zhotovitel:</t>
  </si>
  <si>
    <t>Vyplň údaj</t>
  </si>
  <si>
    <t>Projektant:</t>
  </si>
  <si>
    <t>Zpracovatel:</t>
  </si>
  <si>
    <t>Malec</t>
  </si>
  <si>
    <t>Poznámka:</t>
  </si>
  <si>
    <t>Náklady z rozpočtů</t>
  </si>
  <si>
    <t>Ostatní náklady ze souhrnného listu</t>
  </si>
  <si>
    <t>Cena bez DPH</t>
  </si>
  <si>
    <t>DPH</t>
  </si>
  <si>
    <t>základní</t>
  </si>
  <si>
    <t>ze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</si>
  <si>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</si>
  <si>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</si>
  <si>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</si>
  <si>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</si>
  <si>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</si>
  <si>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</si>
  <si>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</si>
  <si>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</si>
  <si>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</si>
  <si>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</si>
  <si>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</si>
  <si>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</si>
  <si>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</si>
  <si>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</t>
  </si>
  <si>
    <t>Informatívní údaje z listů zakázek</t>
  </si>
  <si>
    <t>Kód</t>
  </si>
  <si>
    <t>Objekt</t>
  </si>
  <si>
    <t>Cena bez DPH [CZK]</t>
  </si>
  <si>
    <t>Cena s DPH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</si>
  <si>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</si>
  <si>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</si>
  <si>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</si>
  <si>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</si>
  <si>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</si>
  <si>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</si>
  <si>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</si>
  <si>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</si>
  <si>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</si>
  <si>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</si>
  <si>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</si>
  <si>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</si>
  <si>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1) Náklady z rozpočtů</t>
  </si>
  <si>
    <t>D</t>
  </si>
  <si>
    <t>0</t>
  </si>
  <si>
    <t>###NOIMPORT###</t>
  </si>
  <si>
    <t>IMPORT</t>
  </si>
  <si>
    <t>{08605e61-4d69-4f55-8f7a-6b4f328c9a14}</t>
  </si>
  <si>
    <t>{00000000-0000-0000-0000-000000000000}</t>
  </si>
  <si>
    <t>/</t>
  </si>
  <si>
    <t>SO 01a</t>
  </si>
  <si>
    <t>Demolice haly 1 - zděná nosná kce - nadzemní část</t>
  </si>
  <si>
    <t>{971ddcd6-8fee-4138-a737-0dddd4133464}</t>
  </si>
  <si>
    <t>SO 01b</t>
  </si>
  <si>
    <t>Demolice haly 2 - zděná nosná kce - nadzemní část</t>
  </si>
  <si>
    <t>{0ab34e1b-eb83-46c6-8084-1c979422a8ff}</t>
  </si>
  <si>
    <t>SO 01c</t>
  </si>
  <si>
    <t>Demolice haly 3 - zděná nosná kce - nadzemní část</t>
  </si>
  <si>
    <t>{30bd318d-c48a-4257-a9e6-3e8cfecfaea6}</t>
  </si>
  <si>
    <t>SO 01d</t>
  </si>
  <si>
    <t>Demolice haly 4 - stěny sendvičové panely - nadzemní část</t>
  </si>
  <si>
    <t>{4047deef-40fd-41cb-93a2-8ac47984b34c}</t>
  </si>
  <si>
    <t>SO 01e</t>
  </si>
  <si>
    <t>Demolice haly 5 - stěny sendvičové panely - nadzemní část</t>
  </si>
  <si>
    <t>{7a430730-41f6-4203-993f-ecc3733dbfbf}</t>
  </si>
  <si>
    <t>SO 01f</t>
  </si>
  <si>
    <t>Demolice haly 6 - stěny sendvičové panely - nadzemní část-bez roštů</t>
  </si>
  <si>
    <t>{0325ad4e-2fd0-4825-aa38-083a74e8db85}</t>
  </si>
  <si>
    <t>SO 01g</t>
  </si>
  <si>
    <t>Demolice haly 7 - stěny sendvičové panely - nadzemní část</t>
  </si>
  <si>
    <t>{b0357c9c-5b98-4e00-ad97-95ff1f60ce08}</t>
  </si>
  <si>
    <t>SO 01h</t>
  </si>
  <si>
    <t>Demolice haly 8 - stěny sendvičové panely - nadzemní část-bez roštů</t>
  </si>
  <si>
    <t>{0cf2c255-b5a1-4b2b-b86d-536b6293559c}</t>
  </si>
  <si>
    <t>SO 03</t>
  </si>
  <si>
    <t>Demolice Provozní budova a garáže</t>
  </si>
  <si>
    <t>{7d63e0f5-cf09-46bc-9797-a579662a391b}</t>
  </si>
  <si>
    <t>SO 04a</t>
  </si>
  <si>
    <t>Demolice sila laminát</t>
  </si>
  <si>
    <t>{297da349-9bd2-4d83-a980-b32ded6703af}</t>
  </si>
  <si>
    <t>SO 04b</t>
  </si>
  <si>
    <t>Demolice sila ocel</t>
  </si>
  <si>
    <t>{82cd61e2-e6e6-46b9-8ae6-4c972012f1eb}</t>
  </si>
  <si>
    <t>5</t>
  </si>
  <si>
    <t>Bourání jímek</t>
  </si>
  <si>
    <t>{9f02e7a0-93d6-4af2-bc10-90bd52ab4d3c}</t>
  </si>
  <si>
    <t>2) Ostatní náklady ze souhrnného listu</t>
  </si>
  <si>
    <t>Procent. zadání_x000d_
[% nákladů rozpočtu]</t>
  </si>
  <si>
    <t>Zařazení nákladů</t>
  </si>
  <si>
    <t>Projektové práce</t>
  </si>
  <si>
    <t>stavební čast</t>
  </si>
  <si>
    <t>OSTATNENAKLADY</t>
  </si>
  <si>
    <t>Průzkumné práce</t>
  </si>
  <si>
    <t>Stroje, zařízení, inventář</t>
  </si>
  <si>
    <t>Umělecká díla</t>
  </si>
  <si>
    <t>Vedlejší náklady</t>
  </si>
  <si>
    <t>Ostatní náklady</t>
  </si>
  <si>
    <t>H. Rezerva</t>
  </si>
  <si>
    <t>I. Ostatní investice</t>
  </si>
  <si>
    <t>Nehmotný investiční majetek</t>
  </si>
  <si>
    <t>Provozní náklady</t>
  </si>
  <si>
    <t>Vyplň vlastní</t>
  </si>
  <si>
    <t>OSTATNENAKLADYVLASTNE</t>
  </si>
  <si>
    <t>Celkové náklady za stavbu 1) + 2)</t>
  </si>
  <si>
    <t>1) Krycí list rozpočtu</t>
  </si>
  <si>
    <t>2) Rekapitulace rozpočtu</t>
  </si>
  <si>
    <t>3) Rozpočet</t>
  </si>
  <si>
    <t>Zpět na list:</t>
  </si>
  <si>
    <t>Rekapitulace stavby</t>
  </si>
  <si>
    <t>2</t>
  </si>
  <si>
    <t>KRYCÍ LIST ROZPOČTU</t>
  </si>
  <si>
    <t>Objekt:</t>
  </si>
  <si>
    <t>SO 01a - Demolice haly 1 - zděná nosná kce - nadzemní část</t>
  </si>
  <si>
    <t>Náklady z rozpočtu</t>
  </si>
  <si>
    <t>REKAPITULACE ROZPOČTU</t>
  </si>
  <si>
    <t>Kód - Popis</t>
  </si>
  <si>
    <t>Cena celkem [CZK]</t>
  </si>
  <si>
    <t>1) Náklady z rozpočtu</t>
  </si>
  <si>
    <t>-1</t>
  </si>
  <si>
    <t>HSV - Práce a dodávky HSV</t>
  </si>
  <si>
    <t xml:space="preserve">    8 - Trubní vedení</t>
  </si>
  <si>
    <t xml:space="preserve">    9 - Ostatní konstrukce a práce, bourání</t>
  </si>
  <si>
    <t xml:space="preserve">    97 - Prorážení otvorů a ostatní bourací práce</t>
  </si>
  <si>
    <t xml:space="preserve">    997 - Přesun sutě</t>
  </si>
  <si>
    <t>PSV - Práce a dodávky PSV</t>
  </si>
  <si>
    <t xml:space="preserve">    713 - Izolace tepelné</t>
  </si>
  <si>
    <t xml:space="preserve">    764 - Konstrukce klempířské</t>
  </si>
  <si>
    <t xml:space="preserve">    767 - Konstrukce doplňkové stavební (zámečnické)</t>
  </si>
  <si>
    <t>M - Montáže</t>
  </si>
  <si>
    <t xml:space="preserve">    M43 - Montáže ocelových konstrukcí</t>
  </si>
  <si>
    <t xml:space="preserve">VP -   Vícepráce</t>
  </si>
  <si>
    <t>2) Ostatní náklady</t>
  </si>
  <si>
    <t>Zařízení staveniště</t>
  </si>
  <si>
    <t>VRN</t>
  </si>
  <si>
    <t>Mimostav. doprava</t>
  </si>
  <si>
    <t>Územní vlivy</t>
  </si>
  <si>
    <t>Provozní vlivy</t>
  </si>
  <si>
    <t>Ostatní</t>
  </si>
  <si>
    <t>Kompletační činnost</t>
  </si>
  <si>
    <t>KOMPLETACNA</t>
  </si>
  <si>
    <t>ROZPOČET</t>
  </si>
  <si>
    <t>PČ</t>
  </si>
  <si>
    <t>Typ</t>
  </si>
  <si>
    <t>Popis</t>
  </si>
  <si>
    <t>MJ</t>
  </si>
  <si>
    <t>Množství</t>
  </si>
  <si>
    <t>J.cena [CZK]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</si>
  <si>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</si>
  <si>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</si>
  <si>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</si>
  <si>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</si>
  <si>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</si>
  <si>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</si>
  <si>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</si>
  <si>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ROZPOCET</t>
  </si>
  <si>
    <t>K</t>
  </si>
  <si>
    <t>899202211</t>
  </si>
  <si>
    <t>Demontáž mříží litinových včetně rámů hmotnosti přes 50 do 100 kg</t>
  </si>
  <si>
    <t>kus</t>
  </si>
  <si>
    <t>4</t>
  </si>
  <si>
    <t>-1209611257</t>
  </si>
  <si>
    <t>M</t>
  </si>
  <si>
    <t>553100107</t>
  </si>
  <si>
    <t>Rošt LTH 1000/500/40 mm</t>
  </si>
  <si>
    <t>8</t>
  </si>
  <si>
    <t>1296</t>
  </si>
  <si>
    <t>VV</t>
  </si>
  <si>
    <t>True</t>
  </si>
  <si>
    <t>Součet</t>
  </si>
  <si>
    <t>3</t>
  </si>
  <si>
    <t>962031133</t>
  </si>
  <si>
    <t>Bourání příček z cihel pálených na MVC tl do 150 mm</t>
  </si>
  <si>
    <t>m2</t>
  </si>
  <si>
    <t>661960774</t>
  </si>
  <si>
    <t>(8,788+3,3*2)*4,2+18*2,8*2-(1,8*3+1,8*3*2+1,9*2,35*2*2)</t>
  </si>
  <si>
    <t>962032241</t>
  </si>
  <si>
    <t>Bourání zdiva z cihel pálených nebo vápenopískových na MC přes 1 m3</t>
  </si>
  <si>
    <t>m3</t>
  </si>
  <si>
    <t>-1059676802</t>
  </si>
  <si>
    <t>"zdivo přípravny"0,375*((17,15+9,54)*2*4,43+17,15*2)-0,375*(1,2*1,2*2+0,9*1,2+1,8+0,5*0,9+1,8*1,2*2+1,8*2,1+1,9*2,35*4)</t>
  </si>
  <si>
    <t>"štítové zdivo"(0,45*((18*4,43)+(18/2/2)-(1,1*1,1+2,2*2+1,2*0,85*4*2)))*2</t>
  </si>
  <si>
    <t>962032432</t>
  </si>
  <si>
    <t>Bourání zdiva cihelných z dutých nebo plných cihel pálených i nepálených na MV nebo MVC přes 1 m3</t>
  </si>
  <si>
    <t>-427119872</t>
  </si>
  <si>
    <t>"stěny výkrmny"((0,3*81,162*2*2,7)-(3,4*0,85*17*2))*2</t>
  </si>
  <si>
    <t>6</t>
  </si>
  <si>
    <t>962042321</t>
  </si>
  <si>
    <t>Bourání zdiva nadzákladového z betonu prostého přes 1 m3</t>
  </si>
  <si>
    <t>1067036273</t>
  </si>
  <si>
    <t>"založení obvod zdiva"0,4*0,35*81,162*2*2</t>
  </si>
  <si>
    <t>7</t>
  </si>
  <si>
    <t>962052211</t>
  </si>
  <si>
    <t>Bourání zdiva nadzákladového ze ŽB přes 1 m3</t>
  </si>
  <si>
    <t>1280139407</t>
  </si>
  <si>
    <t>"ztuž věnce"0,3*0,35*(17,15+9,54)*2+0,3*0,3*81,612*2+0,45*0,25*18*2</t>
  </si>
  <si>
    <t>963011512</t>
  </si>
  <si>
    <t>Bourání stropů z tvárnic pálených do nosníků ocelových tl do 150 mm</t>
  </si>
  <si>
    <t>-25449475</t>
  </si>
  <si>
    <t>3,3*8,788</t>
  </si>
  <si>
    <t>9</t>
  </si>
  <si>
    <t>976071111</t>
  </si>
  <si>
    <t>Vybourání kovových zábradlí a madel</t>
  </si>
  <si>
    <t>m</t>
  </si>
  <si>
    <t>4,5*17*2*4</t>
  </si>
  <si>
    <t>2,4*18*4+1,8*18*4</t>
  </si>
  <si>
    <t>553100140</t>
  </si>
  <si>
    <t>Zábradlí kotců</t>
  </si>
  <si>
    <t>t</t>
  </si>
  <si>
    <t>"tr. 31,8/3,2"0,00226*(8*(1,7+1,7+1)*17*2*4+(1,25+1,1)*8*18*4+1,8*(18+17*2)*4)</t>
  </si>
  <si>
    <t>"50/50/3"0,00443*(18*2*4*2,2)+0,00443*(2*17*2*4+18*4)*1,2</t>
  </si>
  <si>
    <t>11</t>
  </si>
  <si>
    <t>997006005</t>
  </si>
  <si>
    <t>Drcení stavebního odpadu z demolic ze zdiva z cihel a kamene s dopravou do 100 m a naložením</t>
  </si>
  <si>
    <t>351291694</t>
  </si>
  <si>
    <t>12</t>
  </si>
  <si>
    <t>997006006</t>
  </si>
  <si>
    <t>Drcení stavebního odpadu z demolic ze zdiva z betonu prostého s dopravou do 100 m a naložením</t>
  </si>
  <si>
    <t>-1301842809</t>
  </si>
  <si>
    <t>13</t>
  </si>
  <si>
    <t>997006007</t>
  </si>
  <si>
    <t>Drcení stavebního odpadu z demolic ze zdiva z betonu železového s dopravou do 100 m a naložením</t>
  </si>
  <si>
    <t>-924316789</t>
  </si>
  <si>
    <t>14</t>
  </si>
  <si>
    <t>997013111</t>
  </si>
  <si>
    <t>Vnitrostaveništní doprava suti a vybouraných hmot pro budovy v do 6 m s použitím mechanizace</t>
  </si>
  <si>
    <t>-2102355094</t>
  </si>
  <si>
    <t>997013511</t>
  </si>
  <si>
    <t>Odvoz suti a vybouraných hmot z meziskládky na skládku do 1 km s naložením a se složením</t>
  </si>
  <si>
    <t>-1201962954</t>
  </si>
  <si>
    <t>16</t>
  </si>
  <si>
    <t>997013509</t>
  </si>
  <si>
    <t>Příplatek k odvozu suti a vybouraných hmot na skládku ZKD 1 km přes 1 km</t>
  </si>
  <si>
    <t>224269449</t>
  </si>
  <si>
    <t>738,226*13</t>
  </si>
  <si>
    <t>17</t>
  </si>
  <si>
    <t>997013801</t>
  </si>
  <si>
    <t>Poplatek za uložení stavebního betonového odpadu na skládce (skládkovné)</t>
  </si>
  <si>
    <t>-306644247</t>
  </si>
  <si>
    <t>18</t>
  </si>
  <si>
    <t>997013802</t>
  </si>
  <si>
    <t>Poplatek za uložení stavebního železobetonového odpadu na skládce (skládkovné)</t>
  </si>
  <si>
    <t>-170239740</t>
  </si>
  <si>
    <t>58,428</t>
  </si>
  <si>
    <t>19</t>
  </si>
  <si>
    <t>997013803</t>
  </si>
  <si>
    <t>Poplatek za uložení stavebního odpadu z keramických materiálů na skládce (skládkovné)</t>
  </si>
  <si>
    <t>1466689461</t>
  </si>
  <si>
    <t>34,288+298,153+78,073+4,785</t>
  </si>
  <si>
    <t>20</t>
  </si>
  <si>
    <t>997013814</t>
  </si>
  <si>
    <t>Poplatek za uložení stavebního odpadu z izolačních hmot na skládce (skládkovné)</t>
  </si>
  <si>
    <t>446592024</t>
  </si>
  <si>
    <t>979951112</t>
  </si>
  <si>
    <t>Výkup kovů - železný šrot tl. nad 4 mm</t>
  </si>
  <si>
    <t>67,072+11,947+7,825</t>
  </si>
  <si>
    <t>22</t>
  </si>
  <si>
    <t>979951111</t>
  </si>
  <si>
    <t>Výkup kovů - železný šrot tl. do 4 mm</t>
  </si>
  <si>
    <t>" zábrany"17,956</t>
  </si>
  <si>
    <t>"Klempířské konstrukce"4,075</t>
  </si>
  <si>
    <t>23</t>
  </si>
  <si>
    <t>979951131</t>
  </si>
  <si>
    <t>Výkup kovů - hliník, plechy</t>
  </si>
  <si>
    <t>"obor 767+podhled"2934,085*0,0055+22,732+3,696</t>
  </si>
  <si>
    <t>24</t>
  </si>
  <si>
    <t>979951122</t>
  </si>
  <si>
    <t>Výkup kovů - litina</t>
  </si>
  <si>
    <t>"litinové rošty"1296*0,085</t>
  </si>
  <si>
    <t>25</t>
  </si>
  <si>
    <t>713110811</t>
  </si>
  <si>
    <t>Odstranění tepelné izolace stropů volně kladené z vláknitých materiálů tl do 100 mm</t>
  </si>
  <si>
    <t>1303408783</t>
  </si>
  <si>
    <t>17,558*81,612*2+17,9*10,3</t>
  </si>
  <si>
    <t>26</t>
  </si>
  <si>
    <t>764001881</t>
  </si>
  <si>
    <t>Demontáž nároží z hřebenáčů do suti</t>
  </si>
  <si>
    <t>774238527</t>
  </si>
  <si>
    <t>168,262</t>
  </si>
  <si>
    <t>27</t>
  </si>
  <si>
    <t>764002811</t>
  </si>
  <si>
    <t>Demontáž okapového plechu do suti v krytině povlakové</t>
  </si>
  <si>
    <t>-1214489200</t>
  </si>
  <si>
    <t>168,262*2</t>
  </si>
  <si>
    <t>28</t>
  </si>
  <si>
    <t>764002841</t>
  </si>
  <si>
    <t>Demontáž oplechování horních ploch zdí a nadezdívek do suti</t>
  </si>
  <si>
    <t>-1607902591</t>
  </si>
  <si>
    <t>9,65*2*2+9,65*2*2</t>
  </si>
  <si>
    <t>29</t>
  </si>
  <si>
    <t>764002871</t>
  </si>
  <si>
    <t>Demontáž lemování zdí do suti</t>
  </si>
  <si>
    <t>1657321580</t>
  </si>
  <si>
    <t>9,6*2+9,65*2*2</t>
  </si>
  <si>
    <t>30</t>
  </si>
  <si>
    <t>764004801</t>
  </si>
  <si>
    <t>Demontáž podokapního žlabu do suti</t>
  </si>
  <si>
    <t>963413297</t>
  </si>
  <si>
    <t>31</t>
  </si>
  <si>
    <t>764004861</t>
  </si>
  <si>
    <t>Demontáž svodu do suti</t>
  </si>
  <si>
    <t>768430859</t>
  </si>
  <si>
    <t>14*37</t>
  </si>
  <si>
    <t>32</t>
  </si>
  <si>
    <t>764004891</t>
  </si>
  <si>
    <t>Demontáž větracích světlíků</t>
  </si>
  <si>
    <t>-1736384615</t>
  </si>
  <si>
    <t>17*2</t>
  </si>
  <si>
    <t>33</t>
  </si>
  <si>
    <t>767392802</t>
  </si>
  <si>
    <t>Demontáž krytin střech z plechů šroubovaných</t>
  </si>
  <si>
    <t>-1258404252</t>
  </si>
  <si>
    <t>9,65*168,262*2</t>
  </si>
  <si>
    <t>34</t>
  </si>
  <si>
    <t>767415812</t>
  </si>
  <si>
    <t>Demontáž vnějšího obkladu skládaného pláště tvarovaným plechem budov v do 6 m šroubováním</t>
  </si>
  <si>
    <t>1679403591</t>
  </si>
  <si>
    <t>168*1,0*2</t>
  </si>
  <si>
    <t>35</t>
  </si>
  <si>
    <t>767581803</t>
  </si>
  <si>
    <t>Demontáž podhledů - tvarovaných plechů</t>
  </si>
  <si>
    <t>-1153645098</t>
  </si>
  <si>
    <t>17,5*167,662</t>
  </si>
  <si>
    <t>36</t>
  </si>
  <si>
    <t>767582800</t>
  </si>
  <si>
    <t>Demontáž podhledů - roštů</t>
  </si>
  <si>
    <t>195842688</t>
  </si>
  <si>
    <t>37</t>
  </si>
  <si>
    <t>430471101</t>
  </si>
  <si>
    <t>Demontáž OK střešního vazníku dl. 18,0 m</t>
  </si>
  <si>
    <t>64</t>
  </si>
  <si>
    <t>"vazníky"(9,1*2+8,3*2)*0,01404*41</t>
  </si>
  <si>
    <t>(1*11+0,5)*0,00859+2*168,262*0,0142+7*2*168,262*0,0142+(4,3*2+4,6)*0,0142*41+1,3*2*0,00963*41</t>
  </si>
  <si>
    <t>38</t>
  </si>
  <si>
    <t>430100102</t>
  </si>
  <si>
    <t>Demontáž OK střechy a podhledu</t>
  </si>
  <si>
    <t>5*168,262*0,0142</t>
  </si>
  <si>
    <t>39</t>
  </si>
  <si>
    <t>430100103</t>
  </si>
  <si>
    <t>Demontáž OK sloupů a vzpěr stěn</t>
  </si>
  <si>
    <t>58586063</t>
  </si>
  <si>
    <t>2*(3,5*19*2)*2*0,0142+(4,2*2*2*2)*0,00805</t>
  </si>
  <si>
    <t>VP - Vícepráce</t>
  </si>
  <si>
    <t>PN</t>
  </si>
  <si>
    <t>SO 01b - Demolice haly 2 - zděná nosná kce - nadzemní část</t>
  </si>
  <si>
    <t>1339854005</t>
  </si>
  <si>
    <t>2042263002</t>
  </si>
  <si>
    <t>-397398900</t>
  </si>
  <si>
    <t>734,53*13</t>
  </si>
  <si>
    <t>"obor 767+podhled"2934,085*0,0055+22,732</t>
  </si>
  <si>
    <t>SO 01c - Demolice haly 3 - zděná nosná kce - nadzemní část</t>
  </si>
  <si>
    <t>-96232502</t>
  </si>
  <si>
    <t>-167140867</t>
  </si>
  <si>
    <t>-1283624038</t>
  </si>
  <si>
    <t>SO 01d - Demolice haly 4 - stěny sendvičové panely - nadzemní část</t>
  </si>
  <si>
    <t>966072111</t>
  </si>
  <si>
    <t>Demontáž opláštění stěn ocelových kcí ze sendvičových panelů budov v do 6 m</t>
  </si>
  <si>
    <t>442714136</t>
  </si>
  <si>
    <t>81,162*2*2,7*2</t>
  </si>
  <si>
    <t>1893546947</t>
  </si>
  <si>
    <t>670580781</t>
  </si>
  <si>
    <t>1241010479</t>
  </si>
  <si>
    <t>682,067*13</t>
  </si>
  <si>
    <t>34,288+298,153+4,785</t>
  </si>
  <si>
    <t>997013831</t>
  </si>
  <si>
    <t>Poplatek za uložení stavebního směsného odpadu na skládce (skládkovné)</t>
  </si>
  <si>
    <t>466054446</t>
  </si>
  <si>
    <t>997013832</t>
  </si>
  <si>
    <t>Poplatek za uložení stavebního směsného odpadu na skládce (skládkovné)-sendvičové panely</t>
  </si>
  <si>
    <t>2079035969</t>
  </si>
  <si>
    <t>"odhad"876,55*0,050</t>
  </si>
  <si>
    <t>-1830629258</t>
  </si>
  <si>
    <t>40</t>
  </si>
  <si>
    <t>41</t>
  </si>
  <si>
    <t>SO 01e - Demolice haly 5 - stěny sendvičové panely - nadzemní část</t>
  </si>
  <si>
    <t>-145671578</t>
  </si>
  <si>
    <t>821080566</t>
  </si>
  <si>
    <t>2095147735</t>
  </si>
  <si>
    <t>608422646</t>
  </si>
  <si>
    <t>SO 01f - Demolice haly 6 - stěny sendvičové panely - nadzemní část-bez roštů</t>
  </si>
  <si>
    <t>-603812812</t>
  </si>
  <si>
    <t>-2105061768</t>
  </si>
  <si>
    <t>1425529004</t>
  </si>
  <si>
    <t>552,467*13</t>
  </si>
  <si>
    <t>-917724627</t>
  </si>
  <si>
    <t>SO 01g - Demolice haly 7 - stěny sendvičové panely - nadzemní část</t>
  </si>
  <si>
    <t>SO 01h - Demolice haly 8 - stěny sendvičové panely - nadzemní část-bez roštů</t>
  </si>
  <si>
    <t>899202411</t>
  </si>
  <si>
    <t>Demontáž mříží plastových</t>
  </si>
  <si>
    <t>984548510</t>
  </si>
  <si>
    <t>-1608524659</t>
  </si>
  <si>
    <t>46444450</t>
  </si>
  <si>
    <t>1741580141</t>
  </si>
  <si>
    <t>997013813</t>
  </si>
  <si>
    <t>Poplatek za uložení stavebního odpadu z plastických hmot na skládce (skládkovné)</t>
  </si>
  <si>
    <t>-1575436674</t>
  </si>
  <si>
    <t>"plastové rošty"1296*0,02</t>
  </si>
  <si>
    <t>SO 03 - Demolice Provozní budova a garáže</t>
  </si>
  <si>
    <t xml:space="preserve">    712 - Povlakové krytiny</t>
  </si>
  <si>
    <t>-1707333613</t>
  </si>
  <si>
    <t>(((8,788+3,3*2)*4,2)+(18*2,7*2)-(1,8*3+1,9*2,35*2+1,8*3))*2</t>
  </si>
  <si>
    <t>786694367</t>
  </si>
  <si>
    <t>(0,375*(9,54+17,15*2)*4,43-0,375*(1,2*1,2*2+0,9*1,2+1,8+0,5*0,9+(1,8*1,2)*2+1,8*2,1+1,9*2,35*4))</t>
  </si>
  <si>
    <t>(0,45*(18*4,43+18*2/2)-0,45*(1,2*0,85*4*2+2,2*2+1,1*1))*2</t>
  </si>
  <si>
    <t>-1283225952</t>
  </si>
  <si>
    <t>(0,3*((81,612*2*2,7)/2-(3,4*0,85)*17*2))*2</t>
  </si>
  <si>
    <t>-1698808631</t>
  </si>
  <si>
    <t>"ztuž věnce"0,3*0,35*(17,15+9,54)*2+(0,3*0,3*(81,612*2+18)*2)</t>
  </si>
  <si>
    <t>963011511</t>
  </si>
  <si>
    <t>Bourání stropů z tvárnic pálených do nosníků ocelových tl do 120 mm</t>
  </si>
  <si>
    <t>1633787744</t>
  </si>
  <si>
    <t>1692206089</t>
  </si>
  <si>
    <t>997013501</t>
  </si>
  <si>
    <t>Odvoz suti a vybouraných hmot na skládku nebo meziskládku do 1 km se složením</t>
  </si>
  <si>
    <t>-1683470259</t>
  </si>
  <si>
    <t>-1165499981</t>
  </si>
  <si>
    <t>521,872*13</t>
  </si>
  <si>
    <t>686219486</t>
  </si>
  <si>
    <t>-2099635373</t>
  </si>
  <si>
    <t>712300833</t>
  </si>
  <si>
    <t>Odstranění povlakové krytiny střech do 10° třívrstvé</t>
  </si>
  <si>
    <t>1154285075</t>
  </si>
  <si>
    <t>"dle PD"620</t>
  </si>
  <si>
    <t>SO 04a - Demolice sila laminát</t>
  </si>
  <si>
    <t xml:space="preserve">    M430VD - Montáže ocelových konstrukcí</t>
  </si>
  <si>
    <t>961044111</t>
  </si>
  <si>
    <t>Bourání základů z betonu prostého</t>
  </si>
  <si>
    <t>-1149104282</t>
  </si>
  <si>
    <t>"deska pod sily"8*5*4*0,5</t>
  </si>
  <si>
    <t>245695264</t>
  </si>
  <si>
    <t>1276284337</t>
  </si>
  <si>
    <t>1876424910</t>
  </si>
  <si>
    <t>140,000*13</t>
  </si>
  <si>
    <t>931568189</t>
  </si>
  <si>
    <t>430100105</t>
  </si>
  <si>
    <t>Demontáž, odvoz a popř. likvidace sila laminát</t>
  </si>
  <si>
    <t>kpl</t>
  </si>
  <si>
    <t>SO 04b - Demolice sila ocel</t>
  </si>
  <si>
    <t>-677242646</t>
  </si>
  <si>
    <t>874623362</t>
  </si>
  <si>
    <t>-1133869047</t>
  </si>
  <si>
    <t>199454198</t>
  </si>
  <si>
    <t>1706830181</t>
  </si>
  <si>
    <t>430100106</t>
  </si>
  <si>
    <t>Demontáž, odvoz a popř. likvidace sila ocel</t>
  </si>
  <si>
    <t>5 - Bourání jímek</t>
  </si>
  <si>
    <t>981513114</t>
  </si>
  <si>
    <t>Demolice konstrukcí objektů z betonu železového těžkou mechanizací</t>
  </si>
  <si>
    <t>-2145997374</t>
  </si>
  <si>
    <t>"dle PD"4*30</t>
  </si>
  <si>
    <t>197044962</t>
  </si>
  <si>
    <t>25484030</t>
  </si>
  <si>
    <t>-1748035690</t>
  </si>
  <si>
    <t>289,2*13</t>
  </si>
  <si>
    <t>-1149799086</t>
  </si>
  <si>
    <t>1012949639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</si>
</sst>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5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center"/>
    </xf>
    <xf numFmtId="0" fontId="0" fillId="0" borderId="5" xfId="0" applyBorder="1" applyProtection="1"/>
    <xf numFmtId="0" fontId="16" fillId="0" borderId="0" xfId="0" applyFont="1" applyAlignment="1">
      <alignment horizontal="left" vertical="center"/>
    </xf>
    <xf numFmtId="0" fontId="0" fillId="0" borderId="0" xfId="0" applyBorder="1" applyProtection="1"/>
    <xf numFmtId="0" fontId="17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8" fillId="0" borderId="0" xfId="0" applyFont="1" applyAlignment="1">
      <alignment horizontal="left" vertical="center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6" xfId="0" applyBorder="1" applyProtection="1"/>
    <xf numFmtId="0" fontId="19" fillId="0" borderId="0" xfId="0" applyFont="1" applyBorder="1" applyAlignment="1" applyProtection="1">
      <alignment horizontal="left" vertical="center"/>
    </xf>
    <xf numFmtId="4" fontId="11" fillId="0" borderId="0" xfId="0" applyNumberFormat="1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20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4" fontId="20" fillId="0" borderId="7" xfId="0" applyNumberFormat="1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4" fontId="18" fillId="0" borderId="0" xfId="0" applyNumberFormat="1" applyFont="1" applyBorder="1" applyAlignment="1" applyProtection="1">
      <alignment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left"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21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2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2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0" fillId="0" borderId="15" xfId="0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0" fillId="6" borderId="9" xfId="0" applyFont="1" applyFill="1" applyBorder="1" applyAlignment="1" applyProtection="1">
      <alignment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17" fillId="0" borderId="22" xfId="0" applyFont="1" applyBorder="1" applyAlignment="1" applyProtection="1">
      <alignment horizontal="center" vertical="center" wrapText="1"/>
    </xf>
    <xf numFmtId="0" fontId="17" fillId="0" borderId="23" xfId="0" applyFont="1" applyBorder="1" applyAlignment="1" applyProtection="1">
      <alignment horizontal="center" vertical="center" wrapText="1"/>
    </xf>
    <xf numFmtId="0" fontId="17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/>
    </xf>
    <xf numFmtId="0" fontId="25" fillId="0" borderId="0" xfId="0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horizontal="right" vertical="center"/>
    </xf>
    <xf numFmtId="4" fontId="25" fillId="0" borderId="0" xfId="0" applyNumberFormat="1" applyFont="1" applyBorder="1" applyAlignment="1" applyProtection="1">
      <alignment vertical="center"/>
    </xf>
    <xf numFmtId="4" fontId="24" fillId="0" borderId="14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 wrapText="1"/>
    </xf>
    <xf numFmtId="0" fontId="29" fillId="0" borderId="0" xfId="0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30" fillId="0" borderId="14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30" fillId="0" borderId="16" xfId="0" applyNumberFormat="1" applyFont="1" applyBorder="1" applyAlignment="1" applyProtection="1">
      <alignment vertical="center"/>
    </xf>
    <xf numFmtId="4" fontId="30" fillId="0" borderId="17" xfId="0" applyNumberFormat="1" applyFont="1" applyBorder="1" applyAlignment="1" applyProtection="1">
      <alignment vertical="center"/>
    </xf>
    <xf numFmtId="166" fontId="30" fillId="0" borderId="17" xfId="0" applyNumberFormat="1" applyFont="1" applyBorder="1" applyAlignment="1" applyProtection="1">
      <alignment vertical="center"/>
    </xf>
    <xf numFmtId="4" fontId="30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164" fontId="22" fillId="4" borderId="11" xfId="0" applyNumberFormat="1" applyFont="1" applyFill="1" applyBorder="1" applyAlignment="1" applyProtection="1">
      <alignment horizontal="center" vertical="center"/>
      <protection locked="0"/>
    </xf>
    <xf numFmtId="0" fontId="22" fillId="4" borderId="12" xfId="0" applyFont="1" applyFill="1" applyBorder="1" applyAlignment="1" applyProtection="1">
      <alignment horizontal="center" vertical="center"/>
      <protection locked="0"/>
    </xf>
    <xf numFmtId="4" fontId="22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2" fillId="4" borderId="14" xfId="0" applyNumberFormat="1" applyFont="1" applyFill="1" applyBorder="1" applyAlignment="1" applyProtection="1">
      <alignment horizontal="center" vertical="center"/>
      <protection locked="0"/>
    </xf>
    <xf numFmtId="0" fontId="22" fillId="4" borderId="0" xfId="0" applyFont="1" applyFill="1" applyBorder="1" applyAlignment="1" applyProtection="1">
      <alignment horizontal="center" vertical="center"/>
      <protection locked="0"/>
    </xf>
    <xf numFmtId="4" fontId="22" fillId="0" borderId="15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2" fillId="4" borderId="16" xfId="0" applyNumberFormat="1" applyFont="1" applyFill="1" applyBorder="1" applyAlignment="1" applyProtection="1">
      <alignment horizontal="center" vertical="center"/>
      <protection locked="0"/>
    </xf>
    <xf numFmtId="0" fontId="22" fillId="4" borderId="17" xfId="0" applyFont="1" applyFill="1" applyBorder="1" applyAlignment="1" applyProtection="1">
      <alignment horizontal="center" vertical="center"/>
      <protection locked="0"/>
    </xf>
    <xf numFmtId="4" fontId="22" fillId="0" borderId="18" xfId="0" applyNumberFormat="1" applyFont="1" applyBorder="1" applyAlignment="1" applyProtection="1">
      <alignment vertical="center"/>
    </xf>
    <xf numFmtId="0" fontId="25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4" fontId="25" fillId="6" borderId="0" xfId="0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13" fillId="2" borderId="0" xfId="1" applyFont="1" applyFill="1" applyAlignment="1" applyProtection="1">
      <alignment horizontal="center" vertical="center"/>
    </xf>
    <xf numFmtId="0" fontId="17" fillId="0" borderId="0" xfId="0" applyFont="1" applyBorder="1" applyAlignment="1" applyProtection="1">
      <alignment horizontal="left" vertical="center" wrapText="1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4" fontId="20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left" vertical="center"/>
    </xf>
    <xf numFmtId="4" fontId="31" fillId="0" borderId="0" xfId="0" applyNumberFormat="1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4" fontId="5" fillId="0" borderId="0" xfId="0" applyNumberFormat="1" applyFont="1" applyBorder="1" applyAlignment="1" applyProtection="1"/>
    <xf numFmtId="4" fontId="32" fillId="0" borderId="0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7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2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4" fontId="25" fillId="0" borderId="12" xfId="0" applyNumberFormat="1" applyFont="1" applyBorder="1" applyAlignment="1" applyProtection="1"/>
    <xf numFmtId="4" fontId="3" fillId="0" borderId="12" xfId="0" applyNumberFormat="1" applyFont="1" applyBorder="1" applyAlignment="1" applyProtection="1">
      <alignment vertical="center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4" fontId="6" fillId="0" borderId="17" xfId="0" applyNumberFormat="1" applyFont="1" applyBorder="1" applyAlignment="1" applyProtection="1"/>
    <xf numFmtId="4" fontId="6" fillId="0" borderId="17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4" fontId="0" fillId="4" borderId="25" xfId="0" applyNumberFormat="1" applyFont="1" applyFill="1" applyBorder="1" applyAlignment="1" applyProtection="1">
      <alignment vertical="center"/>
      <protection locked="0"/>
    </xf>
    <xf numFmtId="4" fontId="0" fillId="4" borderId="25" xfId="0" applyNumberFormat="1" applyFont="1" applyFill="1" applyBorder="1" applyAlignment="1" applyProtection="1">
      <alignment vertical="center"/>
    </xf>
    <xf numFmtId="4" fontId="0" fillId="0" borderId="25" xfId="0" applyNumberFormat="1" applyFont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0" fontId="35" fillId="0" borderId="25" xfId="0" applyFont="1" applyBorder="1" applyAlignment="1" applyProtection="1">
      <alignment horizontal="center" vertical="center"/>
    </xf>
    <xf numFmtId="49" fontId="35" fillId="0" borderId="25" xfId="0" applyNumberFormat="1" applyFont="1" applyBorder="1" applyAlignment="1" applyProtection="1">
      <alignment horizontal="left" vertical="center" wrapText="1"/>
    </xf>
    <xf numFmtId="0" fontId="35" fillId="0" borderId="25" xfId="0" applyFont="1" applyBorder="1" applyAlignment="1" applyProtection="1">
      <alignment horizontal="left" vertical="center" wrapText="1"/>
    </xf>
    <xf numFmtId="0" fontId="35" fillId="0" borderId="25" xfId="0" applyFont="1" applyBorder="1" applyAlignment="1" applyProtection="1">
      <alignment horizontal="center" vertical="center" wrapText="1"/>
    </xf>
    <xf numFmtId="167" fontId="35" fillId="0" borderId="25" xfId="0" applyNumberFormat="1" applyFont="1" applyBorder="1" applyAlignment="1" applyProtection="1">
      <alignment vertical="center"/>
    </xf>
    <xf numFmtId="4" fontId="35" fillId="4" borderId="25" xfId="0" applyNumberFormat="1" applyFont="1" applyFill="1" applyBorder="1" applyAlignment="1" applyProtection="1">
      <alignment vertical="center"/>
      <protection locked="0"/>
    </xf>
    <xf numFmtId="4" fontId="35" fillId="4" borderId="25" xfId="0" applyNumberFormat="1" applyFont="1" applyFill="1" applyBorder="1" applyAlignment="1" applyProtection="1">
      <alignment vertical="center"/>
    </xf>
    <xf numFmtId="4" fontId="35" fillId="0" borderId="25" xfId="0" applyNumberFormat="1" applyFont="1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vertical="center"/>
    </xf>
    <xf numFmtId="167" fontId="8" fillId="0" borderId="0" xfId="0" applyNumberFormat="1" applyFont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 wrapText="1"/>
    </xf>
    <xf numFmtId="167" fontId="9" fillId="0" borderId="0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Border="1" applyAlignment="1" applyProtection="1">
      <alignment horizontal="left" vertical="center" wrapText="1"/>
    </xf>
    <xf numFmtId="4" fontId="5" fillId="0" borderId="17" xfId="0" applyNumberFormat="1" applyFont="1" applyBorder="1" applyAlignment="1" applyProtection="1"/>
    <xf numFmtId="4" fontId="5" fillId="0" borderId="17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6" fillId="0" borderId="23" xfId="0" applyNumberFormat="1" applyFont="1" applyBorder="1" applyAlignment="1" applyProtection="1"/>
    <xf numFmtId="4" fontId="6" fillId="0" borderId="23" xfId="0" applyNumberFormat="1" applyFont="1" applyBorder="1" applyAlignment="1" applyProtection="1">
      <alignment vertical="center"/>
    </xf>
    <xf numFmtId="4" fontId="5" fillId="0" borderId="12" xfId="0" applyNumberFormat="1" applyFont="1" applyBorder="1" applyAlignment="1" applyProtection="1"/>
    <xf numFmtId="4" fontId="5" fillId="0" borderId="12" xfId="0" applyNumberFormat="1" applyFont="1" applyBorder="1" applyAlignment="1" applyProtection="1">
      <alignment vertical="center"/>
    </xf>
    <xf numFmtId="4" fontId="5" fillId="0" borderId="23" xfId="0" applyNumberFormat="1" applyFont="1" applyBorder="1" applyAlignment="1" applyProtection="1"/>
    <xf numFmtId="4" fontId="5" fillId="0" borderId="23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styles" Target="styles.xml" /><Relationship Id="rId15" Type="http://schemas.openxmlformats.org/officeDocument/2006/relationships/theme" Target="theme/theme1.xml" /><Relationship Id="rId16" Type="http://schemas.openxmlformats.org/officeDocument/2006/relationships/calcChain" Target="calcChain.xml" /><Relationship Id="rId1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2" t="s">
        <v>0</v>
      </c>
      <c r="B1" s="13"/>
      <c r="C1" s="13"/>
      <c r="D1" s="14" t="s">
        <v>1</v>
      </c>
      <c r="E1" s="13"/>
      <c r="F1" s="13"/>
      <c r="G1" s="13"/>
      <c r="H1" s="13"/>
      <c r="I1" s="13"/>
      <c r="J1" s="13"/>
      <c r="K1" s="15" t="s">
        <v>2</v>
      </c>
      <c r="L1" s="15"/>
      <c r="M1" s="15"/>
      <c r="N1" s="15"/>
      <c r="O1" s="15"/>
      <c r="P1" s="15"/>
      <c r="Q1" s="15"/>
      <c r="R1" s="15"/>
      <c r="S1" s="15"/>
      <c r="T1" s="13"/>
      <c r="U1" s="13"/>
      <c r="V1" s="13"/>
      <c r="W1" s="15" t="s">
        <v>3</v>
      </c>
      <c r="X1" s="15"/>
      <c r="Y1" s="15"/>
      <c r="Z1" s="15"/>
      <c r="AA1" s="15"/>
      <c r="AB1" s="15"/>
      <c r="AC1" s="15"/>
      <c r="AD1" s="15"/>
      <c r="AE1" s="15"/>
      <c r="AF1" s="15"/>
      <c r="AG1" s="13"/>
      <c r="AH1" s="13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7" t="s">
        <v>4</v>
      </c>
      <c r="BB1" s="17" t="s">
        <v>5</v>
      </c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T1" s="18" t="s">
        <v>6</v>
      </c>
      <c r="BU1" s="18" t="s">
        <v>6</v>
      </c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R2" s="21" t="s">
        <v>8</v>
      </c>
      <c r="BS2" s="22" t="s">
        <v>9</v>
      </c>
      <c r="BT2" s="22" t="s">
        <v>10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9</v>
      </c>
      <c r="BT3" s="22" t="s">
        <v>11</v>
      </c>
    </row>
    <row r="4" ht="36.96" customHeight="1">
      <c r="B4" s="26"/>
      <c r="C4" s="27" t="s">
        <v>12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S4" s="20" t="s">
        <v>13</v>
      </c>
      <c r="BE4" s="30" t="s">
        <v>14</v>
      </c>
      <c r="BS4" s="22" t="s">
        <v>15</v>
      </c>
    </row>
    <row r="5" ht="14.4" customHeight="1">
      <c r="B5" s="26"/>
      <c r="C5" s="31"/>
      <c r="D5" s="32" t="s">
        <v>16</v>
      </c>
      <c r="E5" s="31"/>
      <c r="F5" s="31"/>
      <c r="G5" s="31"/>
      <c r="H5" s="31"/>
      <c r="I5" s="31"/>
      <c r="J5" s="31"/>
      <c r="K5" s="33" t="s">
        <v>17</v>
      </c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29"/>
      <c r="BE5" s="34" t="s">
        <v>18</v>
      </c>
      <c r="BS5" s="22" t="s">
        <v>9</v>
      </c>
    </row>
    <row r="6" ht="36.96" customHeight="1">
      <c r="B6" s="26"/>
      <c r="C6" s="31"/>
      <c r="D6" s="35" t="s">
        <v>19</v>
      </c>
      <c r="E6" s="31"/>
      <c r="F6" s="31"/>
      <c r="G6" s="31"/>
      <c r="H6" s="31"/>
      <c r="I6" s="31"/>
      <c r="J6" s="31"/>
      <c r="K6" s="36" t="s">
        <v>20</v>
      </c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29"/>
      <c r="BE6" s="37"/>
      <c r="BS6" s="22" t="s">
        <v>21</v>
      </c>
    </row>
    <row r="7" ht="14.4" customHeight="1">
      <c r="B7" s="26"/>
      <c r="C7" s="31"/>
      <c r="D7" s="38" t="s">
        <v>22</v>
      </c>
      <c r="E7" s="31"/>
      <c r="F7" s="31"/>
      <c r="G7" s="31"/>
      <c r="H7" s="31"/>
      <c r="I7" s="31"/>
      <c r="J7" s="31"/>
      <c r="K7" s="33" t="s">
        <v>23</v>
      </c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8" t="s">
        <v>24</v>
      </c>
      <c r="AL7" s="31"/>
      <c r="AM7" s="31"/>
      <c r="AN7" s="33" t="s">
        <v>23</v>
      </c>
      <c r="AO7" s="31"/>
      <c r="AP7" s="31"/>
      <c r="AQ7" s="29"/>
      <c r="BE7" s="37"/>
      <c r="BS7" s="22" t="s">
        <v>25</v>
      </c>
    </row>
    <row r="8" ht="14.4" customHeight="1">
      <c r="B8" s="26"/>
      <c r="C8" s="31"/>
      <c r="D8" s="38" t="s">
        <v>26</v>
      </c>
      <c r="E8" s="31"/>
      <c r="F8" s="31"/>
      <c r="G8" s="31"/>
      <c r="H8" s="31"/>
      <c r="I8" s="31"/>
      <c r="J8" s="31"/>
      <c r="K8" s="33" t="s">
        <v>27</v>
      </c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8" t="s">
        <v>28</v>
      </c>
      <c r="AL8" s="31"/>
      <c r="AM8" s="31"/>
      <c r="AN8" s="39" t="s">
        <v>29</v>
      </c>
      <c r="AO8" s="31"/>
      <c r="AP8" s="31"/>
      <c r="AQ8" s="29"/>
      <c r="BE8" s="37"/>
      <c r="BS8" s="22" t="s">
        <v>30</v>
      </c>
    </row>
    <row r="9" ht="14.4" customHeight="1">
      <c r="B9" s="26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29"/>
      <c r="BE9" s="37"/>
      <c r="BS9" s="22" t="s">
        <v>31</v>
      </c>
    </row>
    <row r="10" ht="14.4" customHeight="1">
      <c r="B10" s="26"/>
      <c r="C10" s="31"/>
      <c r="D10" s="38" t="s">
        <v>32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8" t="s">
        <v>33</v>
      </c>
      <c r="AL10" s="31"/>
      <c r="AM10" s="31"/>
      <c r="AN10" s="33" t="s">
        <v>34</v>
      </c>
      <c r="AO10" s="31"/>
      <c r="AP10" s="31"/>
      <c r="AQ10" s="29"/>
      <c r="BE10" s="37"/>
      <c r="BS10" s="22" t="s">
        <v>21</v>
      </c>
    </row>
    <row r="11" ht="18.48" customHeight="1">
      <c r="B11" s="26"/>
      <c r="C11" s="31"/>
      <c r="D11" s="31"/>
      <c r="E11" s="33" t="s">
        <v>35</v>
      </c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8" t="s">
        <v>36</v>
      </c>
      <c r="AL11" s="31"/>
      <c r="AM11" s="31"/>
      <c r="AN11" s="33" t="s">
        <v>23</v>
      </c>
      <c r="AO11" s="31"/>
      <c r="AP11" s="31"/>
      <c r="AQ11" s="29"/>
      <c r="BE11" s="37"/>
      <c r="BS11" s="22" t="s">
        <v>21</v>
      </c>
    </row>
    <row r="12" ht="6.96" customHeight="1">
      <c r="B12" s="26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29"/>
      <c r="BE12" s="37"/>
      <c r="BS12" s="22" t="s">
        <v>21</v>
      </c>
    </row>
    <row r="13" ht="14.4" customHeight="1">
      <c r="B13" s="26"/>
      <c r="C13" s="31"/>
      <c r="D13" s="38" t="s">
        <v>37</v>
      </c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8" t="s">
        <v>33</v>
      </c>
      <c r="AL13" s="31"/>
      <c r="AM13" s="31"/>
      <c r="AN13" s="40" t="s">
        <v>38</v>
      </c>
      <c r="AO13" s="31"/>
      <c r="AP13" s="31"/>
      <c r="AQ13" s="29"/>
      <c r="BE13" s="37"/>
      <c r="BS13" s="22" t="s">
        <v>21</v>
      </c>
    </row>
    <row r="14">
      <c r="B14" s="26"/>
      <c r="C14" s="31"/>
      <c r="D14" s="31"/>
      <c r="E14" s="40" t="s">
        <v>38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38" t="s">
        <v>36</v>
      </c>
      <c r="AL14" s="31"/>
      <c r="AM14" s="31"/>
      <c r="AN14" s="40" t="s">
        <v>38</v>
      </c>
      <c r="AO14" s="31"/>
      <c r="AP14" s="31"/>
      <c r="AQ14" s="29"/>
      <c r="BE14" s="37"/>
      <c r="BS14" s="22" t="s">
        <v>21</v>
      </c>
    </row>
    <row r="15" ht="6.96" customHeight="1">
      <c r="B15" s="26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29"/>
      <c r="BE15" s="37"/>
      <c r="BS15" s="22" t="s">
        <v>6</v>
      </c>
    </row>
    <row r="16" ht="14.4" customHeight="1">
      <c r="B16" s="26"/>
      <c r="C16" s="31"/>
      <c r="D16" s="38" t="s">
        <v>39</v>
      </c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8" t="s">
        <v>33</v>
      </c>
      <c r="AL16" s="31"/>
      <c r="AM16" s="31"/>
      <c r="AN16" s="33" t="s">
        <v>23</v>
      </c>
      <c r="AO16" s="31"/>
      <c r="AP16" s="31"/>
      <c r="AQ16" s="29"/>
      <c r="BE16" s="37"/>
      <c r="BS16" s="22" t="s">
        <v>6</v>
      </c>
    </row>
    <row r="17" ht="18.48" customHeight="1">
      <c r="B17" s="26"/>
      <c r="C17" s="31"/>
      <c r="D17" s="31"/>
      <c r="E17" s="33" t="s">
        <v>27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8" t="s">
        <v>36</v>
      </c>
      <c r="AL17" s="31"/>
      <c r="AM17" s="31"/>
      <c r="AN17" s="33" t="s">
        <v>23</v>
      </c>
      <c r="AO17" s="31"/>
      <c r="AP17" s="31"/>
      <c r="AQ17" s="29"/>
      <c r="BE17" s="37"/>
      <c r="BS17" s="22" t="s">
        <v>6</v>
      </c>
    </row>
    <row r="18" ht="6.96" customHeight="1">
      <c r="B18" s="26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29"/>
      <c r="BE18" s="37"/>
      <c r="BS18" s="22" t="s">
        <v>9</v>
      </c>
    </row>
    <row r="19" ht="14.4" customHeight="1">
      <c r="B19" s="26"/>
      <c r="C19" s="31"/>
      <c r="D19" s="38" t="s">
        <v>40</v>
      </c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8" t="s">
        <v>33</v>
      </c>
      <c r="AL19" s="31"/>
      <c r="AM19" s="31"/>
      <c r="AN19" s="33" t="s">
        <v>23</v>
      </c>
      <c r="AO19" s="31"/>
      <c r="AP19" s="31"/>
      <c r="AQ19" s="29"/>
      <c r="BE19" s="37"/>
      <c r="BS19" s="22" t="s">
        <v>9</v>
      </c>
    </row>
    <row r="20" ht="18.48" customHeight="1">
      <c r="B20" s="26"/>
      <c r="C20" s="31"/>
      <c r="D20" s="31"/>
      <c r="E20" s="33" t="s">
        <v>41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8" t="s">
        <v>36</v>
      </c>
      <c r="AL20" s="31"/>
      <c r="AM20" s="31"/>
      <c r="AN20" s="33" t="s">
        <v>23</v>
      </c>
      <c r="AO20" s="31"/>
      <c r="AP20" s="31"/>
      <c r="AQ20" s="29"/>
      <c r="BE20" s="37"/>
    </row>
    <row r="21" ht="6.96" customHeight="1">
      <c r="B21" s="26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29"/>
      <c r="BE21" s="37"/>
    </row>
    <row r="22">
      <c r="B22" s="26"/>
      <c r="C22" s="31"/>
      <c r="D22" s="38" t="s">
        <v>42</v>
      </c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29"/>
      <c r="BE22" s="37"/>
    </row>
    <row r="23" ht="16.5" customHeight="1">
      <c r="B23" s="26"/>
      <c r="C23" s="31"/>
      <c r="D23" s="31"/>
      <c r="E23" s="42" t="s">
        <v>23</v>
      </c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31"/>
      <c r="AP23" s="31"/>
      <c r="AQ23" s="29"/>
      <c r="BE23" s="37"/>
    </row>
    <row r="24" ht="6.96" customHeight="1">
      <c r="B24" s="26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29"/>
      <c r="BE24" s="37"/>
    </row>
    <row r="25" ht="6.96" customHeight="1">
      <c r="B25" s="26"/>
      <c r="C25" s="31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31"/>
      <c r="AQ25" s="29"/>
      <c r="BE25" s="37"/>
    </row>
    <row r="26" ht="14.4" customHeight="1">
      <c r="B26" s="26"/>
      <c r="C26" s="31"/>
      <c r="D26" s="44" t="s">
        <v>43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45">
        <f>ROUND(AG87,2)</f>
        <v>0</v>
      </c>
      <c r="AL26" s="31"/>
      <c r="AM26" s="31"/>
      <c r="AN26" s="31"/>
      <c r="AO26" s="31"/>
      <c r="AP26" s="31"/>
      <c r="AQ26" s="29"/>
      <c r="BE26" s="37"/>
    </row>
    <row r="27" ht="14.4" customHeight="1">
      <c r="B27" s="26"/>
      <c r="C27" s="31"/>
      <c r="D27" s="44" t="s">
        <v>44</v>
      </c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45">
        <f>ROUND(AG101,2)</f>
        <v>0</v>
      </c>
      <c r="AL27" s="45"/>
      <c r="AM27" s="45"/>
      <c r="AN27" s="45"/>
      <c r="AO27" s="45"/>
      <c r="AP27" s="31"/>
      <c r="AQ27" s="29"/>
      <c r="BE27" s="37"/>
    </row>
    <row r="28" s="1" customFormat="1" ht="6.96" customHeight="1">
      <c r="B28" s="4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8"/>
      <c r="BE28" s="37"/>
    </row>
    <row r="29" s="1" customFormat="1" ht="25.92" customHeight="1">
      <c r="B29" s="46"/>
      <c r="C29" s="47"/>
      <c r="D29" s="49" t="s">
        <v>45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1">
        <f>ROUND(AK26+AK27,2)</f>
        <v>0</v>
      </c>
      <c r="AL29" s="50"/>
      <c r="AM29" s="50"/>
      <c r="AN29" s="50"/>
      <c r="AO29" s="50"/>
      <c r="AP29" s="47"/>
      <c r="AQ29" s="48"/>
      <c r="BE29" s="37"/>
    </row>
    <row r="30" s="1" customFormat="1" ht="6.96" customHeight="1">
      <c r="B30" s="46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8"/>
      <c r="BE30" s="37"/>
    </row>
    <row r="31" s="2" customFormat="1" ht="14.4" customHeight="1">
      <c r="B31" s="52"/>
      <c r="C31" s="53"/>
      <c r="D31" s="54" t="s">
        <v>46</v>
      </c>
      <c r="E31" s="53"/>
      <c r="F31" s="54" t="s">
        <v>47</v>
      </c>
      <c r="G31" s="53"/>
      <c r="H31" s="53"/>
      <c r="I31" s="53"/>
      <c r="J31" s="53"/>
      <c r="K31" s="53"/>
      <c r="L31" s="55">
        <v>0.20999999999999999</v>
      </c>
      <c r="M31" s="53"/>
      <c r="N31" s="53"/>
      <c r="O31" s="53"/>
      <c r="P31" s="53"/>
      <c r="Q31" s="53"/>
      <c r="R31" s="53"/>
      <c r="S31" s="53"/>
      <c r="T31" s="56" t="s">
        <v>48</v>
      </c>
      <c r="U31" s="53"/>
      <c r="V31" s="53"/>
      <c r="W31" s="57">
        <f>ROUND(AZ87+SUM(CD102:CD115),2)</f>
        <v>0</v>
      </c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7">
        <f>ROUND(AV87+SUM(BY102:BY115),2)</f>
        <v>0</v>
      </c>
      <c r="AL31" s="53"/>
      <c r="AM31" s="53"/>
      <c r="AN31" s="53"/>
      <c r="AO31" s="53"/>
      <c r="AP31" s="53"/>
      <c r="AQ31" s="58"/>
      <c r="BE31" s="37"/>
    </row>
    <row r="32" s="2" customFormat="1" ht="14.4" customHeight="1">
      <c r="B32" s="52"/>
      <c r="C32" s="53"/>
      <c r="D32" s="53"/>
      <c r="E32" s="53"/>
      <c r="F32" s="54" t="s">
        <v>49</v>
      </c>
      <c r="G32" s="53"/>
      <c r="H32" s="53"/>
      <c r="I32" s="53"/>
      <c r="J32" s="53"/>
      <c r="K32" s="53"/>
      <c r="L32" s="55">
        <v>0.14999999999999999</v>
      </c>
      <c r="M32" s="53"/>
      <c r="N32" s="53"/>
      <c r="O32" s="53"/>
      <c r="P32" s="53"/>
      <c r="Q32" s="53"/>
      <c r="R32" s="53"/>
      <c r="S32" s="53"/>
      <c r="T32" s="56" t="s">
        <v>48</v>
      </c>
      <c r="U32" s="53"/>
      <c r="V32" s="53"/>
      <c r="W32" s="57">
        <f>ROUND(BA87+SUM(CE102:CE115),2)</f>
        <v>0</v>
      </c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7">
        <f>ROUND(AW87+SUM(BZ102:BZ115),2)</f>
        <v>0</v>
      </c>
      <c r="AL32" s="53"/>
      <c r="AM32" s="53"/>
      <c r="AN32" s="53"/>
      <c r="AO32" s="53"/>
      <c r="AP32" s="53"/>
      <c r="AQ32" s="58"/>
      <c r="BE32" s="37"/>
    </row>
    <row r="33" hidden="1" s="2" customFormat="1" ht="14.4" customHeight="1">
      <c r="B33" s="52"/>
      <c r="C33" s="53"/>
      <c r="D33" s="53"/>
      <c r="E33" s="53"/>
      <c r="F33" s="54" t="s">
        <v>50</v>
      </c>
      <c r="G33" s="53"/>
      <c r="H33" s="53"/>
      <c r="I33" s="53"/>
      <c r="J33" s="53"/>
      <c r="K33" s="53"/>
      <c r="L33" s="55">
        <v>0.20999999999999999</v>
      </c>
      <c r="M33" s="53"/>
      <c r="N33" s="53"/>
      <c r="O33" s="53"/>
      <c r="P33" s="53"/>
      <c r="Q33" s="53"/>
      <c r="R33" s="53"/>
      <c r="S33" s="53"/>
      <c r="T33" s="56" t="s">
        <v>48</v>
      </c>
      <c r="U33" s="53"/>
      <c r="V33" s="53"/>
      <c r="W33" s="57">
        <f>ROUND(BB87+SUM(CF102:CF115),2)</f>
        <v>0</v>
      </c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7">
        <v>0</v>
      </c>
      <c r="AL33" s="53"/>
      <c r="AM33" s="53"/>
      <c r="AN33" s="53"/>
      <c r="AO33" s="53"/>
      <c r="AP33" s="53"/>
      <c r="AQ33" s="58"/>
      <c r="BE33" s="37"/>
    </row>
    <row r="34" hidden="1" s="2" customFormat="1" ht="14.4" customHeight="1">
      <c r="B34" s="52"/>
      <c r="C34" s="53"/>
      <c r="D34" s="53"/>
      <c r="E34" s="53"/>
      <c r="F34" s="54" t="s">
        <v>51</v>
      </c>
      <c r="G34" s="53"/>
      <c r="H34" s="53"/>
      <c r="I34" s="53"/>
      <c r="J34" s="53"/>
      <c r="K34" s="53"/>
      <c r="L34" s="55">
        <v>0.14999999999999999</v>
      </c>
      <c r="M34" s="53"/>
      <c r="N34" s="53"/>
      <c r="O34" s="53"/>
      <c r="P34" s="53"/>
      <c r="Q34" s="53"/>
      <c r="R34" s="53"/>
      <c r="S34" s="53"/>
      <c r="T34" s="56" t="s">
        <v>48</v>
      </c>
      <c r="U34" s="53"/>
      <c r="V34" s="53"/>
      <c r="W34" s="57">
        <f>ROUND(BC87+SUM(CG102:CG115),2)</f>
        <v>0</v>
      </c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7">
        <v>0</v>
      </c>
      <c r="AL34" s="53"/>
      <c r="AM34" s="53"/>
      <c r="AN34" s="53"/>
      <c r="AO34" s="53"/>
      <c r="AP34" s="53"/>
      <c r="AQ34" s="58"/>
      <c r="BE34" s="37"/>
    </row>
    <row r="35" hidden="1" s="2" customFormat="1" ht="14.4" customHeight="1">
      <c r="B35" s="52"/>
      <c r="C35" s="53"/>
      <c r="D35" s="53"/>
      <c r="E35" s="53"/>
      <c r="F35" s="54" t="s">
        <v>52</v>
      </c>
      <c r="G35" s="53"/>
      <c r="H35" s="53"/>
      <c r="I35" s="53"/>
      <c r="J35" s="53"/>
      <c r="K35" s="53"/>
      <c r="L35" s="55">
        <v>0</v>
      </c>
      <c r="M35" s="53"/>
      <c r="N35" s="53"/>
      <c r="O35" s="53"/>
      <c r="P35" s="53"/>
      <c r="Q35" s="53"/>
      <c r="R35" s="53"/>
      <c r="S35" s="53"/>
      <c r="T35" s="56" t="s">
        <v>48</v>
      </c>
      <c r="U35" s="53"/>
      <c r="V35" s="53"/>
      <c r="W35" s="57">
        <f>ROUND(BD87+SUM(CH102:CH115),2)</f>
        <v>0</v>
      </c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7">
        <v>0</v>
      </c>
      <c r="AL35" s="53"/>
      <c r="AM35" s="53"/>
      <c r="AN35" s="53"/>
      <c r="AO35" s="53"/>
      <c r="AP35" s="53"/>
      <c r="AQ35" s="58"/>
    </row>
    <row r="36" s="1" customFormat="1" ht="6.96" customHeight="1">
      <c r="B36" s="46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8"/>
    </row>
    <row r="37" s="1" customFormat="1" ht="25.92" customHeight="1">
      <c r="B37" s="46"/>
      <c r="C37" s="59"/>
      <c r="D37" s="60" t="s">
        <v>53</v>
      </c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2" t="s">
        <v>54</v>
      </c>
      <c r="U37" s="61"/>
      <c r="V37" s="61"/>
      <c r="W37" s="61"/>
      <c r="X37" s="63" t="s">
        <v>55</v>
      </c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4">
        <f>SUM(AK29:AK35)</f>
        <v>0</v>
      </c>
      <c r="AL37" s="61"/>
      <c r="AM37" s="61"/>
      <c r="AN37" s="61"/>
      <c r="AO37" s="65"/>
      <c r="AP37" s="59"/>
      <c r="AQ37" s="48"/>
    </row>
    <row r="38" s="1" customFormat="1" ht="14.4" customHeight="1">
      <c r="B38" s="4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</row>
    <row r="39">
      <c r="B39" s="26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29"/>
    </row>
    <row r="40">
      <c r="B40" s="26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29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29"/>
    </row>
    <row r="49" s="1" customFormat="1">
      <c r="B49" s="46"/>
      <c r="C49" s="47"/>
      <c r="D49" s="66" t="s">
        <v>56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8"/>
      <c r="AA49" s="47"/>
      <c r="AB49" s="47"/>
      <c r="AC49" s="66" t="s">
        <v>57</v>
      </c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8"/>
      <c r="AP49" s="47"/>
      <c r="AQ49" s="48"/>
    </row>
    <row r="50">
      <c r="B50" s="26"/>
      <c r="C50" s="31"/>
      <c r="D50" s="69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70"/>
      <c r="AA50" s="31"/>
      <c r="AB50" s="31"/>
      <c r="AC50" s="69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70"/>
      <c r="AP50" s="31"/>
      <c r="AQ50" s="29"/>
    </row>
    <row r="51">
      <c r="B51" s="26"/>
      <c r="C51" s="31"/>
      <c r="D51" s="69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70"/>
      <c r="AA51" s="31"/>
      <c r="AB51" s="31"/>
      <c r="AC51" s="69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70"/>
      <c r="AP51" s="31"/>
      <c r="AQ51" s="29"/>
    </row>
    <row r="52">
      <c r="B52" s="26"/>
      <c r="C52" s="31"/>
      <c r="D52" s="69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70"/>
      <c r="AA52" s="31"/>
      <c r="AB52" s="31"/>
      <c r="AC52" s="69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70"/>
      <c r="AP52" s="31"/>
      <c r="AQ52" s="29"/>
    </row>
    <row r="53">
      <c r="B53" s="26"/>
      <c r="C53" s="31"/>
      <c r="D53" s="69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70"/>
      <c r="AA53" s="31"/>
      <c r="AB53" s="31"/>
      <c r="AC53" s="69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70"/>
      <c r="AP53" s="31"/>
      <c r="AQ53" s="29"/>
    </row>
    <row r="54">
      <c r="B54" s="26"/>
      <c r="C54" s="31"/>
      <c r="D54" s="69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70"/>
      <c r="AA54" s="31"/>
      <c r="AB54" s="31"/>
      <c r="AC54" s="69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70"/>
      <c r="AP54" s="31"/>
      <c r="AQ54" s="29"/>
    </row>
    <row r="55">
      <c r="B55" s="26"/>
      <c r="C55" s="31"/>
      <c r="D55" s="69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70"/>
      <c r="AA55" s="31"/>
      <c r="AB55" s="31"/>
      <c r="AC55" s="69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70"/>
      <c r="AP55" s="31"/>
      <c r="AQ55" s="29"/>
    </row>
    <row r="56">
      <c r="B56" s="26"/>
      <c r="C56" s="31"/>
      <c r="D56" s="69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70"/>
      <c r="AA56" s="31"/>
      <c r="AB56" s="31"/>
      <c r="AC56" s="69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70"/>
      <c r="AP56" s="31"/>
      <c r="AQ56" s="29"/>
    </row>
    <row r="57">
      <c r="B57" s="26"/>
      <c r="C57" s="31"/>
      <c r="D57" s="69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70"/>
      <c r="AA57" s="31"/>
      <c r="AB57" s="31"/>
      <c r="AC57" s="69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70"/>
      <c r="AP57" s="31"/>
      <c r="AQ57" s="29"/>
    </row>
    <row r="58" s="1" customFormat="1">
      <c r="B58" s="46"/>
      <c r="C58" s="47"/>
      <c r="D58" s="71" t="s">
        <v>58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3" t="s">
        <v>59</v>
      </c>
      <c r="S58" s="72"/>
      <c r="T58" s="72"/>
      <c r="U58" s="72"/>
      <c r="V58" s="72"/>
      <c r="W58" s="72"/>
      <c r="X58" s="72"/>
      <c r="Y58" s="72"/>
      <c r="Z58" s="74"/>
      <c r="AA58" s="47"/>
      <c r="AB58" s="47"/>
      <c r="AC58" s="71" t="s">
        <v>58</v>
      </c>
      <c r="AD58" s="72"/>
      <c r="AE58" s="72"/>
      <c r="AF58" s="72"/>
      <c r="AG58" s="72"/>
      <c r="AH58" s="72"/>
      <c r="AI58" s="72"/>
      <c r="AJ58" s="72"/>
      <c r="AK58" s="72"/>
      <c r="AL58" s="72"/>
      <c r="AM58" s="73" t="s">
        <v>59</v>
      </c>
      <c r="AN58" s="72"/>
      <c r="AO58" s="74"/>
      <c r="AP58" s="47"/>
      <c r="AQ58" s="48"/>
    </row>
    <row r="59">
      <c r="B59" s="26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29"/>
    </row>
    <row r="60" s="1" customFormat="1">
      <c r="B60" s="46"/>
      <c r="C60" s="47"/>
      <c r="D60" s="66" t="s">
        <v>60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8"/>
      <c r="AA60" s="47"/>
      <c r="AB60" s="47"/>
      <c r="AC60" s="66" t="s">
        <v>61</v>
      </c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8"/>
      <c r="AP60" s="47"/>
      <c r="AQ60" s="48"/>
    </row>
    <row r="61">
      <c r="B61" s="26"/>
      <c r="C61" s="31"/>
      <c r="D61" s="69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70"/>
      <c r="AA61" s="31"/>
      <c r="AB61" s="31"/>
      <c r="AC61" s="69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70"/>
      <c r="AP61" s="31"/>
      <c r="AQ61" s="29"/>
    </row>
    <row r="62">
      <c r="B62" s="26"/>
      <c r="C62" s="31"/>
      <c r="D62" s="69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70"/>
      <c r="AA62" s="31"/>
      <c r="AB62" s="31"/>
      <c r="AC62" s="69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70"/>
      <c r="AP62" s="31"/>
      <c r="AQ62" s="29"/>
    </row>
    <row r="63">
      <c r="B63" s="26"/>
      <c r="C63" s="31"/>
      <c r="D63" s="69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70"/>
      <c r="AA63" s="31"/>
      <c r="AB63" s="31"/>
      <c r="AC63" s="69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70"/>
      <c r="AP63" s="31"/>
      <c r="AQ63" s="29"/>
    </row>
    <row r="64">
      <c r="B64" s="26"/>
      <c r="C64" s="31"/>
      <c r="D64" s="69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70"/>
      <c r="AA64" s="31"/>
      <c r="AB64" s="31"/>
      <c r="AC64" s="69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70"/>
      <c r="AP64" s="31"/>
      <c r="AQ64" s="29"/>
    </row>
    <row r="65">
      <c r="B65" s="26"/>
      <c r="C65" s="31"/>
      <c r="D65" s="69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70"/>
      <c r="AA65" s="31"/>
      <c r="AB65" s="31"/>
      <c r="AC65" s="69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70"/>
      <c r="AP65" s="31"/>
      <c r="AQ65" s="29"/>
    </row>
    <row r="66">
      <c r="B66" s="26"/>
      <c r="C66" s="31"/>
      <c r="D66" s="69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70"/>
      <c r="AA66" s="31"/>
      <c r="AB66" s="31"/>
      <c r="AC66" s="69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70"/>
      <c r="AP66" s="31"/>
      <c r="AQ66" s="29"/>
    </row>
    <row r="67">
      <c r="B67" s="26"/>
      <c r="C67" s="31"/>
      <c r="D67" s="69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70"/>
      <c r="AA67" s="31"/>
      <c r="AB67" s="31"/>
      <c r="AC67" s="69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70"/>
      <c r="AP67" s="31"/>
      <c r="AQ67" s="29"/>
    </row>
    <row r="68">
      <c r="B68" s="26"/>
      <c r="C68" s="31"/>
      <c r="D68" s="69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70"/>
      <c r="AA68" s="31"/>
      <c r="AB68" s="31"/>
      <c r="AC68" s="69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70"/>
      <c r="AP68" s="31"/>
      <c r="AQ68" s="29"/>
    </row>
    <row r="69" s="1" customFormat="1">
      <c r="B69" s="46"/>
      <c r="C69" s="47"/>
      <c r="D69" s="71" t="s">
        <v>58</v>
      </c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3" t="s">
        <v>59</v>
      </c>
      <c r="S69" s="72"/>
      <c r="T69" s="72"/>
      <c r="U69" s="72"/>
      <c r="V69" s="72"/>
      <c r="W69" s="72"/>
      <c r="X69" s="72"/>
      <c r="Y69" s="72"/>
      <c r="Z69" s="74"/>
      <c r="AA69" s="47"/>
      <c r="AB69" s="47"/>
      <c r="AC69" s="71" t="s">
        <v>58</v>
      </c>
      <c r="AD69" s="72"/>
      <c r="AE69" s="72"/>
      <c r="AF69" s="72"/>
      <c r="AG69" s="72"/>
      <c r="AH69" s="72"/>
      <c r="AI69" s="72"/>
      <c r="AJ69" s="72"/>
      <c r="AK69" s="72"/>
      <c r="AL69" s="72"/>
      <c r="AM69" s="73" t="s">
        <v>59</v>
      </c>
      <c r="AN69" s="72"/>
      <c r="AO69" s="74"/>
      <c r="AP69" s="47"/>
      <c r="AQ69" s="48"/>
    </row>
    <row r="70" s="1" customFormat="1" ht="6.96" customHeight="1">
      <c r="B70" s="46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8"/>
    </row>
    <row r="71" s="1" customFormat="1" ht="6.96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7"/>
    </row>
    <row r="75" s="1" customFormat="1" ht="6.96" customHeight="1">
      <c r="B75" s="78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80"/>
    </row>
    <row r="76" s="1" customFormat="1" ht="36.96" customHeight="1">
      <c r="B76" s="46"/>
      <c r="C76" s="27" t="s">
        <v>62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48"/>
    </row>
    <row r="77" s="3" customFormat="1" ht="14.4" customHeight="1">
      <c r="B77" s="81"/>
      <c r="C77" s="38" t="s">
        <v>16</v>
      </c>
      <c r="D77" s="82"/>
      <c r="E77" s="82"/>
      <c r="F77" s="82"/>
      <c r="G77" s="82"/>
      <c r="H77" s="82"/>
      <c r="I77" s="82"/>
      <c r="J77" s="82"/>
      <c r="K77" s="82"/>
      <c r="L77" s="82" t="str">
        <f>K5</f>
        <v>1497</v>
      </c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3"/>
    </row>
    <row r="78" s="4" customFormat="1" ht="36.96" customHeight="1">
      <c r="B78" s="84"/>
      <c r="C78" s="85" t="s">
        <v>19</v>
      </c>
      <c r="D78" s="86"/>
      <c r="E78" s="86"/>
      <c r="F78" s="86"/>
      <c r="G78" s="86"/>
      <c r="H78" s="86"/>
      <c r="I78" s="86"/>
      <c r="J78" s="86"/>
      <c r="K78" s="86"/>
      <c r="L78" s="87" t="str">
        <f>K6</f>
        <v>Demolice výkrmny prasat Gigant Mimoň-vrchní stavba</v>
      </c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8"/>
    </row>
    <row r="79" s="1" customFormat="1" ht="6.96" customHeight="1">
      <c r="B79" s="46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8"/>
    </row>
    <row r="80" s="1" customFormat="1">
      <c r="B80" s="46"/>
      <c r="C80" s="38" t="s">
        <v>26</v>
      </c>
      <c r="D80" s="47"/>
      <c r="E80" s="47"/>
      <c r="F80" s="47"/>
      <c r="G80" s="47"/>
      <c r="H80" s="47"/>
      <c r="I80" s="47"/>
      <c r="J80" s="47"/>
      <c r="K80" s="47"/>
      <c r="L80" s="89" t="str">
        <f>IF(K8="","",K8)</f>
        <v xml:space="preserve"> </v>
      </c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38" t="s">
        <v>28</v>
      </c>
      <c r="AJ80" s="47"/>
      <c r="AK80" s="47"/>
      <c r="AL80" s="47"/>
      <c r="AM80" s="90" t="str">
        <f> IF(AN8= "","",AN8)</f>
        <v>14. 6. 2018</v>
      </c>
      <c r="AN80" s="47"/>
      <c r="AO80" s="47"/>
      <c r="AP80" s="47"/>
      <c r="AQ80" s="48"/>
    </row>
    <row r="81" s="1" customFormat="1" ht="6.96" customHeight="1"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8"/>
    </row>
    <row r="82" s="1" customFormat="1">
      <c r="B82" s="46"/>
      <c r="C82" s="38" t="s">
        <v>32</v>
      </c>
      <c r="D82" s="47"/>
      <c r="E82" s="47"/>
      <c r="F82" s="47"/>
      <c r="G82" s="47"/>
      <c r="H82" s="47"/>
      <c r="I82" s="47"/>
      <c r="J82" s="47"/>
      <c r="K82" s="47"/>
      <c r="L82" s="82" t="str">
        <f>IF(E11= "","",E11)</f>
        <v xml:space="preserve">Město Mimoň </v>
      </c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38" t="s">
        <v>39</v>
      </c>
      <c r="AJ82" s="47"/>
      <c r="AK82" s="47"/>
      <c r="AL82" s="47"/>
      <c r="AM82" s="82" t="str">
        <f>IF(E17="","",E17)</f>
        <v xml:space="preserve"> </v>
      </c>
      <c r="AN82" s="82"/>
      <c r="AO82" s="82"/>
      <c r="AP82" s="82"/>
      <c r="AQ82" s="48"/>
      <c r="AS82" s="91" t="s">
        <v>63</v>
      </c>
      <c r="AT82" s="92"/>
      <c r="AU82" s="93"/>
      <c r="AV82" s="93"/>
      <c r="AW82" s="93"/>
      <c r="AX82" s="93"/>
      <c r="AY82" s="93"/>
      <c r="AZ82" s="93"/>
      <c r="BA82" s="93"/>
      <c r="BB82" s="93"/>
      <c r="BC82" s="93"/>
      <c r="BD82" s="94"/>
    </row>
    <row r="83" s="1" customFormat="1">
      <c r="B83" s="46"/>
      <c r="C83" s="38" t="s">
        <v>37</v>
      </c>
      <c r="D83" s="47"/>
      <c r="E83" s="47"/>
      <c r="F83" s="47"/>
      <c r="G83" s="47"/>
      <c r="H83" s="47"/>
      <c r="I83" s="47"/>
      <c r="J83" s="47"/>
      <c r="K83" s="47"/>
      <c r="L83" s="82" t="str">
        <f>IF(E14= "Vyplň údaj","",E14)</f>
        <v/>
      </c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38" t="s">
        <v>40</v>
      </c>
      <c r="AJ83" s="47"/>
      <c r="AK83" s="47"/>
      <c r="AL83" s="47"/>
      <c r="AM83" s="82" t="str">
        <f>IF(E20="","",E20)</f>
        <v>Malec</v>
      </c>
      <c r="AN83" s="82"/>
      <c r="AO83" s="82"/>
      <c r="AP83" s="82"/>
      <c r="AQ83" s="48"/>
      <c r="AS83" s="95"/>
      <c r="AT83" s="96"/>
      <c r="AU83" s="97"/>
      <c r="AV83" s="97"/>
      <c r="AW83" s="97"/>
      <c r="AX83" s="97"/>
      <c r="AY83" s="97"/>
      <c r="AZ83" s="97"/>
      <c r="BA83" s="97"/>
      <c r="BB83" s="97"/>
      <c r="BC83" s="97"/>
      <c r="BD83" s="98"/>
    </row>
    <row r="84" s="1" customFormat="1" ht="10.8" customHeight="1">
      <c r="B84" s="46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8"/>
      <c r="AS84" s="99"/>
      <c r="AT84" s="54"/>
      <c r="AU84" s="47"/>
      <c r="AV84" s="47"/>
      <c r="AW84" s="47"/>
      <c r="AX84" s="47"/>
      <c r="AY84" s="47"/>
      <c r="AZ84" s="47"/>
      <c r="BA84" s="47"/>
      <c r="BB84" s="47"/>
      <c r="BC84" s="47"/>
      <c r="BD84" s="100"/>
    </row>
    <row r="85" s="1" customFormat="1" ht="29.28" customHeight="1">
      <c r="B85" s="46"/>
      <c r="C85" s="101" t="s">
        <v>64</v>
      </c>
      <c r="D85" s="102"/>
      <c r="E85" s="102"/>
      <c r="F85" s="102"/>
      <c r="G85" s="102"/>
      <c r="H85" s="103"/>
      <c r="I85" s="104" t="s">
        <v>65</v>
      </c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4" t="s">
        <v>66</v>
      </c>
      <c r="AH85" s="102"/>
      <c r="AI85" s="102"/>
      <c r="AJ85" s="102"/>
      <c r="AK85" s="102"/>
      <c r="AL85" s="102"/>
      <c r="AM85" s="102"/>
      <c r="AN85" s="104" t="s">
        <v>67</v>
      </c>
      <c r="AO85" s="102"/>
      <c r="AP85" s="105"/>
      <c r="AQ85" s="48"/>
      <c r="AS85" s="106" t="s">
        <v>68</v>
      </c>
      <c r="AT85" s="107" t="s">
        <v>69</v>
      </c>
      <c r="AU85" s="107" t="s">
        <v>70</v>
      </c>
      <c r="AV85" s="107" t="s">
        <v>71</v>
      </c>
      <c r="AW85" s="107" t="s">
        <v>72</v>
      </c>
      <c r="AX85" s="107" t="s">
        <v>73</v>
      </c>
      <c r="AY85" s="107" t="s">
        <v>74</v>
      </c>
      <c r="AZ85" s="107" t="s">
        <v>75</v>
      </c>
      <c r="BA85" s="107" t="s">
        <v>76</v>
      </c>
      <c r="BB85" s="107" t="s">
        <v>77</v>
      </c>
      <c r="BC85" s="107" t="s">
        <v>78</v>
      </c>
      <c r="BD85" s="108" t="s">
        <v>79</v>
      </c>
    </row>
    <row r="86" s="1" customFormat="1" ht="10.8" customHeight="1">
      <c r="B86" s="46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8"/>
      <c r="AS86" s="109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8"/>
    </row>
    <row r="87" s="4" customFormat="1" ht="32.4" customHeight="1">
      <c r="B87" s="84"/>
      <c r="C87" s="110" t="s">
        <v>80</v>
      </c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2">
        <f>ROUND(SUM(AG88:AG99),2)</f>
        <v>0</v>
      </c>
      <c r="AH87" s="112"/>
      <c r="AI87" s="112"/>
      <c r="AJ87" s="112"/>
      <c r="AK87" s="112"/>
      <c r="AL87" s="112"/>
      <c r="AM87" s="112"/>
      <c r="AN87" s="113">
        <f>SUM(AG87,AT87)</f>
        <v>0</v>
      </c>
      <c r="AO87" s="113"/>
      <c r="AP87" s="113"/>
      <c r="AQ87" s="88"/>
      <c r="AS87" s="114">
        <f>ROUND(SUM(AS88:AS99),2)</f>
        <v>0</v>
      </c>
      <c r="AT87" s="115">
        <f>ROUND(SUM(AV87:AW87),2)</f>
        <v>0</v>
      </c>
      <c r="AU87" s="116">
        <f>ROUND(SUM(AU88:AU99),5)</f>
        <v>0</v>
      </c>
      <c r="AV87" s="115">
        <f>ROUND(AZ87*L31,2)</f>
        <v>0</v>
      </c>
      <c r="AW87" s="115">
        <f>ROUND(BA87*L32,2)</f>
        <v>0</v>
      </c>
      <c r="AX87" s="115">
        <f>ROUND(BB87*L31,2)</f>
        <v>0</v>
      </c>
      <c r="AY87" s="115">
        <f>ROUND(BC87*L32,2)</f>
        <v>0</v>
      </c>
      <c r="AZ87" s="115">
        <f>ROUND(SUM(AZ88:AZ99),2)</f>
        <v>0</v>
      </c>
      <c r="BA87" s="115">
        <f>ROUND(SUM(BA88:BA99),2)</f>
        <v>0</v>
      </c>
      <c r="BB87" s="115">
        <f>ROUND(SUM(BB88:BB99),2)</f>
        <v>0</v>
      </c>
      <c r="BC87" s="115">
        <f>ROUND(SUM(BC88:BC99),2)</f>
        <v>0</v>
      </c>
      <c r="BD87" s="117">
        <f>ROUND(SUM(BD88:BD99),2)</f>
        <v>0</v>
      </c>
      <c r="BS87" s="118" t="s">
        <v>81</v>
      </c>
      <c r="BT87" s="118" t="s">
        <v>82</v>
      </c>
      <c r="BU87" s="119" t="s">
        <v>83</v>
      </c>
      <c r="BV87" s="118" t="s">
        <v>84</v>
      </c>
      <c r="BW87" s="118" t="s">
        <v>85</v>
      </c>
      <c r="BX87" s="118" t="s">
        <v>86</v>
      </c>
    </row>
    <row r="88" s="5" customFormat="1" ht="31.5" customHeight="1">
      <c r="A88" s="120" t="s">
        <v>87</v>
      </c>
      <c r="B88" s="121"/>
      <c r="C88" s="122"/>
      <c r="D88" s="123" t="s">
        <v>88</v>
      </c>
      <c r="E88" s="123"/>
      <c r="F88" s="123"/>
      <c r="G88" s="123"/>
      <c r="H88" s="123"/>
      <c r="I88" s="124"/>
      <c r="J88" s="123" t="s">
        <v>89</v>
      </c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5">
        <f>'SO 01a - Demolice haly 1 ...'!M30</f>
        <v>0</v>
      </c>
      <c r="AH88" s="124"/>
      <c r="AI88" s="124"/>
      <c r="AJ88" s="124"/>
      <c r="AK88" s="124"/>
      <c r="AL88" s="124"/>
      <c r="AM88" s="124"/>
      <c r="AN88" s="125">
        <f>SUM(AG88,AT88)</f>
        <v>0</v>
      </c>
      <c r="AO88" s="124"/>
      <c r="AP88" s="124"/>
      <c r="AQ88" s="126"/>
      <c r="AS88" s="127">
        <f>'SO 01a - Demolice haly 1 ...'!M28</f>
        <v>0</v>
      </c>
      <c r="AT88" s="128">
        <f>ROUND(SUM(AV88:AW88),2)</f>
        <v>0</v>
      </c>
      <c r="AU88" s="129">
        <f>'SO 01a - Demolice haly 1 ...'!W127</f>
        <v>0</v>
      </c>
      <c r="AV88" s="128">
        <f>'SO 01a - Demolice haly 1 ...'!M32</f>
        <v>0</v>
      </c>
      <c r="AW88" s="128">
        <f>'SO 01a - Demolice haly 1 ...'!M33</f>
        <v>0</v>
      </c>
      <c r="AX88" s="128">
        <f>'SO 01a - Demolice haly 1 ...'!M34</f>
        <v>0</v>
      </c>
      <c r="AY88" s="128">
        <f>'SO 01a - Demolice haly 1 ...'!M35</f>
        <v>0</v>
      </c>
      <c r="AZ88" s="128">
        <f>'SO 01a - Demolice haly 1 ...'!H32</f>
        <v>0</v>
      </c>
      <c r="BA88" s="128">
        <f>'SO 01a - Demolice haly 1 ...'!H33</f>
        <v>0</v>
      </c>
      <c r="BB88" s="128">
        <f>'SO 01a - Demolice haly 1 ...'!H34</f>
        <v>0</v>
      </c>
      <c r="BC88" s="128">
        <f>'SO 01a - Demolice haly 1 ...'!H35</f>
        <v>0</v>
      </c>
      <c r="BD88" s="130">
        <f>'SO 01a - Demolice haly 1 ...'!H36</f>
        <v>0</v>
      </c>
      <c r="BT88" s="131" t="s">
        <v>25</v>
      </c>
      <c r="BV88" s="131" t="s">
        <v>84</v>
      </c>
      <c r="BW88" s="131" t="s">
        <v>90</v>
      </c>
      <c r="BX88" s="131" t="s">
        <v>85</v>
      </c>
    </row>
    <row r="89" s="5" customFormat="1" ht="31.5" customHeight="1">
      <c r="A89" s="120" t="s">
        <v>87</v>
      </c>
      <c r="B89" s="121"/>
      <c r="C89" s="122"/>
      <c r="D89" s="123" t="s">
        <v>91</v>
      </c>
      <c r="E89" s="123"/>
      <c r="F89" s="123"/>
      <c r="G89" s="123"/>
      <c r="H89" s="123"/>
      <c r="I89" s="124"/>
      <c r="J89" s="123" t="s">
        <v>92</v>
      </c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5">
        <f>'SO 01b - Demolice haly 2 ...'!M30</f>
        <v>0</v>
      </c>
      <c r="AH89" s="124"/>
      <c r="AI89" s="124"/>
      <c r="AJ89" s="124"/>
      <c r="AK89" s="124"/>
      <c r="AL89" s="124"/>
      <c r="AM89" s="124"/>
      <c r="AN89" s="125">
        <f>SUM(AG89,AT89)</f>
        <v>0</v>
      </c>
      <c r="AO89" s="124"/>
      <c r="AP89" s="124"/>
      <c r="AQ89" s="126"/>
      <c r="AS89" s="127">
        <f>'SO 01b - Demolice haly 2 ...'!M28</f>
        <v>0</v>
      </c>
      <c r="AT89" s="128">
        <f>ROUND(SUM(AV89:AW89),2)</f>
        <v>0</v>
      </c>
      <c r="AU89" s="129">
        <f>'SO 01b - Demolice haly 2 ...'!W127</f>
        <v>0</v>
      </c>
      <c r="AV89" s="128">
        <f>'SO 01b - Demolice haly 2 ...'!M32</f>
        <v>0</v>
      </c>
      <c r="AW89" s="128">
        <f>'SO 01b - Demolice haly 2 ...'!M33</f>
        <v>0</v>
      </c>
      <c r="AX89" s="128">
        <f>'SO 01b - Demolice haly 2 ...'!M34</f>
        <v>0</v>
      </c>
      <c r="AY89" s="128">
        <f>'SO 01b - Demolice haly 2 ...'!M35</f>
        <v>0</v>
      </c>
      <c r="AZ89" s="128">
        <f>'SO 01b - Demolice haly 2 ...'!H32</f>
        <v>0</v>
      </c>
      <c r="BA89" s="128">
        <f>'SO 01b - Demolice haly 2 ...'!H33</f>
        <v>0</v>
      </c>
      <c r="BB89" s="128">
        <f>'SO 01b - Demolice haly 2 ...'!H34</f>
        <v>0</v>
      </c>
      <c r="BC89" s="128">
        <f>'SO 01b - Demolice haly 2 ...'!H35</f>
        <v>0</v>
      </c>
      <c r="BD89" s="130">
        <f>'SO 01b - Demolice haly 2 ...'!H36</f>
        <v>0</v>
      </c>
      <c r="BT89" s="131" t="s">
        <v>25</v>
      </c>
      <c r="BV89" s="131" t="s">
        <v>84</v>
      </c>
      <c r="BW89" s="131" t="s">
        <v>93</v>
      </c>
      <c r="BX89" s="131" t="s">
        <v>85</v>
      </c>
    </row>
    <row r="90" s="5" customFormat="1" ht="31.5" customHeight="1">
      <c r="A90" s="120" t="s">
        <v>87</v>
      </c>
      <c r="B90" s="121"/>
      <c r="C90" s="122"/>
      <c r="D90" s="123" t="s">
        <v>94</v>
      </c>
      <c r="E90" s="123"/>
      <c r="F90" s="123"/>
      <c r="G90" s="123"/>
      <c r="H90" s="123"/>
      <c r="I90" s="124"/>
      <c r="J90" s="123" t="s">
        <v>95</v>
      </c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5">
        <f>'SO 01c - Demolice haly 3 ...'!M30</f>
        <v>0</v>
      </c>
      <c r="AH90" s="124"/>
      <c r="AI90" s="124"/>
      <c r="AJ90" s="124"/>
      <c r="AK90" s="124"/>
      <c r="AL90" s="124"/>
      <c r="AM90" s="124"/>
      <c r="AN90" s="125">
        <f>SUM(AG90,AT90)</f>
        <v>0</v>
      </c>
      <c r="AO90" s="124"/>
      <c r="AP90" s="124"/>
      <c r="AQ90" s="126"/>
      <c r="AS90" s="127">
        <f>'SO 01c - Demolice haly 3 ...'!M28</f>
        <v>0</v>
      </c>
      <c r="AT90" s="128">
        <f>ROUND(SUM(AV90:AW90),2)</f>
        <v>0</v>
      </c>
      <c r="AU90" s="129">
        <f>'SO 01c - Demolice haly 3 ...'!W127</f>
        <v>0</v>
      </c>
      <c r="AV90" s="128">
        <f>'SO 01c - Demolice haly 3 ...'!M32</f>
        <v>0</v>
      </c>
      <c r="AW90" s="128">
        <f>'SO 01c - Demolice haly 3 ...'!M33</f>
        <v>0</v>
      </c>
      <c r="AX90" s="128">
        <f>'SO 01c - Demolice haly 3 ...'!M34</f>
        <v>0</v>
      </c>
      <c r="AY90" s="128">
        <f>'SO 01c - Demolice haly 3 ...'!M35</f>
        <v>0</v>
      </c>
      <c r="AZ90" s="128">
        <f>'SO 01c - Demolice haly 3 ...'!H32</f>
        <v>0</v>
      </c>
      <c r="BA90" s="128">
        <f>'SO 01c - Demolice haly 3 ...'!H33</f>
        <v>0</v>
      </c>
      <c r="BB90" s="128">
        <f>'SO 01c - Demolice haly 3 ...'!H34</f>
        <v>0</v>
      </c>
      <c r="BC90" s="128">
        <f>'SO 01c - Demolice haly 3 ...'!H35</f>
        <v>0</v>
      </c>
      <c r="BD90" s="130">
        <f>'SO 01c - Demolice haly 3 ...'!H36</f>
        <v>0</v>
      </c>
      <c r="BT90" s="131" t="s">
        <v>25</v>
      </c>
      <c r="BV90" s="131" t="s">
        <v>84</v>
      </c>
      <c r="BW90" s="131" t="s">
        <v>96</v>
      </c>
      <c r="BX90" s="131" t="s">
        <v>85</v>
      </c>
    </row>
    <row r="91" s="5" customFormat="1" ht="31.5" customHeight="1">
      <c r="A91" s="120" t="s">
        <v>87</v>
      </c>
      <c r="B91" s="121"/>
      <c r="C91" s="122"/>
      <c r="D91" s="123" t="s">
        <v>97</v>
      </c>
      <c r="E91" s="123"/>
      <c r="F91" s="123"/>
      <c r="G91" s="123"/>
      <c r="H91" s="123"/>
      <c r="I91" s="124"/>
      <c r="J91" s="123" t="s">
        <v>98</v>
      </c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5">
        <f>'SO 01d - Demolice haly 4 ...'!M30</f>
        <v>0</v>
      </c>
      <c r="AH91" s="124"/>
      <c r="AI91" s="124"/>
      <c r="AJ91" s="124"/>
      <c r="AK91" s="124"/>
      <c r="AL91" s="124"/>
      <c r="AM91" s="124"/>
      <c r="AN91" s="125">
        <f>SUM(AG91,AT91)</f>
        <v>0</v>
      </c>
      <c r="AO91" s="124"/>
      <c r="AP91" s="124"/>
      <c r="AQ91" s="126"/>
      <c r="AS91" s="127">
        <f>'SO 01d - Demolice haly 4 ...'!M28</f>
        <v>0</v>
      </c>
      <c r="AT91" s="128">
        <f>ROUND(SUM(AV91:AW91),2)</f>
        <v>0</v>
      </c>
      <c r="AU91" s="129">
        <f>'SO 01d - Demolice haly 4 ...'!W127</f>
        <v>0</v>
      </c>
      <c r="AV91" s="128">
        <f>'SO 01d - Demolice haly 4 ...'!M32</f>
        <v>0</v>
      </c>
      <c r="AW91" s="128">
        <f>'SO 01d - Demolice haly 4 ...'!M33</f>
        <v>0</v>
      </c>
      <c r="AX91" s="128">
        <f>'SO 01d - Demolice haly 4 ...'!M34</f>
        <v>0</v>
      </c>
      <c r="AY91" s="128">
        <f>'SO 01d - Demolice haly 4 ...'!M35</f>
        <v>0</v>
      </c>
      <c r="AZ91" s="128">
        <f>'SO 01d - Demolice haly 4 ...'!H32</f>
        <v>0</v>
      </c>
      <c r="BA91" s="128">
        <f>'SO 01d - Demolice haly 4 ...'!H33</f>
        <v>0</v>
      </c>
      <c r="BB91" s="128">
        <f>'SO 01d - Demolice haly 4 ...'!H34</f>
        <v>0</v>
      </c>
      <c r="BC91" s="128">
        <f>'SO 01d - Demolice haly 4 ...'!H35</f>
        <v>0</v>
      </c>
      <c r="BD91" s="130">
        <f>'SO 01d - Demolice haly 4 ...'!H36</f>
        <v>0</v>
      </c>
      <c r="BT91" s="131" t="s">
        <v>25</v>
      </c>
      <c r="BV91" s="131" t="s">
        <v>84</v>
      </c>
      <c r="BW91" s="131" t="s">
        <v>99</v>
      </c>
      <c r="BX91" s="131" t="s">
        <v>85</v>
      </c>
    </row>
    <row r="92" s="5" customFormat="1" ht="31.5" customHeight="1">
      <c r="A92" s="120" t="s">
        <v>87</v>
      </c>
      <c r="B92" s="121"/>
      <c r="C92" s="122"/>
      <c r="D92" s="123" t="s">
        <v>100</v>
      </c>
      <c r="E92" s="123"/>
      <c r="F92" s="123"/>
      <c r="G92" s="123"/>
      <c r="H92" s="123"/>
      <c r="I92" s="124"/>
      <c r="J92" s="123" t="s">
        <v>101</v>
      </c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5">
        <f>'SO 01e - Demolice haly 5 ...'!M30</f>
        <v>0</v>
      </c>
      <c r="AH92" s="124"/>
      <c r="AI92" s="124"/>
      <c r="AJ92" s="124"/>
      <c r="AK92" s="124"/>
      <c r="AL92" s="124"/>
      <c r="AM92" s="124"/>
      <c r="AN92" s="125">
        <f>SUM(AG92,AT92)</f>
        <v>0</v>
      </c>
      <c r="AO92" s="124"/>
      <c r="AP92" s="124"/>
      <c r="AQ92" s="126"/>
      <c r="AS92" s="127">
        <f>'SO 01e - Demolice haly 5 ...'!M28</f>
        <v>0</v>
      </c>
      <c r="AT92" s="128">
        <f>ROUND(SUM(AV92:AW92),2)</f>
        <v>0</v>
      </c>
      <c r="AU92" s="129">
        <f>'SO 01e - Demolice haly 5 ...'!W127</f>
        <v>0</v>
      </c>
      <c r="AV92" s="128">
        <f>'SO 01e - Demolice haly 5 ...'!M32</f>
        <v>0</v>
      </c>
      <c r="AW92" s="128">
        <f>'SO 01e - Demolice haly 5 ...'!M33</f>
        <v>0</v>
      </c>
      <c r="AX92" s="128">
        <f>'SO 01e - Demolice haly 5 ...'!M34</f>
        <v>0</v>
      </c>
      <c r="AY92" s="128">
        <f>'SO 01e - Demolice haly 5 ...'!M35</f>
        <v>0</v>
      </c>
      <c r="AZ92" s="128">
        <f>'SO 01e - Demolice haly 5 ...'!H32</f>
        <v>0</v>
      </c>
      <c r="BA92" s="128">
        <f>'SO 01e - Demolice haly 5 ...'!H33</f>
        <v>0</v>
      </c>
      <c r="BB92" s="128">
        <f>'SO 01e - Demolice haly 5 ...'!H34</f>
        <v>0</v>
      </c>
      <c r="BC92" s="128">
        <f>'SO 01e - Demolice haly 5 ...'!H35</f>
        <v>0</v>
      </c>
      <c r="BD92" s="130">
        <f>'SO 01e - Demolice haly 5 ...'!H36</f>
        <v>0</v>
      </c>
      <c r="BT92" s="131" t="s">
        <v>25</v>
      </c>
      <c r="BV92" s="131" t="s">
        <v>84</v>
      </c>
      <c r="BW92" s="131" t="s">
        <v>102</v>
      </c>
      <c r="BX92" s="131" t="s">
        <v>85</v>
      </c>
    </row>
    <row r="93" s="5" customFormat="1" ht="47.25" customHeight="1">
      <c r="A93" s="120" t="s">
        <v>87</v>
      </c>
      <c r="B93" s="121"/>
      <c r="C93" s="122"/>
      <c r="D93" s="123" t="s">
        <v>103</v>
      </c>
      <c r="E93" s="123"/>
      <c r="F93" s="123"/>
      <c r="G93" s="123"/>
      <c r="H93" s="123"/>
      <c r="I93" s="124"/>
      <c r="J93" s="123" t="s">
        <v>104</v>
      </c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5">
        <f>'SO 01f - Demolice haly 6 ...'!M30</f>
        <v>0</v>
      </c>
      <c r="AH93" s="124"/>
      <c r="AI93" s="124"/>
      <c r="AJ93" s="124"/>
      <c r="AK93" s="124"/>
      <c r="AL93" s="124"/>
      <c r="AM93" s="124"/>
      <c r="AN93" s="125">
        <f>SUM(AG93,AT93)</f>
        <v>0</v>
      </c>
      <c r="AO93" s="124"/>
      <c r="AP93" s="124"/>
      <c r="AQ93" s="126"/>
      <c r="AS93" s="127">
        <f>'SO 01f - Demolice haly 6 ...'!M28</f>
        <v>0</v>
      </c>
      <c r="AT93" s="128">
        <f>ROUND(SUM(AV93:AW93),2)</f>
        <v>0</v>
      </c>
      <c r="AU93" s="129">
        <f>'SO 01f - Demolice haly 6 ...'!W126</f>
        <v>0</v>
      </c>
      <c r="AV93" s="128">
        <f>'SO 01f - Demolice haly 6 ...'!M32</f>
        <v>0</v>
      </c>
      <c r="AW93" s="128">
        <f>'SO 01f - Demolice haly 6 ...'!M33</f>
        <v>0</v>
      </c>
      <c r="AX93" s="128">
        <f>'SO 01f - Demolice haly 6 ...'!M34</f>
        <v>0</v>
      </c>
      <c r="AY93" s="128">
        <f>'SO 01f - Demolice haly 6 ...'!M35</f>
        <v>0</v>
      </c>
      <c r="AZ93" s="128">
        <f>'SO 01f - Demolice haly 6 ...'!H32</f>
        <v>0</v>
      </c>
      <c r="BA93" s="128">
        <f>'SO 01f - Demolice haly 6 ...'!H33</f>
        <v>0</v>
      </c>
      <c r="BB93" s="128">
        <f>'SO 01f - Demolice haly 6 ...'!H34</f>
        <v>0</v>
      </c>
      <c r="BC93" s="128">
        <f>'SO 01f - Demolice haly 6 ...'!H35</f>
        <v>0</v>
      </c>
      <c r="BD93" s="130">
        <f>'SO 01f - Demolice haly 6 ...'!H36</f>
        <v>0</v>
      </c>
      <c r="BT93" s="131" t="s">
        <v>25</v>
      </c>
      <c r="BV93" s="131" t="s">
        <v>84</v>
      </c>
      <c r="BW93" s="131" t="s">
        <v>105</v>
      </c>
      <c r="BX93" s="131" t="s">
        <v>85</v>
      </c>
    </row>
    <row r="94" s="5" customFormat="1" ht="31.5" customHeight="1">
      <c r="A94" s="120" t="s">
        <v>87</v>
      </c>
      <c r="B94" s="121"/>
      <c r="C94" s="122"/>
      <c r="D94" s="123" t="s">
        <v>106</v>
      </c>
      <c r="E94" s="123"/>
      <c r="F94" s="123"/>
      <c r="G94" s="123"/>
      <c r="H94" s="123"/>
      <c r="I94" s="124"/>
      <c r="J94" s="123" t="s">
        <v>107</v>
      </c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5">
        <f>'SO 01g - Demolice haly 7 ...'!M30</f>
        <v>0</v>
      </c>
      <c r="AH94" s="124"/>
      <c r="AI94" s="124"/>
      <c r="AJ94" s="124"/>
      <c r="AK94" s="124"/>
      <c r="AL94" s="124"/>
      <c r="AM94" s="124"/>
      <c r="AN94" s="125">
        <f>SUM(AG94,AT94)</f>
        <v>0</v>
      </c>
      <c r="AO94" s="124"/>
      <c r="AP94" s="124"/>
      <c r="AQ94" s="126"/>
      <c r="AS94" s="127">
        <f>'SO 01g - Demolice haly 7 ...'!M28</f>
        <v>0</v>
      </c>
      <c r="AT94" s="128">
        <f>ROUND(SUM(AV94:AW94),2)</f>
        <v>0</v>
      </c>
      <c r="AU94" s="129">
        <f>'SO 01g - Demolice haly 7 ...'!W127</f>
        <v>0</v>
      </c>
      <c r="AV94" s="128">
        <f>'SO 01g - Demolice haly 7 ...'!M32</f>
        <v>0</v>
      </c>
      <c r="AW94" s="128">
        <f>'SO 01g - Demolice haly 7 ...'!M33</f>
        <v>0</v>
      </c>
      <c r="AX94" s="128">
        <f>'SO 01g - Demolice haly 7 ...'!M34</f>
        <v>0</v>
      </c>
      <c r="AY94" s="128">
        <f>'SO 01g - Demolice haly 7 ...'!M35</f>
        <v>0</v>
      </c>
      <c r="AZ94" s="128">
        <f>'SO 01g - Demolice haly 7 ...'!H32</f>
        <v>0</v>
      </c>
      <c r="BA94" s="128">
        <f>'SO 01g - Demolice haly 7 ...'!H33</f>
        <v>0</v>
      </c>
      <c r="BB94" s="128">
        <f>'SO 01g - Demolice haly 7 ...'!H34</f>
        <v>0</v>
      </c>
      <c r="BC94" s="128">
        <f>'SO 01g - Demolice haly 7 ...'!H35</f>
        <v>0</v>
      </c>
      <c r="BD94" s="130">
        <f>'SO 01g - Demolice haly 7 ...'!H36</f>
        <v>0</v>
      </c>
      <c r="BT94" s="131" t="s">
        <v>25</v>
      </c>
      <c r="BV94" s="131" t="s">
        <v>84</v>
      </c>
      <c r="BW94" s="131" t="s">
        <v>108</v>
      </c>
      <c r="BX94" s="131" t="s">
        <v>85</v>
      </c>
    </row>
    <row r="95" s="5" customFormat="1" ht="47.25" customHeight="1">
      <c r="A95" s="120" t="s">
        <v>87</v>
      </c>
      <c r="B95" s="121"/>
      <c r="C95" s="122"/>
      <c r="D95" s="123" t="s">
        <v>109</v>
      </c>
      <c r="E95" s="123"/>
      <c r="F95" s="123"/>
      <c r="G95" s="123"/>
      <c r="H95" s="123"/>
      <c r="I95" s="124"/>
      <c r="J95" s="123" t="s">
        <v>110</v>
      </c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5">
        <f>'SO 01h - Demolice haly 8 ...'!M30</f>
        <v>0</v>
      </c>
      <c r="AH95" s="124"/>
      <c r="AI95" s="124"/>
      <c r="AJ95" s="124"/>
      <c r="AK95" s="124"/>
      <c r="AL95" s="124"/>
      <c r="AM95" s="124"/>
      <c r="AN95" s="125">
        <f>SUM(AG95,AT95)</f>
        <v>0</v>
      </c>
      <c r="AO95" s="124"/>
      <c r="AP95" s="124"/>
      <c r="AQ95" s="126"/>
      <c r="AS95" s="127">
        <f>'SO 01h - Demolice haly 8 ...'!M28</f>
        <v>0</v>
      </c>
      <c r="AT95" s="128">
        <f>ROUND(SUM(AV95:AW95),2)</f>
        <v>0</v>
      </c>
      <c r="AU95" s="129">
        <f>'SO 01h - Demolice haly 8 ...'!W127</f>
        <v>0</v>
      </c>
      <c r="AV95" s="128">
        <f>'SO 01h - Demolice haly 8 ...'!M32</f>
        <v>0</v>
      </c>
      <c r="AW95" s="128">
        <f>'SO 01h - Demolice haly 8 ...'!M33</f>
        <v>0</v>
      </c>
      <c r="AX95" s="128">
        <f>'SO 01h - Demolice haly 8 ...'!M34</f>
        <v>0</v>
      </c>
      <c r="AY95" s="128">
        <f>'SO 01h - Demolice haly 8 ...'!M35</f>
        <v>0</v>
      </c>
      <c r="AZ95" s="128">
        <f>'SO 01h - Demolice haly 8 ...'!H32</f>
        <v>0</v>
      </c>
      <c r="BA95" s="128">
        <f>'SO 01h - Demolice haly 8 ...'!H33</f>
        <v>0</v>
      </c>
      <c r="BB95" s="128">
        <f>'SO 01h - Demolice haly 8 ...'!H34</f>
        <v>0</v>
      </c>
      <c r="BC95" s="128">
        <f>'SO 01h - Demolice haly 8 ...'!H35</f>
        <v>0</v>
      </c>
      <c r="BD95" s="130">
        <f>'SO 01h - Demolice haly 8 ...'!H36</f>
        <v>0</v>
      </c>
      <c r="BT95" s="131" t="s">
        <v>25</v>
      </c>
      <c r="BV95" s="131" t="s">
        <v>84</v>
      </c>
      <c r="BW95" s="131" t="s">
        <v>111</v>
      </c>
      <c r="BX95" s="131" t="s">
        <v>85</v>
      </c>
    </row>
    <row r="96" s="5" customFormat="1" ht="16.5" customHeight="1">
      <c r="A96" s="120" t="s">
        <v>87</v>
      </c>
      <c r="B96" s="121"/>
      <c r="C96" s="122"/>
      <c r="D96" s="123" t="s">
        <v>112</v>
      </c>
      <c r="E96" s="123"/>
      <c r="F96" s="123"/>
      <c r="G96" s="123"/>
      <c r="H96" s="123"/>
      <c r="I96" s="124"/>
      <c r="J96" s="123" t="s">
        <v>113</v>
      </c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5">
        <f>'SO 03 - Demolice Provozní...'!M30</f>
        <v>0</v>
      </c>
      <c r="AH96" s="124"/>
      <c r="AI96" s="124"/>
      <c r="AJ96" s="124"/>
      <c r="AK96" s="124"/>
      <c r="AL96" s="124"/>
      <c r="AM96" s="124"/>
      <c r="AN96" s="125">
        <f>SUM(AG96,AT96)</f>
        <v>0</v>
      </c>
      <c r="AO96" s="124"/>
      <c r="AP96" s="124"/>
      <c r="AQ96" s="126"/>
      <c r="AS96" s="127">
        <f>'SO 03 - Demolice Provozní...'!M28</f>
        <v>0</v>
      </c>
      <c r="AT96" s="128">
        <f>ROUND(SUM(AV96:AW96),2)</f>
        <v>0</v>
      </c>
      <c r="AU96" s="129">
        <f>'SO 03 - Demolice Provozní...'!W121</f>
        <v>0</v>
      </c>
      <c r="AV96" s="128">
        <f>'SO 03 - Demolice Provozní...'!M32</f>
        <v>0</v>
      </c>
      <c r="AW96" s="128">
        <f>'SO 03 - Demolice Provozní...'!M33</f>
        <v>0</v>
      </c>
      <c r="AX96" s="128">
        <f>'SO 03 - Demolice Provozní...'!M34</f>
        <v>0</v>
      </c>
      <c r="AY96" s="128">
        <f>'SO 03 - Demolice Provozní...'!M35</f>
        <v>0</v>
      </c>
      <c r="AZ96" s="128">
        <f>'SO 03 - Demolice Provozní...'!H32</f>
        <v>0</v>
      </c>
      <c r="BA96" s="128">
        <f>'SO 03 - Demolice Provozní...'!H33</f>
        <v>0</v>
      </c>
      <c r="BB96" s="128">
        <f>'SO 03 - Demolice Provozní...'!H34</f>
        <v>0</v>
      </c>
      <c r="BC96" s="128">
        <f>'SO 03 - Demolice Provozní...'!H35</f>
        <v>0</v>
      </c>
      <c r="BD96" s="130">
        <f>'SO 03 - Demolice Provozní...'!H36</f>
        <v>0</v>
      </c>
      <c r="BT96" s="131" t="s">
        <v>25</v>
      </c>
      <c r="BV96" s="131" t="s">
        <v>84</v>
      </c>
      <c r="BW96" s="131" t="s">
        <v>114</v>
      </c>
      <c r="BX96" s="131" t="s">
        <v>85</v>
      </c>
    </row>
    <row r="97" s="5" customFormat="1" ht="31.5" customHeight="1">
      <c r="A97" s="120" t="s">
        <v>87</v>
      </c>
      <c r="B97" s="121"/>
      <c r="C97" s="122"/>
      <c r="D97" s="123" t="s">
        <v>115</v>
      </c>
      <c r="E97" s="123"/>
      <c r="F97" s="123"/>
      <c r="G97" s="123"/>
      <c r="H97" s="123"/>
      <c r="I97" s="124"/>
      <c r="J97" s="123" t="s">
        <v>116</v>
      </c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5">
        <f>'SO 04a - Demolice sila la...'!M30</f>
        <v>0</v>
      </c>
      <c r="AH97" s="124"/>
      <c r="AI97" s="124"/>
      <c r="AJ97" s="124"/>
      <c r="AK97" s="124"/>
      <c r="AL97" s="124"/>
      <c r="AM97" s="124"/>
      <c r="AN97" s="125">
        <f>SUM(AG97,AT97)</f>
        <v>0</v>
      </c>
      <c r="AO97" s="124"/>
      <c r="AP97" s="124"/>
      <c r="AQ97" s="126"/>
      <c r="AS97" s="127">
        <f>'SO 04a - Demolice sila la...'!M28</f>
        <v>0</v>
      </c>
      <c r="AT97" s="128">
        <f>ROUND(SUM(AV97:AW97),2)</f>
        <v>0</v>
      </c>
      <c r="AU97" s="129">
        <f>'SO 04a - Demolice sila la...'!W121</f>
        <v>0</v>
      </c>
      <c r="AV97" s="128">
        <f>'SO 04a - Demolice sila la...'!M32</f>
        <v>0</v>
      </c>
      <c r="AW97" s="128">
        <f>'SO 04a - Demolice sila la...'!M33</f>
        <v>0</v>
      </c>
      <c r="AX97" s="128">
        <f>'SO 04a - Demolice sila la...'!M34</f>
        <v>0</v>
      </c>
      <c r="AY97" s="128">
        <f>'SO 04a - Demolice sila la...'!M35</f>
        <v>0</v>
      </c>
      <c r="AZ97" s="128">
        <f>'SO 04a - Demolice sila la...'!H32</f>
        <v>0</v>
      </c>
      <c r="BA97" s="128">
        <f>'SO 04a - Demolice sila la...'!H33</f>
        <v>0</v>
      </c>
      <c r="BB97" s="128">
        <f>'SO 04a - Demolice sila la...'!H34</f>
        <v>0</v>
      </c>
      <c r="BC97" s="128">
        <f>'SO 04a - Demolice sila la...'!H35</f>
        <v>0</v>
      </c>
      <c r="BD97" s="130">
        <f>'SO 04a - Demolice sila la...'!H36</f>
        <v>0</v>
      </c>
      <c r="BT97" s="131" t="s">
        <v>25</v>
      </c>
      <c r="BV97" s="131" t="s">
        <v>84</v>
      </c>
      <c r="BW97" s="131" t="s">
        <v>117</v>
      </c>
      <c r="BX97" s="131" t="s">
        <v>85</v>
      </c>
    </row>
    <row r="98" s="5" customFormat="1" ht="31.5" customHeight="1">
      <c r="A98" s="120" t="s">
        <v>87</v>
      </c>
      <c r="B98" s="121"/>
      <c r="C98" s="122"/>
      <c r="D98" s="123" t="s">
        <v>118</v>
      </c>
      <c r="E98" s="123"/>
      <c r="F98" s="123"/>
      <c r="G98" s="123"/>
      <c r="H98" s="123"/>
      <c r="I98" s="124"/>
      <c r="J98" s="123" t="s">
        <v>119</v>
      </c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5">
        <f>'SO 04b - Demolice sila ocel'!M30</f>
        <v>0</v>
      </c>
      <c r="AH98" s="124"/>
      <c r="AI98" s="124"/>
      <c r="AJ98" s="124"/>
      <c r="AK98" s="124"/>
      <c r="AL98" s="124"/>
      <c r="AM98" s="124"/>
      <c r="AN98" s="125">
        <f>SUM(AG98,AT98)</f>
        <v>0</v>
      </c>
      <c r="AO98" s="124"/>
      <c r="AP98" s="124"/>
      <c r="AQ98" s="126"/>
      <c r="AS98" s="127">
        <f>'SO 04b - Demolice sila ocel'!M28</f>
        <v>0</v>
      </c>
      <c r="AT98" s="128">
        <f>ROUND(SUM(AV98:AW98),2)</f>
        <v>0</v>
      </c>
      <c r="AU98" s="129">
        <f>'SO 04b - Demolice sila ocel'!W121</f>
        <v>0</v>
      </c>
      <c r="AV98" s="128">
        <f>'SO 04b - Demolice sila ocel'!M32</f>
        <v>0</v>
      </c>
      <c r="AW98" s="128">
        <f>'SO 04b - Demolice sila ocel'!M33</f>
        <v>0</v>
      </c>
      <c r="AX98" s="128">
        <f>'SO 04b - Demolice sila ocel'!M34</f>
        <v>0</v>
      </c>
      <c r="AY98" s="128">
        <f>'SO 04b - Demolice sila ocel'!M35</f>
        <v>0</v>
      </c>
      <c r="AZ98" s="128">
        <f>'SO 04b - Demolice sila ocel'!H32</f>
        <v>0</v>
      </c>
      <c r="BA98" s="128">
        <f>'SO 04b - Demolice sila ocel'!H33</f>
        <v>0</v>
      </c>
      <c r="BB98" s="128">
        <f>'SO 04b - Demolice sila ocel'!H34</f>
        <v>0</v>
      </c>
      <c r="BC98" s="128">
        <f>'SO 04b - Demolice sila ocel'!H35</f>
        <v>0</v>
      </c>
      <c r="BD98" s="130">
        <f>'SO 04b - Demolice sila ocel'!H36</f>
        <v>0</v>
      </c>
      <c r="BT98" s="131" t="s">
        <v>25</v>
      </c>
      <c r="BV98" s="131" t="s">
        <v>84</v>
      </c>
      <c r="BW98" s="131" t="s">
        <v>120</v>
      </c>
      <c r="BX98" s="131" t="s">
        <v>85</v>
      </c>
    </row>
    <row r="99" s="5" customFormat="1" ht="16.5" customHeight="1">
      <c r="A99" s="120" t="s">
        <v>87</v>
      </c>
      <c r="B99" s="121"/>
      <c r="C99" s="122"/>
      <c r="D99" s="123" t="s">
        <v>121</v>
      </c>
      <c r="E99" s="123"/>
      <c r="F99" s="123"/>
      <c r="G99" s="123"/>
      <c r="H99" s="123"/>
      <c r="I99" s="124"/>
      <c r="J99" s="123" t="s">
        <v>122</v>
      </c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5">
        <f>'5 - Bourání jímek'!M30</f>
        <v>0</v>
      </c>
      <c r="AH99" s="124"/>
      <c r="AI99" s="124"/>
      <c r="AJ99" s="124"/>
      <c r="AK99" s="124"/>
      <c r="AL99" s="124"/>
      <c r="AM99" s="124"/>
      <c r="AN99" s="125">
        <f>SUM(AG99,AT99)</f>
        <v>0</v>
      </c>
      <c r="AO99" s="124"/>
      <c r="AP99" s="124"/>
      <c r="AQ99" s="126"/>
      <c r="AS99" s="132">
        <f>'5 - Bourání jímek'!M28</f>
        <v>0</v>
      </c>
      <c r="AT99" s="133">
        <f>ROUND(SUM(AV99:AW99),2)</f>
        <v>0</v>
      </c>
      <c r="AU99" s="134">
        <f>'5 - Bourání jímek'!W119</f>
        <v>0</v>
      </c>
      <c r="AV99" s="133">
        <f>'5 - Bourání jímek'!M32</f>
        <v>0</v>
      </c>
      <c r="AW99" s="133">
        <f>'5 - Bourání jímek'!M33</f>
        <v>0</v>
      </c>
      <c r="AX99" s="133">
        <f>'5 - Bourání jímek'!M34</f>
        <v>0</v>
      </c>
      <c r="AY99" s="133">
        <f>'5 - Bourání jímek'!M35</f>
        <v>0</v>
      </c>
      <c r="AZ99" s="133">
        <f>'5 - Bourání jímek'!H32</f>
        <v>0</v>
      </c>
      <c r="BA99" s="133">
        <f>'5 - Bourání jímek'!H33</f>
        <v>0</v>
      </c>
      <c r="BB99" s="133">
        <f>'5 - Bourání jímek'!H34</f>
        <v>0</v>
      </c>
      <c r="BC99" s="133">
        <f>'5 - Bourání jímek'!H35</f>
        <v>0</v>
      </c>
      <c r="BD99" s="135">
        <f>'5 - Bourání jímek'!H36</f>
        <v>0</v>
      </c>
      <c r="BT99" s="131" t="s">
        <v>25</v>
      </c>
      <c r="BV99" s="131" t="s">
        <v>84</v>
      </c>
      <c r="BW99" s="131" t="s">
        <v>123</v>
      </c>
      <c r="BX99" s="131" t="s">
        <v>85</v>
      </c>
    </row>
    <row r="100">
      <c r="B100" s="26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29"/>
    </row>
    <row r="101" s="1" customFormat="1" ht="30" customHeight="1">
      <c r="B101" s="46"/>
      <c r="C101" s="110" t="s">
        <v>124</v>
      </c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113">
        <f>ROUND(SUM(AG102:AG114),2)</f>
        <v>0</v>
      </c>
      <c r="AH101" s="113"/>
      <c r="AI101" s="113"/>
      <c r="AJ101" s="113"/>
      <c r="AK101" s="113"/>
      <c r="AL101" s="113"/>
      <c r="AM101" s="113"/>
      <c r="AN101" s="113">
        <f>ROUND(SUM(AN102:AN114),2)</f>
        <v>0</v>
      </c>
      <c r="AO101" s="113"/>
      <c r="AP101" s="113"/>
      <c r="AQ101" s="48"/>
      <c r="AS101" s="106" t="s">
        <v>125</v>
      </c>
      <c r="AT101" s="107" t="s">
        <v>126</v>
      </c>
      <c r="AU101" s="107" t="s">
        <v>46</v>
      </c>
      <c r="AV101" s="108" t="s">
        <v>69</v>
      </c>
    </row>
    <row r="102" s="1" customFormat="1" ht="19.92" customHeight="1">
      <c r="B102" s="46"/>
      <c r="C102" s="47"/>
      <c r="D102" s="136" t="s">
        <v>127</v>
      </c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137">
        <f>ROUND(AG87*AS102,2)</f>
        <v>0</v>
      </c>
      <c r="AH102" s="138"/>
      <c r="AI102" s="138"/>
      <c r="AJ102" s="138"/>
      <c r="AK102" s="138"/>
      <c r="AL102" s="138"/>
      <c r="AM102" s="138"/>
      <c r="AN102" s="138">
        <f>ROUND(AG102+AV102,2)</f>
        <v>0</v>
      </c>
      <c r="AO102" s="138"/>
      <c r="AP102" s="138"/>
      <c r="AQ102" s="48"/>
      <c r="AS102" s="139">
        <v>0</v>
      </c>
      <c r="AT102" s="140" t="s">
        <v>128</v>
      </c>
      <c r="AU102" s="140" t="s">
        <v>47</v>
      </c>
      <c r="AV102" s="141">
        <f>ROUND(IF(AU102="základní",AG102*L31,IF(AU102="snížená",AG102*L32,0)),2)</f>
        <v>0</v>
      </c>
      <c r="BV102" s="22" t="s">
        <v>129</v>
      </c>
      <c r="BY102" s="142">
        <f>IF(AU102="základní",AV102,0)</f>
        <v>0</v>
      </c>
      <c r="BZ102" s="142">
        <f>IF(AU102="snížená",AV102,0)</f>
        <v>0</v>
      </c>
      <c r="CA102" s="142">
        <v>0</v>
      </c>
      <c r="CB102" s="142">
        <v>0</v>
      </c>
      <c r="CC102" s="142">
        <v>0</v>
      </c>
      <c r="CD102" s="142">
        <f>IF(AU102="základní",AG102,0)</f>
        <v>0</v>
      </c>
      <c r="CE102" s="142">
        <f>IF(AU102="snížená",AG102,0)</f>
        <v>0</v>
      </c>
      <c r="CF102" s="142">
        <f>IF(AU102="zákl. přenesená",AG102,0)</f>
        <v>0</v>
      </c>
      <c r="CG102" s="142">
        <f>IF(AU102="sníž. přenesená",AG102,0)</f>
        <v>0</v>
      </c>
      <c r="CH102" s="142">
        <f>IF(AU102="nulová",AG102,0)</f>
        <v>0</v>
      </c>
      <c r="CI102" s="22">
        <f>IF(AU102="základní",1,IF(AU102="snížená",2,IF(AU102="zákl. přenesená",4,IF(AU102="sníž. přenesená",5,3))))</f>
        <v>1</v>
      </c>
      <c r="CJ102" s="22">
        <f>IF(AT102="stavební čast",1,IF(88102="investiční čast",2,3))</f>
        <v>1</v>
      </c>
      <c r="CK102" s="22" t="str">
        <f>IF(D102="Vyplň vlastní","","x")</f>
        <v>x</v>
      </c>
    </row>
    <row r="103" s="1" customFormat="1" ht="19.92" customHeight="1">
      <c r="B103" s="46"/>
      <c r="C103" s="47"/>
      <c r="D103" s="136" t="s">
        <v>130</v>
      </c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137">
        <f>ROUND(AG87*AS103,2)</f>
        <v>0</v>
      </c>
      <c r="AH103" s="138"/>
      <c r="AI103" s="138"/>
      <c r="AJ103" s="138"/>
      <c r="AK103" s="138"/>
      <c r="AL103" s="138"/>
      <c r="AM103" s="138"/>
      <c r="AN103" s="138">
        <f>ROUND(AG103+AV103,2)</f>
        <v>0</v>
      </c>
      <c r="AO103" s="138"/>
      <c r="AP103" s="138"/>
      <c r="AQ103" s="48"/>
      <c r="AS103" s="143">
        <v>0</v>
      </c>
      <c r="AT103" s="144" t="s">
        <v>128</v>
      </c>
      <c r="AU103" s="144" t="s">
        <v>47</v>
      </c>
      <c r="AV103" s="145">
        <f>ROUND(IF(AU103="základní",AG103*L31,IF(AU103="snížená",AG103*L32,0)),2)</f>
        <v>0</v>
      </c>
      <c r="BV103" s="22" t="s">
        <v>129</v>
      </c>
      <c r="BY103" s="142">
        <f>IF(AU103="základní",AV103,0)</f>
        <v>0</v>
      </c>
      <c r="BZ103" s="142">
        <f>IF(AU103="snížená",AV103,0)</f>
        <v>0</v>
      </c>
      <c r="CA103" s="142">
        <v>0</v>
      </c>
      <c r="CB103" s="142">
        <v>0</v>
      </c>
      <c r="CC103" s="142">
        <v>0</v>
      </c>
      <c r="CD103" s="142">
        <f>IF(AU103="základní",AG103,0)</f>
        <v>0</v>
      </c>
      <c r="CE103" s="142">
        <f>IF(AU103="snížená",AG103,0)</f>
        <v>0</v>
      </c>
      <c r="CF103" s="142">
        <f>IF(AU103="zákl. přenesená",AG103,0)</f>
        <v>0</v>
      </c>
      <c r="CG103" s="142">
        <f>IF(AU103="sníž. přenesená",AG103,0)</f>
        <v>0</v>
      </c>
      <c r="CH103" s="142">
        <f>IF(AU103="nulová",AG103,0)</f>
        <v>0</v>
      </c>
      <c r="CI103" s="22">
        <f>IF(AU103="základní",1,IF(AU103="snížená",2,IF(AU103="zákl. přenesená",4,IF(AU103="sníž. přenesená",5,3))))</f>
        <v>1</v>
      </c>
      <c r="CJ103" s="22">
        <f>IF(AT103="stavební čast",1,IF(88103="investiční čast",2,3))</f>
        <v>1</v>
      </c>
      <c r="CK103" s="22" t="str">
        <f>IF(D103="Vyplň vlastní","","x")</f>
        <v>x</v>
      </c>
    </row>
    <row r="104" s="1" customFormat="1" ht="19.92" customHeight="1">
      <c r="B104" s="46"/>
      <c r="C104" s="47"/>
      <c r="D104" s="136" t="s">
        <v>131</v>
      </c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137">
        <f>ROUND(AG87*AS104,2)</f>
        <v>0</v>
      </c>
      <c r="AH104" s="138"/>
      <c r="AI104" s="138"/>
      <c r="AJ104" s="138"/>
      <c r="AK104" s="138"/>
      <c r="AL104" s="138"/>
      <c r="AM104" s="138"/>
      <c r="AN104" s="138">
        <f>ROUND(AG104+AV104,2)</f>
        <v>0</v>
      </c>
      <c r="AO104" s="138"/>
      <c r="AP104" s="138"/>
      <c r="AQ104" s="48"/>
      <c r="AS104" s="143">
        <v>0</v>
      </c>
      <c r="AT104" s="144" t="s">
        <v>128</v>
      </c>
      <c r="AU104" s="144" t="s">
        <v>47</v>
      </c>
      <c r="AV104" s="145">
        <f>ROUND(IF(AU104="základní",AG104*L31,IF(AU104="snížená",AG104*L32,0)),2)</f>
        <v>0</v>
      </c>
      <c r="BV104" s="22" t="s">
        <v>129</v>
      </c>
      <c r="BY104" s="142">
        <f>IF(AU104="základní",AV104,0)</f>
        <v>0</v>
      </c>
      <c r="BZ104" s="142">
        <f>IF(AU104="snížená",AV104,0)</f>
        <v>0</v>
      </c>
      <c r="CA104" s="142">
        <v>0</v>
      </c>
      <c r="CB104" s="142">
        <v>0</v>
      </c>
      <c r="CC104" s="142">
        <v>0</v>
      </c>
      <c r="CD104" s="142">
        <f>IF(AU104="základní",AG104,0)</f>
        <v>0</v>
      </c>
      <c r="CE104" s="142">
        <f>IF(AU104="snížená",AG104,0)</f>
        <v>0</v>
      </c>
      <c r="CF104" s="142">
        <f>IF(AU104="zákl. přenesená",AG104,0)</f>
        <v>0</v>
      </c>
      <c r="CG104" s="142">
        <f>IF(AU104="sníž. přenesená",AG104,0)</f>
        <v>0</v>
      </c>
      <c r="CH104" s="142">
        <f>IF(AU104="nulová",AG104,0)</f>
        <v>0</v>
      </c>
      <c r="CI104" s="22">
        <f>IF(AU104="základní",1,IF(AU104="snížená",2,IF(AU104="zákl. přenesená",4,IF(AU104="sníž. přenesená",5,3))))</f>
        <v>1</v>
      </c>
      <c r="CJ104" s="22">
        <f>IF(AT104="stavební čast",1,IF(88104="investiční čast",2,3))</f>
        <v>1</v>
      </c>
      <c r="CK104" s="22" t="str">
        <f>IF(D104="Vyplň vlastní","","x")</f>
        <v>x</v>
      </c>
    </row>
    <row r="105" s="1" customFormat="1" ht="19.92" customHeight="1">
      <c r="B105" s="46"/>
      <c r="C105" s="47"/>
      <c r="D105" s="136" t="s">
        <v>132</v>
      </c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137">
        <f>ROUND(AG87*AS105,2)</f>
        <v>0</v>
      </c>
      <c r="AH105" s="138"/>
      <c r="AI105" s="138"/>
      <c r="AJ105" s="138"/>
      <c r="AK105" s="138"/>
      <c r="AL105" s="138"/>
      <c r="AM105" s="138"/>
      <c r="AN105" s="138">
        <f>ROUND(AG105+AV105,2)</f>
        <v>0</v>
      </c>
      <c r="AO105" s="138"/>
      <c r="AP105" s="138"/>
      <c r="AQ105" s="48"/>
      <c r="AS105" s="143">
        <v>0</v>
      </c>
      <c r="AT105" s="144" t="s">
        <v>128</v>
      </c>
      <c r="AU105" s="144" t="s">
        <v>47</v>
      </c>
      <c r="AV105" s="145">
        <f>ROUND(IF(AU105="základní",AG105*L31,IF(AU105="snížená",AG105*L32,0)),2)</f>
        <v>0</v>
      </c>
      <c r="BV105" s="22" t="s">
        <v>129</v>
      </c>
      <c r="BY105" s="142">
        <f>IF(AU105="základní",AV105,0)</f>
        <v>0</v>
      </c>
      <c r="BZ105" s="142">
        <f>IF(AU105="snížená",AV105,0)</f>
        <v>0</v>
      </c>
      <c r="CA105" s="142">
        <v>0</v>
      </c>
      <c r="CB105" s="142">
        <v>0</v>
      </c>
      <c r="CC105" s="142">
        <v>0</v>
      </c>
      <c r="CD105" s="142">
        <f>IF(AU105="základní",AG105,0)</f>
        <v>0</v>
      </c>
      <c r="CE105" s="142">
        <f>IF(AU105="snížená",AG105,0)</f>
        <v>0</v>
      </c>
      <c r="CF105" s="142">
        <f>IF(AU105="zákl. přenesená",AG105,0)</f>
        <v>0</v>
      </c>
      <c r="CG105" s="142">
        <f>IF(AU105="sníž. přenesená",AG105,0)</f>
        <v>0</v>
      </c>
      <c r="CH105" s="142">
        <f>IF(AU105="nulová",AG105,0)</f>
        <v>0</v>
      </c>
      <c r="CI105" s="22">
        <f>IF(AU105="základní",1,IF(AU105="snížená",2,IF(AU105="zákl. přenesená",4,IF(AU105="sníž. přenesená",5,3))))</f>
        <v>1</v>
      </c>
      <c r="CJ105" s="22">
        <f>IF(AT105="stavební čast",1,IF(88105="investiční čast",2,3))</f>
        <v>1</v>
      </c>
      <c r="CK105" s="22" t="str">
        <f>IF(D105="Vyplň vlastní","","x")</f>
        <v>x</v>
      </c>
    </row>
    <row r="106" s="1" customFormat="1" ht="19.92" customHeight="1">
      <c r="B106" s="46"/>
      <c r="C106" s="47"/>
      <c r="D106" s="136" t="s">
        <v>133</v>
      </c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137">
        <f>ROUND(AG87*AS106,2)</f>
        <v>0</v>
      </c>
      <c r="AH106" s="138"/>
      <c r="AI106" s="138"/>
      <c r="AJ106" s="138"/>
      <c r="AK106" s="138"/>
      <c r="AL106" s="138"/>
      <c r="AM106" s="138"/>
      <c r="AN106" s="138">
        <f>ROUND(AG106+AV106,2)</f>
        <v>0</v>
      </c>
      <c r="AO106" s="138"/>
      <c r="AP106" s="138"/>
      <c r="AQ106" s="48"/>
      <c r="AS106" s="143">
        <v>0</v>
      </c>
      <c r="AT106" s="144" t="s">
        <v>128</v>
      </c>
      <c r="AU106" s="144" t="s">
        <v>47</v>
      </c>
      <c r="AV106" s="145">
        <f>ROUND(IF(AU106="základní",AG106*L31,IF(AU106="snížená",AG106*L32,0)),2)</f>
        <v>0</v>
      </c>
      <c r="BV106" s="22" t="s">
        <v>129</v>
      </c>
      <c r="BY106" s="142">
        <f>IF(AU106="základní",AV106,0)</f>
        <v>0</v>
      </c>
      <c r="BZ106" s="142">
        <f>IF(AU106="snížená",AV106,0)</f>
        <v>0</v>
      </c>
      <c r="CA106" s="142">
        <v>0</v>
      </c>
      <c r="CB106" s="142">
        <v>0</v>
      </c>
      <c r="CC106" s="142">
        <v>0</v>
      </c>
      <c r="CD106" s="142">
        <f>IF(AU106="základní",AG106,0)</f>
        <v>0</v>
      </c>
      <c r="CE106" s="142">
        <f>IF(AU106="snížená",AG106,0)</f>
        <v>0</v>
      </c>
      <c r="CF106" s="142">
        <f>IF(AU106="zákl. přenesená",AG106,0)</f>
        <v>0</v>
      </c>
      <c r="CG106" s="142">
        <f>IF(AU106="sníž. přenesená",AG106,0)</f>
        <v>0</v>
      </c>
      <c r="CH106" s="142">
        <f>IF(AU106="nulová",AG106,0)</f>
        <v>0</v>
      </c>
      <c r="CI106" s="22">
        <f>IF(AU106="základní",1,IF(AU106="snížená",2,IF(AU106="zákl. přenesená",4,IF(AU106="sníž. přenesená",5,3))))</f>
        <v>1</v>
      </c>
      <c r="CJ106" s="22">
        <f>IF(AT106="stavební čast",1,IF(88106="investiční čast",2,3))</f>
        <v>1</v>
      </c>
      <c r="CK106" s="22" t="str">
        <f>IF(D106="Vyplň vlastní","","x")</f>
        <v>x</v>
      </c>
    </row>
    <row r="107" s="1" customFormat="1" ht="19.92" customHeight="1">
      <c r="B107" s="46"/>
      <c r="C107" s="47"/>
      <c r="D107" s="136" t="s">
        <v>134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137">
        <f>ROUND(AG87*AS107,2)</f>
        <v>0</v>
      </c>
      <c r="AH107" s="138"/>
      <c r="AI107" s="138"/>
      <c r="AJ107" s="138"/>
      <c r="AK107" s="138"/>
      <c r="AL107" s="138"/>
      <c r="AM107" s="138"/>
      <c r="AN107" s="138">
        <f>ROUND(AG107+AV107,2)</f>
        <v>0</v>
      </c>
      <c r="AO107" s="138"/>
      <c r="AP107" s="138"/>
      <c r="AQ107" s="48"/>
      <c r="AS107" s="143">
        <v>0</v>
      </c>
      <c r="AT107" s="144" t="s">
        <v>128</v>
      </c>
      <c r="AU107" s="144" t="s">
        <v>47</v>
      </c>
      <c r="AV107" s="145">
        <f>ROUND(IF(AU107="základní",AG107*L31,IF(AU107="snížená",AG107*L32,0)),2)</f>
        <v>0</v>
      </c>
      <c r="BV107" s="22" t="s">
        <v>129</v>
      </c>
      <c r="BY107" s="142">
        <f>IF(AU107="základní",AV107,0)</f>
        <v>0</v>
      </c>
      <c r="BZ107" s="142">
        <f>IF(AU107="snížená",AV107,0)</f>
        <v>0</v>
      </c>
      <c r="CA107" s="142">
        <v>0</v>
      </c>
      <c r="CB107" s="142">
        <v>0</v>
      </c>
      <c r="CC107" s="142">
        <v>0</v>
      </c>
      <c r="CD107" s="142">
        <f>IF(AU107="základní",AG107,0)</f>
        <v>0</v>
      </c>
      <c r="CE107" s="142">
        <f>IF(AU107="snížená",AG107,0)</f>
        <v>0</v>
      </c>
      <c r="CF107" s="142">
        <f>IF(AU107="zákl. přenesená",AG107,0)</f>
        <v>0</v>
      </c>
      <c r="CG107" s="142">
        <f>IF(AU107="sníž. přenesená",AG107,0)</f>
        <v>0</v>
      </c>
      <c r="CH107" s="142">
        <f>IF(AU107="nulová",AG107,0)</f>
        <v>0</v>
      </c>
      <c r="CI107" s="22">
        <f>IF(AU107="základní",1,IF(AU107="snížená",2,IF(AU107="zákl. přenesená",4,IF(AU107="sníž. přenesená",5,3))))</f>
        <v>1</v>
      </c>
      <c r="CJ107" s="22">
        <f>IF(AT107="stavební čast",1,IF(88107="investiční čast",2,3))</f>
        <v>1</v>
      </c>
      <c r="CK107" s="22" t="str">
        <f>IF(D107="Vyplň vlastní","","x")</f>
        <v>x</v>
      </c>
    </row>
    <row r="108" s="1" customFormat="1" ht="19.92" customHeight="1">
      <c r="B108" s="46"/>
      <c r="C108" s="47"/>
      <c r="D108" s="136" t="s">
        <v>135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137">
        <f>ROUND(AG87*AS108,2)</f>
        <v>0</v>
      </c>
      <c r="AH108" s="138"/>
      <c r="AI108" s="138"/>
      <c r="AJ108" s="138"/>
      <c r="AK108" s="138"/>
      <c r="AL108" s="138"/>
      <c r="AM108" s="138"/>
      <c r="AN108" s="138">
        <f>ROUND(AG108+AV108,2)</f>
        <v>0</v>
      </c>
      <c r="AO108" s="138"/>
      <c r="AP108" s="138"/>
      <c r="AQ108" s="48"/>
      <c r="AS108" s="143">
        <v>0</v>
      </c>
      <c r="AT108" s="144" t="s">
        <v>128</v>
      </c>
      <c r="AU108" s="144" t="s">
        <v>47</v>
      </c>
      <c r="AV108" s="145">
        <f>ROUND(IF(AU108="základní",AG108*L31,IF(AU108="snížená",AG108*L32,0)),2)</f>
        <v>0</v>
      </c>
      <c r="BV108" s="22" t="s">
        <v>129</v>
      </c>
      <c r="BY108" s="142">
        <f>IF(AU108="základní",AV108,0)</f>
        <v>0</v>
      </c>
      <c r="BZ108" s="142">
        <f>IF(AU108="snížená",AV108,0)</f>
        <v>0</v>
      </c>
      <c r="CA108" s="142">
        <v>0</v>
      </c>
      <c r="CB108" s="142">
        <v>0</v>
      </c>
      <c r="CC108" s="142">
        <v>0</v>
      </c>
      <c r="CD108" s="142">
        <f>IF(AU108="základní",AG108,0)</f>
        <v>0</v>
      </c>
      <c r="CE108" s="142">
        <f>IF(AU108="snížená",AG108,0)</f>
        <v>0</v>
      </c>
      <c r="CF108" s="142">
        <f>IF(AU108="zákl. přenesená",AG108,0)</f>
        <v>0</v>
      </c>
      <c r="CG108" s="142">
        <f>IF(AU108="sníž. přenesená",AG108,0)</f>
        <v>0</v>
      </c>
      <c r="CH108" s="142">
        <f>IF(AU108="nulová",AG108,0)</f>
        <v>0</v>
      </c>
      <c r="CI108" s="22">
        <f>IF(AU108="základní",1,IF(AU108="snížená",2,IF(AU108="zákl. přenesená",4,IF(AU108="sníž. přenesená",5,3))))</f>
        <v>1</v>
      </c>
      <c r="CJ108" s="22">
        <f>IF(AT108="stavební čast",1,IF(88108="investiční čast",2,3))</f>
        <v>1</v>
      </c>
      <c r="CK108" s="22" t="str">
        <f>IF(D108="Vyplň vlastní","","x")</f>
        <v>x</v>
      </c>
    </row>
    <row r="109" s="1" customFormat="1" ht="19.92" customHeight="1">
      <c r="B109" s="46"/>
      <c r="C109" s="47"/>
      <c r="D109" s="136" t="s">
        <v>136</v>
      </c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137">
        <f>ROUND(AG87*AS109,2)</f>
        <v>0</v>
      </c>
      <c r="AH109" s="138"/>
      <c r="AI109" s="138"/>
      <c r="AJ109" s="138"/>
      <c r="AK109" s="138"/>
      <c r="AL109" s="138"/>
      <c r="AM109" s="138"/>
      <c r="AN109" s="138">
        <f>ROUND(AG109+AV109,2)</f>
        <v>0</v>
      </c>
      <c r="AO109" s="138"/>
      <c r="AP109" s="138"/>
      <c r="AQ109" s="48"/>
      <c r="AS109" s="143">
        <v>0</v>
      </c>
      <c r="AT109" s="144" t="s">
        <v>128</v>
      </c>
      <c r="AU109" s="144" t="s">
        <v>47</v>
      </c>
      <c r="AV109" s="145">
        <f>ROUND(IF(AU109="základní",AG109*L31,IF(AU109="snížená",AG109*L32,0)),2)</f>
        <v>0</v>
      </c>
      <c r="BV109" s="22" t="s">
        <v>129</v>
      </c>
      <c r="BY109" s="142">
        <f>IF(AU109="základní",AV109,0)</f>
        <v>0</v>
      </c>
      <c r="BZ109" s="142">
        <f>IF(AU109="snížená",AV109,0)</f>
        <v>0</v>
      </c>
      <c r="CA109" s="142">
        <v>0</v>
      </c>
      <c r="CB109" s="142">
        <v>0</v>
      </c>
      <c r="CC109" s="142">
        <v>0</v>
      </c>
      <c r="CD109" s="142">
        <f>IF(AU109="základní",AG109,0)</f>
        <v>0</v>
      </c>
      <c r="CE109" s="142">
        <f>IF(AU109="snížená",AG109,0)</f>
        <v>0</v>
      </c>
      <c r="CF109" s="142">
        <f>IF(AU109="zákl. přenesená",AG109,0)</f>
        <v>0</v>
      </c>
      <c r="CG109" s="142">
        <f>IF(AU109="sníž. přenesená",AG109,0)</f>
        <v>0</v>
      </c>
      <c r="CH109" s="142">
        <f>IF(AU109="nulová",AG109,0)</f>
        <v>0</v>
      </c>
      <c r="CI109" s="22">
        <f>IF(AU109="základní",1,IF(AU109="snížená",2,IF(AU109="zákl. přenesená",4,IF(AU109="sníž. přenesená",5,3))))</f>
        <v>1</v>
      </c>
      <c r="CJ109" s="22">
        <f>IF(AT109="stavební čast",1,IF(88109="investiční čast",2,3))</f>
        <v>1</v>
      </c>
      <c r="CK109" s="22" t="str">
        <f>IF(D109="Vyplň vlastní","","x")</f>
        <v>x</v>
      </c>
    </row>
    <row r="110" s="1" customFormat="1" ht="19.92" customHeight="1">
      <c r="B110" s="46"/>
      <c r="C110" s="47"/>
      <c r="D110" s="136" t="s">
        <v>137</v>
      </c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137">
        <f>ROUND(AG87*AS110,2)</f>
        <v>0</v>
      </c>
      <c r="AH110" s="138"/>
      <c r="AI110" s="138"/>
      <c r="AJ110" s="138"/>
      <c r="AK110" s="138"/>
      <c r="AL110" s="138"/>
      <c r="AM110" s="138"/>
      <c r="AN110" s="138">
        <f>ROUND(AG110+AV110,2)</f>
        <v>0</v>
      </c>
      <c r="AO110" s="138"/>
      <c r="AP110" s="138"/>
      <c r="AQ110" s="48"/>
      <c r="AS110" s="143">
        <v>0</v>
      </c>
      <c r="AT110" s="144" t="s">
        <v>128</v>
      </c>
      <c r="AU110" s="144" t="s">
        <v>47</v>
      </c>
      <c r="AV110" s="145">
        <f>ROUND(IF(AU110="základní",AG110*L31,IF(AU110="snížená",AG110*L32,0)),2)</f>
        <v>0</v>
      </c>
      <c r="BV110" s="22" t="s">
        <v>129</v>
      </c>
      <c r="BY110" s="142">
        <f>IF(AU110="základní",AV110,0)</f>
        <v>0</v>
      </c>
      <c r="BZ110" s="142">
        <f>IF(AU110="snížená",AV110,0)</f>
        <v>0</v>
      </c>
      <c r="CA110" s="142">
        <v>0</v>
      </c>
      <c r="CB110" s="142">
        <v>0</v>
      </c>
      <c r="CC110" s="142">
        <v>0</v>
      </c>
      <c r="CD110" s="142">
        <f>IF(AU110="základní",AG110,0)</f>
        <v>0</v>
      </c>
      <c r="CE110" s="142">
        <f>IF(AU110="snížená",AG110,0)</f>
        <v>0</v>
      </c>
      <c r="CF110" s="142">
        <f>IF(AU110="zákl. přenesená",AG110,0)</f>
        <v>0</v>
      </c>
      <c r="CG110" s="142">
        <f>IF(AU110="sníž. přenesená",AG110,0)</f>
        <v>0</v>
      </c>
      <c r="CH110" s="142">
        <f>IF(AU110="nulová",AG110,0)</f>
        <v>0</v>
      </c>
      <c r="CI110" s="22">
        <f>IF(AU110="základní",1,IF(AU110="snížená",2,IF(AU110="zákl. přenesená",4,IF(AU110="sníž. přenesená",5,3))))</f>
        <v>1</v>
      </c>
      <c r="CJ110" s="22">
        <f>IF(AT110="stavební čast",1,IF(88110="investiční čast",2,3))</f>
        <v>1</v>
      </c>
      <c r="CK110" s="22" t="str">
        <f>IF(D110="Vyplň vlastní","","x")</f>
        <v>x</v>
      </c>
    </row>
    <row r="111" s="1" customFormat="1" ht="19.92" customHeight="1">
      <c r="B111" s="46"/>
      <c r="C111" s="47"/>
      <c r="D111" s="136" t="s">
        <v>138</v>
      </c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137">
        <f>ROUND(AG87*AS111,2)</f>
        <v>0</v>
      </c>
      <c r="AH111" s="138"/>
      <c r="AI111" s="138"/>
      <c r="AJ111" s="138"/>
      <c r="AK111" s="138"/>
      <c r="AL111" s="138"/>
      <c r="AM111" s="138"/>
      <c r="AN111" s="138">
        <f>ROUND(AG111+AV111,2)</f>
        <v>0</v>
      </c>
      <c r="AO111" s="138"/>
      <c r="AP111" s="138"/>
      <c r="AQ111" s="48"/>
      <c r="AS111" s="143">
        <v>0</v>
      </c>
      <c r="AT111" s="144" t="s">
        <v>128</v>
      </c>
      <c r="AU111" s="144" t="s">
        <v>47</v>
      </c>
      <c r="AV111" s="145">
        <f>ROUND(IF(AU111="základní",AG111*L31,IF(AU111="snížená",AG111*L32,0)),2)</f>
        <v>0</v>
      </c>
      <c r="BV111" s="22" t="s">
        <v>129</v>
      </c>
      <c r="BY111" s="142">
        <f>IF(AU111="základní",AV111,0)</f>
        <v>0</v>
      </c>
      <c r="BZ111" s="142">
        <f>IF(AU111="snížená",AV111,0)</f>
        <v>0</v>
      </c>
      <c r="CA111" s="142">
        <v>0</v>
      </c>
      <c r="CB111" s="142">
        <v>0</v>
      </c>
      <c r="CC111" s="142">
        <v>0</v>
      </c>
      <c r="CD111" s="142">
        <f>IF(AU111="základní",AG111,0)</f>
        <v>0</v>
      </c>
      <c r="CE111" s="142">
        <f>IF(AU111="snížená",AG111,0)</f>
        <v>0</v>
      </c>
      <c r="CF111" s="142">
        <f>IF(AU111="zákl. přenesená",AG111,0)</f>
        <v>0</v>
      </c>
      <c r="CG111" s="142">
        <f>IF(AU111="sníž. přenesená",AG111,0)</f>
        <v>0</v>
      </c>
      <c r="CH111" s="142">
        <f>IF(AU111="nulová",AG111,0)</f>
        <v>0</v>
      </c>
      <c r="CI111" s="22">
        <f>IF(AU111="základní",1,IF(AU111="snížená",2,IF(AU111="zákl. přenesená",4,IF(AU111="sníž. přenesená",5,3))))</f>
        <v>1</v>
      </c>
      <c r="CJ111" s="22">
        <f>IF(AT111="stavební čast",1,IF(88111="investiční čast",2,3))</f>
        <v>1</v>
      </c>
      <c r="CK111" s="22" t="str">
        <f>IF(D111="Vyplň vlastní","","x")</f>
        <v>x</v>
      </c>
    </row>
    <row r="112" s="1" customFormat="1" ht="19.92" customHeight="1">
      <c r="B112" s="46"/>
      <c r="C112" s="47"/>
      <c r="D112" s="146" t="s">
        <v>139</v>
      </c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47"/>
      <c r="AD112" s="47"/>
      <c r="AE112" s="47"/>
      <c r="AF112" s="47"/>
      <c r="AG112" s="137">
        <f>AG87*AS112</f>
        <v>0</v>
      </c>
      <c r="AH112" s="138"/>
      <c r="AI112" s="138"/>
      <c r="AJ112" s="138"/>
      <c r="AK112" s="138"/>
      <c r="AL112" s="138"/>
      <c r="AM112" s="138"/>
      <c r="AN112" s="138">
        <f>AG112+AV112</f>
        <v>0</v>
      </c>
      <c r="AO112" s="138"/>
      <c r="AP112" s="138"/>
      <c r="AQ112" s="48"/>
      <c r="AS112" s="143">
        <v>0</v>
      </c>
      <c r="AT112" s="144" t="s">
        <v>128</v>
      </c>
      <c r="AU112" s="144" t="s">
        <v>47</v>
      </c>
      <c r="AV112" s="145">
        <f>ROUND(IF(AU112="nulová",0,IF(OR(AU112="základní",AU112="zákl. přenesená"),AG112*L31,AG112*L32)),2)</f>
        <v>0</v>
      </c>
      <c r="BV112" s="22" t="s">
        <v>140</v>
      </c>
      <c r="BY112" s="142">
        <f>IF(AU112="základní",AV112,0)</f>
        <v>0</v>
      </c>
      <c r="BZ112" s="142">
        <f>IF(AU112="snížená",AV112,0)</f>
        <v>0</v>
      </c>
      <c r="CA112" s="142">
        <f>IF(AU112="zákl. přenesená",AV112,0)</f>
        <v>0</v>
      </c>
      <c r="CB112" s="142">
        <f>IF(AU112="sníž. přenesená",AV112,0)</f>
        <v>0</v>
      </c>
      <c r="CC112" s="142">
        <f>IF(AU112="nulová",AV112,0)</f>
        <v>0</v>
      </c>
      <c r="CD112" s="142">
        <f>IF(AU112="základní",AG112,0)</f>
        <v>0</v>
      </c>
      <c r="CE112" s="142">
        <f>IF(AU112="snížená",AG112,0)</f>
        <v>0</v>
      </c>
      <c r="CF112" s="142">
        <f>IF(AU112="zákl. přenesená",AG112,0)</f>
        <v>0</v>
      </c>
      <c r="CG112" s="142">
        <f>IF(AU112="sníž. přenesená",AG112,0)</f>
        <v>0</v>
      </c>
      <c r="CH112" s="142">
        <f>IF(AU112="nulová",AG112,0)</f>
        <v>0</v>
      </c>
      <c r="CI112" s="22">
        <f>IF(AU112="základní",1,IF(AU112="snížená",2,IF(AU112="zákl. přenesená",4,IF(AU112="sníž. přenesená",5,3))))</f>
        <v>1</v>
      </c>
      <c r="CJ112" s="22">
        <f>IF(AT112="stavební čast",1,IF(88112="investiční čast",2,3))</f>
        <v>1</v>
      </c>
      <c r="CK112" s="22" t="str">
        <f>IF(D112="Vyplň vlastní","","x")</f>
        <v/>
      </c>
    </row>
    <row r="113" s="1" customFormat="1" ht="19.92" customHeight="1">
      <c r="B113" s="46"/>
      <c r="C113" s="47"/>
      <c r="D113" s="146" t="s">
        <v>139</v>
      </c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  <c r="R113" s="136"/>
      <c r="S113" s="136"/>
      <c r="T113" s="136"/>
      <c r="U113" s="136"/>
      <c r="V113" s="136"/>
      <c r="W113" s="136"/>
      <c r="X113" s="136"/>
      <c r="Y113" s="136"/>
      <c r="Z113" s="136"/>
      <c r="AA113" s="136"/>
      <c r="AB113" s="136"/>
      <c r="AC113" s="47"/>
      <c r="AD113" s="47"/>
      <c r="AE113" s="47"/>
      <c r="AF113" s="47"/>
      <c r="AG113" s="137">
        <f>AG87*AS113</f>
        <v>0</v>
      </c>
      <c r="AH113" s="138"/>
      <c r="AI113" s="138"/>
      <c r="AJ113" s="138"/>
      <c r="AK113" s="138"/>
      <c r="AL113" s="138"/>
      <c r="AM113" s="138"/>
      <c r="AN113" s="138">
        <f>AG113+AV113</f>
        <v>0</v>
      </c>
      <c r="AO113" s="138"/>
      <c r="AP113" s="138"/>
      <c r="AQ113" s="48"/>
      <c r="AS113" s="143">
        <v>0</v>
      </c>
      <c r="AT113" s="144" t="s">
        <v>128</v>
      </c>
      <c r="AU113" s="144" t="s">
        <v>47</v>
      </c>
      <c r="AV113" s="145">
        <f>ROUND(IF(AU113="nulová",0,IF(OR(AU113="základní",AU113="zákl. přenesená"),AG113*L31,AG113*L32)),2)</f>
        <v>0</v>
      </c>
      <c r="BV113" s="22" t="s">
        <v>140</v>
      </c>
      <c r="BY113" s="142">
        <f>IF(AU113="základní",AV113,0)</f>
        <v>0</v>
      </c>
      <c r="BZ113" s="142">
        <f>IF(AU113="snížená",AV113,0)</f>
        <v>0</v>
      </c>
      <c r="CA113" s="142">
        <f>IF(AU113="zákl. přenesená",AV113,0)</f>
        <v>0</v>
      </c>
      <c r="CB113" s="142">
        <f>IF(AU113="sníž. přenesená",AV113,0)</f>
        <v>0</v>
      </c>
      <c r="CC113" s="142">
        <f>IF(AU113="nulová",AV113,0)</f>
        <v>0</v>
      </c>
      <c r="CD113" s="142">
        <f>IF(AU113="základní",AG113,0)</f>
        <v>0</v>
      </c>
      <c r="CE113" s="142">
        <f>IF(AU113="snížená",AG113,0)</f>
        <v>0</v>
      </c>
      <c r="CF113" s="142">
        <f>IF(AU113="zákl. přenesená",AG113,0)</f>
        <v>0</v>
      </c>
      <c r="CG113" s="142">
        <f>IF(AU113="sníž. přenesená",AG113,0)</f>
        <v>0</v>
      </c>
      <c r="CH113" s="142">
        <f>IF(AU113="nulová",AG113,0)</f>
        <v>0</v>
      </c>
      <c r="CI113" s="22">
        <f>IF(AU113="základní",1,IF(AU113="snížená",2,IF(AU113="zákl. přenesená",4,IF(AU113="sníž. přenesená",5,3))))</f>
        <v>1</v>
      </c>
      <c r="CJ113" s="22">
        <f>IF(AT113="stavební čast",1,IF(88113="investiční čast",2,3))</f>
        <v>1</v>
      </c>
      <c r="CK113" s="22" t="str">
        <f>IF(D113="Vyplň vlastní","","x")</f>
        <v/>
      </c>
    </row>
    <row r="114" s="1" customFormat="1" ht="19.92" customHeight="1">
      <c r="B114" s="46"/>
      <c r="C114" s="47"/>
      <c r="D114" s="146" t="s">
        <v>139</v>
      </c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36"/>
      <c r="U114" s="136"/>
      <c r="V114" s="136"/>
      <c r="W114" s="136"/>
      <c r="X114" s="136"/>
      <c r="Y114" s="136"/>
      <c r="Z114" s="136"/>
      <c r="AA114" s="136"/>
      <c r="AB114" s="136"/>
      <c r="AC114" s="47"/>
      <c r="AD114" s="47"/>
      <c r="AE114" s="47"/>
      <c r="AF114" s="47"/>
      <c r="AG114" s="137">
        <f>AG87*AS114</f>
        <v>0</v>
      </c>
      <c r="AH114" s="138"/>
      <c r="AI114" s="138"/>
      <c r="AJ114" s="138"/>
      <c r="AK114" s="138"/>
      <c r="AL114" s="138"/>
      <c r="AM114" s="138"/>
      <c r="AN114" s="138">
        <f>AG114+AV114</f>
        <v>0</v>
      </c>
      <c r="AO114" s="138"/>
      <c r="AP114" s="138"/>
      <c r="AQ114" s="48"/>
      <c r="AS114" s="147">
        <v>0</v>
      </c>
      <c r="AT114" s="148" t="s">
        <v>128</v>
      </c>
      <c r="AU114" s="148" t="s">
        <v>47</v>
      </c>
      <c r="AV114" s="149">
        <f>ROUND(IF(AU114="nulová",0,IF(OR(AU114="základní",AU114="zákl. přenesená"),AG114*L31,AG114*L32)),2)</f>
        <v>0</v>
      </c>
      <c r="BV114" s="22" t="s">
        <v>140</v>
      </c>
      <c r="BY114" s="142">
        <f>IF(AU114="základní",AV114,0)</f>
        <v>0</v>
      </c>
      <c r="BZ114" s="142">
        <f>IF(AU114="snížená",AV114,0)</f>
        <v>0</v>
      </c>
      <c r="CA114" s="142">
        <f>IF(AU114="zákl. přenesená",AV114,0)</f>
        <v>0</v>
      </c>
      <c r="CB114" s="142">
        <f>IF(AU114="sníž. přenesená",AV114,0)</f>
        <v>0</v>
      </c>
      <c r="CC114" s="142">
        <f>IF(AU114="nulová",AV114,0)</f>
        <v>0</v>
      </c>
      <c r="CD114" s="142">
        <f>IF(AU114="základní",AG114,0)</f>
        <v>0</v>
      </c>
      <c r="CE114" s="142">
        <f>IF(AU114="snížená",AG114,0)</f>
        <v>0</v>
      </c>
      <c r="CF114" s="142">
        <f>IF(AU114="zákl. přenesená",AG114,0)</f>
        <v>0</v>
      </c>
      <c r="CG114" s="142">
        <f>IF(AU114="sníž. přenesená",AG114,0)</f>
        <v>0</v>
      </c>
      <c r="CH114" s="142">
        <f>IF(AU114="nulová",AG114,0)</f>
        <v>0</v>
      </c>
      <c r="CI114" s="22">
        <f>IF(AU114="základní",1,IF(AU114="snížená",2,IF(AU114="zákl. přenesená",4,IF(AU114="sníž. přenesená",5,3))))</f>
        <v>1</v>
      </c>
      <c r="CJ114" s="22">
        <f>IF(AT114="stavební čast",1,IF(88114="investiční čast",2,3))</f>
        <v>1</v>
      </c>
      <c r="CK114" s="22" t="str">
        <f>IF(D114="Vyplň vlastní","","x")</f>
        <v/>
      </c>
    </row>
    <row r="115" s="1" customFormat="1" ht="10.8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8"/>
    </row>
    <row r="116" s="1" customFormat="1" ht="30" customHeight="1">
      <c r="B116" s="46"/>
      <c r="C116" s="150" t="s">
        <v>141</v>
      </c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  <c r="AA116" s="151"/>
      <c r="AB116" s="151"/>
      <c r="AC116" s="151"/>
      <c r="AD116" s="151"/>
      <c r="AE116" s="151"/>
      <c r="AF116" s="151"/>
      <c r="AG116" s="152">
        <f>ROUND(AG87+AG101,2)</f>
        <v>0</v>
      </c>
      <c r="AH116" s="152"/>
      <c r="AI116" s="152"/>
      <c r="AJ116" s="152"/>
      <c r="AK116" s="152"/>
      <c r="AL116" s="152"/>
      <c r="AM116" s="152"/>
      <c r="AN116" s="152">
        <f>AN87+AN101</f>
        <v>0</v>
      </c>
      <c r="AO116" s="152"/>
      <c r="AP116" s="152"/>
      <c r="AQ116" s="48"/>
    </row>
    <row r="117" s="1" customFormat="1" ht="6.96" customHeight="1">
      <c r="B117" s="75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7"/>
    </row>
  </sheetData>
  <sheetProtection sheet="1" formatColumns="0" formatRows="0" objects="1" scenarios="1" spinCount="10" saltValue="stzfgpU28MybEmH1ve+BXFyjK+hKDpzxtFIRAojUl06l58+AJw+HRIJwMnmbZTBh/TS6CZhgs+mBRJfkdYLCXg==" hashValue="+Vll8LEyAemYCMMQXVr2kzEC2hLicnCneT/t5bjkZofAlToxMXonBL9iB46SCUTgbI8EMeuWEIk0ECAmkYy2gw==" algorithmName="SHA-512" password="CC35"/>
  <mergeCells count="120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AN91:AP91"/>
    <mergeCell ref="AG91:AM91"/>
    <mergeCell ref="D91:H91"/>
    <mergeCell ref="J91:AF91"/>
    <mergeCell ref="AN92:AP92"/>
    <mergeCell ref="AG92:AM92"/>
    <mergeCell ref="D92:H92"/>
    <mergeCell ref="J92:AF92"/>
    <mergeCell ref="AN93:AP93"/>
    <mergeCell ref="AG93:AM93"/>
    <mergeCell ref="D93:H93"/>
    <mergeCell ref="J93:AF93"/>
    <mergeCell ref="AN94:AP94"/>
    <mergeCell ref="AG94:AM94"/>
    <mergeCell ref="D94:H94"/>
    <mergeCell ref="J94:AF94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N97:AP97"/>
    <mergeCell ref="AG97:AM97"/>
    <mergeCell ref="D97:H97"/>
    <mergeCell ref="J97:AF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G102:AM102"/>
    <mergeCell ref="AN102:AP102"/>
    <mergeCell ref="AG103:AM103"/>
    <mergeCell ref="AN103:AP103"/>
    <mergeCell ref="AG104:AM104"/>
    <mergeCell ref="AN104:AP104"/>
    <mergeCell ref="AG105:AM105"/>
    <mergeCell ref="AN105:AP105"/>
    <mergeCell ref="AG106:AM106"/>
    <mergeCell ref="AN106:AP106"/>
    <mergeCell ref="AG107:AM107"/>
    <mergeCell ref="AN107:AP107"/>
    <mergeCell ref="AG108:AM108"/>
    <mergeCell ref="AN108:AP108"/>
    <mergeCell ref="AG109:AM109"/>
    <mergeCell ref="AN109:AP109"/>
    <mergeCell ref="AG110:AM110"/>
    <mergeCell ref="AN110:AP110"/>
    <mergeCell ref="AG111:AM111"/>
    <mergeCell ref="AN111:AP111"/>
    <mergeCell ref="D112:AB112"/>
    <mergeCell ref="AG112:AM112"/>
    <mergeCell ref="AN112:AP112"/>
    <mergeCell ref="D113:AB113"/>
    <mergeCell ref="AG113:AM113"/>
    <mergeCell ref="AN113:AP113"/>
    <mergeCell ref="D114:AB114"/>
    <mergeCell ref="AG114:AM114"/>
    <mergeCell ref="AN114:AP114"/>
    <mergeCell ref="AG87:AM87"/>
    <mergeCell ref="AN87:AP87"/>
    <mergeCell ref="AG101:AM101"/>
    <mergeCell ref="AN101:AP101"/>
    <mergeCell ref="AG116:AM116"/>
    <mergeCell ref="AN116:AP116"/>
    <mergeCell ref="AR2:BE2"/>
  </mergeCells>
  <dataValidations count="2">
    <dataValidation type="list" allowBlank="1" showInputMessage="1" showErrorMessage="1" error="Povoleny jsou hodnoty základní, snížená, zákl. přenesená, sníž. přenesená, nulová." sqref="AU102:AU115">
      <formula1>"základní, snížená, zákl. přenesená, sníž. přenesená, nulová"</formula1>
    </dataValidation>
    <dataValidation type="list" allowBlank="1" showInputMessage="1" showErrorMessage="1" error="Povoleny jsou hodnoty stavební čast, technologická čast, investiční čast." sqref="AT102:AT115">
      <formula1>"stavební čast, technologická čast, investiční čast"</formula1>
    </dataValidation>
  </dataValidations>
  <hyperlinks>
    <hyperlink ref="K1:S1" location="C2" display="1) Souhrnný list stavby"/>
    <hyperlink ref="W1:AF1" location="C87" display="2) Rekapitulace objektů"/>
    <hyperlink ref="A88" location="'SO 01a - Demolice haly 1 ...'!C2" display="/"/>
    <hyperlink ref="A89" location="'SO 01b - Demolice haly 2 ...'!C2" display="/"/>
    <hyperlink ref="A90" location="'SO 01c - Demolice haly 3 ...'!C2" display="/"/>
    <hyperlink ref="A91" location="'SO 01d - Demolice haly 4 ...'!C2" display="/"/>
    <hyperlink ref="A92" location="'SO 01e - Demolice haly 5 ...'!C2" display="/"/>
    <hyperlink ref="A93" location="'SO 01f - Demolice haly 6 ...'!C2" display="/"/>
    <hyperlink ref="A94" location="'SO 01g - Demolice haly 7 ...'!C2" display="/"/>
    <hyperlink ref="A95" location="'SO 01h - Demolice haly 8 ...'!C2" display="/"/>
    <hyperlink ref="A96" location="'SO 03 - Demolice Provozní...'!C2" display="/"/>
    <hyperlink ref="A97" location="'SO 04a - Demolice sila la...'!C2" display="/"/>
    <hyperlink ref="A98" location="'SO 04b - Demolice sila ocel'!C2" display="/"/>
    <hyperlink ref="A99" location="'5 - Bourání jímek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90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150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N102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ROUND((((SUM(BE102:BE109)+SUM(BE127:BE219))+SUM(BE221:BE225))),2)</f>
        <v>0</v>
      </c>
      <c r="I32" s="47"/>
      <c r="J32" s="47"/>
      <c r="K32" s="47"/>
      <c r="L32" s="47"/>
      <c r="M32" s="162">
        <f>ROUND(((ROUND((SUM(BE102:BE109)+SUM(BE127:BE219)), 2)*F32)+SUM(BE221:BE225)*F32),2)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ROUND((((SUM(BF102:BF109)+SUM(BF127:BF219))+SUM(BF221:BF225))),2)</f>
        <v>0</v>
      </c>
      <c r="I33" s="47"/>
      <c r="J33" s="47"/>
      <c r="K33" s="47"/>
      <c r="L33" s="47"/>
      <c r="M33" s="162">
        <f>ROUND(((ROUND((SUM(BF102:BF109)+SUM(BF127:BF219)), 2)*F33)+SUM(BF221:BF225)*F33),2)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ROUND((((SUM(BG102:BG109)+SUM(BG127:BG219))+SUM(BG221:BG225))),2)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ROUND((((SUM(BH102:BH109)+SUM(BH127:BH219))+SUM(BH221:BH225))),2)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ROUND((((SUM(BI102:BI109)+SUM(BI127:BI219))+SUM(BI221:BI225))),2)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01a - Demolice haly 1 - zděná nosná kce - nadzemní část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N127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N128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158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N129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159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N134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160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N149</f>
        <v>0</v>
      </c>
      <c r="O92" s="182"/>
      <c r="P92" s="182"/>
      <c r="Q92" s="182"/>
      <c r="R92" s="183"/>
      <c r="T92" s="184"/>
      <c r="U92" s="184"/>
    </row>
    <row r="93" s="7" customFormat="1" ht="19.92" customHeight="1">
      <c r="B93" s="181"/>
      <c r="C93" s="182"/>
      <c r="D93" s="136" t="s">
        <v>161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N158</f>
        <v>0</v>
      </c>
      <c r="O93" s="182"/>
      <c r="P93" s="182"/>
      <c r="Q93" s="182"/>
      <c r="R93" s="183"/>
      <c r="T93" s="184"/>
      <c r="U93" s="184"/>
    </row>
    <row r="94" s="6" customFormat="1" ht="24.96" customHeight="1">
      <c r="B94" s="175"/>
      <c r="C94" s="176"/>
      <c r="D94" s="177" t="s">
        <v>162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78">
        <f>N182</f>
        <v>0</v>
      </c>
      <c r="O94" s="176"/>
      <c r="P94" s="176"/>
      <c r="Q94" s="176"/>
      <c r="R94" s="179"/>
      <c r="T94" s="180"/>
      <c r="U94" s="180"/>
    </row>
    <row r="95" s="7" customFormat="1" ht="19.92" customHeight="1">
      <c r="B95" s="181"/>
      <c r="C95" s="182"/>
      <c r="D95" s="136" t="s">
        <v>163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N183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164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N186</f>
        <v>0</v>
      </c>
      <c r="O96" s="182"/>
      <c r="P96" s="182"/>
      <c r="Q96" s="182"/>
      <c r="R96" s="183"/>
      <c r="T96" s="184"/>
      <c r="U96" s="184"/>
    </row>
    <row r="97" s="7" customFormat="1" ht="19.92" customHeight="1">
      <c r="B97" s="181"/>
      <c r="C97" s="182"/>
      <c r="D97" s="136" t="s">
        <v>165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38">
        <f>N201</f>
        <v>0</v>
      </c>
      <c r="O97" s="182"/>
      <c r="P97" s="182"/>
      <c r="Q97" s="182"/>
      <c r="R97" s="183"/>
      <c r="T97" s="184"/>
      <c r="U97" s="184"/>
    </row>
    <row r="98" s="6" customFormat="1" ht="24.96" customHeight="1">
      <c r="B98" s="175"/>
      <c r="C98" s="176"/>
      <c r="D98" s="177" t="s">
        <v>166</v>
      </c>
      <c r="E98" s="176"/>
      <c r="F98" s="176"/>
      <c r="G98" s="176"/>
      <c r="H98" s="176"/>
      <c r="I98" s="176"/>
      <c r="J98" s="176"/>
      <c r="K98" s="176"/>
      <c r="L98" s="176"/>
      <c r="M98" s="176"/>
      <c r="N98" s="178">
        <f>N210</f>
        <v>0</v>
      </c>
      <c r="O98" s="176"/>
      <c r="P98" s="176"/>
      <c r="Q98" s="176"/>
      <c r="R98" s="179"/>
      <c r="T98" s="180"/>
      <c r="U98" s="180"/>
    </row>
    <row r="99" s="7" customFormat="1" ht="19.92" customHeight="1">
      <c r="B99" s="181"/>
      <c r="C99" s="182"/>
      <c r="D99" s="136" t="s">
        <v>167</v>
      </c>
      <c r="E99" s="182"/>
      <c r="F99" s="182"/>
      <c r="G99" s="182"/>
      <c r="H99" s="182"/>
      <c r="I99" s="182"/>
      <c r="J99" s="182"/>
      <c r="K99" s="182"/>
      <c r="L99" s="182"/>
      <c r="M99" s="182"/>
      <c r="N99" s="138">
        <f>N211</f>
        <v>0</v>
      </c>
      <c r="O99" s="182"/>
      <c r="P99" s="182"/>
      <c r="Q99" s="182"/>
      <c r="R99" s="183"/>
      <c r="T99" s="184"/>
      <c r="U99" s="184"/>
    </row>
    <row r="100" s="6" customFormat="1" ht="21.84" customHeight="1">
      <c r="B100" s="175"/>
      <c r="C100" s="176"/>
      <c r="D100" s="177" t="s">
        <v>168</v>
      </c>
      <c r="E100" s="176"/>
      <c r="F100" s="176"/>
      <c r="G100" s="176"/>
      <c r="H100" s="176"/>
      <c r="I100" s="176"/>
      <c r="J100" s="176"/>
      <c r="K100" s="176"/>
      <c r="L100" s="176"/>
      <c r="M100" s="176"/>
      <c r="N100" s="185">
        <f>N220</f>
        <v>0</v>
      </c>
      <c r="O100" s="176"/>
      <c r="P100" s="176"/>
      <c r="Q100" s="176"/>
      <c r="R100" s="179"/>
      <c r="T100" s="180"/>
      <c r="U100" s="180"/>
    </row>
    <row r="101" s="1" customFormat="1" ht="21.84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73" t="s">
        <v>169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174">
        <f>ROUND(N103+N104+N105+N106+N107+N108,2)</f>
        <v>0</v>
      </c>
      <c r="O102" s="186"/>
      <c r="P102" s="186"/>
      <c r="Q102" s="186"/>
      <c r="R102" s="48"/>
      <c r="T102" s="187"/>
      <c r="U102" s="188" t="s">
        <v>46</v>
      </c>
    </row>
    <row r="103" s="1" customFormat="1" ht="18" customHeight="1">
      <c r="B103" s="46"/>
      <c r="C103" s="47"/>
      <c r="D103" s="146" t="s">
        <v>170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172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173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174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46" t="s">
        <v>175</v>
      </c>
      <c r="E107" s="136"/>
      <c r="F107" s="136"/>
      <c r="G107" s="136"/>
      <c r="H107" s="136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0"/>
      <c r="U107" s="191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171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 ht="18" customHeight="1">
      <c r="B108" s="46"/>
      <c r="C108" s="47"/>
      <c r="D108" s="136" t="s">
        <v>176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137">
        <f>ROUND(N88*T108,2)</f>
        <v>0</v>
      </c>
      <c r="O108" s="138"/>
      <c r="P108" s="138"/>
      <c r="Q108" s="138"/>
      <c r="R108" s="48"/>
      <c r="S108" s="189"/>
      <c r="T108" s="194"/>
      <c r="U108" s="195" t="s">
        <v>47</v>
      </c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92" t="s">
        <v>177</v>
      </c>
      <c r="AZ108" s="189"/>
      <c r="BA108" s="189"/>
      <c r="BB108" s="189"/>
      <c r="BC108" s="189"/>
      <c r="BD108" s="189"/>
      <c r="BE108" s="193">
        <f>IF(U108="základní",N108,0)</f>
        <v>0</v>
      </c>
      <c r="BF108" s="193">
        <f>IF(U108="snížená",N108,0)</f>
        <v>0</v>
      </c>
      <c r="BG108" s="193">
        <f>IF(U108="zákl. přenesená",N108,0)</f>
        <v>0</v>
      </c>
      <c r="BH108" s="193">
        <f>IF(U108="sníž. přenesená",N108,0)</f>
        <v>0</v>
      </c>
      <c r="BI108" s="193">
        <f>IF(U108="nulová",N108,0)</f>
        <v>0</v>
      </c>
      <c r="BJ108" s="192" t="s">
        <v>25</v>
      </c>
      <c r="BK108" s="189"/>
      <c r="BL108" s="189"/>
      <c r="BM108" s="189"/>
    </row>
    <row r="109" s="1" customForma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  <c r="T109" s="171"/>
      <c r="U109" s="171"/>
    </row>
    <row r="110" s="1" customFormat="1" ht="29.28" customHeight="1">
      <c r="B110" s="46"/>
      <c r="C110" s="150" t="s">
        <v>141</v>
      </c>
      <c r="D110" s="151"/>
      <c r="E110" s="151"/>
      <c r="F110" s="151"/>
      <c r="G110" s="151"/>
      <c r="H110" s="151"/>
      <c r="I110" s="151"/>
      <c r="J110" s="151"/>
      <c r="K110" s="151"/>
      <c r="L110" s="152">
        <f>ROUND(SUM(N88+N102),2)</f>
        <v>0</v>
      </c>
      <c r="M110" s="152"/>
      <c r="N110" s="152"/>
      <c r="O110" s="152"/>
      <c r="P110" s="152"/>
      <c r="Q110" s="152"/>
      <c r="R110" s="48"/>
      <c r="T110" s="171"/>
      <c r="U110" s="171"/>
    </row>
    <row r="111" s="1" customFormat="1" ht="6.96" customHeight="1"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  <c r="T111" s="171"/>
      <c r="U111" s="171"/>
    </row>
    <row r="115" s="1" customFormat="1" ht="6.96" customHeight="1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80"/>
    </row>
    <row r="116" s="1" customFormat="1" ht="36.96" customHeight="1">
      <c r="B116" s="46"/>
      <c r="C116" s="27" t="s">
        <v>178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6.96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1" customFormat="1" ht="30" customHeight="1">
      <c r="B118" s="46"/>
      <c r="C118" s="38" t="s">
        <v>19</v>
      </c>
      <c r="D118" s="47"/>
      <c r="E118" s="47"/>
      <c r="F118" s="155" t="str">
        <f>F6</f>
        <v>Demolice výkrmny prasat Gigant Mimoň-vrchní stavba</v>
      </c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47"/>
      <c r="R118" s="48"/>
    </row>
    <row r="119" s="1" customFormat="1" ht="36.96" customHeight="1">
      <c r="B119" s="46"/>
      <c r="C119" s="85" t="s">
        <v>149</v>
      </c>
      <c r="D119" s="47"/>
      <c r="E119" s="47"/>
      <c r="F119" s="87" t="str">
        <f>F7</f>
        <v>SO 01a - Demolice haly 1 - zděná nosná kce - nadzemní část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6.96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="1" customFormat="1" ht="18" customHeight="1">
      <c r="B121" s="46"/>
      <c r="C121" s="38" t="s">
        <v>26</v>
      </c>
      <c r="D121" s="47"/>
      <c r="E121" s="47"/>
      <c r="F121" s="33" t="str">
        <f>F9</f>
        <v xml:space="preserve"> </v>
      </c>
      <c r="G121" s="47"/>
      <c r="H121" s="47"/>
      <c r="I121" s="47"/>
      <c r="J121" s="47"/>
      <c r="K121" s="38" t="s">
        <v>28</v>
      </c>
      <c r="L121" s="47"/>
      <c r="M121" s="90" t="str">
        <f>IF(O9="","",O9)</f>
        <v>14. 6. 2018</v>
      </c>
      <c r="N121" s="90"/>
      <c r="O121" s="90"/>
      <c r="P121" s="90"/>
      <c r="Q121" s="47"/>
      <c r="R121" s="48"/>
    </row>
    <row r="122" s="1" customFormat="1" ht="6.96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="1" customFormat="1">
      <c r="B123" s="46"/>
      <c r="C123" s="38" t="s">
        <v>32</v>
      </c>
      <c r="D123" s="47"/>
      <c r="E123" s="47"/>
      <c r="F123" s="33" t="str">
        <f>E12</f>
        <v xml:space="preserve">Město Mimoň </v>
      </c>
      <c r="G123" s="47"/>
      <c r="H123" s="47"/>
      <c r="I123" s="47"/>
      <c r="J123" s="47"/>
      <c r="K123" s="38" t="s">
        <v>39</v>
      </c>
      <c r="L123" s="47"/>
      <c r="M123" s="33" t="str">
        <f>E18</f>
        <v xml:space="preserve"> </v>
      </c>
      <c r="N123" s="33"/>
      <c r="O123" s="33"/>
      <c r="P123" s="33"/>
      <c r="Q123" s="33"/>
      <c r="R123" s="48"/>
    </row>
    <row r="124" s="1" customFormat="1" ht="14.4" customHeight="1">
      <c r="B124" s="46"/>
      <c r="C124" s="38" t="s">
        <v>37</v>
      </c>
      <c r="D124" s="47"/>
      <c r="E124" s="47"/>
      <c r="F124" s="33" t="str">
        <f>IF(E15="","",E15)</f>
        <v>Vyplň údaj</v>
      </c>
      <c r="G124" s="47"/>
      <c r="H124" s="47"/>
      <c r="I124" s="47"/>
      <c r="J124" s="47"/>
      <c r="K124" s="38" t="s">
        <v>40</v>
      </c>
      <c r="L124" s="47"/>
      <c r="M124" s="33" t="str">
        <f>E21</f>
        <v>Malec</v>
      </c>
      <c r="N124" s="33"/>
      <c r="O124" s="33"/>
      <c r="P124" s="33"/>
      <c r="Q124" s="33"/>
      <c r="R124" s="48"/>
    </row>
    <row r="125" s="1" customFormat="1" ht="10.32" customHeight="1">
      <c r="B125" s="46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</row>
    <row r="126" s="8" customFormat="1" ht="29.28" customHeight="1">
      <c r="B126" s="196"/>
      <c r="C126" s="197" t="s">
        <v>179</v>
      </c>
      <c r="D126" s="198" t="s">
        <v>180</v>
      </c>
      <c r="E126" s="198" t="s">
        <v>64</v>
      </c>
      <c r="F126" s="198" t="s">
        <v>181</v>
      </c>
      <c r="G126" s="198"/>
      <c r="H126" s="198"/>
      <c r="I126" s="198"/>
      <c r="J126" s="198" t="s">
        <v>182</v>
      </c>
      <c r="K126" s="198" t="s">
        <v>183</v>
      </c>
      <c r="L126" s="198" t="s">
        <v>184</v>
      </c>
      <c r="M126" s="198"/>
      <c r="N126" s="198" t="s">
        <v>154</v>
      </c>
      <c r="O126" s="198"/>
      <c r="P126" s="198"/>
      <c r="Q126" s="199"/>
      <c r="R126" s="200"/>
      <c r="T126" s="106" t="s">
        <v>185</v>
      </c>
      <c r="U126" s="107" t="s">
        <v>46</v>
      </c>
      <c r="V126" s="107" t="s">
        <v>186</v>
      </c>
      <c r="W126" s="107" t="s">
        <v>187</v>
      </c>
      <c r="X126" s="107" t="s">
        <v>188</v>
      </c>
      <c r="Y126" s="107" t="s">
        <v>189</v>
      </c>
      <c r="Z126" s="107" t="s">
        <v>190</v>
      </c>
      <c r="AA126" s="108" t="s">
        <v>191</v>
      </c>
    </row>
    <row r="127" s="1" customFormat="1" ht="29.28" customHeight="1">
      <c r="B127" s="46"/>
      <c r="C127" s="110" t="s">
        <v>151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201">
        <f>BK127</f>
        <v>0</v>
      </c>
      <c r="O127" s="202"/>
      <c r="P127" s="202"/>
      <c r="Q127" s="202"/>
      <c r="R127" s="48"/>
      <c r="T127" s="109"/>
      <c r="U127" s="67"/>
      <c r="V127" s="67"/>
      <c r="W127" s="203">
        <f>W128+W182+W210+W220</f>
        <v>0</v>
      </c>
      <c r="X127" s="67"/>
      <c r="Y127" s="203">
        <f>Y128+Y182+Y210+Y220</f>
        <v>0</v>
      </c>
      <c r="Z127" s="67"/>
      <c r="AA127" s="204">
        <f>AA128+AA182+AA210+AA220</f>
        <v>738.22599562000005</v>
      </c>
      <c r="AT127" s="22" t="s">
        <v>81</v>
      </c>
      <c r="AU127" s="22" t="s">
        <v>156</v>
      </c>
      <c r="BK127" s="205">
        <f>BK128+BK182+BK210+BK220</f>
        <v>0</v>
      </c>
    </row>
    <row r="128" s="9" customFormat="1" ht="37.44" customHeight="1">
      <c r="B128" s="206"/>
      <c r="C128" s="207"/>
      <c r="D128" s="208" t="s">
        <v>157</v>
      </c>
      <c r="E128" s="208"/>
      <c r="F128" s="208"/>
      <c r="G128" s="208"/>
      <c r="H128" s="208"/>
      <c r="I128" s="208"/>
      <c r="J128" s="208"/>
      <c r="K128" s="208"/>
      <c r="L128" s="208"/>
      <c r="M128" s="208"/>
      <c r="N128" s="185">
        <f>BK128</f>
        <v>0</v>
      </c>
      <c r="O128" s="178"/>
      <c r="P128" s="178"/>
      <c r="Q128" s="178"/>
      <c r="R128" s="209"/>
      <c r="T128" s="210"/>
      <c r="U128" s="207"/>
      <c r="V128" s="207"/>
      <c r="W128" s="211">
        <f>W129+W134+W149+W158</f>
        <v>0</v>
      </c>
      <c r="X128" s="207"/>
      <c r="Y128" s="211">
        <f>Y129+Y134+Y149+Y158</f>
        <v>0</v>
      </c>
      <c r="Z128" s="207"/>
      <c r="AA128" s="212">
        <f>AA129+AA134+AA149+AA158</f>
        <v>703.31869500000005</v>
      </c>
      <c r="AR128" s="213" t="s">
        <v>25</v>
      </c>
      <c r="AT128" s="214" t="s">
        <v>81</v>
      </c>
      <c r="AU128" s="214" t="s">
        <v>82</v>
      </c>
      <c r="AY128" s="213" t="s">
        <v>192</v>
      </c>
      <c r="BK128" s="215">
        <f>BK129+BK134+BK149+BK158</f>
        <v>0</v>
      </c>
    </row>
    <row r="129" s="9" customFormat="1" ht="19.92" customHeight="1">
      <c r="B129" s="206"/>
      <c r="C129" s="207"/>
      <c r="D129" s="216" t="s">
        <v>158</v>
      </c>
      <c r="E129" s="216"/>
      <c r="F129" s="216"/>
      <c r="G129" s="216"/>
      <c r="H129" s="216"/>
      <c r="I129" s="216"/>
      <c r="J129" s="216"/>
      <c r="K129" s="216"/>
      <c r="L129" s="216"/>
      <c r="M129" s="216"/>
      <c r="N129" s="217">
        <f>BK129</f>
        <v>0</v>
      </c>
      <c r="O129" s="218"/>
      <c r="P129" s="218"/>
      <c r="Q129" s="218"/>
      <c r="R129" s="209"/>
      <c r="T129" s="210"/>
      <c r="U129" s="207"/>
      <c r="V129" s="207"/>
      <c r="W129" s="211">
        <f>SUM(W130:W133)</f>
        <v>0</v>
      </c>
      <c r="X129" s="207"/>
      <c r="Y129" s="211">
        <f>SUM(Y130:Y133)</f>
        <v>0</v>
      </c>
      <c r="Z129" s="207"/>
      <c r="AA129" s="212">
        <f>SUM(AA130:AA133)</f>
        <v>129.59999999999999</v>
      </c>
      <c r="AR129" s="213" t="s">
        <v>25</v>
      </c>
      <c r="AT129" s="214" t="s">
        <v>81</v>
      </c>
      <c r="AU129" s="214" t="s">
        <v>25</v>
      </c>
      <c r="AY129" s="213" t="s">
        <v>192</v>
      </c>
      <c r="BK129" s="215">
        <f>SUM(BK130:BK133)</f>
        <v>0</v>
      </c>
    </row>
    <row r="130" s="1" customFormat="1" ht="25.5" customHeight="1">
      <c r="B130" s="46"/>
      <c r="C130" s="219" t="s">
        <v>25</v>
      </c>
      <c r="D130" s="219" t="s">
        <v>193</v>
      </c>
      <c r="E130" s="220" t="s">
        <v>194</v>
      </c>
      <c r="F130" s="221" t="s">
        <v>195</v>
      </c>
      <c r="G130" s="221"/>
      <c r="H130" s="221"/>
      <c r="I130" s="221"/>
      <c r="J130" s="222" t="s">
        <v>196</v>
      </c>
      <c r="K130" s="223">
        <v>1296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0.10000000000000001</v>
      </c>
      <c r="AA130" s="229">
        <f>Z130*K130</f>
        <v>129.59999999999999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198</v>
      </c>
    </row>
    <row r="131" s="1" customFormat="1" ht="16.5" customHeight="1">
      <c r="B131" s="46"/>
      <c r="C131" s="230" t="s">
        <v>147</v>
      </c>
      <c r="D131" s="230" t="s">
        <v>199</v>
      </c>
      <c r="E131" s="231" t="s">
        <v>200</v>
      </c>
      <c r="F131" s="232" t="s">
        <v>201</v>
      </c>
      <c r="G131" s="232"/>
      <c r="H131" s="232"/>
      <c r="I131" s="232"/>
      <c r="J131" s="233" t="s">
        <v>196</v>
      </c>
      <c r="K131" s="234">
        <v>1296</v>
      </c>
      <c r="L131" s="235">
        <v>0</v>
      </c>
      <c r="M131" s="236"/>
      <c r="N131" s="237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202</v>
      </c>
      <c r="AT131" s="22" t="s">
        <v>199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147</v>
      </c>
    </row>
    <row r="132" s="10" customFormat="1" ht="16.5" customHeight="1">
      <c r="B132" s="238"/>
      <c r="C132" s="239"/>
      <c r="D132" s="239"/>
      <c r="E132" s="240" t="s">
        <v>23</v>
      </c>
      <c r="F132" s="241" t="s">
        <v>203</v>
      </c>
      <c r="G132" s="242"/>
      <c r="H132" s="242"/>
      <c r="I132" s="242"/>
      <c r="J132" s="239"/>
      <c r="K132" s="243">
        <v>1296</v>
      </c>
      <c r="L132" s="239"/>
      <c r="M132" s="239"/>
      <c r="N132" s="239"/>
      <c r="O132" s="239"/>
      <c r="P132" s="239"/>
      <c r="Q132" s="239"/>
      <c r="R132" s="244"/>
      <c r="T132" s="245"/>
      <c r="U132" s="239"/>
      <c r="V132" s="239"/>
      <c r="W132" s="239"/>
      <c r="X132" s="239"/>
      <c r="Y132" s="239"/>
      <c r="Z132" s="239"/>
      <c r="AA132" s="246"/>
      <c r="AT132" s="247" t="s">
        <v>204</v>
      </c>
      <c r="AU132" s="247" t="s">
        <v>147</v>
      </c>
      <c r="AV132" s="10" t="s">
        <v>147</v>
      </c>
      <c r="AW132" s="10" t="s">
        <v>205</v>
      </c>
      <c r="AX132" s="10" t="s">
        <v>82</v>
      </c>
      <c r="AY132" s="247" t="s">
        <v>192</v>
      </c>
    </row>
    <row r="133" s="11" customFormat="1" ht="16.5" customHeight="1">
      <c r="B133" s="248"/>
      <c r="C133" s="249"/>
      <c r="D133" s="249"/>
      <c r="E133" s="250" t="s">
        <v>23</v>
      </c>
      <c r="F133" s="251" t="s">
        <v>206</v>
      </c>
      <c r="G133" s="249"/>
      <c r="H133" s="249"/>
      <c r="I133" s="249"/>
      <c r="J133" s="249"/>
      <c r="K133" s="252">
        <v>1296</v>
      </c>
      <c r="L133" s="249"/>
      <c r="M133" s="249"/>
      <c r="N133" s="249"/>
      <c r="O133" s="249"/>
      <c r="P133" s="249"/>
      <c r="Q133" s="249"/>
      <c r="R133" s="253"/>
      <c r="T133" s="254"/>
      <c r="U133" s="249"/>
      <c r="V133" s="249"/>
      <c r="W133" s="249"/>
      <c r="X133" s="249"/>
      <c r="Y133" s="249"/>
      <c r="Z133" s="249"/>
      <c r="AA133" s="255"/>
      <c r="AT133" s="256" t="s">
        <v>204</v>
      </c>
      <c r="AU133" s="256" t="s">
        <v>147</v>
      </c>
      <c r="AV133" s="11" t="s">
        <v>197</v>
      </c>
      <c r="AW133" s="11" t="s">
        <v>205</v>
      </c>
      <c r="AX133" s="11" t="s">
        <v>25</v>
      </c>
      <c r="AY133" s="256" t="s">
        <v>192</v>
      </c>
    </row>
    <row r="134" s="9" customFormat="1" ht="29.88" customHeight="1">
      <c r="B134" s="206"/>
      <c r="C134" s="207"/>
      <c r="D134" s="216" t="s">
        <v>159</v>
      </c>
      <c r="E134" s="216"/>
      <c r="F134" s="216"/>
      <c r="G134" s="216"/>
      <c r="H134" s="216"/>
      <c r="I134" s="216"/>
      <c r="J134" s="216"/>
      <c r="K134" s="216"/>
      <c r="L134" s="216"/>
      <c r="M134" s="216"/>
      <c r="N134" s="217">
        <f>BK134</f>
        <v>0</v>
      </c>
      <c r="O134" s="218"/>
      <c r="P134" s="218"/>
      <c r="Q134" s="218"/>
      <c r="R134" s="209"/>
      <c r="T134" s="210"/>
      <c r="U134" s="207"/>
      <c r="V134" s="207"/>
      <c r="W134" s="211">
        <f>SUM(W135:W148)</f>
        <v>0</v>
      </c>
      <c r="X134" s="207"/>
      <c r="Y134" s="211">
        <f>SUM(Y135:Y148)</f>
        <v>0</v>
      </c>
      <c r="Z134" s="207"/>
      <c r="AA134" s="212">
        <f>SUM(AA135:AA148)</f>
        <v>573.71869500000003</v>
      </c>
      <c r="AR134" s="213" t="s">
        <v>25</v>
      </c>
      <c r="AT134" s="214" t="s">
        <v>81</v>
      </c>
      <c r="AU134" s="214" t="s">
        <v>25</v>
      </c>
      <c r="AY134" s="213" t="s">
        <v>192</v>
      </c>
      <c r="BK134" s="215">
        <f>SUM(BK135:BK148)</f>
        <v>0</v>
      </c>
    </row>
    <row r="135" s="1" customFormat="1" ht="25.5" customHeight="1">
      <c r="B135" s="46"/>
      <c r="C135" s="219" t="s">
        <v>207</v>
      </c>
      <c r="D135" s="219" t="s">
        <v>193</v>
      </c>
      <c r="E135" s="220" t="s">
        <v>208</v>
      </c>
      <c r="F135" s="221" t="s">
        <v>209</v>
      </c>
      <c r="G135" s="221"/>
      <c r="H135" s="221"/>
      <c r="I135" s="221"/>
      <c r="J135" s="222" t="s">
        <v>210</v>
      </c>
      <c r="K135" s="223">
        <v>131.37000000000001</v>
      </c>
      <c r="L135" s="224">
        <v>0</v>
      </c>
      <c r="M135" s="225"/>
      <c r="N135" s="226">
        <f>ROUND(L135*K135,2)</f>
        <v>0</v>
      </c>
      <c r="O135" s="226"/>
      <c r="P135" s="226"/>
      <c r="Q135" s="226"/>
      <c r="R135" s="48"/>
      <c r="T135" s="227" t="s">
        <v>23</v>
      </c>
      <c r="U135" s="56" t="s">
        <v>47</v>
      </c>
      <c r="V135" s="47"/>
      <c r="W135" s="228">
        <f>V135*K135</f>
        <v>0</v>
      </c>
      <c r="X135" s="228">
        <v>0</v>
      </c>
      <c r="Y135" s="228">
        <f>X135*K135</f>
        <v>0</v>
      </c>
      <c r="Z135" s="228">
        <v>0.26100000000000001</v>
      </c>
      <c r="AA135" s="229">
        <f>Z135*K135</f>
        <v>34.287570000000002</v>
      </c>
      <c r="AR135" s="22" t="s">
        <v>197</v>
      </c>
      <c r="AT135" s="22" t="s">
        <v>193</v>
      </c>
      <c r="AU135" s="22" t="s">
        <v>147</v>
      </c>
      <c r="AY135" s="22" t="s">
        <v>192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ROUND(L135*K135,2)</f>
        <v>0</v>
      </c>
      <c r="BL135" s="22" t="s">
        <v>197</v>
      </c>
      <c r="BM135" s="22" t="s">
        <v>211</v>
      </c>
    </row>
    <row r="136" s="10" customFormat="1" ht="25.5" customHeight="1">
      <c r="B136" s="238"/>
      <c r="C136" s="239"/>
      <c r="D136" s="239"/>
      <c r="E136" s="240" t="s">
        <v>23</v>
      </c>
      <c r="F136" s="241" t="s">
        <v>212</v>
      </c>
      <c r="G136" s="242"/>
      <c r="H136" s="242"/>
      <c r="I136" s="242"/>
      <c r="J136" s="239"/>
      <c r="K136" s="243">
        <v>131.36959999999999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25</v>
      </c>
      <c r="AY136" s="247" t="s">
        <v>192</v>
      </c>
    </row>
    <row r="137" s="1" customFormat="1" ht="25.5" customHeight="1">
      <c r="B137" s="46"/>
      <c r="C137" s="219" t="s">
        <v>197</v>
      </c>
      <c r="D137" s="219" t="s">
        <v>193</v>
      </c>
      <c r="E137" s="220" t="s">
        <v>213</v>
      </c>
      <c r="F137" s="221" t="s">
        <v>214</v>
      </c>
      <c r="G137" s="221"/>
      <c r="H137" s="221"/>
      <c r="I137" s="221"/>
      <c r="J137" s="222" t="s">
        <v>215</v>
      </c>
      <c r="K137" s="223">
        <v>152.899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1.95</v>
      </c>
      <c r="AA137" s="229">
        <f>Z137*K137</f>
        <v>298.15305000000001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216</v>
      </c>
    </row>
    <row r="138" s="10" customFormat="1" ht="51" customHeight="1">
      <c r="B138" s="238"/>
      <c r="C138" s="239"/>
      <c r="D138" s="239"/>
      <c r="E138" s="240" t="s">
        <v>23</v>
      </c>
      <c r="F138" s="241" t="s">
        <v>217</v>
      </c>
      <c r="G138" s="242"/>
      <c r="H138" s="242"/>
      <c r="I138" s="242"/>
      <c r="J138" s="239"/>
      <c r="K138" s="243">
        <v>89.476275000000001</v>
      </c>
      <c r="L138" s="239"/>
      <c r="M138" s="239"/>
      <c r="N138" s="239"/>
      <c r="O138" s="239"/>
      <c r="P138" s="239"/>
      <c r="Q138" s="239"/>
      <c r="R138" s="244"/>
      <c r="T138" s="245"/>
      <c r="U138" s="239"/>
      <c r="V138" s="239"/>
      <c r="W138" s="239"/>
      <c r="X138" s="239"/>
      <c r="Y138" s="239"/>
      <c r="Z138" s="239"/>
      <c r="AA138" s="246"/>
      <c r="AT138" s="247" t="s">
        <v>204</v>
      </c>
      <c r="AU138" s="247" t="s">
        <v>147</v>
      </c>
      <c r="AV138" s="10" t="s">
        <v>147</v>
      </c>
      <c r="AW138" s="10" t="s">
        <v>205</v>
      </c>
      <c r="AX138" s="10" t="s">
        <v>82</v>
      </c>
      <c r="AY138" s="247" t="s">
        <v>192</v>
      </c>
    </row>
    <row r="139" s="10" customFormat="1" ht="25.5" customHeight="1">
      <c r="B139" s="238"/>
      <c r="C139" s="239"/>
      <c r="D139" s="239"/>
      <c r="E139" s="240" t="s">
        <v>23</v>
      </c>
      <c r="F139" s="257" t="s">
        <v>218</v>
      </c>
      <c r="G139" s="239"/>
      <c r="H139" s="239"/>
      <c r="I139" s="239"/>
      <c r="J139" s="239"/>
      <c r="K139" s="243">
        <v>63.423000000000002</v>
      </c>
      <c r="L139" s="239"/>
      <c r="M139" s="239"/>
      <c r="N139" s="239"/>
      <c r="O139" s="239"/>
      <c r="P139" s="239"/>
      <c r="Q139" s="239"/>
      <c r="R139" s="244"/>
      <c r="T139" s="245"/>
      <c r="U139" s="239"/>
      <c r="V139" s="239"/>
      <c r="W139" s="239"/>
      <c r="X139" s="239"/>
      <c r="Y139" s="239"/>
      <c r="Z139" s="239"/>
      <c r="AA139" s="246"/>
      <c r="AT139" s="247" t="s">
        <v>204</v>
      </c>
      <c r="AU139" s="247" t="s">
        <v>147</v>
      </c>
      <c r="AV139" s="10" t="s">
        <v>147</v>
      </c>
      <c r="AW139" s="10" t="s">
        <v>205</v>
      </c>
      <c r="AX139" s="10" t="s">
        <v>82</v>
      </c>
      <c r="AY139" s="247" t="s">
        <v>192</v>
      </c>
    </row>
    <row r="140" s="11" customFormat="1" ht="16.5" customHeight="1">
      <c r="B140" s="248"/>
      <c r="C140" s="249"/>
      <c r="D140" s="249"/>
      <c r="E140" s="250" t="s">
        <v>23</v>
      </c>
      <c r="F140" s="251" t="s">
        <v>206</v>
      </c>
      <c r="G140" s="249"/>
      <c r="H140" s="249"/>
      <c r="I140" s="249"/>
      <c r="J140" s="249"/>
      <c r="K140" s="252">
        <v>152.89927499999999</v>
      </c>
      <c r="L140" s="249"/>
      <c r="M140" s="249"/>
      <c r="N140" s="249"/>
      <c r="O140" s="249"/>
      <c r="P140" s="249"/>
      <c r="Q140" s="249"/>
      <c r="R140" s="253"/>
      <c r="T140" s="254"/>
      <c r="U140" s="249"/>
      <c r="V140" s="249"/>
      <c r="W140" s="249"/>
      <c r="X140" s="249"/>
      <c r="Y140" s="249"/>
      <c r="Z140" s="249"/>
      <c r="AA140" s="255"/>
      <c r="AT140" s="256" t="s">
        <v>204</v>
      </c>
      <c r="AU140" s="256" t="s">
        <v>147</v>
      </c>
      <c r="AV140" s="11" t="s">
        <v>197</v>
      </c>
      <c r="AW140" s="11" t="s">
        <v>205</v>
      </c>
      <c r="AX140" s="11" t="s">
        <v>25</v>
      </c>
      <c r="AY140" s="256" t="s">
        <v>192</v>
      </c>
    </row>
    <row r="141" s="1" customFormat="1" ht="38.25" customHeight="1">
      <c r="B141" s="46"/>
      <c r="C141" s="219" t="s">
        <v>121</v>
      </c>
      <c r="D141" s="219" t="s">
        <v>193</v>
      </c>
      <c r="E141" s="220" t="s">
        <v>219</v>
      </c>
      <c r="F141" s="221" t="s">
        <v>220</v>
      </c>
      <c r="G141" s="221"/>
      <c r="H141" s="221"/>
      <c r="I141" s="221"/>
      <c r="J141" s="222" t="s">
        <v>215</v>
      </c>
      <c r="K141" s="223">
        <v>66.444999999999993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1.175</v>
      </c>
      <c r="AA141" s="229">
        <f>Z141*K141</f>
        <v>78.072874999999996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221</v>
      </c>
    </row>
    <row r="142" s="10" customFormat="1" ht="25.5" customHeight="1">
      <c r="B142" s="238"/>
      <c r="C142" s="239"/>
      <c r="D142" s="239"/>
      <c r="E142" s="240" t="s">
        <v>23</v>
      </c>
      <c r="F142" s="241" t="s">
        <v>222</v>
      </c>
      <c r="G142" s="242"/>
      <c r="H142" s="242"/>
      <c r="I142" s="242"/>
      <c r="J142" s="239"/>
      <c r="K142" s="243">
        <v>66.444880000000097</v>
      </c>
      <c r="L142" s="239"/>
      <c r="M142" s="239"/>
      <c r="N142" s="239"/>
      <c r="O142" s="239"/>
      <c r="P142" s="239"/>
      <c r="Q142" s="239"/>
      <c r="R142" s="244"/>
      <c r="T142" s="245"/>
      <c r="U142" s="239"/>
      <c r="V142" s="239"/>
      <c r="W142" s="239"/>
      <c r="X142" s="239"/>
      <c r="Y142" s="239"/>
      <c r="Z142" s="239"/>
      <c r="AA142" s="246"/>
      <c r="AT142" s="247" t="s">
        <v>204</v>
      </c>
      <c r="AU142" s="247" t="s">
        <v>147</v>
      </c>
      <c r="AV142" s="10" t="s">
        <v>147</v>
      </c>
      <c r="AW142" s="10" t="s">
        <v>205</v>
      </c>
      <c r="AX142" s="10" t="s">
        <v>25</v>
      </c>
      <c r="AY142" s="247" t="s">
        <v>192</v>
      </c>
    </row>
    <row r="143" s="1" customFormat="1" ht="25.5" customHeight="1">
      <c r="B143" s="46"/>
      <c r="C143" s="219" t="s">
        <v>223</v>
      </c>
      <c r="D143" s="219" t="s">
        <v>193</v>
      </c>
      <c r="E143" s="220" t="s">
        <v>224</v>
      </c>
      <c r="F143" s="221" t="s">
        <v>225</v>
      </c>
      <c r="G143" s="221"/>
      <c r="H143" s="221"/>
      <c r="I143" s="221"/>
      <c r="J143" s="222" t="s">
        <v>215</v>
      </c>
      <c r="K143" s="223">
        <v>45.451000000000001</v>
      </c>
      <c r="L143" s="224">
        <v>0</v>
      </c>
      <c r="M143" s="225"/>
      <c r="N143" s="226">
        <f>ROUND(L143*K143,2)</f>
        <v>0</v>
      </c>
      <c r="O143" s="226"/>
      <c r="P143" s="226"/>
      <c r="Q143" s="226"/>
      <c r="R143" s="48"/>
      <c r="T143" s="227" t="s">
        <v>23</v>
      </c>
      <c r="U143" s="56" t="s">
        <v>47</v>
      </c>
      <c r="V143" s="47"/>
      <c r="W143" s="228">
        <f>V143*K143</f>
        <v>0</v>
      </c>
      <c r="X143" s="228">
        <v>0</v>
      </c>
      <c r="Y143" s="228">
        <f>X143*K143</f>
        <v>0</v>
      </c>
      <c r="Z143" s="228">
        <v>2.2000000000000002</v>
      </c>
      <c r="AA143" s="229">
        <f>Z143*K143</f>
        <v>99.992200000000011</v>
      </c>
      <c r="AR143" s="22" t="s">
        <v>197</v>
      </c>
      <c r="AT143" s="22" t="s">
        <v>193</v>
      </c>
      <c r="AU143" s="22" t="s">
        <v>147</v>
      </c>
      <c r="AY143" s="22" t="s">
        <v>192</v>
      </c>
      <c r="BE143" s="142">
        <f>IF(U143="základní",N143,0)</f>
        <v>0</v>
      </c>
      <c r="BF143" s="142">
        <f>IF(U143="snížená",N143,0)</f>
        <v>0</v>
      </c>
      <c r="BG143" s="142">
        <f>IF(U143="zákl. přenesená",N143,0)</f>
        <v>0</v>
      </c>
      <c r="BH143" s="142">
        <f>IF(U143="sníž. přenesená",N143,0)</f>
        <v>0</v>
      </c>
      <c r="BI143" s="142">
        <f>IF(U143="nulová",N143,0)</f>
        <v>0</v>
      </c>
      <c r="BJ143" s="22" t="s">
        <v>25</v>
      </c>
      <c r="BK143" s="142">
        <f>ROUND(L143*K143,2)</f>
        <v>0</v>
      </c>
      <c r="BL143" s="22" t="s">
        <v>197</v>
      </c>
      <c r="BM143" s="22" t="s">
        <v>226</v>
      </c>
    </row>
    <row r="144" s="10" customFormat="1" ht="16.5" customHeight="1">
      <c r="B144" s="238"/>
      <c r="C144" s="239"/>
      <c r="D144" s="239"/>
      <c r="E144" s="240" t="s">
        <v>23</v>
      </c>
      <c r="F144" s="241" t="s">
        <v>227</v>
      </c>
      <c r="G144" s="242"/>
      <c r="H144" s="242"/>
      <c r="I144" s="242"/>
      <c r="J144" s="239"/>
      <c r="K144" s="243">
        <v>45.450719999999997</v>
      </c>
      <c r="L144" s="239"/>
      <c r="M144" s="239"/>
      <c r="N144" s="239"/>
      <c r="O144" s="239"/>
      <c r="P144" s="239"/>
      <c r="Q144" s="239"/>
      <c r="R144" s="244"/>
      <c r="T144" s="245"/>
      <c r="U144" s="239"/>
      <c r="V144" s="239"/>
      <c r="W144" s="239"/>
      <c r="X144" s="239"/>
      <c r="Y144" s="239"/>
      <c r="Z144" s="239"/>
      <c r="AA144" s="246"/>
      <c r="AT144" s="247" t="s">
        <v>204</v>
      </c>
      <c r="AU144" s="247" t="s">
        <v>147</v>
      </c>
      <c r="AV144" s="10" t="s">
        <v>147</v>
      </c>
      <c r="AW144" s="10" t="s">
        <v>205</v>
      </c>
      <c r="AX144" s="10" t="s">
        <v>25</v>
      </c>
      <c r="AY144" s="247" t="s">
        <v>192</v>
      </c>
    </row>
    <row r="145" s="1" customFormat="1" ht="25.5" customHeight="1">
      <c r="B145" s="46"/>
      <c r="C145" s="219" t="s">
        <v>228</v>
      </c>
      <c r="D145" s="219" t="s">
        <v>193</v>
      </c>
      <c r="E145" s="220" t="s">
        <v>229</v>
      </c>
      <c r="F145" s="221" t="s">
        <v>230</v>
      </c>
      <c r="G145" s="221"/>
      <c r="H145" s="221"/>
      <c r="I145" s="221"/>
      <c r="J145" s="222" t="s">
        <v>215</v>
      </c>
      <c r="K145" s="223">
        <v>24.344999999999999</v>
      </c>
      <c r="L145" s="224">
        <v>0</v>
      </c>
      <c r="M145" s="225"/>
      <c r="N145" s="226">
        <f>ROUND(L145*K145,2)</f>
        <v>0</v>
      </c>
      <c r="O145" s="226"/>
      <c r="P145" s="226"/>
      <c r="Q145" s="226"/>
      <c r="R145" s="48"/>
      <c r="T145" s="227" t="s">
        <v>23</v>
      </c>
      <c r="U145" s="56" t="s">
        <v>47</v>
      </c>
      <c r="V145" s="47"/>
      <c r="W145" s="228">
        <f>V145*K145</f>
        <v>0</v>
      </c>
      <c r="X145" s="228">
        <v>0</v>
      </c>
      <c r="Y145" s="228">
        <f>X145*K145</f>
        <v>0</v>
      </c>
      <c r="Z145" s="228">
        <v>2.3999999999999999</v>
      </c>
      <c r="AA145" s="229">
        <f>Z145*K145</f>
        <v>58.427999999999997</v>
      </c>
      <c r="AR145" s="22" t="s">
        <v>197</v>
      </c>
      <c r="AT145" s="22" t="s">
        <v>193</v>
      </c>
      <c r="AU145" s="22" t="s">
        <v>147</v>
      </c>
      <c r="AY145" s="22" t="s">
        <v>192</v>
      </c>
      <c r="BE145" s="142">
        <f>IF(U145="základní",N145,0)</f>
        <v>0</v>
      </c>
      <c r="BF145" s="142">
        <f>IF(U145="snížená",N145,0)</f>
        <v>0</v>
      </c>
      <c r="BG145" s="142">
        <f>IF(U145="zákl. přenesená",N145,0)</f>
        <v>0</v>
      </c>
      <c r="BH145" s="142">
        <f>IF(U145="sníž. přenesená",N145,0)</f>
        <v>0</v>
      </c>
      <c r="BI145" s="142">
        <f>IF(U145="nulová",N145,0)</f>
        <v>0</v>
      </c>
      <c r="BJ145" s="22" t="s">
        <v>25</v>
      </c>
      <c r="BK145" s="142">
        <f>ROUND(L145*K145,2)</f>
        <v>0</v>
      </c>
      <c r="BL145" s="22" t="s">
        <v>197</v>
      </c>
      <c r="BM145" s="22" t="s">
        <v>231</v>
      </c>
    </row>
    <row r="146" s="10" customFormat="1" ht="38.25" customHeight="1">
      <c r="B146" s="238"/>
      <c r="C146" s="239"/>
      <c r="D146" s="239"/>
      <c r="E146" s="240" t="s">
        <v>23</v>
      </c>
      <c r="F146" s="241" t="s">
        <v>232</v>
      </c>
      <c r="G146" s="242"/>
      <c r="H146" s="242"/>
      <c r="I146" s="242"/>
      <c r="J146" s="239"/>
      <c r="K146" s="243">
        <v>24.34506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25</v>
      </c>
      <c r="AY146" s="247" t="s">
        <v>192</v>
      </c>
    </row>
    <row r="147" s="1" customFormat="1" ht="25.5" customHeight="1">
      <c r="B147" s="46"/>
      <c r="C147" s="219" t="s">
        <v>202</v>
      </c>
      <c r="D147" s="219" t="s">
        <v>193</v>
      </c>
      <c r="E147" s="220" t="s">
        <v>233</v>
      </c>
      <c r="F147" s="221" t="s">
        <v>234</v>
      </c>
      <c r="G147" s="221"/>
      <c r="H147" s="221"/>
      <c r="I147" s="221"/>
      <c r="J147" s="222" t="s">
        <v>210</v>
      </c>
      <c r="K147" s="223">
        <v>29</v>
      </c>
      <c r="L147" s="224">
        <v>0</v>
      </c>
      <c r="M147" s="225"/>
      <c r="N147" s="226">
        <f>ROUND(L147*K147,2)</f>
        <v>0</v>
      </c>
      <c r="O147" s="226"/>
      <c r="P147" s="226"/>
      <c r="Q147" s="226"/>
      <c r="R147" s="48"/>
      <c r="T147" s="227" t="s">
        <v>23</v>
      </c>
      <c r="U147" s="56" t="s">
        <v>47</v>
      </c>
      <c r="V147" s="47"/>
      <c r="W147" s="228">
        <f>V147*K147</f>
        <v>0</v>
      </c>
      <c r="X147" s="228">
        <v>0</v>
      </c>
      <c r="Y147" s="228">
        <f>X147*K147</f>
        <v>0</v>
      </c>
      <c r="Z147" s="228">
        <v>0.16500000000000001</v>
      </c>
      <c r="AA147" s="229">
        <f>Z147*K147</f>
        <v>4.7850000000000001</v>
      </c>
      <c r="AR147" s="22" t="s">
        <v>197</v>
      </c>
      <c r="AT147" s="22" t="s">
        <v>193</v>
      </c>
      <c r="AU147" s="22" t="s">
        <v>147</v>
      </c>
      <c r="AY147" s="22" t="s">
        <v>192</v>
      </c>
      <c r="BE147" s="142">
        <f>IF(U147="základní",N147,0)</f>
        <v>0</v>
      </c>
      <c r="BF147" s="142">
        <f>IF(U147="snížená",N147,0)</f>
        <v>0</v>
      </c>
      <c r="BG147" s="142">
        <f>IF(U147="zákl. přenesená",N147,0)</f>
        <v>0</v>
      </c>
      <c r="BH147" s="142">
        <f>IF(U147="sníž. přenesená",N147,0)</f>
        <v>0</v>
      </c>
      <c r="BI147" s="142">
        <f>IF(U147="nulová",N147,0)</f>
        <v>0</v>
      </c>
      <c r="BJ147" s="22" t="s">
        <v>25</v>
      </c>
      <c r="BK147" s="142">
        <f>ROUND(L147*K147,2)</f>
        <v>0</v>
      </c>
      <c r="BL147" s="22" t="s">
        <v>197</v>
      </c>
      <c r="BM147" s="22" t="s">
        <v>235</v>
      </c>
    </row>
    <row r="148" s="10" customFormat="1" ht="16.5" customHeight="1">
      <c r="B148" s="238"/>
      <c r="C148" s="239"/>
      <c r="D148" s="239"/>
      <c r="E148" s="240" t="s">
        <v>23</v>
      </c>
      <c r="F148" s="241" t="s">
        <v>236</v>
      </c>
      <c r="G148" s="242"/>
      <c r="H148" s="242"/>
      <c r="I148" s="242"/>
      <c r="J148" s="239"/>
      <c r="K148" s="243">
        <v>29.000399999999999</v>
      </c>
      <c r="L148" s="239"/>
      <c r="M148" s="239"/>
      <c r="N148" s="239"/>
      <c r="O148" s="239"/>
      <c r="P148" s="239"/>
      <c r="Q148" s="239"/>
      <c r="R148" s="244"/>
      <c r="T148" s="245"/>
      <c r="U148" s="239"/>
      <c r="V148" s="239"/>
      <c r="W148" s="239"/>
      <c r="X148" s="239"/>
      <c r="Y148" s="239"/>
      <c r="Z148" s="239"/>
      <c r="AA148" s="246"/>
      <c r="AT148" s="247" t="s">
        <v>204</v>
      </c>
      <c r="AU148" s="247" t="s">
        <v>147</v>
      </c>
      <c r="AV148" s="10" t="s">
        <v>147</v>
      </c>
      <c r="AW148" s="10" t="s">
        <v>205</v>
      </c>
      <c r="AX148" s="10" t="s">
        <v>25</v>
      </c>
      <c r="AY148" s="247" t="s">
        <v>192</v>
      </c>
    </row>
    <row r="149" s="9" customFormat="1" ht="29.88" customHeight="1">
      <c r="B149" s="206"/>
      <c r="C149" s="207"/>
      <c r="D149" s="216" t="s">
        <v>160</v>
      </c>
      <c r="E149" s="216"/>
      <c r="F149" s="216"/>
      <c r="G149" s="216"/>
      <c r="H149" s="216"/>
      <c r="I149" s="216"/>
      <c r="J149" s="216"/>
      <c r="K149" s="216"/>
      <c r="L149" s="216"/>
      <c r="M149" s="216"/>
      <c r="N149" s="217">
        <f>BK149</f>
        <v>0</v>
      </c>
      <c r="O149" s="218"/>
      <c r="P149" s="218"/>
      <c r="Q149" s="218"/>
      <c r="R149" s="209"/>
      <c r="T149" s="210"/>
      <c r="U149" s="207"/>
      <c r="V149" s="207"/>
      <c r="W149" s="211">
        <f>SUM(W150:W157)</f>
        <v>0</v>
      </c>
      <c r="X149" s="207"/>
      <c r="Y149" s="211">
        <f>SUM(Y150:Y157)</f>
        <v>0</v>
      </c>
      <c r="Z149" s="207"/>
      <c r="AA149" s="212">
        <f>SUM(AA150:AA157)</f>
        <v>0</v>
      </c>
      <c r="AR149" s="213" t="s">
        <v>25</v>
      </c>
      <c r="AT149" s="214" t="s">
        <v>81</v>
      </c>
      <c r="AU149" s="214" t="s">
        <v>25</v>
      </c>
      <c r="AY149" s="213" t="s">
        <v>192</v>
      </c>
      <c r="BK149" s="215">
        <f>SUM(BK150:BK157)</f>
        <v>0</v>
      </c>
    </row>
    <row r="150" s="1" customFormat="1" ht="16.5" customHeight="1">
      <c r="B150" s="46"/>
      <c r="C150" s="219" t="s">
        <v>237</v>
      </c>
      <c r="D150" s="219" t="s">
        <v>193</v>
      </c>
      <c r="E150" s="220" t="s">
        <v>238</v>
      </c>
      <c r="F150" s="221" t="s">
        <v>239</v>
      </c>
      <c r="G150" s="221"/>
      <c r="H150" s="221"/>
      <c r="I150" s="221"/>
      <c r="J150" s="222" t="s">
        <v>240</v>
      </c>
      <c r="K150" s="223">
        <v>914.39999999999998</v>
      </c>
      <c r="L150" s="224">
        <v>0</v>
      </c>
      <c r="M150" s="225"/>
      <c r="N150" s="226">
        <f>ROUND(L150*K150,2)</f>
        <v>0</v>
      </c>
      <c r="O150" s="226"/>
      <c r="P150" s="226"/>
      <c r="Q150" s="226"/>
      <c r="R150" s="48"/>
      <c r="T150" s="227" t="s">
        <v>23</v>
      </c>
      <c r="U150" s="56" t="s">
        <v>47</v>
      </c>
      <c r="V150" s="47"/>
      <c r="W150" s="228">
        <f>V150*K150</f>
        <v>0</v>
      </c>
      <c r="X150" s="228">
        <v>0</v>
      </c>
      <c r="Y150" s="228">
        <f>X150*K150</f>
        <v>0</v>
      </c>
      <c r="Z150" s="228">
        <v>0</v>
      </c>
      <c r="AA150" s="229">
        <f>Z150*K150</f>
        <v>0</v>
      </c>
      <c r="AR150" s="22" t="s">
        <v>197</v>
      </c>
      <c r="AT150" s="22" t="s">
        <v>193</v>
      </c>
      <c r="AU150" s="22" t="s">
        <v>147</v>
      </c>
      <c r="AY150" s="22" t="s">
        <v>192</v>
      </c>
      <c r="BE150" s="142">
        <f>IF(U150="základní",N150,0)</f>
        <v>0</v>
      </c>
      <c r="BF150" s="142">
        <f>IF(U150="snížená",N150,0)</f>
        <v>0</v>
      </c>
      <c r="BG150" s="142">
        <f>IF(U150="zákl. přenesená",N150,0)</f>
        <v>0</v>
      </c>
      <c r="BH150" s="142">
        <f>IF(U150="sníž. přenesená",N150,0)</f>
        <v>0</v>
      </c>
      <c r="BI150" s="142">
        <f>IF(U150="nulová",N150,0)</f>
        <v>0</v>
      </c>
      <c r="BJ150" s="22" t="s">
        <v>25</v>
      </c>
      <c r="BK150" s="142">
        <f>ROUND(L150*K150,2)</f>
        <v>0</v>
      </c>
      <c r="BL150" s="22" t="s">
        <v>197</v>
      </c>
      <c r="BM150" s="22" t="s">
        <v>207</v>
      </c>
    </row>
    <row r="151" s="10" customFormat="1" ht="16.5" customHeight="1">
      <c r="B151" s="238"/>
      <c r="C151" s="239"/>
      <c r="D151" s="239"/>
      <c r="E151" s="240" t="s">
        <v>23</v>
      </c>
      <c r="F151" s="241" t="s">
        <v>241</v>
      </c>
      <c r="G151" s="242"/>
      <c r="H151" s="242"/>
      <c r="I151" s="242"/>
      <c r="J151" s="239"/>
      <c r="K151" s="243">
        <v>612</v>
      </c>
      <c r="L151" s="239"/>
      <c r="M151" s="239"/>
      <c r="N151" s="239"/>
      <c r="O151" s="239"/>
      <c r="P151" s="239"/>
      <c r="Q151" s="239"/>
      <c r="R151" s="244"/>
      <c r="T151" s="245"/>
      <c r="U151" s="239"/>
      <c r="V151" s="239"/>
      <c r="W151" s="239"/>
      <c r="X151" s="239"/>
      <c r="Y151" s="239"/>
      <c r="Z151" s="239"/>
      <c r="AA151" s="246"/>
      <c r="AT151" s="247" t="s">
        <v>204</v>
      </c>
      <c r="AU151" s="247" t="s">
        <v>147</v>
      </c>
      <c r="AV151" s="10" t="s">
        <v>147</v>
      </c>
      <c r="AW151" s="10" t="s">
        <v>205</v>
      </c>
      <c r="AX151" s="10" t="s">
        <v>82</v>
      </c>
      <c r="AY151" s="247" t="s">
        <v>192</v>
      </c>
    </row>
    <row r="152" s="10" customFormat="1" ht="16.5" customHeight="1">
      <c r="B152" s="238"/>
      <c r="C152" s="239"/>
      <c r="D152" s="239"/>
      <c r="E152" s="240" t="s">
        <v>23</v>
      </c>
      <c r="F152" s="257" t="s">
        <v>242</v>
      </c>
      <c r="G152" s="239"/>
      <c r="H152" s="239"/>
      <c r="I152" s="239"/>
      <c r="J152" s="239"/>
      <c r="K152" s="243">
        <v>302.39999999999998</v>
      </c>
      <c r="L152" s="239"/>
      <c r="M152" s="239"/>
      <c r="N152" s="239"/>
      <c r="O152" s="239"/>
      <c r="P152" s="239"/>
      <c r="Q152" s="239"/>
      <c r="R152" s="244"/>
      <c r="T152" s="245"/>
      <c r="U152" s="239"/>
      <c r="V152" s="239"/>
      <c r="W152" s="239"/>
      <c r="X152" s="239"/>
      <c r="Y152" s="239"/>
      <c r="Z152" s="239"/>
      <c r="AA152" s="246"/>
      <c r="AT152" s="247" t="s">
        <v>204</v>
      </c>
      <c r="AU152" s="247" t="s">
        <v>147</v>
      </c>
      <c r="AV152" s="10" t="s">
        <v>147</v>
      </c>
      <c r="AW152" s="10" t="s">
        <v>205</v>
      </c>
      <c r="AX152" s="10" t="s">
        <v>82</v>
      </c>
      <c r="AY152" s="247" t="s">
        <v>192</v>
      </c>
    </row>
    <row r="153" s="11" customFormat="1" ht="16.5" customHeight="1">
      <c r="B153" s="248"/>
      <c r="C153" s="249"/>
      <c r="D153" s="249"/>
      <c r="E153" s="250" t="s">
        <v>23</v>
      </c>
      <c r="F153" s="251" t="s">
        <v>206</v>
      </c>
      <c r="G153" s="249"/>
      <c r="H153" s="249"/>
      <c r="I153" s="249"/>
      <c r="J153" s="249"/>
      <c r="K153" s="252">
        <v>914.39999999999998</v>
      </c>
      <c r="L153" s="249"/>
      <c r="M153" s="249"/>
      <c r="N153" s="249"/>
      <c r="O153" s="249"/>
      <c r="P153" s="249"/>
      <c r="Q153" s="249"/>
      <c r="R153" s="253"/>
      <c r="T153" s="254"/>
      <c r="U153" s="249"/>
      <c r="V153" s="249"/>
      <c r="W153" s="249"/>
      <c r="X153" s="249"/>
      <c r="Y153" s="249"/>
      <c r="Z153" s="249"/>
      <c r="AA153" s="255"/>
      <c r="AT153" s="256" t="s">
        <v>204</v>
      </c>
      <c r="AU153" s="256" t="s">
        <v>147</v>
      </c>
      <c r="AV153" s="11" t="s">
        <v>197</v>
      </c>
      <c r="AW153" s="11" t="s">
        <v>205</v>
      </c>
      <c r="AX153" s="11" t="s">
        <v>25</v>
      </c>
      <c r="AY153" s="256" t="s">
        <v>192</v>
      </c>
    </row>
    <row r="154" s="1" customFormat="1" ht="16.5" customHeight="1">
      <c r="B154" s="46"/>
      <c r="C154" s="230" t="s">
        <v>30</v>
      </c>
      <c r="D154" s="230" t="s">
        <v>199</v>
      </c>
      <c r="E154" s="231" t="s">
        <v>243</v>
      </c>
      <c r="F154" s="232" t="s">
        <v>244</v>
      </c>
      <c r="G154" s="232"/>
      <c r="H154" s="232"/>
      <c r="I154" s="232"/>
      <c r="J154" s="233" t="s">
        <v>245</v>
      </c>
      <c r="K154" s="234">
        <v>17.956</v>
      </c>
      <c r="L154" s="235">
        <v>0</v>
      </c>
      <c r="M154" s="236"/>
      <c r="N154" s="237">
        <f>ROUND(L154*K154,2)</f>
        <v>0</v>
      </c>
      <c r="O154" s="226"/>
      <c r="P154" s="226"/>
      <c r="Q154" s="226"/>
      <c r="R154" s="48"/>
      <c r="T154" s="227" t="s">
        <v>23</v>
      </c>
      <c r="U154" s="56" t="s">
        <v>47</v>
      </c>
      <c r="V154" s="47"/>
      <c r="W154" s="228">
        <f>V154*K154</f>
        <v>0</v>
      </c>
      <c r="X154" s="228">
        <v>0</v>
      </c>
      <c r="Y154" s="228">
        <f>X154*K154</f>
        <v>0</v>
      </c>
      <c r="Z154" s="228">
        <v>0</v>
      </c>
      <c r="AA154" s="229">
        <f>Z154*K154</f>
        <v>0</v>
      </c>
      <c r="AR154" s="22" t="s">
        <v>202</v>
      </c>
      <c r="AT154" s="22" t="s">
        <v>199</v>
      </c>
      <c r="AU154" s="22" t="s">
        <v>147</v>
      </c>
      <c r="AY154" s="22" t="s">
        <v>192</v>
      </c>
      <c r="BE154" s="142">
        <f>IF(U154="základní",N154,0)</f>
        <v>0</v>
      </c>
      <c r="BF154" s="142">
        <f>IF(U154="snížená",N154,0)</f>
        <v>0</v>
      </c>
      <c r="BG154" s="142">
        <f>IF(U154="zákl. přenesená",N154,0)</f>
        <v>0</v>
      </c>
      <c r="BH154" s="142">
        <f>IF(U154="sníž. přenesená",N154,0)</f>
        <v>0</v>
      </c>
      <c r="BI154" s="142">
        <f>IF(U154="nulová",N154,0)</f>
        <v>0</v>
      </c>
      <c r="BJ154" s="22" t="s">
        <v>25</v>
      </c>
      <c r="BK154" s="142">
        <f>ROUND(L154*K154,2)</f>
        <v>0</v>
      </c>
      <c r="BL154" s="22" t="s">
        <v>197</v>
      </c>
      <c r="BM154" s="22" t="s">
        <v>197</v>
      </c>
    </row>
    <row r="155" s="10" customFormat="1" ht="38.25" customHeight="1">
      <c r="B155" s="238"/>
      <c r="C155" s="239"/>
      <c r="D155" s="239"/>
      <c r="E155" s="240" t="s">
        <v>23</v>
      </c>
      <c r="F155" s="241" t="s">
        <v>246</v>
      </c>
      <c r="G155" s="242"/>
      <c r="H155" s="242"/>
      <c r="I155" s="242"/>
      <c r="J155" s="239"/>
      <c r="K155" s="243">
        <v>14.724352</v>
      </c>
      <c r="L155" s="239"/>
      <c r="M155" s="239"/>
      <c r="N155" s="239"/>
      <c r="O155" s="239"/>
      <c r="P155" s="239"/>
      <c r="Q155" s="239"/>
      <c r="R155" s="244"/>
      <c r="T155" s="245"/>
      <c r="U155" s="239"/>
      <c r="V155" s="239"/>
      <c r="W155" s="239"/>
      <c r="X155" s="239"/>
      <c r="Y155" s="239"/>
      <c r="Z155" s="239"/>
      <c r="AA155" s="246"/>
      <c r="AT155" s="247" t="s">
        <v>204</v>
      </c>
      <c r="AU155" s="247" t="s">
        <v>147</v>
      </c>
      <c r="AV155" s="10" t="s">
        <v>147</v>
      </c>
      <c r="AW155" s="10" t="s">
        <v>205</v>
      </c>
      <c r="AX155" s="10" t="s">
        <v>82</v>
      </c>
      <c r="AY155" s="247" t="s">
        <v>192</v>
      </c>
    </row>
    <row r="156" s="10" customFormat="1" ht="25.5" customHeight="1">
      <c r="B156" s="238"/>
      <c r="C156" s="239"/>
      <c r="D156" s="239"/>
      <c r="E156" s="240" t="s">
        <v>23</v>
      </c>
      <c r="F156" s="257" t="s">
        <v>247</v>
      </c>
      <c r="G156" s="239"/>
      <c r="H156" s="239"/>
      <c r="I156" s="239"/>
      <c r="J156" s="239"/>
      <c r="K156" s="243">
        <v>3.2321279999999999</v>
      </c>
      <c r="L156" s="239"/>
      <c r="M156" s="239"/>
      <c r="N156" s="239"/>
      <c r="O156" s="239"/>
      <c r="P156" s="239"/>
      <c r="Q156" s="239"/>
      <c r="R156" s="244"/>
      <c r="T156" s="245"/>
      <c r="U156" s="239"/>
      <c r="V156" s="239"/>
      <c r="W156" s="239"/>
      <c r="X156" s="239"/>
      <c r="Y156" s="239"/>
      <c r="Z156" s="239"/>
      <c r="AA156" s="246"/>
      <c r="AT156" s="247" t="s">
        <v>204</v>
      </c>
      <c r="AU156" s="247" t="s">
        <v>147</v>
      </c>
      <c r="AV156" s="10" t="s">
        <v>147</v>
      </c>
      <c r="AW156" s="10" t="s">
        <v>205</v>
      </c>
      <c r="AX156" s="10" t="s">
        <v>82</v>
      </c>
      <c r="AY156" s="247" t="s">
        <v>192</v>
      </c>
    </row>
    <row r="157" s="11" customFormat="1" ht="16.5" customHeight="1">
      <c r="B157" s="248"/>
      <c r="C157" s="249"/>
      <c r="D157" s="249"/>
      <c r="E157" s="250" t="s">
        <v>23</v>
      </c>
      <c r="F157" s="251" t="s">
        <v>206</v>
      </c>
      <c r="G157" s="249"/>
      <c r="H157" s="249"/>
      <c r="I157" s="249"/>
      <c r="J157" s="249"/>
      <c r="K157" s="252">
        <v>17.956479999999999</v>
      </c>
      <c r="L157" s="249"/>
      <c r="M157" s="249"/>
      <c r="N157" s="249"/>
      <c r="O157" s="249"/>
      <c r="P157" s="249"/>
      <c r="Q157" s="249"/>
      <c r="R157" s="253"/>
      <c r="T157" s="254"/>
      <c r="U157" s="249"/>
      <c r="V157" s="249"/>
      <c r="W157" s="249"/>
      <c r="X157" s="249"/>
      <c r="Y157" s="249"/>
      <c r="Z157" s="249"/>
      <c r="AA157" s="255"/>
      <c r="AT157" s="256" t="s">
        <v>204</v>
      </c>
      <c r="AU157" s="256" t="s">
        <v>147</v>
      </c>
      <c r="AV157" s="11" t="s">
        <v>197</v>
      </c>
      <c r="AW157" s="11" t="s">
        <v>205</v>
      </c>
      <c r="AX157" s="11" t="s">
        <v>25</v>
      </c>
      <c r="AY157" s="256" t="s">
        <v>192</v>
      </c>
    </row>
    <row r="158" s="9" customFormat="1" ht="29.88" customHeight="1">
      <c r="B158" s="206"/>
      <c r="C158" s="207"/>
      <c r="D158" s="216" t="s">
        <v>161</v>
      </c>
      <c r="E158" s="216"/>
      <c r="F158" s="216"/>
      <c r="G158" s="216"/>
      <c r="H158" s="216"/>
      <c r="I158" s="216"/>
      <c r="J158" s="216"/>
      <c r="K158" s="216"/>
      <c r="L158" s="216"/>
      <c r="M158" s="216"/>
      <c r="N158" s="217">
        <f>BK158</f>
        <v>0</v>
      </c>
      <c r="O158" s="218"/>
      <c r="P158" s="218"/>
      <c r="Q158" s="218"/>
      <c r="R158" s="209"/>
      <c r="T158" s="210"/>
      <c r="U158" s="207"/>
      <c r="V158" s="207"/>
      <c r="W158" s="211">
        <f>SUM(W159:W181)</f>
        <v>0</v>
      </c>
      <c r="X158" s="207"/>
      <c r="Y158" s="211">
        <f>SUM(Y159:Y181)</f>
        <v>0</v>
      </c>
      <c r="Z158" s="207"/>
      <c r="AA158" s="212">
        <f>SUM(AA159:AA181)</f>
        <v>0</v>
      </c>
      <c r="AR158" s="213" t="s">
        <v>25</v>
      </c>
      <c r="AT158" s="214" t="s">
        <v>81</v>
      </c>
      <c r="AU158" s="214" t="s">
        <v>25</v>
      </c>
      <c r="AY158" s="213" t="s">
        <v>192</v>
      </c>
      <c r="BK158" s="215">
        <f>SUM(BK159:BK181)</f>
        <v>0</v>
      </c>
    </row>
    <row r="159" s="1" customFormat="1" ht="38.25" customHeight="1">
      <c r="B159" s="46"/>
      <c r="C159" s="219" t="s">
        <v>248</v>
      </c>
      <c r="D159" s="219" t="s">
        <v>193</v>
      </c>
      <c r="E159" s="220" t="s">
        <v>249</v>
      </c>
      <c r="F159" s="221" t="s">
        <v>250</v>
      </c>
      <c r="G159" s="221"/>
      <c r="H159" s="221"/>
      <c r="I159" s="221"/>
      <c r="J159" s="222" t="s">
        <v>245</v>
      </c>
      <c r="K159" s="223">
        <v>415.29899999999998</v>
      </c>
      <c r="L159" s="224">
        <v>0</v>
      </c>
      <c r="M159" s="225"/>
      <c r="N159" s="226">
        <f>ROUND(L159*K159,2)</f>
        <v>0</v>
      </c>
      <c r="O159" s="226"/>
      <c r="P159" s="226"/>
      <c r="Q159" s="226"/>
      <c r="R159" s="48"/>
      <c r="T159" s="227" t="s">
        <v>23</v>
      </c>
      <c r="U159" s="56" t="s">
        <v>47</v>
      </c>
      <c r="V159" s="47"/>
      <c r="W159" s="228">
        <f>V159*K159</f>
        <v>0</v>
      </c>
      <c r="X159" s="228">
        <v>0</v>
      </c>
      <c r="Y159" s="228">
        <f>X159*K159</f>
        <v>0</v>
      </c>
      <c r="Z159" s="228">
        <v>0</v>
      </c>
      <c r="AA159" s="229">
        <f>Z159*K159</f>
        <v>0</v>
      </c>
      <c r="AR159" s="22" t="s">
        <v>197</v>
      </c>
      <c r="AT159" s="22" t="s">
        <v>193</v>
      </c>
      <c r="AU159" s="22" t="s">
        <v>147</v>
      </c>
      <c r="AY159" s="22" t="s">
        <v>192</v>
      </c>
      <c r="BE159" s="142">
        <f>IF(U159="základní",N159,0)</f>
        <v>0</v>
      </c>
      <c r="BF159" s="142">
        <f>IF(U159="snížená",N159,0)</f>
        <v>0</v>
      </c>
      <c r="BG159" s="142">
        <f>IF(U159="zákl. přenesená",N159,0)</f>
        <v>0</v>
      </c>
      <c r="BH159" s="142">
        <f>IF(U159="sníž. přenesená",N159,0)</f>
        <v>0</v>
      </c>
      <c r="BI159" s="142">
        <f>IF(U159="nulová",N159,0)</f>
        <v>0</v>
      </c>
      <c r="BJ159" s="22" t="s">
        <v>25</v>
      </c>
      <c r="BK159" s="142">
        <f>ROUND(L159*K159,2)</f>
        <v>0</v>
      </c>
      <c r="BL159" s="22" t="s">
        <v>197</v>
      </c>
      <c r="BM159" s="22" t="s">
        <v>251</v>
      </c>
    </row>
    <row r="160" s="1" customFormat="1" ht="38.25" customHeight="1">
      <c r="B160" s="46"/>
      <c r="C160" s="219" t="s">
        <v>252</v>
      </c>
      <c r="D160" s="219" t="s">
        <v>193</v>
      </c>
      <c r="E160" s="220" t="s">
        <v>253</v>
      </c>
      <c r="F160" s="221" t="s">
        <v>254</v>
      </c>
      <c r="G160" s="221"/>
      <c r="H160" s="221"/>
      <c r="I160" s="221"/>
      <c r="J160" s="222" t="s">
        <v>245</v>
      </c>
      <c r="K160" s="223">
        <v>99.992000000000004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255</v>
      </c>
    </row>
    <row r="161" s="1" customFormat="1" ht="38.25" customHeight="1">
      <c r="B161" s="46"/>
      <c r="C161" s="219" t="s">
        <v>256</v>
      </c>
      <c r="D161" s="219" t="s">
        <v>193</v>
      </c>
      <c r="E161" s="220" t="s">
        <v>257</v>
      </c>
      <c r="F161" s="221" t="s">
        <v>258</v>
      </c>
      <c r="G161" s="221"/>
      <c r="H161" s="221"/>
      <c r="I161" s="221"/>
      <c r="J161" s="222" t="s">
        <v>245</v>
      </c>
      <c r="K161" s="223">
        <v>58.427999999999997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259</v>
      </c>
    </row>
    <row r="162" s="1" customFormat="1" ht="38.25" customHeight="1">
      <c r="B162" s="46"/>
      <c r="C162" s="219" t="s">
        <v>260</v>
      </c>
      <c r="D162" s="219" t="s">
        <v>193</v>
      </c>
      <c r="E162" s="220" t="s">
        <v>261</v>
      </c>
      <c r="F162" s="221" t="s">
        <v>262</v>
      </c>
      <c r="G162" s="221"/>
      <c r="H162" s="221"/>
      <c r="I162" s="221"/>
      <c r="J162" s="222" t="s">
        <v>245</v>
      </c>
      <c r="K162" s="223">
        <v>738.226</v>
      </c>
      <c r="L162" s="224">
        <v>0</v>
      </c>
      <c r="M162" s="225"/>
      <c r="N162" s="226">
        <f>ROUND(L162*K162,2)</f>
        <v>0</v>
      </c>
      <c r="O162" s="226"/>
      <c r="P162" s="226"/>
      <c r="Q162" s="226"/>
      <c r="R162" s="48"/>
      <c r="T162" s="227" t="s">
        <v>23</v>
      </c>
      <c r="U162" s="56" t="s">
        <v>47</v>
      </c>
      <c r="V162" s="47"/>
      <c r="W162" s="228">
        <f>V162*K162</f>
        <v>0</v>
      </c>
      <c r="X162" s="228">
        <v>0</v>
      </c>
      <c r="Y162" s="228">
        <f>X162*K162</f>
        <v>0</v>
      </c>
      <c r="Z162" s="228">
        <v>0</v>
      </c>
      <c r="AA162" s="229">
        <f>Z162*K162</f>
        <v>0</v>
      </c>
      <c r="AR162" s="22" t="s">
        <v>197</v>
      </c>
      <c r="AT162" s="22" t="s">
        <v>193</v>
      </c>
      <c r="AU162" s="22" t="s">
        <v>147</v>
      </c>
      <c r="AY162" s="22" t="s">
        <v>192</v>
      </c>
      <c r="BE162" s="142">
        <f>IF(U162="základní",N162,0)</f>
        <v>0</v>
      </c>
      <c r="BF162" s="142">
        <f>IF(U162="snížená",N162,0)</f>
        <v>0</v>
      </c>
      <c r="BG162" s="142">
        <f>IF(U162="zákl. přenesená",N162,0)</f>
        <v>0</v>
      </c>
      <c r="BH162" s="142">
        <f>IF(U162="sníž. přenesená",N162,0)</f>
        <v>0</v>
      </c>
      <c r="BI162" s="142">
        <f>IF(U162="nulová",N162,0)</f>
        <v>0</v>
      </c>
      <c r="BJ162" s="22" t="s">
        <v>25</v>
      </c>
      <c r="BK162" s="142">
        <f>ROUND(L162*K162,2)</f>
        <v>0</v>
      </c>
      <c r="BL162" s="22" t="s">
        <v>197</v>
      </c>
      <c r="BM162" s="22" t="s">
        <v>263</v>
      </c>
    </row>
    <row r="163" s="1" customFormat="1" ht="38.25" customHeight="1">
      <c r="B163" s="46"/>
      <c r="C163" s="219" t="s">
        <v>11</v>
      </c>
      <c r="D163" s="219" t="s">
        <v>193</v>
      </c>
      <c r="E163" s="220" t="s">
        <v>264</v>
      </c>
      <c r="F163" s="221" t="s">
        <v>265</v>
      </c>
      <c r="G163" s="221"/>
      <c r="H163" s="221"/>
      <c r="I163" s="221"/>
      <c r="J163" s="222" t="s">
        <v>245</v>
      </c>
      <c r="K163" s="223">
        <v>738.226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266</v>
      </c>
    </row>
    <row r="164" s="1" customFormat="1" ht="25.5" customHeight="1">
      <c r="B164" s="46"/>
      <c r="C164" s="219" t="s">
        <v>267</v>
      </c>
      <c r="D164" s="219" t="s">
        <v>193</v>
      </c>
      <c r="E164" s="220" t="s">
        <v>268</v>
      </c>
      <c r="F164" s="221" t="s">
        <v>269</v>
      </c>
      <c r="G164" s="221"/>
      <c r="H164" s="221"/>
      <c r="I164" s="221"/>
      <c r="J164" s="222" t="s">
        <v>245</v>
      </c>
      <c r="K164" s="223">
        <v>9596.9380000000001</v>
      </c>
      <c r="L164" s="224">
        <v>0</v>
      </c>
      <c r="M164" s="225"/>
      <c r="N164" s="226">
        <f>ROUND(L164*K164,2)</f>
        <v>0</v>
      </c>
      <c r="O164" s="226"/>
      <c r="P164" s="226"/>
      <c r="Q164" s="226"/>
      <c r="R164" s="48"/>
      <c r="T164" s="227" t="s">
        <v>23</v>
      </c>
      <c r="U164" s="56" t="s">
        <v>47</v>
      </c>
      <c r="V164" s="47"/>
      <c r="W164" s="228">
        <f>V164*K164</f>
        <v>0</v>
      </c>
      <c r="X164" s="228">
        <v>0</v>
      </c>
      <c r="Y164" s="228">
        <f>X164*K164</f>
        <v>0</v>
      </c>
      <c r="Z164" s="228">
        <v>0</v>
      </c>
      <c r="AA164" s="229">
        <f>Z164*K164</f>
        <v>0</v>
      </c>
      <c r="AR164" s="22" t="s">
        <v>197</v>
      </c>
      <c r="AT164" s="22" t="s">
        <v>193</v>
      </c>
      <c r="AU164" s="22" t="s">
        <v>147</v>
      </c>
      <c r="AY164" s="22" t="s">
        <v>192</v>
      </c>
      <c r="BE164" s="142">
        <f>IF(U164="základní",N164,0)</f>
        <v>0</v>
      </c>
      <c r="BF164" s="142">
        <f>IF(U164="snížená",N164,0)</f>
        <v>0</v>
      </c>
      <c r="BG164" s="142">
        <f>IF(U164="zákl. přenesená",N164,0)</f>
        <v>0</v>
      </c>
      <c r="BH164" s="142">
        <f>IF(U164="sníž. přenesená",N164,0)</f>
        <v>0</v>
      </c>
      <c r="BI164" s="142">
        <f>IF(U164="nulová",N164,0)</f>
        <v>0</v>
      </c>
      <c r="BJ164" s="22" t="s">
        <v>25</v>
      </c>
      <c r="BK164" s="142">
        <f>ROUND(L164*K164,2)</f>
        <v>0</v>
      </c>
      <c r="BL164" s="22" t="s">
        <v>197</v>
      </c>
      <c r="BM164" s="22" t="s">
        <v>270</v>
      </c>
    </row>
    <row r="165" s="10" customFormat="1" ht="16.5" customHeight="1">
      <c r="B165" s="238"/>
      <c r="C165" s="239"/>
      <c r="D165" s="239"/>
      <c r="E165" s="240" t="s">
        <v>23</v>
      </c>
      <c r="F165" s="241" t="s">
        <v>271</v>
      </c>
      <c r="G165" s="242"/>
      <c r="H165" s="242"/>
      <c r="I165" s="242"/>
      <c r="J165" s="239"/>
      <c r="K165" s="243">
        <v>9596.9380000000001</v>
      </c>
      <c r="L165" s="239"/>
      <c r="M165" s="239"/>
      <c r="N165" s="239"/>
      <c r="O165" s="239"/>
      <c r="P165" s="239"/>
      <c r="Q165" s="239"/>
      <c r="R165" s="244"/>
      <c r="T165" s="245"/>
      <c r="U165" s="239"/>
      <c r="V165" s="239"/>
      <c r="W165" s="239"/>
      <c r="X165" s="239"/>
      <c r="Y165" s="239"/>
      <c r="Z165" s="239"/>
      <c r="AA165" s="246"/>
      <c r="AT165" s="247" t="s">
        <v>204</v>
      </c>
      <c r="AU165" s="247" t="s">
        <v>147</v>
      </c>
      <c r="AV165" s="10" t="s">
        <v>147</v>
      </c>
      <c r="AW165" s="10" t="s">
        <v>205</v>
      </c>
      <c r="AX165" s="10" t="s">
        <v>25</v>
      </c>
      <c r="AY165" s="247" t="s">
        <v>192</v>
      </c>
    </row>
    <row r="166" s="1" customFormat="1" ht="25.5" customHeight="1">
      <c r="B166" s="46"/>
      <c r="C166" s="219" t="s">
        <v>272</v>
      </c>
      <c r="D166" s="219" t="s">
        <v>193</v>
      </c>
      <c r="E166" s="220" t="s">
        <v>273</v>
      </c>
      <c r="F166" s="221" t="s">
        <v>274</v>
      </c>
      <c r="G166" s="221"/>
      <c r="H166" s="221"/>
      <c r="I166" s="221"/>
      <c r="J166" s="222" t="s">
        <v>245</v>
      </c>
      <c r="K166" s="223">
        <v>99.992000000000004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275</v>
      </c>
    </row>
    <row r="167" s="1" customFormat="1" ht="38.25" customHeight="1">
      <c r="B167" s="46"/>
      <c r="C167" s="219" t="s">
        <v>276</v>
      </c>
      <c r="D167" s="219" t="s">
        <v>193</v>
      </c>
      <c r="E167" s="220" t="s">
        <v>277</v>
      </c>
      <c r="F167" s="221" t="s">
        <v>278</v>
      </c>
      <c r="G167" s="221"/>
      <c r="H167" s="221"/>
      <c r="I167" s="221"/>
      <c r="J167" s="222" t="s">
        <v>245</v>
      </c>
      <c r="K167" s="223">
        <v>58.427999999999997</v>
      </c>
      <c r="L167" s="224">
        <v>0</v>
      </c>
      <c r="M167" s="225"/>
      <c r="N167" s="226">
        <f>ROUND(L167*K167,2)</f>
        <v>0</v>
      </c>
      <c r="O167" s="226"/>
      <c r="P167" s="226"/>
      <c r="Q167" s="226"/>
      <c r="R167" s="48"/>
      <c r="T167" s="227" t="s">
        <v>23</v>
      </c>
      <c r="U167" s="56" t="s">
        <v>47</v>
      </c>
      <c r="V167" s="47"/>
      <c r="W167" s="228">
        <f>V167*K167</f>
        <v>0</v>
      </c>
      <c r="X167" s="228">
        <v>0</v>
      </c>
      <c r="Y167" s="228">
        <f>X167*K167</f>
        <v>0</v>
      </c>
      <c r="Z167" s="228">
        <v>0</v>
      </c>
      <c r="AA167" s="229">
        <f>Z167*K167</f>
        <v>0</v>
      </c>
      <c r="AR167" s="22" t="s">
        <v>197</v>
      </c>
      <c r="AT167" s="22" t="s">
        <v>193</v>
      </c>
      <c r="AU167" s="22" t="s">
        <v>147</v>
      </c>
      <c r="AY167" s="22" t="s">
        <v>192</v>
      </c>
      <c r="BE167" s="142">
        <f>IF(U167="základní",N167,0)</f>
        <v>0</v>
      </c>
      <c r="BF167" s="142">
        <f>IF(U167="snížená",N167,0)</f>
        <v>0</v>
      </c>
      <c r="BG167" s="142">
        <f>IF(U167="zákl. přenesená",N167,0)</f>
        <v>0</v>
      </c>
      <c r="BH167" s="142">
        <f>IF(U167="sníž. přenesená",N167,0)</f>
        <v>0</v>
      </c>
      <c r="BI167" s="142">
        <f>IF(U167="nulová",N167,0)</f>
        <v>0</v>
      </c>
      <c r="BJ167" s="22" t="s">
        <v>25</v>
      </c>
      <c r="BK167" s="142">
        <f>ROUND(L167*K167,2)</f>
        <v>0</v>
      </c>
      <c r="BL167" s="22" t="s">
        <v>197</v>
      </c>
      <c r="BM167" s="22" t="s">
        <v>279</v>
      </c>
    </row>
    <row r="168" s="10" customFormat="1" ht="16.5" customHeight="1">
      <c r="B168" s="238"/>
      <c r="C168" s="239"/>
      <c r="D168" s="239"/>
      <c r="E168" s="240" t="s">
        <v>23</v>
      </c>
      <c r="F168" s="241" t="s">
        <v>280</v>
      </c>
      <c r="G168" s="242"/>
      <c r="H168" s="242"/>
      <c r="I168" s="242"/>
      <c r="J168" s="239"/>
      <c r="K168" s="243">
        <v>58.427999999999997</v>
      </c>
      <c r="L168" s="239"/>
      <c r="M168" s="239"/>
      <c r="N168" s="239"/>
      <c r="O168" s="239"/>
      <c r="P168" s="239"/>
      <c r="Q168" s="239"/>
      <c r="R168" s="244"/>
      <c r="T168" s="245"/>
      <c r="U168" s="239"/>
      <c r="V168" s="239"/>
      <c r="W168" s="239"/>
      <c r="X168" s="239"/>
      <c r="Y168" s="239"/>
      <c r="Z168" s="239"/>
      <c r="AA168" s="246"/>
      <c r="AT168" s="247" t="s">
        <v>204</v>
      </c>
      <c r="AU168" s="247" t="s">
        <v>147</v>
      </c>
      <c r="AV168" s="10" t="s">
        <v>147</v>
      </c>
      <c r="AW168" s="10" t="s">
        <v>205</v>
      </c>
      <c r="AX168" s="10" t="s">
        <v>25</v>
      </c>
      <c r="AY168" s="247" t="s">
        <v>192</v>
      </c>
    </row>
    <row r="169" s="1" customFormat="1" ht="38.25" customHeight="1">
      <c r="B169" s="46"/>
      <c r="C169" s="219" t="s">
        <v>281</v>
      </c>
      <c r="D169" s="219" t="s">
        <v>193</v>
      </c>
      <c r="E169" s="220" t="s">
        <v>282</v>
      </c>
      <c r="F169" s="221" t="s">
        <v>283</v>
      </c>
      <c r="G169" s="221"/>
      <c r="H169" s="221"/>
      <c r="I169" s="221"/>
      <c r="J169" s="222" t="s">
        <v>245</v>
      </c>
      <c r="K169" s="223">
        <v>415.29899999999998</v>
      </c>
      <c r="L169" s="224">
        <v>0</v>
      </c>
      <c r="M169" s="225"/>
      <c r="N169" s="226">
        <f>ROUND(L169*K169,2)</f>
        <v>0</v>
      </c>
      <c r="O169" s="226"/>
      <c r="P169" s="226"/>
      <c r="Q169" s="226"/>
      <c r="R169" s="48"/>
      <c r="T169" s="227" t="s">
        <v>23</v>
      </c>
      <c r="U169" s="56" t="s">
        <v>47</v>
      </c>
      <c r="V169" s="47"/>
      <c r="W169" s="228">
        <f>V169*K169</f>
        <v>0</v>
      </c>
      <c r="X169" s="228">
        <v>0</v>
      </c>
      <c r="Y169" s="228">
        <f>X169*K169</f>
        <v>0</v>
      </c>
      <c r="Z169" s="228">
        <v>0</v>
      </c>
      <c r="AA169" s="229">
        <f>Z169*K169</f>
        <v>0</v>
      </c>
      <c r="AR169" s="22" t="s">
        <v>197</v>
      </c>
      <c r="AT169" s="22" t="s">
        <v>193</v>
      </c>
      <c r="AU169" s="22" t="s">
        <v>147</v>
      </c>
      <c r="AY169" s="22" t="s">
        <v>192</v>
      </c>
      <c r="BE169" s="142">
        <f>IF(U169="základní",N169,0)</f>
        <v>0</v>
      </c>
      <c r="BF169" s="142">
        <f>IF(U169="snížená",N169,0)</f>
        <v>0</v>
      </c>
      <c r="BG169" s="142">
        <f>IF(U169="zákl. přenesená",N169,0)</f>
        <v>0</v>
      </c>
      <c r="BH169" s="142">
        <f>IF(U169="sníž. přenesená",N169,0)</f>
        <v>0</v>
      </c>
      <c r="BI169" s="142">
        <f>IF(U169="nulová",N169,0)</f>
        <v>0</v>
      </c>
      <c r="BJ169" s="22" t="s">
        <v>25</v>
      </c>
      <c r="BK169" s="142">
        <f>ROUND(L169*K169,2)</f>
        <v>0</v>
      </c>
      <c r="BL169" s="22" t="s">
        <v>197</v>
      </c>
      <c r="BM169" s="22" t="s">
        <v>284</v>
      </c>
    </row>
    <row r="170" s="10" customFormat="1" ht="16.5" customHeight="1">
      <c r="B170" s="238"/>
      <c r="C170" s="239"/>
      <c r="D170" s="239"/>
      <c r="E170" s="240" t="s">
        <v>23</v>
      </c>
      <c r="F170" s="241" t="s">
        <v>285</v>
      </c>
      <c r="G170" s="242"/>
      <c r="H170" s="242"/>
      <c r="I170" s="242"/>
      <c r="J170" s="239"/>
      <c r="K170" s="243">
        <v>415.29899999999998</v>
      </c>
      <c r="L170" s="239"/>
      <c r="M170" s="239"/>
      <c r="N170" s="239"/>
      <c r="O170" s="239"/>
      <c r="P170" s="239"/>
      <c r="Q170" s="239"/>
      <c r="R170" s="244"/>
      <c r="T170" s="245"/>
      <c r="U170" s="239"/>
      <c r="V170" s="239"/>
      <c r="W170" s="239"/>
      <c r="X170" s="239"/>
      <c r="Y170" s="239"/>
      <c r="Z170" s="239"/>
      <c r="AA170" s="246"/>
      <c r="AT170" s="247" t="s">
        <v>204</v>
      </c>
      <c r="AU170" s="247" t="s">
        <v>147</v>
      </c>
      <c r="AV170" s="10" t="s">
        <v>147</v>
      </c>
      <c r="AW170" s="10" t="s">
        <v>205</v>
      </c>
      <c r="AX170" s="10" t="s">
        <v>25</v>
      </c>
      <c r="AY170" s="247" t="s">
        <v>192</v>
      </c>
    </row>
    <row r="171" s="1" customFormat="1" ht="25.5" customHeight="1">
      <c r="B171" s="46"/>
      <c r="C171" s="219" t="s">
        <v>286</v>
      </c>
      <c r="D171" s="219" t="s">
        <v>193</v>
      </c>
      <c r="E171" s="220" t="s">
        <v>287</v>
      </c>
      <c r="F171" s="221" t="s">
        <v>288</v>
      </c>
      <c r="G171" s="221"/>
      <c r="H171" s="221"/>
      <c r="I171" s="221"/>
      <c r="J171" s="222" t="s">
        <v>245</v>
      </c>
      <c r="K171" s="223">
        <v>4.2699999999999996</v>
      </c>
      <c r="L171" s="224">
        <v>0</v>
      </c>
      <c r="M171" s="225"/>
      <c r="N171" s="226">
        <f>ROUND(L171*K171,2)</f>
        <v>0</v>
      </c>
      <c r="O171" s="226"/>
      <c r="P171" s="226"/>
      <c r="Q171" s="226"/>
      <c r="R171" s="48"/>
      <c r="T171" s="227" t="s">
        <v>23</v>
      </c>
      <c r="U171" s="56" t="s">
        <v>47</v>
      </c>
      <c r="V171" s="47"/>
      <c r="W171" s="228">
        <f>V171*K171</f>
        <v>0</v>
      </c>
      <c r="X171" s="228">
        <v>0</v>
      </c>
      <c r="Y171" s="228">
        <f>X171*K171</f>
        <v>0</v>
      </c>
      <c r="Z171" s="228">
        <v>0</v>
      </c>
      <c r="AA171" s="229">
        <f>Z171*K171</f>
        <v>0</v>
      </c>
      <c r="AR171" s="22" t="s">
        <v>197</v>
      </c>
      <c r="AT171" s="22" t="s">
        <v>193</v>
      </c>
      <c r="AU171" s="22" t="s">
        <v>147</v>
      </c>
      <c r="AY171" s="22" t="s">
        <v>192</v>
      </c>
      <c r="BE171" s="142">
        <f>IF(U171="základní",N171,0)</f>
        <v>0</v>
      </c>
      <c r="BF171" s="142">
        <f>IF(U171="snížená",N171,0)</f>
        <v>0</v>
      </c>
      <c r="BG171" s="142">
        <f>IF(U171="zákl. přenesená",N171,0)</f>
        <v>0</v>
      </c>
      <c r="BH171" s="142">
        <f>IF(U171="sníž. přenesená",N171,0)</f>
        <v>0</v>
      </c>
      <c r="BI171" s="142">
        <f>IF(U171="nulová",N171,0)</f>
        <v>0</v>
      </c>
      <c r="BJ171" s="22" t="s">
        <v>25</v>
      </c>
      <c r="BK171" s="142">
        <f>ROUND(L171*K171,2)</f>
        <v>0</v>
      </c>
      <c r="BL171" s="22" t="s">
        <v>197</v>
      </c>
      <c r="BM171" s="22" t="s">
        <v>289</v>
      </c>
    </row>
    <row r="172" s="1" customFormat="1" ht="16.5" customHeight="1">
      <c r="B172" s="46"/>
      <c r="C172" s="219" t="s">
        <v>10</v>
      </c>
      <c r="D172" s="219" t="s">
        <v>193</v>
      </c>
      <c r="E172" s="220" t="s">
        <v>290</v>
      </c>
      <c r="F172" s="221" t="s">
        <v>291</v>
      </c>
      <c r="G172" s="221"/>
      <c r="H172" s="221"/>
      <c r="I172" s="221"/>
      <c r="J172" s="222" t="s">
        <v>245</v>
      </c>
      <c r="K172" s="223">
        <v>86.843999999999994</v>
      </c>
      <c r="L172" s="224">
        <v>0</v>
      </c>
      <c r="M172" s="225"/>
      <c r="N172" s="226">
        <f>ROUND(L172*K172,2)</f>
        <v>0</v>
      </c>
      <c r="O172" s="226"/>
      <c r="P172" s="226"/>
      <c r="Q172" s="226"/>
      <c r="R172" s="48"/>
      <c r="T172" s="227" t="s">
        <v>23</v>
      </c>
      <c r="U172" s="56" t="s">
        <v>47</v>
      </c>
      <c r="V172" s="47"/>
      <c r="W172" s="228">
        <f>V172*K172</f>
        <v>0</v>
      </c>
      <c r="X172" s="228">
        <v>0</v>
      </c>
      <c r="Y172" s="228">
        <f>X172*K172</f>
        <v>0</v>
      </c>
      <c r="Z172" s="228">
        <v>0</v>
      </c>
      <c r="AA172" s="229">
        <f>Z172*K172</f>
        <v>0</v>
      </c>
      <c r="AR172" s="22" t="s">
        <v>197</v>
      </c>
      <c r="AT172" s="22" t="s">
        <v>193</v>
      </c>
      <c r="AU172" s="22" t="s">
        <v>147</v>
      </c>
      <c r="AY172" s="22" t="s">
        <v>192</v>
      </c>
      <c r="BE172" s="142">
        <f>IF(U172="základní",N172,0)</f>
        <v>0</v>
      </c>
      <c r="BF172" s="142">
        <f>IF(U172="snížená",N172,0)</f>
        <v>0</v>
      </c>
      <c r="BG172" s="142">
        <f>IF(U172="zákl. přenesená",N172,0)</f>
        <v>0</v>
      </c>
      <c r="BH172" s="142">
        <f>IF(U172="sníž. přenesená",N172,0)</f>
        <v>0</v>
      </c>
      <c r="BI172" s="142">
        <f>IF(U172="nulová",N172,0)</f>
        <v>0</v>
      </c>
      <c r="BJ172" s="22" t="s">
        <v>25</v>
      </c>
      <c r="BK172" s="142">
        <f>ROUND(L172*K172,2)</f>
        <v>0</v>
      </c>
      <c r="BL172" s="22" t="s">
        <v>197</v>
      </c>
      <c r="BM172" s="22" t="s">
        <v>252</v>
      </c>
    </row>
    <row r="173" s="10" customFormat="1" ht="16.5" customHeight="1">
      <c r="B173" s="238"/>
      <c r="C173" s="239"/>
      <c r="D173" s="239"/>
      <c r="E173" s="240" t="s">
        <v>23</v>
      </c>
      <c r="F173" s="241" t="s">
        <v>292</v>
      </c>
      <c r="G173" s="242"/>
      <c r="H173" s="242"/>
      <c r="I173" s="242"/>
      <c r="J173" s="239"/>
      <c r="K173" s="243">
        <v>86.843999999999994</v>
      </c>
      <c r="L173" s="239"/>
      <c r="M173" s="239"/>
      <c r="N173" s="239"/>
      <c r="O173" s="239"/>
      <c r="P173" s="239"/>
      <c r="Q173" s="239"/>
      <c r="R173" s="244"/>
      <c r="T173" s="245"/>
      <c r="U173" s="239"/>
      <c r="V173" s="239"/>
      <c r="W173" s="239"/>
      <c r="X173" s="239"/>
      <c r="Y173" s="239"/>
      <c r="Z173" s="239"/>
      <c r="AA173" s="246"/>
      <c r="AT173" s="247" t="s">
        <v>204</v>
      </c>
      <c r="AU173" s="247" t="s">
        <v>147</v>
      </c>
      <c r="AV173" s="10" t="s">
        <v>147</v>
      </c>
      <c r="AW173" s="10" t="s">
        <v>205</v>
      </c>
      <c r="AX173" s="10" t="s">
        <v>25</v>
      </c>
      <c r="AY173" s="247" t="s">
        <v>192</v>
      </c>
    </row>
    <row r="174" s="1" customFormat="1" ht="16.5" customHeight="1">
      <c r="B174" s="46"/>
      <c r="C174" s="219" t="s">
        <v>293</v>
      </c>
      <c r="D174" s="219" t="s">
        <v>193</v>
      </c>
      <c r="E174" s="220" t="s">
        <v>294</v>
      </c>
      <c r="F174" s="221" t="s">
        <v>295</v>
      </c>
      <c r="G174" s="221"/>
      <c r="H174" s="221"/>
      <c r="I174" s="221"/>
      <c r="J174" s="222" t="s">
        <v>245</v>
      </c>
      <c r="K174" s="223">
        <v>22.030999999999999</v>
      </c>
      <c r="L174" s="224">
        <v>0</v>
      </c>
      <c r="M174" s="225"/>
      <c r="N174" s="226">
        <f>ROUND(L174*K174,2)</f>
        <v>0</v>
      </c>
      <c r="O174" s="226"/>
      <c r="P174" s="226"/>
      <c r="Q174" s="226"/>
      <c r="R174" s="48"/>
      <c r="T174" s="227" t="s">
        <v>23</v>
      </c>
      <c r="U174" s="56" t="s">
        <v>47</v>
      </c>
      <c r="V174" s="47"/>
      <c r="W174" s="228">
        <f>V174*K174</f>
        <v>0</v>
      </c>
      <c r="X174" s="228">
        <v>0</v>
      </c>
      <c r="Y174" s="228">
        <f>X174*K174</f>
        <v>0</v>
      </c>
      <c r="Z174" s="228">
        <v>0</v>
      </c>
      <c r="AA174" s="229">
        <f>Z174*K174</f>
        <v>0</v>
      </c>
      <c r="AR174" s="22" t="s">
        <v>197</v>
      </c>
      <c r="AT174" s="22" t="s">
        <v>193</v>
      </c>
      <c r="AU174" s="22" t="s">
        <v>147</v>
      </c>
      <c r="AY174" s="22" t="s">
        <v>192</v>
      </c>
      <c r="BE174" s="142">
        <f>IF(U174="základní",N174,0)</f>
        <v>0</v>
      </c>
      <c r="BF174" s="142">
        <f>IF(U174="snížená",N174,0)</f>
        <v>0</v>
      </c>
      <c r="BG174" s="142">
        <f>IF(U174="zákl. přenesená",N174,0)</f>
        <v>0</v>
      </c>
      <c r="BH174" s="142">
        <f>IF(U174="sníž. přenesená",N174,0)</f>
        <v>0</v>
      </c>
      <c r="BI174" s="142">
        <f>IF(U174="nulová",N174,0)</f>
        <v>0</v>
      </c>
      <c r="BJ174" s="22" t="s">
        <v>25</v>
      </c>
      <c r="BK174" s="142">
        <f>ROUND(L174*K174,2)</f>
        <v>0</v>
      </c>
      <c r="BL174" s="22" t="s">
        <v>197</v>
      </c>
      <c r="BM174" s="22" t="s">
        <v>248</v>
      </c>
    </row>
    <row r="175" s="10" customFormat="1" ht="16.5" customHeight="1">
      <c r="B175" s="238"/>
      <c r="C175" s="239"/>
      <c r="D175" s="239"/>
      <c r="E175" s="240" t="s">
        <v>23</v>
      </c>
      <c r="F175" s="241" t="s">
        <v>296</v>
      </c>
      <c r="G175" s="242"/>
      <c r="H175" s="242"/>
      <c r="I175" s="242"/>
      <c r="J175" s="239"/>
      <c r="K175" s="243">
        <v>17.956</v>
      </c>
      <c r="L175" s="239"/>
      <c r="M175" s="239"/>
      <c r="N175" s="239"/>
      <c r="O175" s="239"/>
      <c r="P175" s="239"/>
      <c r="Q175" s="239"/>
      <c r="R175" s="244"/>
      <c r="T175" s="245"/>
      <c r="U175" s="239"/>
      <c r="V175" s="239"/>
      <c r="W175" s="239"/>
      <c r="X175" s="239"/>
      <c r="Y175" s="239"/>
      <c r="Z175" s="239"/>
      <c r="AA175" s="246"/>
      <c r="AT175" s="247" t="s">
        <v>204</v>
      </c>
      <c r="AU175" s="247" t="s">
        <v>147</v>
      </c>
      <c r="AV175" s="10" t="s">
        <v>147</v>
      </c>
      <c r="AW175" s="10" t="s">
        <v>205</v>
      </c>
      <c r="AX175" s="10" t="s">
        <v>82</v>
      </c>
      <c r="AY175" s="247" t="s">
        <v>192</v>
      </c>
    </row>
    <row r="176" s="10" customFormat="1" ht="16.5" customHeight="1">
      <c r="B176" s="238"/>
      <c r="C176" s="239"/>
      <c r="D176" s="239"/>
      <c r="E176" s="240" t="s">
        <v>23</v>
      </c>
      <c r="F176" s="257" t="s">
        <v>297</v>
      </c>
      <c r="G176" s="239"/>
      <c r="H176" s="239"/>
      <c r="I176" s="239"/>
      <c r="J176" s="239"/>
      <c r="K176" s="243">
        <v>4.0750000000000002</v>
      </c>
      <c r="L176" s="239"/>
      <c r="M176" s="239"/>
      <c r="N176" s="239"/>
      <c r="O176" s="239"/>
      <c r="P176" s="239"/>
      <c r="Q176" s="239"/>
      <c r="R176" s="244"/>
      <c r="T176" s="245"/>
      <c r="U176" s="239"/>
      <c r="V176" s="239"/>
      <c r="W176" s="239"/>
      <c r="X176" s="239"/>
      <c r="Y176" s="239"/>
      <c r="Z176" s="239"/>
      <c r="AA176" s="246"/>
      <c r="AT176" s="247" t="s">
        <v>204</v>
      </c>
      <c r="AU176" s="247" t="s">
        <v>147</v>
      </c>
      <c r="AV176" s="10" t="s">
        <v>147</v>
      </c>
      <c r="AW176" s="10" t="s">
        <v>205</v>
      </c>
      <c r="AX176" s="10" t="s">
        <v>82</v>
      </c>
      <c r="AY176" s="247" t="s">
        <v>192</v>
      </c>
    </row>
    <row r="177" s="11" customFormat="1" ht="16.5" customHeight="1">
      <c r="B177" s="248"/>
      <c r="C177" s="249"/>
      <c r="D177" s="249"/>
      <c r="E177" s="250" t="s">
        <v>23</v>
      </c>
      <c r="F177" s="251" t="s">
        <v>206</v>
      </c>
      <c r="G177" s="249"/>
      <c r="H177" s="249"/>
      <c r="I177" s="249"/>
      <c r="J177" s="249"/>
      <c r="K177" s="252">
        <v>22.030999999999999</v>
      </c>
      <c r="L177" s="249"/>
      <c r="M177" s="249"/>
      <c r="N177" s="249"/>
      <c r="O177" s="249"/>
      <c r="P177" s="249"/>
      <c r="Q177" s="249"/>
      <c r="R177" s="253"/>
      <c r="T177" s="254"/>
      <c r="U177" s="249"/>
      <c r="V177" s="249"/>
      <c r="W177" s="249"/>
      <c r="X177" s="249"/>
      <c r="Y177" s="249"/>
      <c r="Z177" s="249"/>
      <c r="AA177" s="255"/>
      <c r="AT177" s="256" t="s">
        <v>204</v>
      </c>
      <c r="AU177" s="256" t="s">
        <v>147</v>
      </c>
      <c r="AV177" s="11" t="s">
        <v>197</v>
      </c>
      <c r="AW177" s="11" t="s">
        <v>205</v>
      </c>
      <c r="AX177" s="11" t="s">
        <v>25</v>
      </c>
      <c r="AY177" s="256" t="s">
        <v>192</v>
      </c>
    </row>
    <row r="178" s="1" customFormat="1" ht="16.5" customHeight="1">
      <c r="B178" s="46"/>
      <c r="C178" s="219" t="s">
        <v>298</v>
      </c>
      <c r="D178" s="219" t="s">
        <v>193</v>
      </c>
      <c r="E178" s="220" t="s">
        <v>299</v>
      </c>
      <c r="F178" s="221" t="s">
        <v>300</v>
      </c>
      <c r="G178" s="221"/>
      <c r="H178" s="221"/>
      <c r="I178" s="221"/>
      <c r="J178" s="222" t="s">
        <v>245</v>
      </c>
      <c r="K178" s="223">
        <v>42.564999999999998</v>
      </c>
      <c r="L178" s="224">
        <v>0</v>
      </c>
      <c r="M178" s="225"/>
      <c r="N178" s="226">
        <f>ROUND(L178*K178,2)</f>
        <v>0</v>
      </c>
      <c r="O178" s="226"/>
      <c r="P178" s="226"/>
      <c r="Q178" s="226"/>
      <c r="R178" s="48"/>
      <c r="T178" s="227" t="s">
        <v>23</v>
      </c>
      <c r="U178" s="56" t="s">
        <v>47</v>
      </c>
      <c r="V178" s="47"/>
      <c r="W178" s="228">
        <f>V178*K178</f>
        <v>0</v>
      </c>
      <c r="X178" s="228">
        <v>0</v>
      </c>
      <c r="Y178" s="228">
        <f>X178*K178</f>
        <v>0</v>
      </c>
      <c r="Z178" s="228">
        <v>0</v>
      </c>
      <c r="AA178" s="229">
        <f>Z178*K178</f>
        <v>0</v>
      </c>
      <c r="AR178" s="22" t="s">
        <v>197</v>
      </c>
      <c r="AT178" s="22" t="s">
        <v>193</v>
      </c>
      <c r="AU178" s="22" t="s">
        <v>147</v>
      </c>
      <c r="AY178" s="22" t="s">
        <v>192</v>
      </c>
      <c r="BE178" s="142">
        <f>IF(U178="základní",N178,0)</f>
        <v>0</v>
      </c>
      <c r="BF178" s="142">
        <f>IF(U178="snížená",N178,0)</f>
        <v>0</v>
      </c>
      <c r="BG178" s="142">
        <f>IF(U178="zákl. přenesená",N178,0)</f>
        <v>0</v>
      </c>
      <c r="BH178" s="142">
        <f>IF(U178="sníž. přenesená",N178,0)</f>
        <v>0</v>
      </c>
      <c r="BI178" s="142">
        <f>IF(U178="nulová",N178,0)</f>
        <v>0</v>
      </c>
      <c r="BJ178" s="22" t="s">
        <v>25</v>
      </c>
      <c r="BK178" s="142">
        <f>ROUND(L178*K178,2)</f>
        <v>0</v>
      </c>
      <c r="BL178" s="22" t="s">
        <v>197</v>
      </c>
      <c r="BM178" s="22" t="s">
        <v>260</v>
      </c>
    </row>
    <row r="179" s="10" customFormat="1" ht="25.5" customHeight="1">
      <c r="B179" s="238"/>
      <c r="C179" s="239"/>
      <c r="D179" s="239"/>
      <c r="E179" s="240" t="s">
        <v>23</v>
      </c>
      <c r="F179" s="241" t="s">
        <v>301</v>
      </c>
      <c r="G179" s="242"/>
      <c r="H179" s="242"/>
      <c r="I179" s="242"/>
      <c r="J179" s="239"/>
      <c r="K179" s="243">
        <v>42.565467499999997</v>
      </c>
      <c r="L179" s="239"/>
      <c r="M179" s="239"/>
      <c r="N179" s="239"/>
      <c r="O179" s="239"/>
      <c r="P179" s="239"/>
      <c r="Q179" s="239"/>
      <c r="R179" s="244"/>
      <c r="T179" s="245"/>
      <c r="U179" s="239"/>
      <c r="V179" s="239"/>
      <c r="W179" s="239"/>
      <c r="X179" s="239"/>
      <c r="Y179" s="239"/>
      <c r="Z179" s="239"/>
      <c r="AA179" s="246"/>
      <c r="AT179" s="247" t="s">
        <v>204</v>
      </c>
      <c r="AU179" s="247" t="s">
        <v>147</v>
      </c>
      <c r="AV179" s="10" t="s">
        <v>147</v>
      </c>
      <c r="AW179" s="10" t="s">
        <v>205</v>
      </c>
      <c r="AX179" s="10" t="s">
        <v>25</v>
      </c>
      <c r="AY179" s="247" t="s">
        <v>192</v>
      </c>
    </row>
    <row r="180" s="1" customFormat="1" ht="16.5" customHeight="1">
      <c r="B180" s="46"/>
      <c r="C180" s="219" t="s">
        <v>302</v>
      </c>
      <c r="D180" s="219" t="s">
        <v>193</v>
      </c>
      <c r="E180" s="220" t="s">
        <v>303</v>
      </c>
      <c r="F180" s="221" t="s">
        <v>304</v>
      </c>
      <c r="G180" s="221"/>
      <c r="H180" s="221"/>
      <c r="I180" s="221"/>
      <c r="J180" s="222" t="s">
        <v>245</v>
      </c>
      <c r="K180" s="223">
        <v>110.16</v>
      </c>
      <c r="L180" s="224">
        <v>0</v>
      </c>
      <c r="M180" s="225"/>
      <c r="N180" s="226">
        <f>ROUND(L180*K180,2)</f>
        <v>0</v>
      </c>
      <c r="O180" s="226"/>
      <c r="P180" s="226"/>
      <c r="Q180" s="226"/>
      <c r="R180" s="48"/>
      <c r="T180" s="227" t="s">
        <v>23</v>
      </c>
      <c r="U180" s="56" t="s">
        <v>47</v>
      </c>
      <c r="V180" s="47"/>
      <c r="W180" s="228">
        <f>V180*K180</f>
        <v>0</v>
      </c>
      <c r="X180" s="228">
        <v>0</v>
      </c>
      <c r="Y180" s="228">
        <f>X180*K180</f>
        <v>0</v>
      </c>
      <c r="Z180" s="228">
        <v>0</v>
      </c>
      <c r="AA180" s="229">
        <f>Z180*K180</f>
        <v>0</v>
      </c>
      <c r="AR180" s="22" t="s">
        <v>197</v>
      </c>
      <c r="AT180" s="22" t="s">
        <v>193</v>
      </c>
      <c r="AU180" s="22" t="s">
        <v>147</v>
      </c>
      <c r="AY180" s="22" t="s">
        <v>192</v>
      </c>
      <c r="BE180" s="142">
        <f>IF(U180="základní",N180,0)</f>
        <v>0</v>
      </c>
      <c r="BF180" s="142">
        <f>IF(U180="snížená",N180,0)</f>
        <v>0</v>
      </c>
      <c r="BG180" s="142">
        <f>IF(U180="zákl. přenesená",N180,0)</f>
        <v>0</v>
      </c>
      <c r="BH180" s="142">
        <f>IF(U180="sníž. přenesená",N180,0)</f>
        <v>0</v>
      </c>
      <c r="BI180" s="142">
        <f>IF(U180="nulová",N180,0)</f>
        <v>0</v>
      </c>
      <c r="BJ180" s="22" t="s">
        <v>25</v>
      </c>
      <c r="BK180" s="142">
        <f>ROUND(L180*K180,2)</f>
        <v>0</v>
      </c>
      <c r="BL180" s="22" t="s">
        <v>197</v>
      </c>
      <c r="BM180" s="22" t="s">
        <v>11</v>
      </c>
    </row>
    <row r="181" s="10" customFormat="1" ht="16.5" customHeight="1">
      <c r="B181" s="238"/>
      <c r="C181" s="239"/>
      <c r="D181" s="239"/>
      <c r="E181" s="240" t="s">
        <v>23</v>
      </c>
      <c r="F181" s="241" t="s">
        <v>305</v>
      </c>
      <c r="G181" s="242"/>
      <c r="H181" s="242"/>
      <c r="I181" s="242"/>
      <c r="J181" s="239"/>
      <c r="K181" s="243">
        <v>110.16</v>
      </c>
      <c r="L181" s="239"/>
      <c r="M181" s="239"/>
      <c r="N181" s="239"/>
      <c r="O181" s="239"/>
      <c r="P181" s="239"/>
      <c r="Q181" s="239"/>
      <c r="R181" s="244"/>
      <c r="T181" s="245"/>
      <c r="U181" s="239"/>
      <c r="V181" s="239"/>
      <c r="W181" s="239"/>
      <c r="X181" s="239"/>
      <c r="Y181" s="239"/>
      <c r="Z181" s="239"/>
      <c r="AA181" s="246"/>
      <c r="AT181" s="247" t="s">
        <v>204</v>
      </c>
      <c r="AU181" s="247" t="s">
        <v>147</v>
      </c>
      <c r="AV181" s="10" t="s">
        <v>147</v>
      </c>
      <c r="AW181" s="10" t="s">
        <v>205</v>
      </c>
      <c r="AX181" s="10" t="s">
        <v>25</v>
      </c>
      <c r="AY181" s="247" t="s">
        <v>192</v>
      </c>
    </row>
    <row r="182" s="9" customFormat="1" ht="37.44" customHeight="1">
      <c r="B182" s="206"/>
      <c r="C182" s="207"/>
      <c r="D182" s="208" t="s">
        <v>162</v>
      </c>
      <c r="E182" s="208"/>
      <c r="F182" s="208"/>
      <c r="G182" s="208"/>
      <c r="H182" s="208"/>
      <c r="I182" s="208"/>
      <c r="J182" s="208"/>
      <c r="K182" s="208"/>
      <c r="L182" s="208"/>
      <c r="M182" s="208"/>
      <c r="N182" s="185">
        <f>BK182</f>
        <v>0</v>
      </c>
      <c r="O182" s="178"/>
      <c r="P182" s="178"/>
      <c r="Q182" s="178"/>
      <c r="R182" s="209"/>
      <c r="T182" s="210"/>
      <c r="U182" s="207"/>
      <c r="V182" s="207"/>
      <c r="W182" s="211">
        <f>W183+W186+W201</f>
        <v>0</v>
      </c>
      <c r="X182" s="207"/>
      <c r="Y182" s="211">
        <f>Y183+Y186+Y201</f>
        <v>0</v>
      </c>
      <c r="Z182" s="207"/>
      <c r="AA182" s="212">
        <f>AA183+AA186+AA201</f>
        <v>34.907300620000001</v>
      </c>
      <c r="AR182" s="213" t="s">
        <v>147</v>
      </c>
      <c r="AT182" s="214" t="s">
        <v>81</v>
      </c>
      <c r="AU182" s="214" t="s">
        <v>82</v>
      </c>
      <c r="AY182" s="213" t="s">
        <v>192</v>
      </c>
      <c r="BK182" s="215">
        <f>BK183+BK186+BK201</f>
        <v>0</v>
      </c>
    </row>
    <row r="183" s="9" customFormat="1" ht="19.92" customHeight="1">
      <c r="B183" s="206"/>
      <c r="C183" s="207"/>
      <c r="D183" s="216" t="s">
        <v>163</v>
      </c>
      <c r="E183" s="216"/>
      <c r="F183" s="216"/>
      <c r="G183" s="216"/>
      <c r="H183" s="216"/>
      <c r="I183" s="216"/>
      <c r="J183" s="216"/>
      <c r="K183" s="216"/>
      <c r="L183" s="216"/>
      <c r="M183" s="216"/>
      <c r="N183" s="217">
        <f>BK183</f>
        <v>0</v>
      </c>
      <c r="O183" s="218"/>
      <c r="P183" s="218"/>
      <c r="Q183" s="218"/>
      <c r="R183" s="209"/>
      <c r="T183" s="210"/>
      <c r="U183" s="207"/>
      <c r="V183" s="207"/>
      <c r="W183" s="211">
        <f>SUM(W184:W185)</f>
        <v>0</v>
      </c>
      <c r="X183" s="207"/>
      <c r="Y183" s="211">
        <f>SUM(Y184:Y185)</f>
        <v>0</v>
      </c>
      <c r="Z183" s="207"/>
      <c r="AA183" s="212">
        <f>SUM(AA184:AA185)</f>
        <v>4.2703598000000005</v>
      </c>
      <c r="AR183" s="213" t="s">
        <v>147</v>
      </c>
      <c r="AT183" s="214" t="s">
        <v>81</v>
      </c>
      <c r="AU183" s="214" t="s">
        <v>25</v>
      </c>
      <c r="AY183" s="213" t="s">
        <v>192</v>
      </c>
      <c r="BK183" s="215">
        <f>SUM(BK184:BK185)</f>
        <v>0</v>
      </c>
    </row>
    <row r="184" s="1" customFormat="1" ht="38.25" customHeight="1">
      <c r="B184" s="46"/>
      <c r="C184" s="219" t="s">
        <v>306</v>
      </c>
      <c r="D184" s="219" t="s">
        <v>193</v>
      </c>
      <c r="E184" s="220" t="s">
        <v>307</v>
      </c>
      <c r="F184" s="221" t="s">
        <v>308</v>
      </c>
      <c r="G184" s="221"/>
      <c r="H184" s="221"/>
      <c r="I184" s="221"/>
      <c r="J184" s="222" t="s">
        <v>210</v>
      </c>
      <c r="K184" s="223">
        <v>3050.2570000000001</v>
      </c>
      <c r="L184" s="224">
        <v>0</v>
      </c>
      <c r="M184" s="225"/>
      <c r="N184" s="226">
        <f>ROUND(L184*K184,2)</f>
        <v>0</v>
      </c>
      <c r="O184" s="226"/>
      <c r="P184" s="226"/>
      <c r="Q184" s="226"/>
      <c r="R184" s="48"/>
      <c r="T184" s="227" t="s">
        <v>23</v>
      </c>
      <c r="U184" s="56" t="s">
        <v>47</v>
      </c>
      <c r="V184" s="47"/>
      <c r="W184" s="228">
        <f>V184*K184</f>
        <v>0</v>
      </c>
      <c r="X184" s="228">
        <v>0</v>
      </c>
      <c r="Y184" s="228">
        <f>X184*K184</f>
        <v>0</v>
      </c>
      <c r="Z184" s="228">
        <v>0.0014</v>
      </c>
      <c r="AA184" s="229">
        <f>Z184*K184</f>
        <v>4.2703598000000005</v>
      </c>
      <c r="AR184" s="22" t="s">
        <v>267</v>
      </c>
      <c r="AT184" s="22" t="s">
        <v>193</v>
      </c>
      <c r="AU184" s="22" t="s">
        <v>147</v>
      </c>
      <c r="AY184" s="22" t="s">
        <v>192</v>
      </c>
      <c r="BE184" s="142">
        <f>IF(U184="základní",N184,0)</f>
        <v>0</v>
      </c>
      <c r="BF184" s="142">
        <f>IF(U184="snížená",N184,0)</f>
        <v>0</v>
      </c>
      <c r="BG184" s="142">
        <f>IF(U184="zákl. přenesená",N184,0)</f>
        <v>0</v>
      </c>
      <c r="BH184" s="142">
        <f>IF(U184="sníž. přenesená",N184,0)</f>
        <v>0</v>
      </c>
      <c r="BI184" s="142">
        <f>IF(U184="nulová",N184,0)</f>
        <v>0</v>
      </c>
      <c r="BJ184" s="22" t="s">
        <v>25</v>
      </c>
      <c r="BK184" s="142">
        <f>ROUND(L184*K184,2)</f>
        <v>0</v>
      </c>
      <c r="BL184" s="22" t="s">
        <v>267</v>
      </c>
      <c r="BM184" s="22" t="s">
        <v>309</v>
      </c>
    </row>
    <row r="185" s="10" customFormat="1" ht="16.5" customHeight="1">
      <c r="B185" s="238"/>
      <c r="C185" s="239"/>
      <c r="D185" s="239"/>
      <c r="E185" s="240" t="s">
        <v>23</v>
      </c>
      <c r="F185" s="241" t="s">
        <v>310</v>
      </c>
      <c r="G185" s="242"/>
      <c r="H185" s="242"/>
      <c r="I185" s="242"/>
      <c r="J185" s="239"/>
      <c r="K185" s="243">
        <v>3050.2569920000001</v>
      </c>
      <c r="L185" s="239"/>
      <c r="M185" s="239"/>
      <c r="N185" s="239"/>
      <c r="O185" s="239"/>
      <c r="P185" s="239"/>
      <c r="Q185" s="239"/>
      <c r="R185" s="244"/>
      <c r="T185" s="245"/>
      <c r="U185" s="239"/>
      <c r="V185" s="239"/>
      <c r="W185" s="239"/>
      <c r="X185" s="239"/>
      <c r="Y185" s="239"/>
      <c r="Z185" s="239"/>
      <c r="AA185" s="246"/>
      <c r="AT185" s="247" t="s">
        <v>204</v>
      </c>
      <c r="AU185" s="247" t="s">
        <v>147</v>
      </c>
      <c r="AV185" s="10" t="s">
        <v>147</v>
      </c>
      <c r="AW185" s="10" t="s">
        <v>205</v>
      </c>
      <c r="AX185" s="10" t="s">
        <v>25</v>
      </c>
      <c r="AY185" s="247" t="s">
        <v>192</v>
      </c>
    </row>
    <row r="186" s="9" customFormat="1" ht="29.88" customHeight="1">
      <c r="B186" s="206"/>
      <c r="C186" s="207"/>
      <c r="D186" s="216" t="s">
        <v>164</v>
      </c>
      <c r="E186" s="216"/>
      <c r="F186" s="216"/>
      <c r="G186" s="216"/>
      <c r="H186" s="216"/>
      <c r="I186" s="216"/>
      <c r="J186" s="216"/>
      <c r="K186" s="216"/>
      <c r="L186" s="216"/>
      <c r="M186" s="216"/>
      <c r="N186" s="217">
        <f>BK186</f>
        <v>0</v>
      </c>
      <c r="O186" s="218"/>
      <c r="P186" s="218"/>
      <c r="Q186" s="218"/>
      <c r="R186" s="209"/>
      <c r="T186" s="210"/>
      <c r="U186" s="207"/>
      <c r="V186" s="207"/>
      <c r="W186" s="211">
        <f>SUM(W187:W200)</f>
        <v>0</v>
      </c>
      <c r="X186" s="207"/>
      <c r="Y186" s="211">
        <f>SUM(Y187:Y200)</f>
        <v>0</v>
      </c>
      <c r="Z186" s="207"/>
      <c r="AA186" s="212">
        <f>SUM(AA187:AA200)</f>
        <v>4.2087418200000002</v>
      </c>
      <c r="AR186" s="213" t="s">
        <v>147</v>
      </c>
      <c r="AT186" s="214" t="s">
        <v>81</v>
      </c>
      <c r="AU186" s="214" t="s">
        <v>25</v>
      </c>
      <c r="AY186" s="213" t="s">
        <v>192</v>
      </c>
      <c r="BK186" s="215">
        <f>SUM(BK187:BK200)</f>
        <v>0</v>
      </c>
    </row>
    <row r="187" s="1" customFormat="1" ht="16.5" customHeight="1">
      <c r="B187" s="46"/>
      <c r="C187" s="219" t="s">
        <v>311</v>
      </c>
      <c r="D187" s="219" t="s">
        <v>193</v>
      </c>
      <c r="E187" s="220" t="s">
        <v>312</v>
      </c>
      <c r="F187" s="221" t="s">
        <v>313</v>
      </c>
      <c r="G187" s="221"/>
      <c r="H187" s="221"/>
      <c r="I187" s="221"/>
      <c r="J187" s="222" t="s">
        <v>240</v>
      </c>
      <c r="K187" s="223">
        <v>168.262</v>
      </c>
      <c r="L187" s="224">
        <v>0</v>
      </c>
      <c r="M187" s="225"/>
      <c r="N187" s="226">
        <f>ROUND(L187*K187,2)</f>
        <v>0</v>
      </c>
      <c r="O187" s="226"/>
      <c r="P187" s="226"/>
      <c r="Q187" s="226"/>
      <c r="R187" s="48"/>
      <c r="T187" s="227" t="s">
        <v>23</v>
      </c>
      <c r="U187" s="56" t="s">
        <v>47</v>
      </c>
      <c r="V187" s="47"/>
      <c r="W187" s="228">
        <f>V187*K187</f>
        <v>0</v>
      </c>
      <c r="X187" s="228">
        <v>0</v>
      </c>
      <c r="Y187" s="228">
        <f>X187*K187</f>
        <v>0</v>
      </c>
      <c r="Z187" s="228">
        <v>0.0018699999999999999</v>
      </c>
      <c r="AA187" s="229">
        <f>Z187*K187</f>
        <v>0.31464993999999996</v>
      </c>
      <c r="AR187" s="22" t="s">
        <v>267</v>
      </c>
      <c r="AT187" s="22" t="s">
        <v>193</v>
      </c>
      <c r="AU187" s="22" t="s">
        <v>147</v>
      </c>
      <c r="AY187" s="22" t="s">
        <v>192</v>
      </c>
      <c r="BE187" s="142">
        <f>IF(U187="základní",N187,0)</f>
        <v>0</v>
      </c>
      <c r="BF187" s="142">
        <f>IF(U187="snížená",N187,0)</f>
        <v>0</v>
      </c>
      <c r="BG187" s="142">
        <f>IF(U187="zákl. přenesená",N187,0)</f>
        <v>0</v>
      </c>
      <c r="BH187" s="142">
        <f>IF(U187="sníž. přenesená",N187,0)</f>
        <v>0</v>
      </c>
      <c r="BI187" s="142">
        <f>IF(U187="nulová",N187,0)</f>
        <v>0</v>
      </c>
      <c r="BJ187" s="22" t="s">
        <v>25</v>
      </c>
      <c r="BK187" s="142">
        <f>ROUND(L187*K187,2)</f>
        <v>0</v>
      </c>
      <c r="BL187" s="22" t="s">
        <v>267</v>
      </c>
      <c r="BM187" s="22" t="s">
        <v>314</v>
      </c>
    </row>
    <row r="188" s="10" customFormat="1" ht="16.5" customHeight="1">
      <c r="B188" s="238"/>
      <c r="C188" s="239"/>
      <c r="D188" s="239"/>
      <c r="E188" s="240" t="s">
        <v>23</v>
      </c>
      <c r="F188" s="241" t="s">
        <v>315</v>
      </c>
      <c r="G188" s="242"/>
      <c r="H188" s="242"/>
      <c r="I188" s="242"/>
      <c r="J188" s="239"/>
      <c r="K188" s="243">
        <v>168.262</v>
      </c>
      <c r="L188" s="239"/>
      <c r="M188" s="239"/>
      <c r="N188" s="239"/>
      <c r="O188" s="239"/>
      <c r="P188" s="239"/>
      <c r="Q188" s="239"/>
      <c r="R188" s="244"/>
      <c r="T188" s="245"/>
      <c r="U188" s="239"/>
      <c r="V188" s="239"/>
      <c r="W188" s="239"/>
      <c r="X188" s="239"/>
      <c r="Y188" s="239"/>
      <c r="Z188" s="239"/>
      <c r="AA188" s="246"/>
      <c r="AT188" s="247" t="s">
        <v>204</v>
      </c>
      <c r="AU188" s="247" t="s">
        <v>147</v>
      </c>
      <c r="AV188" s="10" t="s">
        <v>147</v>
      </c>
      <c r="AW188" s="10" t="s">
        <v>205</v>
      </c>
      <c r="AX188" s="10" t="s">
        <v>25</v>
      </c>
      <c r="AY188" s="247" t="s">
        <v>192</v>
      </c>
    </row>
    <row r="189" s="1" customFormat="1" ht="25.5" customHeight="1">
      <c r="B189" s="46"/>
      <c r="C189" s="219" t="s">
        <v>316</v>
      </c>
      <c r="D189" s="219" t="s">
        <v>193</v>
      </c>
      <c r="E189" s="220" t="s">
        <v>317</v>
      </c>
      <c r="F189" s="221" t="s">
        <v>318</v>
      </c>
      <c r="G189" s="221"/>
      <c r="H189" s="221"/>
      <c r="I189" s="221"/>
      <c r="J189" s="222" t="s">
        <v>240</v>
      </c>
      <c r="K189" s="223">
        <v>336.524</v>
      </c>
      <c r="L189" s="224">
        <v>0</v>
      </c>
      <c r="M189" s="225"/>
      <c r="N189" s="226">
        <f>ROUND(L189*K189,2)</f>
        <v>0</v>
      </c>
      <c r="O189" s="226"/>
      <c r="P189" s="226"/>
      <c r="Q189" s="226"/>
      <c r="R189" s="48"/>
      <c r="T189" s="227" t="s">
        <v>23</v>
      </c>
      <c r="U189" s="56" t="s">
        <v>47</v>
      </c>
      <c r="V189" s="47"/>
      <c r="W189" s="228">
        <f>V189*K189</f>
        <v>0</v>
      </c>
      <c r="X189" s="228">
        <v>0</v>
      </c>
      <c r="Y189" s="228">
        <f>X189*K189</f>
        <v>0</v>
      </c>
      <c r="Z189" s="228">
        <v>0.0017700000000000001</v>
      </c>
      <c r="AA189" s="229">
        <f>Z189*K189</f>
        <v>0.59564748000000001</v>
      </c>
      <c r="AR189" s="22" t="s">
        <v>267</v>
      </c>
      <c r="AT189" s="22" t="s">
        <v>193</v>
      </c>
      <c r="AU189" s="22" t="s">
        <v>147</v>
      </c>
      <c r="AY189" s="22" t="s">
        <v>192</v>
      </c>
      <c r="BE189" s="142">
        <f>IF(U189="základní",N189,0)</f>
        <v>0</v>
      </c>
      <c r="BF189" s="142">
        <f>IF(U189="snížená",N189,0)</f>
        <v>0</v>
      </c>
      <c r="BG189" s="142">
        <f>IF(U189="zákl. přenesená",N189,0)</f>
        <v>0</v>
      </c>
      <c r="BH189" s="142">
        <f>IF(U189="sníž. přenesená",N189,0)</f>
        <v>0</v>
      </c>
      <c r="BI189" s="142">
        <f>IF(U189="nulová",N189,0)</f>
        <v>0</v>
      </c>
      <c r="BJ189" s="22" t="s">
        <v>25</v>
      </c>
      <c r="BK189" s="142">
        <f>ROUND(L189*K189,2)</f>
        <v>0</v>
      </c>
      <c r="BL189" s="22" t="s">
        <v>267</v>
      </c>
      <c r="BM189" s="22" t="s">
        <v>319</v>
      </c>
    </row>
    <row r="190" s="10" customFormat="1" ht="16.5" customHeight="1">
      <c r="B190" s="238"/>
      <c r="C190" s="239"/>
      <c r="D190" s="239"/>
      <c r="E190" s="240" t="s">
        <v>23</v>
      </c>
      <c r="F190" s="241" t="s">
        <v>320</v>
      </c>
      <c r="G190" s="242"/>
      <c r="H190" s="242"/>
      <c r="I190" s="242"/>
      <c r="J190" s="239"/>
      <c r="K190" s="243">
        <v>336.524</v>
      </c>
      <c r="L190" s="239"/>
      <c r="M190" s="239"/>
      <c r="N190" s="239"/>
      <c r="O190" s="239"/>
      <c r="P190" s="239"/>
      <c r="Q190" s="239"/>
      <c r="R190" s="244"/>
      <c r="T190" s="245"/>
      <c r="U190" s="239"/>
      <c r="V190" s="239"/>
      <c r="W190" s="239"/>
      <c r="X190" s="239"/>
      <c r="Y190" s="239"/>
      <c r="Z190" s="239"/>
      <c r="AA190" s="246"/>
      <c r="AT190" s="247" t="s">
        <v>204</v>
      </c>
      <c r="AU190" s="247" t="s">
        <v>147</v>
      </c>
      <c r="AV190" s="10" t="s">
        <v>147</v>
      </c>
      <c r="AW190" s="10" t="s">
        <v>205</v>
      </c>
      <c r="AX190" s="10" t="s">
        <v>25</v>
      </c>
      <c r="AY190" s="247" t="s">
        <v>192</v>
      </c>
    </row>
    <row r="191" s="1" customFormat="1" ht="25.5" customHeight="1">
      <c r="B191" s="46"/>
      <c r="C191" s="219" t="s">
        <v>321</v>
      </c>
      <c r="D191" s="219" t="s">
        <v>193</v>
      </c>
      <c r="E191" s="220" t="s">
        <v>322</v>
      </c>
      <c r="F191" s="221" t="s">
        <v>323</v>
      </c>
      <c r="G191" s="221"/>
      <c r="H191" s="221"/>
      <c r="I191" s="221"/>
      <c r="J191" s="222" t="s">
        <v>240</v>
      </c>
      <c r="K191" s="223">
        <v>77.200000000000003</v>
      </c>
      <c r="L191" s="224">
        <v>0</v>
      </c>
      <c r="M191" s="225"/>
      <c r="N191" s="226">
        <f>ROUND(L191*K191,2)</f>
        <v>0</v>
      </c>
      <c r="O191" s="226"/>
      <c r="P191" s="226"/>
      <c r="Q191" s="226"/>
      <c r="R191" s="48"/>
      <c r="T191" s="227" t="s">
        <v>23</v>
      </c>
      <c r="U191" s="56" t="s">
        <v>47</v>
      </c>
      <c r="V191" s="47"/>
      <c r="W191" s="228">
        <f>V191*K191</f>
        <v>0</v>
      </c>
      <c r="X191" s="228">
        <v>0</v>
      </c>
      <c r="Y191" s="228">
        <f>X191*K191</f>
        <v>0</v>
      </c>
      <c r="Z191" s="228">
        <v>0.00191</v>
      </c>
      <c r="AA191" s="229">
        <f>Z191*K191</f>
        <v>0.147452</v>
      </c>
      <c r="AR191" s="22" t="s">
        <v>267</v>
      </c>
      <c r="AT191" s="22" t="s">
        <v>193</v>
      </c>
      <c r="AU191" s="22" t="s">
        <v>147</v>
      </c>
      <c r="AY191" s="22" t="s">
        <v>192</v>
      </c>
      <c r="BE191" s="142">
        <f>IF(U191="základní",N191,0)</f>
        <v>0</v>
      </c>
      <c r="BF191" s="142">
        <f>IF(U191="snížená",N191,0)</f>
        <v>0</v>
      </c>
      <c r="BG191" s="142">
        <f>IF(U191="zákl. přenesená",N191,0)</f>
        <v>0</v>
      </c>
      <c r="BH191" s="142">
        <f>IF(U191="sníž. přenesená",N191,0)</f>
        <v>0</v>
      </c>
      <c r="BI191" s="142">
        <f>IF(U191="nulová",N191,0)</f>
        <v>0</v>
      </c>
      <c r="BJ191" s="22" t="s">
        <v>25</v>
      </c>
      <c r="BK191" s="142">
        <f>ROUND(L191*K191,2)</f>
        <v>0</v>
      </c>
      <c r="BL191" s="22" t="s">
        <v>267</v>
      </c>
      <c r="BM191" s="22" t="s">
        <v>324</v>
      </c>
    </row>
    <row r="192" s="10" customFormat="1" ht="16.5" customHeight="1">
      <c r="B192" s="238"/>
      <c r="C192" s="239"/>
      <c r="D192" s="239"/>
      <c r="E192" s="240" t="s">
        <v>23</v>
      </c>
      <c r="F192" s="241" t="s">
        <v>325</v>
      </c>
      <c r="G192" s="242"/>
      <c r="H192" s="242"/>
      <c r="I192" s="242"/>
      <c r="J192" s="239"/>
      <c r="K192" s="243">
        <v>77.200000000000003</v>
      </c>
      <c r="L192" s="239"/>
      <c r="M192" s="239"/>
      <c r="N192" s="239"/>
      <c r="O192" s="239"/>
      <c r="P192" s="239"/>
      <c r="Q192" s="239"/>
      <c r="R192" s="244"/>
      <c r="T192" s="245"/>
      <c r="U192" s="239"/>
      <c r="V192" s="239"/>
      <c r="W192" s="239"/>
      <c r="X192" s="239"/>
      <c r="Y192" s="239"/>
      <c r="Z192" s="239"/>
      <c r="AA192" s="246"/>
      <c r="AT192" s="247" t="s">
        <v>204</v>
      </c>
      <c r="AU192" s="247" t="s">
        <v>147</v>
      </c>
      <c r="AV192" s="10" t="s">
        <v>147</v>
      </c>
      <c r="AW192" s="10" t="s">
        <v>205</v>
      </c>
      <c r="AX192" s="10" t="s">
        <v>25</v>
      </c>
      <c r="AY192" s="247" t="s">
        <v>192</v>
      </c>
    </row>
    <row r="193" s="1" customFormat="1" ht="16.5" customHeight="1">
      <c r="B193" s="46"/>
      <c r="C193" s="219" t="s">
        <v>326</v>
      </c>
      <c r="D193" s="219" t="s">
        <v>193</v>
      </c>
      <c r="E193" s="220" t="s">
        <v>327</v>
      </c>
      <c r="F193" s="221" t="s">
        <v>328</v>
      </c>
      <c r="G193" s="221"/>
      <c r="H193" s="221"/>
      <c r="I193" s="221"/>
      <c r="J193" s="222" t="s">
        <v>240</v>
      </c>
      <c r="K193" s="223">
        <v>57.799999999999997</v>
      </c>
      <c r="L193" s="224">
        <v>0</v>
      </c>
      <c r="M193" s="225"/>
      <c r="N193" s="226">
        <f>ROUND(L193*K193,2)</f>
        <v>0</v>
      </c>
      <c r="O193" s="226"/>
      <c r="P193" s="226"/>
      <c r="Q193" s="226"/>
      <c r="R193" s="48"/>
      <c r="T193" s="227" t="s">
        <v>23</v>
      </c>
      <c r="U193" s="56" t="s">
        <v>47</v>
      </c>
      <c r="V193" s="47"/>
      <c r="W193" s="228">
        <f>V193*K193</f>
        <v>0</v>
      </c>
      <c r="X193" s="228">
        <v>0</v>
      </c>
      <c r="Y193" s="228">
        <f>X193*K193</f>
        <v>0</v>
      </c>
      <c r="Z193" s="228">
        <v>0.00175</v>
      </c>
      <c r="AA193" s="229">
        <f>Z193*K193</f>
        <v>0.10115</v>
      </c>
      <c r="AR193" s="22" t="s">
        <v>267</v>
      </c>
      <c r="AT193" s="22" t="s">
        <v>193</v>
      </c>
      <c r="AU193" s="22" t="s">
        <v>147</v>
      </c>
      <c r="AY193" s="22" t="s">
        <v>192</v>
      </c>
      <c r="BE193" s="142">
        <f>IF(U193="základní",N193,0)</f>
        <v>0</v>
      </c>
      <c r="BF193" s="142">
        <f>IF(U193="snížená",N193,0)</f>
        <v>0</v>
      </c>
      <c r="BG193" s="142">
        <f>IF(U193="zákl. přenesená",N193,0)</f>
        <v>0</v>
      </c>
      <c r="BH193" s="142">
        <f>IF(U193="sníž. přenesená",N193,0)</f>
        <v>0</v>
      </c>
      <c r="BI193" s="142">
        <f>IF(U193="nulová",N193,0)</f>
        <v>0</v>
      </c>
      <c r="BJ193" s="22" t="s">
        <v>25</v>
      </c>
      <c r="BK193" s="142">
        <f>ROUND(L193*K193,2)</f>
        <v>0</v>
      </c>
      <c r="BL193" s="22" t="s">
        <v>267</v>
      </c>
      <c r="BM193" s="22" t="s">
        <v>329</v>
      </c>
    </row>
    <row r="194" s="10" customFormat="1" ht="16.5" customHeight="1">
      <c r="B194" s="238"/>
      <c r="C194" s="239"/>
      <c r="D194" s="239"/>
      <c r="E194" s="240" t="s">
        <v>23</v>
      </c>
      <c r="F194" s="241" t="s">
        <v>330</v>
      </c>
      <c r="G194" s="242"/>
      <c r="H194" s="242"/>
      <c r="I194" s="242"/>
      <c r="J194" s="239"/>
      <c r="K194" s="243">
        <v>57.799999999999997</v>
      </c>
      <c r="L194" s="239"/>
      <c r="M194" s="239"/>
      <c r="N194" s="239"/>
      <c r="O194" s="239"/>
      <c r="P194" s="239"/>
      <c r="Q194" s="239"/>
      <c r="R194" s="244"/>
      <c r="T194" s="245"/>
      <c r="U194" s="239"/>
      <c r="V194" s="239"/>
      <c r="W194" s="239"/>
      <c r="X194" s="239"/>
      <c r="Y194" s="239"/>
      <c r="Z194" s="239"/>
      <c r="AA194" s="246"/>
      <c r="AT194" s="247" t="s">
        <v>204</v>
      </c>
      <c r="AU194" s="247" t="s">
        <v>147</v>
      </c>
      <c r="AV194" s="10" t="s">
        <v>147</v>
      </c>
      <c r="AW194" s="10" t="s">
        <v>205</v>
      </c>
      <c r="AX194" s="10" t="s">
        <v>25</v>
      </c>
      <c r="AY194" s="247" t="s">
        <v>192</v>
      </c>
    </row>
    <row r="195" s="1" customFormat="1" ht="16.5" customHeight="1">
      <c r="B195" s="46"/>
      <c r="C195" s="219" t="s">
        <v>331</v>
      </c>
      <c r="D195" s="219" t="s">
        <v>193</v>
      </c>
      <c r="E195" s="220" t="s">
        <v>332</v>
      </c>
      <c r="F195" s="221" t="s">
        <v>333</v>
      </c>
      <c r="G195" s="221"/>
      <c r="H195" s="221"/>
      <c r="I195" s="221"/>
      <c r="J195" s="222" t="s">
        <v>240</v>
      </c>
      <c r="K195" s="223">
        <v>336.524</v>
      </c>
      <c r="L195" s="224">
        <v>0</v>
      </c>
      <c r="M195" s="225"/>
      <c r="N195" s="226">
        <f>ROUND(L195*K195,2)</f>
        <v>0</v>
      </c>
      <c r="O195" s="226"/>
      <c r="P195" s="226"/>
      <c r="Q195" s="226"/>
      <c r="R195" s="48"/>
      <c r="T195" s="227" t="s">
        <v>23</v>
      </c>
      <c r="U195" s="56" t="s">
        <v>47</v>
      </c>
      <c r="V195" s="47"/>
      <c r="W195" s="228">
        <f>V195*K195</f>
        <v>0</v>
      </c>
      <c r="X195" s="228">
        <v>0</v>
      </c>
      <c r="Y195" s="228">
        <f>X195*K195</f>
        <v>0</v>
      </c>
      <c r="Z195" s="228">
        <v>0.0025999999999999999</v>
      </c>
      <c r="AA195" s="229">
        <f>Z195*K195</f>
        <v>0.87496239999999992</v>
      </c>
      <c r="AR195" s="22" t="s">
        <v>267</v>
      </c>
      <c r="AT195" s="22" t="s">
        <v>193</v>
      </c>
      <c r="AU195" s="22" t="s">
        <v>147</v>
      </c>
      <c r="AY195" s="22" t="s">
        <v>192</v>
      </c>
      <c r="BE195" s="142">
        <f>IF(U195="základní",N195,0)</f>
        <v>0</v>
      </c>
      <c r="BF195" s="142">
        <f>IF(U195="snížená",N195,0)</f>
        <v>0</v>
      </c>
      <c r="BG195" s="142">
        <f>IF(U195="zákl. přenesená",N195,0)</f>
        <v>0</v>
      </c>
      <c r="BH195" s="142">
        <f>IF(U195="sníž. přenesená",N195,0)</f>
        <v>0</v>
      </c>
      <c r="BI195" s="142">
        <f>IF(U195="nulová",N195,0)</f>
        <v>0</v>
      </c>
      <c r="BJ195" s="22" t="s">
        <v>25</v>
      </c>
      <c r="BK195" s="142">
        <f>ROUND(L195*K195,2)</f>
        <v>0</v>
      </c>
      <c r="BL195" s="22" t="s">
        <v>267</v>
      </c>
      <c r="BM195" s="22" t="s">
        <v>334</v>
      </c>
    </row>
    <row r="196" s="10" customFormat="1" ht="16.5" customHeight="1">
      <c r="B196" s="238"/>
      <c r="C196" s="239"/>
      <c r="D196" s="239"/>
      <c r="E196" s="240" t="s">
        <v>23</v>
      </c>
      <c r="F196" s="241" t="s">
        <v>320</v>
      </c>
      <c r="G196" s="242"/>
      <c r="H196" s="242"/>
      <c r="I196" s="242"/>
      <c r="J196" s="239"/>
      <c r="K196" s="243">
        <v>336.524</v>
      </c>
      <c r="L196" s="239"/>
      <c r="M196" s="239"/>
      <c r="N196" s="239"/>
      <c r="O196" s="239"/>
      <c r="P196" s="239"/>
      <c r="Q196" s="239"/>
      <c r="R196" s="244"/>
      <c r="T196" s="245"/>
      <c r="U196" s="239"/>
      <c r="V196" s="239"/>
      <c r="W196" s="239"/>
      <c r="X196" s="239"/>
      <c r="Y196" s="239"/>
      <c r="Z196" s="239"/>
      <c r="AA196" s="246"/>
      <c r="AT196" s="247" t="s">
        <v>204</v>
      </c>
      <c r="AU196" s="247" t="s">
        <v>147</v>
      </c>
      <c r="AV196" s="10" t="s">
        <v>147</v>
      </c>
      <c r="AW196" s="10" t="s">
        <v>205</v>
      </c>
      <c r="AX196" s="10" t="s">
        <v>25</v>
      </c>
      <c r="AY196" s="247" t="s">
        <v>192</v>
      </c>
    </row>
    <row r="197" s="1" customFormat="1" ht="16.5" customHeight="1">
      <c r="B197" s="46"/>
      <c r="C197" s="219" t="s">
        <v>335</v>
      </c>
      <c r="D197" s="219" t="s">
        <v>193</v>
      </c>
      <c r="E197" s="220" t="s">
        <v>336</v>
      </c>
      <c r="F197" s="221" t="s">
        <v>337</v>
      </c>
      <c r="G197" s="221"/>
      <c r="H197" s="221"/>
      <c r="I197" s="221"/>
      <c r="J197" s="222" t="s">
        <v>240</v>
      </c>
      <c r="K197" s="223">
        <v>518</v>
      </c>
      <c r="L197" s="224">
        <v>0</v>
      </c>
      <c r="M197" s="225"/>
      <c r="N197" s="226">
        <f>ROUND(L197*K197,2)</f>
        <v>0</v>
      </c>
      <c r="O197" s="226"/>
      <c r="P197" s="226"/>
      <c r="Q197" s="226"/>
      <c r="R197" s="48"/>
      <c r="T197" s="227" t="s">
        <v>23</v>
      </c>
      <c r="U197" s="56" t="s">
        <v>47</v>
      </c>
      <c r="V197" s="47"/>
      <c r="W197" s="228">
        <f>V197*K197</f>
        <v>0</v>
      </c>
      <c r="X197" s="228">
        <v>0</v>
      </c>
      <c r="Y197" s="228">
        <f>X197*K197</f>
        <v>0</v>
      </c>
      <c r="Z197" s="228">
        <v>0.0039399999999999999</v>
      </c>
      <c r="AA197" s="229">
        <f>Z197*K197</f>
        <v>2.0409199999999998</v>
      </c>
      <c r="AR197" s="22" t="s">
        <v>267</v>
      </c>
      <c r="AT197" s="22" t="s">
        <v>193</v>
      </c>
      <c r="AU197" s="22" t="s">
        <v>147</v>
      </c>
      <c r="AY197" s="22" t="s">
        <v>192</v>
      </c>
      <c r="BE197" s="142">
        <f>IF(U197="základní",N197,0)</f>
        <v>0</v>
      </c>
      <c r="BF197" s="142">
        <f>IF(U197="snížená",N197,0)</f>
        <v>0</v>
      </c>
      <c r="BG197" s="142">
        <f>IF(U197="zákl. přenesená",N197,0)</f>
        <v>0</v>
      </c>
      <c r="BH197" s="142">
        <f>IF(U197="sníž. přenesená",N197,0)</f>
        <v>0</v>
      </c>
      <c r="BI197" s="142">
        <f>IF(U197="nulová",N197,0)</f>
        <v>0</v>
      </c>
      <c r="BJ197" s="22" t="s">
        <v>25</v>
      </c>
      <c r="BK197" s="142">
        <f>ROUND(L197*K197,2)</f>
        <v>0</v>
      </c>
      <c r="BL197" s="22" t="s">
        <v>267</v>
      </c>
      <c r="BM197" s="22" t="s">
        <v>338</v>
      </c>
    </row>
    <row r="198" s="10" customFormat="1" ht="16.5" customHeight="1">
      <c r="B198" s="238"/>
      <c r="C198" s="239"/>
      <c r="D198" s="239"/>
      <c r="E198" s="240" t="s">
        <v>23</v>
      </c>
      <c r="F198" s="241" t="s">
        <v>339</v>
      </c>
      <c r="G198" s="242"/>
      <c r="H198" s="242"/>
      <c r="I198" s="242"/>
      <c r="J198" s="239"/>
      <c r="K198" s="243">
        <v>518</v>
      </c>
      <c r="L198" s="239"/>
      <c r="M198" s="239"/>
      <c r="N198" s="239"/>
      <c r="O198" s="239"/>
      <c r="P198" s="239"/>
      <c r="Q198" s="239"/>
      <c r="R198" s="244"/>
      <c r="T198" s="245"/>
      <c r="U198" s="239"/>
      <c r="V198" s="239"/>
      <c r="W198" s="239"/>
      <c r="X198" s="239"/>
      <c r="Y198" s="239"/>
      <c r="Z198" s="239"/>
      <c r="AA198" s="246"/>
      <c r="AT198" s="247" t="s">
        <v>204</v>
      </c>
      <c r="AU198" s="247" t="s">
        <v>147</v>
      </c>
      <c r="AV198" s="10" t="s">
        <v>147</v>
      </c>
      <c r="AW198" s="10" t="s">
        <v>205</v>
      </c>
      <c r="AX198" s="10" t="s">
        <v>25</v>
      </c>
      <c r="AY198" s="247" t="s">
        <v>192</v>
      </c>
    </row>
    <row r="199" s="1" customFormat="1" ht="16.5" customHeight="1">
      <c r="B199" s="46"/>
      <c r="C199" s="219" t="s">
        <v>340</v>
      </c>
      <c r="D199" s="219" t="s">
        <v>193</v>
      </c>
      <c r="E199" s="220" t="s">
        <v>341</v>
      </c>
      <c r="F199" s="221" t="s">
        <v>342</v>
      </c>
      <c r="G199" s="221"/>
      <c r="H199" s="221"/>
      <c r="I199" s="221"/>
      <c r="J199" s="222" t="s">
        <v>196</v>
      </c>
      <c r="K199" s="223">
        <v>34</v>
      </c>
      <c r="L199" s="224">
        <v>0</v>
      </c>
      <c r="M199" s="225"/>
      <c r="N199" s="226">
        <f>ROUND(L199*K199,2)</f>
        <v>0</v>
      </c>
      <c r="O199" s="226"/>
      <c r="P199" s="226"/>
      <c r="Q199" s="226"/>
      <c r="R199" s="48"/>
      <c r="T199" s="227" t="s">
        <v>23</v>
      </c>
      <c r="U199" s="56" t="s">
        <v>47</v>
      </c>
      <c r="V199" s="47"/>
      <c r="W199" s="228">
        <f>V199*K199</f>
        <v>0</v>
      </c>
      <c r="X199" s="228">
        <v>0</v>
      </c>
      <c r="Y199" s="228">
        <f>X199*K199</f>
        <v>0</v>
      </c>
      <c r="Z199" s="228">
        <v>0.0039399999999999999</v>
      </c>
      <c r="AA199" s="229">
        <f>Z199*K199</f>
        <v>0.13396</v>
      </c>
      <c r="AR199" s="22" t="s">
        <v>267</v>
      </c>
      <c r="AT199" s="22" t="s">
        <v>193</v>
      </c>
      <c r="AU199" s="22" t="s">
        <v>147</v>
      </c>
      <c r="AY199" s="22" t="s">
        <v>192</v>
      </c>
      <c r="BE199" s="142">
        <f>IF(U199="základní",N199,0)</f>
        <v>0</v>
      </c>
      <c r="BF199" s="142">
        <f>IF(U199="snížená",N199,0)</f>
        <v>0</v>
      </c>
      <c r="BG199" s="142">
        <f>IF(U199="zákl. přenesená",N199,0)</f>
        <v>0</v>
      </c>
      <c r="BH199" s="142">
        <f>IF(U199="sníž. přenesená",N199,0)</f>
        <v>0</v>
      </c>
      <c r="BI199" s="142">
        <f>IF(U199="nulová",N199,0)</f>
        <v>0</v>
      </c>
      <c r="BJ199" s="22" t="s">
        <v>25</v>
      </c>
      <c r="BK199" s="142">
        <f>ROUND(L199*K199,2)</f>
        <v>0</v>
      </c>
      <c r="BL199" s="22" t="s">
        <v>267</v>
      </c>
      <c r="BM199" s="22" t="s">
        <v>343</v>
      </c>
    </row>
    <row r="200" s="10" customFormat="1" ht="16.5" customHeight="1">
      <c r="B200" s="238"/>
      <c r="C200" s="239"/>
      <c r="D200" s="239"/>
      <c r="E200" s="240" t="s">
        <v>23</v>
      </c>
      <c r="F200" s="241" t="s">
        <v>344</v>
      </c>
      <c r="G200" s="242"/>
      <c r="H200" s="242"/>
      <c r="I200" s="242"/>
      <c r="J200" s="239"/>
      <c r="K200" s="243">
        <v>34</v>
      </c>
      <c r="L200" s="239"/>
      <c r="M200" s="239"/>
      <c r="N200" s="239"/>
      <c r="O200" s="239"/>
      <c r="P200" s="239"/>
      <c r="Q200" s="239"/>
      <c r="R200" s="244"/>
      <c r="T200" s="245"/>
      <c r="U200" s="239"/>
      <c r="V200" s="239"/>
      <c r="W200" s="239"/>
      <c r="X200" s="239"/>
      <c r="Y200" s="239"/>
      <c r="Z200" s="239"/>
      <c r="AA200" s="246"/>
      <c r="AT200" s="247" t="s">
        <v>204</v>
      </c>
      <c r="AU200" s="247" t="s">
        <v>147</v>
      </c>
      <c r="AV200" s="10" t="s">
        <v>147</v>
      </c>
      <c r="AW200" s="10" t="s">
        <v>205</v>
      </c>
      <c r="AX200" s="10" t="s">
        <v>25</v>
      </c>
      <c r="AY200" s="247" t="s">
        <v>192</v>
      </c>
    </row>
    <row r="201" s="9" customFormat="1" ht="29.88" customHeight="1">
      <c r="B201" s="206"/>
      <c r="C201" s="207"/>
      <c r="D201" s="216" t="s">
        <v>165</v>
      </c>
      <c r="E201" s="216"/>
      <c r="F201" s="216"/>
      <c r="G201" s="216"/>
      <c r="H201" s="216"/>
      <c r="I201" s="216"/>
      <c r="J201" s="216"/>
      <c r="K201" s="216"/>
      <c r="L201" s="216"/>
      <c r="M201" s="216"/>
      <c r="N201" s="217">
        <f>BK201</f>
        <v>0</v>
      </c>
      <c r="O201" s="218"/>
      <c r="P201" s="218"/>
      <c r="Q201" s="218"/>
      <c r="R201" s="209"/>
      <c r="T201" s="210"/>
      <c r="U201" s="207"/>
      <c r="V201" s="207"/>
      <c r="W201" s="211">
        <f>SUM(W202:W209)</f>
        <v>0</v>
      </c>
      <c r="X201" s="207"/>
      <c r="Y201" s="211">
        <f>SUM(Y202:Y209)</f>
        <v>0</v>
      </c>
      <c r="Z201" s="207"/>
      <c r="AA201" s="212">
        <f>SUM(AA202:AA209)</f>
        <v>26.428198999999999</v>
      </c>
      <c r="AR201" s="213" t="s">
        <v>147</v>
      </c>
      <c r="AT201" s="214" t="s">
        <v>81</v>
      </c>
      <c r="AU201" s="214" t="s">
        <v>25</v>
      </c>
      <c r="AY201" s="213" t="s">
        <v>192</v>
      </c>
      <c r="BK201" s="215">
        <f>SUM(BK202:BK209)</f>
        <v>0</v>
      </c>
    </row>
    <row r="202" s="1" customFormat="1" ht="25.5" customHeight="1">
      <c r="B202" s="46"/>
      <c r="C202" s="219" t="s">
        <v>345</v>
      </c>
      <c r="D202" s="219" t="s">
        <v>193</v>
      </c>
      <c r="E202" s="220" t="s">
        <v>346</v>
      </c>
      <c r="F202" s="221" t="s">
        <v>347</v>
      </c>
      <c r="G202" s="221"/>
      <c r="H202" s="221"/>
      <c r="I202" s="221"/>
      <c r="J202" s="222" t="s">
        <v>23</v>
      </c>
      <c r="K202" s="223">
        <v>3247.4569999999999</v>
      </c>
      <c r="L202" s="224">
        <v>0</v>
      </c>
      <c r="M202" s="225"/>
      <c r="N202" s="226">
        <f>ROUND(L202*K202,2)</f>
        <v>0</v>
      </c>
      <c r="O202" s="226"/>
      <c r="P202" s="226"/>
      <c r="Q202" s="226"/>
      <c r="R202" s="48"/>
      <c r="T202" s="227" t="s">
        <v>23</v>
      </c>
      <c r="U202" s="56" t="s">
        <v>47</v>
      </c>
      <c r="V202" s="47"/>
      <c r="W202" s="228">
        <f>V202*K202</f>
        <v>0</v>
      </c>
      <c r="X202" s="228">
        <v>0</v>
      </c>
      <c r="Y202" s="228">
        <f>X202*K202</f>
        <v>0</v>
      </c>
      <c r="Z202" s="228">
        <v>0.0070000000000000001</v>
      </c>
      <c r="AA202" s="229">
        <f>Z202*K202</f>
        <v>22.732199000000001</v>
      </c>
      <c r="AR202" s="22" t="s">
        <v>267</v>
      </c>
      <c r="AT202" s="22" t="s">
        <v>193</v>
      </c>
      <c r="AU202" s="22" t="s">
        <v>147</v>
      </c>
      <c r="AY202" s="22" t="s">
        <v>192</v>
      </c>
      <c r="BE202" s="142">
        <f>IF(U202="základní",N202,0)</f>
        <v>0</v>
      </c>
      <c r="BF202" s="142">
        <f>IF(U202="snížená",N202,0)</f>
        <v>0</v>
      </c>
      <c r="BG202" s="142">
        <f>IF(U202="zákl. přenesená",N202,0)</f>
        <v>0</v>
      </c>
      <c r="BH202" s="142">
        <f>IF(U202="sníž. přenesená",N202,0)</f>
        <v>0</v>
      </c>
      <c r="BI202" s="142">
        <f>IF(U202="nulová",N202,0)</f>
        <v>0</v>
      </c>
      <c r="BJ202" s="22" t="s">
        <v>25</v>
      </c>
      <c r="BK202" s="142">
        <f>ROUND(L202*K202,2)</f>
        <v>0</v>
      </c>
      <c r="BL202" s="22" t="s">
        <v>267</v>
      </c>
      <c r="BM202" s="22" t="s">
        <v>348</v>
      </c>
    </row>
    <row r="203" s="10" customFormat="1" ht="16.5" customHeight="1">
      <c r="B203" s="238"/>
      <c r="C203" s="239"/>
      <c r="D203" s="239"/>
      <c r="E203" s="240" t="s">
        <v>23</v>
      </c>
      <c r="F203" s="241" t="s">
        <v>349</v>
      </c>
      <c r="G203" s="242"/>
      <c r="H203" s="242"/>
      <c r="I203" s="242"/>
      <c r="J203" s="239"/>
      <c r="K203" s="243">
        <v>3247.4566</v>
      </c>
      <c r="L203" s="239"/>
      <c r="M203" s="239"/>
      <c r="N203" s="239"/>
      <c r="O203" s="239"/>
      <c r="P203" s="239"/>
      <c r="Q203" s="239"/>
      <c r="R203" s="244"/>
      <c r="T203" s="245"/>
      <c r="U203" s="239"/>
      <c r="V203" s="239"/>
      <c r="W203" s="239"/>
      <c r="X203" s="239"/>
      <c r="Y203" s="239"/>
      <c r="Z203" s="239"/>
      <c r="AA203" s="246"/>
      <c r="AT203" s="247" t="s">
        <v>204</v>
      </c>
      <c r="AU203" s="247" t="s">
        <v>147</v>
      </c>
      <c r="AV203" s="10" t="s">
        <v>147</v>
      </c>
      <c r="AW203" s="10" t="s">
        <v>205</v>
      </c>
      <c r="AX203" s="10" t="s">
        <v>25</v>
      </c>
      <c r="AY203" s="247" t="s">
        <v>192</v>
      </c>
    </row>
    <row r="204" s="1" customFormat="1" ht="38.25" customHeight="1">
      <c r="B204" s="46"/>
      <c r="C204" s="219" t="s">
        <v>350</v>
      </c>
      <c r="D204" s="219" t="s">
        <v>193</v>
      </c>
      <c r="E204" s="220" t="s">
        <v>351</v>
      </c>
      <c r="F204" s="221" t="s">
        <v>352</v>
      </c>
      <c r="G204" s="221"/>
      <c r="H204" s="221"/>
      <c r="I204" s="221"/>
      <c r="J204" s="222" t="s">
        <v>210</v>
      </c>
      <c r="K204" s="223">
        <v>336</v>
      </c>
      <c r="L204" s="224">
        <v>0</v>
      </c>
      <c r="M204" s="225"/>
      <c r="N204" s="226">
        <f>ROUND(L204*K204,2)</f>
        <v>0</v>
      </c>
      <c r="O204" s="226"/>
      <c r="P204" s="226"/>
      <c r="Q204" s="226"/>
      <c r="R204" s="48"/>
      <c r="T204" s="227" t="s">
        <v>23</v>
      </c>
      <c r="U204" s="56" t="s">
        <v>47</v>
      </c>
      <c r="V204" s="47"/>
      <c r="W204" s="228">
        <f>V204*K204</f>
        <v>0</v>
      </c>
      <c r="X204" s="228">
        <v>0</v>
      </c>
      <c r="Y204" s="228">
        <f>X204*K204</f>
        <v>0</v>
      </c>
      <c r="Z204" s="228">
        <v>0.010999999999999999</v>
      </c>
      <c r="AA204" s="229">
        <f>Z204*K204</f>
        <v>3.6959999999999997</v>
      </c>
      <c r="AR204" s="22" t="s">
        <v>267</v>
      </c>
      <c r="AT204" s="22" t="s">
        <v>193</v>
      </c>
      <c r="AU204" s="22" t="s">
        <v>147</v>
      </c>
      <c r="AY204" s="22" t="s">
        <v>192</v>
      </c>
      <c r="BE204" s="142">
        <f>IF(U204="základní",N204,0)</f>
        <v>0</v>
      </c>
      <c r="BF204" s="142">
        <f>IF(U204="snížená",N204,0)</f>
        <v>0</v>
      </c>
      <c r="BG204" s="142">
        <f>IF(U204="zákl. přenesená",N204,0)</f>
        <v>0</v>
      </c>
      <c r="BH204" s="142">
        <f>IF(U204="sníž. přenesená",N204,0)</f>
        <v>0</v>
      </c>
      <c r="BI204" s="142">
        <f>IF(U204="nulová",N204,0)</f>
        <v>0</v>
      </c>
      <c r="BJ204" s="22" t="s">
        <v>25</v>
      </c>
      <c r="BK204" s="142">
        <f>ROUND(L204*K204,2)</f>
        <v>0</v>
      </c>
      <c r="BL204" s="22" t="s">
        <v>267</v>
      </c>
      <c r="BM204" s="22" t="s">
        <v>353</v>
      </c>
    </row>
    <row r="205" s="10" customFormat="1" ht="16.5" customHeight="1">
      <c r="B205" s="238"/>
      <c r="C205" s="239"/>
      <c r="D205" s="239"/>
      <c r="E205" s="240" t="s">
        <v>23</v>
      </c>
      <c r="F205" s="241" t="s">
        <v>354</v>
      </c>
      <c r="G205" s="242"/>
      <c r="H205" s="242"/>
      <c r="I205" s="242"/>
      <c r="J205" s="239"/>
      <c r="K205" s="243">
        <v>336</v>
      </c>
      <c r="L205" s="239"/>
      <c r="M205" s="239"/>
      <c r="N205" s="239"/>
      <c r="O205" s="239"/>
      <c r="P205" s="239"/>
      <c r="Q205" s="239"/>
      <c r="R205" s="244"/>
      <c r="T205" s="245"/>
      <c r="U205" s="239"/>
      <c r="V205" s="239"/>
      <c r="W205" s="239"/>
      <c r="X205" s="239"/>
      <c r="Y205" s="239"/>
      <c r="Z205" s="239"/>
      <c r="AA205" s="246"/>
      <c r="AT205" s="247" t="s">
        <v>204</v>
      </c>
      <c r="AU205" s="247" t="s">
        <v>147</v>
      </c>
      <c r="AV205" s="10" t="s">
        <v>147</v>
      </c>
      <c r="AW205" s="10" t="s">
        <v>205</v>
      </c>
      <c r="AX205" s="10" t="s">
        <v>25</v>
      </c>
      <c r="AY205" s="247" t="s">
        <v>192</v>
      </c>
    </row>
    <row r="206" s="1" customFormat="1" ht="16.5" customHeight="1">
      <c r="B206" s="46"/>
      <c r="C206" s="219" t="s">
        <v>355</v>
      </c>
      <c r="D206" s="219" t="s">
        <v>193</v>
      </c>
      <c r="E206" s="220" t="s">
        <v>356</v>
      </c>
      <c r="F206" s="221" t="s">
        <v>357</v>
      </c>
      <c r="G206" s="221"/>
      <c r="H206" s="221"/>
      <c r="I206" s="221"/>
      <c r="J206" s="222" t="s">
        <v>210</v>
      </c>
      <c r="K206" s="223">
        <v>2934.085</v>
      </c>
      <c r="L206" s="224">
        <v>0</v>
      </c>
      <c r="M206" s="225"/>
      <c r="N206" s="226">
        <f>ROUND(L206*K206,2)</f>
        <v>0</v>
      </c>
      <c r="O206" s="226"/>
      <c r="P206" s="226"/>
      <c r="Q206" s="226"/>
      <c r="R206" s="48"/>
      <c r="T206" s="227" t="s">
        <v>23</v>
      </c>
      <c r="U206" s="56" t="s">
        <v>47</v>
      </c>
      <c r="V206" s="47"/>
      <c r="W206" s="228">
        <f>V206*K206</f>
        <v>0</v>
      </c>
      <c r="X206" s="228">
        <v>0</v>
      </c>
      <c r="Y206" s="228">
        <f>X206*K206</f>
        <v>0</v>
      </c>
      <c r="Z206" s="228">
        <v>0</v>
      </c>
      <c r="AA206" s="229">
        <f>Z206*K206</f>
        <v>0</v>
      </c>
      <c r="AR206" s="22" t="s">
        <v>267</v>
      </c>
      <c r="AT206" s="22" t="s">
        <v>193</v>
      </c>
      <c r="AU206" s="22" t="s">
        <v>147</v>
      </c>
      <c r="AY206" s="22" t="s">
        <v>192</v>
      </c>
      <c r="BE206" s="142">
        <f>IF(U206="základní",N206,0)</f>
        <v>0</v>
      </c>
      <c r="BF206" s="142">
        <f>IF(U206="snížená",N206,0)</f>
        <v>0</v>
      </c>
      <c r="BG206" s="142">
        <f>IF(U206="zákl. přenesená",N206,0)</f>
        <v>0</v>
      </c>
      <c r="BH206" s="142">
        <f>IF(U206="sníž. přenesená",N206,0)</f>
        <v>0</v>
      </c>
      <c r="BI206" s="142">
        <f>IF(U206="nulová",N206,0)</f>
        <v>0</v>
      </c>
      <c r="BJ206" s="22" t="s">
        <v>25</v>
      </c>
      <c r="BK206" s="142">
        <f>ROUND(L206*K206,2)</f>
        <v>0</v>
      </c>
      <c r="BL206" s="22" t="s">
        <v>267</v>
      </c>
      <c r="BM206" s="22" t="s">
        <v>358</v>
      </c>
    </row>
    <row r="207" s="10" customFormat="1" ht="16.5" customHeight="1">
      <c r="B207" s="238"/>
      <c r="C207" s="239"/>
      <c r="D207" s="239"/>
      <c r="E207" s="240" t="s">
        <v>23</v>
      </c>
      <c r="F207" s="241" t="s">
        <v>359</v>
      </c>
      <c r="G207" s="242"/>
      <c r="H207" s="242"/>
      <c r="I207" s="242"/>
      <c r="J207" s="239"/>
      <c r="K207" s="243">
        <v>2934.085</v>
      </c>
      <c r="L207" s="239"/>
      <c r="M207" s="239"/>
      <c r="N207" s="239"/>
      <c r="O207" s="239"/>
      <c r="P207" s="239"/>
      <c r="Q207" s="239"/>
      <c r="R207" s="244"/>
      <c r="T207" s="245"/>
      <c r="U207" s="239"/>
      <c r="V207" s="239"/>
      <c r="W207" s="239"/>
      <c r="X207" s="239"/>
      <c r="Y207" s="239"/>
      <c r="Z207" s="239"/>
      <c r="AA207" s="246"/>
      <c r="AT207" s="247" t="s">
        <v>204</v>
      </c>
      <c r="AU207" s="247" t="s">
        <v>147</v>
      </c>
      <c r="AV207" s="10" t="s">
        <v>147</v>
      </c>
      <c r="AW207" s="10" t="s">
        <v>205</v>
      </c>
      <c r="AX207" s="10" t="s">
        <v>25</v>
      </c>
      <c r="AY207" s="247" t="s">
        <v>192</v>
      </c>
    </row>
    <row r="208" s="1" customFormat="1" ht="16.5" customHeight="1">
      <c r="B208" s="46"/>
      <c r="C208" s="219" t="s">
        <v>360</v>
      </c>
      <c r="D208" s="219" t="s">
        <v>193</v>
      </c>
      <c r="E208" s="220" t="s">
        <v>361</v>
      </c>
      <c r="F208" s="221" t="s">
        <v>362</v>
      </c>
      <c r="G208" s="221"/>
      <c r="H208" s="221"/>
      <c r="I208" s="221"/>
      <c r="J208" s="222" t="s">
        <v>210</v>
      </c>
      <c r="K208" s="223">
        <v>2934.085</v>
      </c>
      <c r="L208" s="224">
        <v>0</v>
      </c>
      <c r="M208" s="225"/>
      <c r="N208" s="226">
        <f>ROUND(L208*K208,2)</f>
        <v>0</v>
      </c>
      <c r="O208" s="226"/>
      <c r="P208" s="226"/>
      <c r="Q208" s="226"/>
      <c r="R208" s="48"/>
      <c r="T208" s="227" t="s">
        <v>23</v>
      </c>
      <c r="U208" s="56" t="s">
        <v>47</v>
      </c>
      <c r="V208" s="47"/>
      <c r="W208" s="228">
        <f>V208*K208</f>
        <v>0</v>
      </c>
      <c r="X208" s="228">
        <v>0</v>
      </c>
      <c r="Y208" s="228">
        <f>X208*K208</f>
        <v>0</v>
      </c>
      <c r="Z208" s="228">
        <v>0</v>
      </c>
      <c r="AA208" s="229">
        <f>Z208*K208</f>
        <v>0</v>
      </c>
      <c r="AR208" s="22" t="s">
        <v>267</v>
      </c>
      <c r="AT208" s="22" t="s">
        <v>193</v>
      </c>
      <c r="AU208" s="22" t="s">
        <v>147</v>
      </c>
      <c r="AY208" s="22" t="s">
        <v>192</v>
      </c>
      <c r="BE208" s="142">
        <f>IF(U208="základní",N208,0)</f>
        <v>0</v>
      </c>
      <c r="BF208" s="142">
        <f>IF(U208="snížená",N208,0)</f>
        <v>0</v>
      </c>
      <c r="BG208" s="142">
        <f>IF(U208="zákl. přenesená",N208,0)</f>
        <v>0</v>
      </c>
      <c r="BH208" s="142">
        <f>IF(U208="sníž. přenesená",N208,0)</f>
        <v>0</v>
      </c>
      <c r="BI208" s="142">
        <f>IF(U208="nulová",N208,0)</f>
        <v>0</v>
      </c>
      <c r="BJ208" s="22" t="s">
        <v>25</v>
      </c>
      <c r="BK208" s="142">
        <f>ROUND(L208*K208,2)</f>
        <v>0</v>
      </c>
      <c r="BL208" s="22" t="s">
        <v>267</v>
      </c>
      <c r="BM208" s="22" t="s">
        <v>363</v>
      </c>
    </row>
    <row r="209" s="10" customFormat="1" ht="16.5" customHeight="1">
      <c r="B209" s="238"/>
      <c r="C209" s="239"/>
      <c r="D209" s="239"/>
      <c r="E209" s="240" t="s">
        <v>23</v>
      </c>
      <c r="F209" s="241" t="s">
        <v>359</v>
      </c>
      <c r="G209" s="242"/>
      <c r="H209" s="242"/>
      <c r="I209" s="242"/>
      <c r="J209" s="239"/>
      <c r="K209" s="243">
        <v>2934.085</v>
      </c>
      <c r="L209" s="239"/>
      <c r="M209" s="239"/>
      <c r="N209" s="239"/>
      <c r="O209" s="239"/>
      <c r="P209" s="239"/>
      <c r="Q209" s="239"/>
      <c r="R209" s="244"/>
      <c r="T209" s="245"/>
      <c r="U209" s="239"/>
      <c r="V209" s="239"/>
      <c r="W209" s="239"/>
      <c r="X209" s="239"/>
      <c r="Y209" s="239"/>
      <c r="Z209" s="239"/>
      <c r="AA209" s="246"/>
      <c r="AT209" s="247" t="s">
        <v>204</v>
      </c>
      <c r="AU209" s="247" t="s">
        <v>147</v>
      </c>
      <c r="AV209" s="10" t="s">
        <v>147</v>
      </c>
      <c r="AW209" s="10" t="s">
        <v>205</v>
      </c>
      <c r="AX209" s="10" t="s">
        <v>25</v>
      </c>
      <c r="AY209" s="247" t="s">
        <v>192</v>
      </c>
    </row>
    <row r="210" s="9" customFormat="1" ht="37.44" customHeight="1">
      <c r="B210" s="206"/>
      <c r="C210" s="207"/>
      <c r="D210" s="208" t="s">
        <v>166</v>
      </c>
      <c r="E210" s="208"/>
      <c r="F210" s="208"/>
      <c r="G210" s="208"/>
      <c r="H210" s="208"/>
      <c r="I210" s="208"/>
      <c r="J210" s="208"/>
      <c r="K210" s="208"/>
      <c r="L210" s="208"/>
      <c r="M210" s="208"/>
      <c r="N210" s="185">
        <f>BK210</f>
        <v>0</v>
      </c>
      <c r="O210" s="178"/>
      <c r="P210" s="178"/>
      <c r="Q210" s="178"/>
      <c r="R210" s="209"/>
      <c r="T210" s="210"/>
      <c r="U210" s="207"/>
      <c r="V210" s="207"/>
      <c r="W210" s="211">
        <f>W211</f>
        <v>0</v>
      </c>
      <c r="X210" s="207"/>
      <c r="Y210" s="211">
        <f>Y211</f>
        <v>0</v>
      </c>
      <c r="Z210" s="207"/>
      <c r="AA210" s="212">
        <f>AA211</f>
        <v>0</v>
      </c>
      <c r="AR210" s="213" t="s">
        <v>207</v>
      </c>
      <c r="AT210" s="214" t="s">
        <v>81</v>
      </c>
      <c r="AU210" s="214" t="s">
        <v>82</v>
      </c>
      <c r="AY210" s="213" t="s">
        <v>192</v>
      </c>
      <c r="BK210" s="215">
        <f>BK211</f>
        <v>0</v>
      </c>
    </row>
    <row r="211" s="9" customFormat="1" ht="19.92" customHeight="1">
      <c r="B211" s="206"/>
      <c r="C211" s="207"/>
      <c r="D211" s="216" t="s">
        <v>167</v>
      </c>
      <c r="E211" s="216"/>
      <c r="F211" s="216"/>
      <c r="G211" s="216"/>
      <c r="H211" s="216"/>
      <c r="I211" s="216"/>
      <c r="J211" s="216"/>
      <c r="K211" s="216"/>
      <c r="L211" s="216"/>
      <c r="M211" s="216"/>
      <c r="N211" s="217">
        <f>BK211</f>
        <v>0</v>
      </c>
      <c r="O211" s="218"/>
      <c r="P211" s="218"/>
      <c r="Q211" s="218"/>
      <c r="R211" s="209"/>
      <c r="T211" s="210"/>
      <c r="U211" s="207"/>
      <c r="V211" s="207"/>
      <c r="W211" s="211">
        <f>SUM(W212:W219)</f>
        <v>0</v>
      </c>
      <c r="X211" s="207"/>
      <c r="Y211" s="211">
        <f>SUM(Y212:Y219)</f>
        <v>0</v>
      </c>
      <c r="Z211" s="207"/>
      <c r="AA211" s="212">
        <f>SUM(AA212:AA219)</f>
        <v>0</v>
      </c>
      <c r="AR211" s="213" t="s">
        <v>207</v>
      </c>
      <c r="AT211" s="214" t="s">
        <v>81</v>
      </c>
      <c r="AU211" s="214" t="s">
        <v>25</v>
      </c>
      <c r="AY211" s="213" t="s">
        <v>192</v>
      </c>
      <c r="BK211" s="215">
        <f>SUM(BK212:BK219)</f>
        <v>0</v>
      </c>
    </row>
    <row r="212" s="1" customFormat="1" ht="25.5" customHeight="1">
      <c r="B212" s="46"/>
      <c r="C212" s="219" t="s">
        <v>364</v>
      </c>
      <c r="D212" s="219" t="s">
        <v>193</v>
      </c>
      <c r="E212" s="220" t="s">
        <v>365</v>
      </c>
      <c r="F212" s="221" t="s">
        <v>366</v>
      </c>
      <c r="G212" s="221"/>
      <c r="H212" s="221"/>
      <c r="I212" s="221"/>
      <c r="J212" s="222" t="s">
        <v>245</v>
      </c>
      <c r="K212" s="223">
        <v>67.072000000000003</v>
      </c>
      <c r="L212" s="224">
        <v>0</v>
      </c>
      <c r="M212" s="225"/>
      <c r="N212" s="226">
        <f>ROUND(L212*K212,2)</f>
        <v>0</v>
      </c>
      <c r="O212" s="226"/>
      <c r="P212" s="226"/>
      <c r="Q212" s="226"/>
      <c r="R212" s="48"/>
      <c r="T212" s="227" t="s">
        <v>23</v>
      </c>
      <c r="U212" s="56" t="s">
        <v>47</v>
      </c>
      <c r="V212" s="47"/>
      <c r="W212" s="228">
        <f>V212*K212</f>
        <v>0</v>
      </c>
      <c r="X212" s="228">
        <v>0</v>
      </c>
      <c r="Y212" s="228">
        <f>X212*K212</f>
        <v>0</v>
      </c>
      <c r="Z212" s="228">
        <v>0</v>
      </c>
      <c r="AA212" s="229">
        <f>Z212*K212</f>
        <v>0</v>
      </c>
      <c r="AR212" s="22" t="s">
        <v>367</v>
      </c>
      <c r="AT212" s="22" t="s">
        <v>193</v>
      </c>
      <c r="AU212" s="22" t="s">
        <v>147</v>
      </c>
      <c r="AY212" s="22" t="s">
        <v>192</v>
      </c>
      <c r="BE212" s="142">
        <f>IF(U212="základní",N212,0)</f>
        <v>0</v>
      </c>
      <c r="BF212" s="142">
        <f>IF(U212="snížená",N212,0)</f>
        <v>0</v>
      </c>
      <c r="BG212" s="142">
        <f>IF(U212="zákl. přenesená",N212,0)</f>
        <v>0</v>
      </c>
      <c r="BH212" s="142">
        <f>IF(U212="sníž. přenesená",N212,0)</f>
        <v>0</v>
      </c>
      <c r="BI212" s="142">
        <f>IF(U212="nulová",N212,0)</f>
        <v>0</v>
      </c>
      <c r="BJ212" s="22" t="s">
        <v>25</v>
      </c>
      <c r="BK212" s="142">
        <f>ROUND(L212*K212,2)</f>
        <v>0</v>
      </c>
      <c r="BL212" s="22" t="s">
        <v>367</v>
      </c>
      <c r="BM212" s="22" t="s">
        <v>335</v>
      </c>
    </row>
    <row r="213" s="10" customFormat="1" ht="16.5" customHeight="1">
      <c r="B213" s="238"/>
      <c r="C213" s="239"/>
      <c r="D213" s="239"/>
      <c r="E213" s="240" t="s">
        <v>23</v>
      </c>
      <c r="F213" s="241" t="s">
        <v>368</v>
      </c>
      <c r="G213" s="242"/>
      <c r="H213" s="242"/>
      <c r="I213" s="242"/>
      <c r="J213" s="239"/>
      <c r="K213" s="243">
        <v>20.032271999999999</v>
      </c>
      <c r="L213" s="239"/>
      <c r="M213" s="239"/>
      <c r="N213" s="239"/>
      <c r="O213" s="239"/>
      <c r="P213" s="239"/>
      <c r="Q213" s="239"/>
      <c r="R213" s="244"/>
      <c r="T213" s="245"/>
      <c r="U213" s="239"/>
      <c r="V213" s="239"/>
      <c r="W213" s="239"/>
      <c r="X213" s="239"/>
      <c r="Y213" s="239"/>
      <c r="Z213" s="239"/>
      <c r="AA213" s="246"/>
      <c r="AT213" s="247" t="s">
        <v>204</v>
      </c>
      <c r="AU213" s="247" t="s">
        <v>147</v>
      </c>
      <c r="AV213" s="10" t="s">
        <v>147</v>
      </c>
      <c r="AW213" s="10" t="s">
        <v>205</v>
      </c>
      <c r="AX213" s="10" t="s">
        <v>82</v>
      </c>
      <c r="AY213" s="247" t="s">
        <v>192</v>
      </c>
    </row>
    <row r="214" s="10" customFormat="1" ht="38.25" customHeight="1">
      <c r="B214" s="238"/>
      <c r="C214" s="239"/>
      <c r="D214" s="239"/>
      <c r="E214" s="240" t="s">
        <v>23</v>
      </c>
      <c r="F214" s="257" t="s">
        <v>369</v>
      </c>
      <c r="G214" s="239"/>
      <c r="H214" s="239"/>
      <c r="I214" s="239"/>
      <c r="J214" s="239"/>
      <c r="K214" s="243">
        <v>47.0395094</v>
      </c>
      <c r="L214" s="239"/>
      <c r="M214" s="239"/>
      <c r="N214" s="239"/>
      <c r="O214" s="239"/>
      <c r="P214" s="239"/>
      <c r="Q214" s="239"/>
      <c r="R214" s="244"/>
      <c r="T214" s="245"/>
      <c r="U214" s="239"/>
      <c r="V214" s="239"/>
      <c r="W214" s="239"/>
      <c r="X214" s="239"/>
      <c r="Y214" s="239"/>
      <c r="Z214" s="239"/>
      <c r="AA214" s="246"/>
      <c r="AT214" s="247" t="s">
        <v>204</v>
      </c>
      <c r="AU214" s="247" t="s">
        <v>147</v>
      </c>
      <c r="AV214" s="10" t="s">
        <v>147</v>
      </c>
      <c r="AW214" s="10" t="s">
        <v>205</v>
      </c>
      <c r="AX214" s="10" t="s">
        <v>82</v>
      </c>
      <c r="AY214" s="247" t="s">
        <v>192</v>
      </c>
    </row>
    <row r="215" s="11" customFormat="1" ht="16.5" customHeight="1">
      <c r="B215" s="248"/>
      <c r="C215" s="249"/>
      <c r="D215" s="249"/>
      <c r="E215" s="250" t="s">
        <v>23</v>
      </c>
      <c r="F215" s="251" t="s">
        <v>206</v>
      </c>
      <c r="G215" s="249"/>
      <c r="H215" s="249"/>
      <c r="I215" s="249"/>
      <c r="J215" s="249"/>
      <c r="K215" s="252">
        <v>67.071781400000006</v>
      </c>
      <c r="L215" s="249"/>
      <c r="M215" s="249"/>
      <c r="N215" s="249"/>
      <c r="O215" s="249"/>
      <c r="P215" s="249"/>
      <c r="Q215" s="249"/>
      <c r="R215" s="253"/>
      <c r="T215" s="254"/>
      <c r="U215" s="249"/>
      <c r="V215" s="249"/>
      <c r="W215" s="249"/>
      <c r="X215" s="249"/>
      <c r="Y215" s="249"/>
      <c r="Z215" s="249"/>
      <c r="AA215" s="255"/>
      <c r="AT215" s="256" t="s">
        <v>204</v>
      </c>
      <c r="AU215" s="256" t="s">
        <v>147</v>
      </c>
      <c r="AV215" s="11" t="s">
        <v>197</v>
      </c>
      <c r="AW215" s="11" t="s">
        <v>205</v>
      </c>
      <c r="AX215" s="11" t="s">
        <v>25</v>
      </c>
      <c r="AY215" s="256" t="s">
        <v>192</v>
      </c>
    </row>
    <row r="216" s="1" customFormat="1" ht="16.5" customHeight="1">
      <c r="B216" s="46"/>
      <c r="C216" s="219" t="s">
        <v>370</v>
      </c>
      <c r="D216" s="219" t="s">
        <v>193</v>
      </c>
      <c r="E216" s="220" t="s">
        <v>371</v>
      </c>
      <c r="F216" s="221" t="s">
        <v>372</v>
      </c>
      <c r="G216" s="221"/>
      <c r="H216" s="221"/>
      <c r="I216" s="221"/>
      <c r="J216" s="222" t="s">
        <v>245</v>
      </c>
      <c r="K216" s="223">
        <v>11.946999999999999</v>
      </c>
      <c r="L216" s="224">
        <v>0</v>
      </c>
      <c r="M216" s="225"/>
      <c r="N216" s="226">
        <f>ROUND(L216*K216,2)</f>
        <v>0</v>
      </c>
      <c r="O216" s="226"/>
      <c r="P216" s="226"/>
      <c r="Q216" s="226"/>
      <c r="R216" s="48"/>
      <c r="T216" s="227" t="s">
        <v>23</v>
      </c>
      <c r="U216" s="56" t="s">
        <v>47</v>
      </c>
      <c r="V216" s="47"/>
      <c r="W216" s="228">
        <f>V216*K216</f>
        <v>0</v>
      </c>
      <c r="X216" s="228">
        <v>0</v>
      </c>
      <c r="Y216" s="228">
        <f>X216*K216</f>
        <v>0</v>
      </c>
      <c r="Z216" s="228">
        <v>0</v>
      </c>
      <c r="AA216" s="229">
        <f>Z216*K216</f>
        <v>0</v>
      </c>
      <c r="AR216" s="22" t="s">
        <v>367</v>
      </c>
      <c r="AT216" s="22" t="s">
        <v>193</v>
      </c>
      <c r="AU216" s="22" t="s">
        <v>147</v>
      </c>
      <c r="AY216" s="22" t="s">
        <v>192</v>
      </c>
      <c r="BE216" s="142">
        <f>IF(U216="základní",N216,0)</f>
        <v>0</v>
      </c>
      <c r="BF216" s="142">
        <f>IF(U216="snížená",N216,0)</f>
        <v>0</v>
      </c>
      <c r="BG216" s="142">
        <f>IF(U216="zákl. přenesená",N216,0)</f>
        <v>0</v>
      </c>
      <c r="BH216" s="142">
        <f>IF(U216="sníž. přenesená",N216,0)</f>
        <v>0</v>
      </c>
      <c r="BI216" s="142">
        <f>IF(U216="nulová",N216,0)</f>
        <v>0</v>
      </c>
      <c r="BJ216" s="22" t="s">
        <v>25</v>
      </c>
      <c r="BK216" s="142">
        <f>ROUND(L216*K216,2)</f>
        <v>0</v>
      </c>
      <c r="BL216" s="22" t="s">
        <v>367</v>
      </c>
      <c r="BM216" s="22" t="s">
        <v>340</v>
      </c>
    </row>
    <row r="217" s="10" customFormat="1" ht="16.5" customHeight="1">
      <c r="B217" s="238"/>
      <c r="C217" s="239"/>
      <c r="D217" s="239"/>
      <c r="E217" s="240" t="s">
        <v>23</v>
      </c>
      <c r="F217" s="241" t="s">
        <v>373</v>
      </c>
      <c r="G217" s="242"/>
      <c r="H217" s="242"/>
      <c r="I217" s="242"/>
      <c r="J217" s="239"/>
      <c r="K217" s="243">
        <v>11.946602</v>
      </c>
      <c r="L217" s="239"/>
      <c r="M217" s="239"/>
      <c r="N217" s="239"/>
      <c r="O217" s="239"/>
      <c r="P217" s="239"/>
      <c r="Q217" s="239"/>
      <c r="R217" s="244"/>
      <c r="T217" s="245"/>
      <c r="U217" s="239"/>
      <c r="V217" s="239"/>
      <c r="W217" s="239"/>
      <c r="X217" s="239"/>
      <c r="Y217" s="239"/>
      <c r="Z217" s="239"/>
      <c r="AA217" s="246"/>
      <c r="AT217" s="247" t="s">
        <v>204</v>
      </c>
      <c r="AU217" s="247" t="s">
        <v>147</v>
      </c>
      <c r="AV217" s="10" t="s">
        <v>147</v>
      </c>
      <c r="AW217" s="10" t="s">
        <v>205</v>
      </c>
      <c r="AX217" s="10" t="s">
        <v>25</v>
      </c>
      <c r="AY217" s="247" t="s">
        <v>192</v>
      </c>
    </row>
    <row r="218" s="1" customFormat="1" ht="16.5" customHeight="1">
      <c r="B218" s="46"/>
      <c r="C218" s="219" t="s">
        <v>374</v>
      </c>
      <c r="D218" s="219" t="s">
        <v>193</v>
      </c>
      <c r="E218" s="220" t="s">
        <v>375</v>
      </c>
      <c r="F218" s="221" t="s">
        <v>376</v>
      </c>
      <c r="G218" s="221"/>
      <c r="H218" s="221"/>
      <c r="I218" s="221"/>
      <c r="J218" s="222" t="s">
        <v>245</v>
      </c>
      <c r="K218" s="223">
        <v>7.8250000000000002</v>
      </c>
      <c r="L218" s="224">
        <v>0</v>
      </c>
      <c r="M218" s="225"/>
      <c r="N218" s="226">
        <f>ROUND(L218*K218,2)</f>
        <v>0</v>
      </c>
      <c r="O218" s="226"/>
      <c r="P218" s="226"/>
      <c r="Q218" s="226"/>
      <c r="R218" s="48"/>
      <c r="T218" s="227" t="s">
        <v>23</v>
      </c>
      <c r="U218" s="56" t="s">
        <v>47</v>
      </c>
      <c r="V218" s="47"/>
      <c r="W218" s="228">
        <f>V218*K218</f>
        <v>0</v>
      </c>
      <c r="X218" s="228">
        <v>0</v>
      </c>
      <c r="Y218" s="228">
        <f>X218*K218</f>
        <v>0</v>
      </c>
      <c r="Z218" s="228">
        <v>0</v>
      </c>
      <c r="AA218" s="229">
        <f>Z218*K218</f>
        <v>0</v>
      </c>
      <c r="AR218" s="22" t="s">
        <v>367</v>
      </c>
      <c r="AT218" s="22" t="s">
        <v>193</v>
      </c>
      <c r="AU218" s="22" t="s">
        <v>147</v>
      </c>
      <c r="AY218" s="22" t="s">
        <v>192</v>
      </c>
      <c r="BE218" s="142">
        <f>IF(U218="základní",N218,0)</f>
        <v>0</v>
      </c>
      <c r="BF218" s="142">
        <f>IF(U218="snížená",N218,0)</f>
        <v>0</v>
      </c>
      <c r="BG218" s="142">
        <f>IF(U218="zákl. přenesená",N218,0)</f>
        <v>0</v>
      </c>
      <c r="BH218" s="142">
        <f>IF(U218="sníž. přenesená",N218,0)</f>
        <v>0</v>
      </c>
      <c r="BI218" s="142">
        <f>IF(U218="nulová",N218,0)</f>
        <v>0</v>
      </c>
      <c r="BJ218" s="22" t="s">
        <v>25</v>
      </c>
      <c r="BK218" s="142">
        <f>ROUND(L218*K218,2)</f>
        <v>0</v>
      </c>
      <c r="BL218" s="22" t="s">
        <v>367</v>
      </c>
      <c r="BM218" s="22" t="s">
        <v>377</v>
      </c>
    </row>
    <row r="219" s="10" customFormat="1" ht="16.5" customHeight="1">
      <c r="B219" s="238"/>
      <c r="C219" s="239"/>
      <c r="D219" s="239"/>
      <c r="E219" s="240" t="s">
        <v>23</v>
      </c>
      <c r="F219" s="241" t="s">
        <v>378</v>
      </c>
      <c r="G219" s="242"/>
      <c r="H219" s="242"/>
      <c r="I219" s="242"/>
      <c r="J219" s="239"/>
      <c r="K219" s="243">
        <v>7.8248800000000003</v>
      </c>
      <c r="L219" s="239"/>
      <c r="M219" s="239"/>
      <c r="N219" s="239"/>
      <c r="O219" s="239"/>
      <c r="P219" s="239"/>
      <c r="Q219" s="239"/>
      <c r="R219" s="244"/>
      <c r="T219" s="245"/>
      <c r="U219" s="239"/>
      <c r="V219" s="239"/>
      <c r="W219" s="239"/>
      <c r="X219" s="239"/>
      <c r="Y219" s="239"/>
      <c r="Z219" s="239"/>
      <c r="AA219" s="246"/>
      <c r="AT219" s="247" t="s">
        <v>204</v>
      </c>
      <c r="AU219" s="247" t="s">
        <v>147</v>
      </c>
      <c r="AV219" s="10" t="s">
        <v>147</v>
      </c>
      <c r="AW219" s="10" t="s">
        <v>205</v>
      </c>
      <c r="AX219" s="10" t="s">
        <v>25</v>
      </c>
      <c r="AY219" s="247" t="s">
        <v>192</v>
      </c>
    </row>
    <row r="220" s="1" customFormat="1" ht="49.92" customHeight="1">
      <c r="B220" s="46"/>
      <c r="C220" s="47"/>
      <c r="D220" s="208" t="s">
        <v>379</v>
      </c>
      <c r="E220" s="47"/>
      <c r="F220" s="47"/>
      <c r="G220" s="47"/>
      <c r="H220" s="47"/>
      <c r="I220" s="47"/>
      <c r="J220" s="47"/>
      <c r="K220" s="47"/>
      <c r="L220" s="47"/>
      <c r="M220" s="47"/>
      <c r="N220" s="258">
        <f>BK220</f>
        <v>0</v>
      </c>
      <c r="O220" s="259"/>
      <c r="P220" s="259"/>
      <c r="Q220" s="259"/>
      <c r="R220" s="48"/>
      <c r="T220" s="190"/>
      <c r="U220" s="47"/>
      <c r="V220" s="47"/>
      <c r="W220" s="47"/>
      <c r="X220" s="47"/>
      <c r="Y220" s="47"/>
      <c r="Z220" s="47"/>
      <c r="AA220" s="100"/>
      <c r="AT220" s="22" t="s">
        <v>81</v>
      </c>
      <c r="AU220" s="22" t="s">
        <v>82</v>
      </c>
      <c r="AY220" s="22" t="s">
        <v>380</v>
      </c>
      <c r="BK220" s="142">
        <f>SUM(BK221:BK225)</f>
        <v>0</v>
      </c>
    </row>
    <row r="221" s="1" customFormat="1" ht="22.32" customHeight="1">
      <c r="B221" s="46"/>
      <c r="C221" s="260" t="s">
        <v>23</v>
      </c>
      <c r="D221" s="260" t="s">
        <v>193</v>
      </c>
      <c r="E221" s="261" t="s">
        <v>23</v>
      </c>
      <c r="F221" s="262" t="s">
        <v>23</v>
      </c>
      <c r="G221" s="262"/>
      <c r="H221" s="262"/>
      <c r="I221" s="262"/>
      <c r="J221" s="263" t="s">
        <v>23</v>
      </c>
      <c r="K221" s="264"/>
      <c r="L221" s="224"/>
      <c r="M221" s="226"/>
      <c r="N221" s="226">
        <f>BK221</f>
        <v>0</v>
      </c>
      <c r="O221" s="226"/>
      <c r="P221" s="226"/>
      <c r="Q221" s="226"/>
      <c r="R221" s="48"/>
      <c r="T221" s="227" t="s">
        <v>23</v>
      </c>
      <c r="U221" s="265" t="s">
        <v>47</v>
      </c>
      <c r="V221" s="47"/>
      <c r="W221" s="47"/>
      <c r="X221" s="47"/>
      <c r="Y221" s="47"/>
      <c r="Z221" s="47"/>
      <c r="AA221" s="100"/>
      <c r="AT221" s="22" t="s">
        <v>380</v>
      </c>
      <c r="AU221" s="22" t="s">
        <v>25</v>
      </c>
      <c r="AY221" s="22" t="s">
        <v>380</v>
      </c>
      <c r="BE221" s="142">
        <f>IF(U221="základní",N221,0)</f>
        <v>0</v>
      </c>
      <c r="BF221" s="142">
        <f>IF(U221="snížená",N221,0)</f>
        <v>0</v>
      </c>
      <c r="BG221" s="142">
        <f>IF(U221="zákl. přenesená",N221,0)</f>
        <v>0</v>
      </c>
      <c r="BH221" s="142">
        <f>IF(U221="sníž. přenesená",N221,0)</f>
        <v>0</v>
      </c>
      <c r="BI221" s="142">
        <f>IF(U221="nulová",N221,0)</f>
        <v>0</v>
      </c>
      <c r="BJ221" s="22" t="s">
        <v>25</v>
      </c>
      <c r="BK221" s="142">
        <f>L221*K221</f>
        <v>0</v>
      </c>
    </row>
    <row r="222" s="1" customFormat="1" ht="22.32" customHeight="1">
      <c r="B222" s="46"/>
      <c r="C222" s="260" t="s">
        <v>23</v>
      </c>
      <c r="D222" s="260" t="s">
        <v>193</v>
      </c>
      <c r="E222" s="261" t="s">
        <v>23</v>
      </c>
      <c r="F222" s="262" t="s">
        <v>23</v>
      </c>
      <c r="G222" s="262"/>
      <c r="H222" s="262"/>
      <c r="I222" s="262"/>
      <c r="J222" s="263" t="s">
        <v>23</v>
      </c>
      <c r="K222" s="264"/>
      <c r="L222" s="224"/>
      <c r="M222" s="226"/>
      <c r="N222" s="226">
        <f>BK222</f>
        <v>0</v>
      </c>
      <c r="O222" s="226"/>
      <c r="P222" s="226"/>
      <c r="Q222" s="226"/>
      <c r="R222" s="48"/>
      <c r="T222" s="227" t="s">
        <v>23</v>
      </c>
      <c r="U222" s="265" t="s">
        <v>47</v>
      </c>
      <c r="V222" s="47"/>
      <c r="W222" s="47"/>
      <c r="X222" s="47"/>
      <c r="Y222" s="47"/>
      <c r="Z222" s="47"/>
      <c r="AA222" s="100"/>
      <c r="AT222" s="22" t="s">
        <v>380</v>
      </c>
      <c r="AU222" s="22" t="s">
        <v>25</v>
      </c>
      <c r="AY222" s="22" t="s">
        <v>380</v>
      </c>
      <c r="BE222" s="142">
        <f>IF(U222="základní",N222,0)</f>
        <v>0</v>
      </c>
      <c r="BF222" s="142">
        <f>IF(U222="snížená",N222,0)</f>
        <v>0</v>
      </c>
      <c r="BG222" s="142">
        <f>IF(U222="zákl. přenesená",N222,0)</f>
        <v>0</v>
      </c>
      <c r="BH222" s="142">
        <f>IF(U222="sníž. přenesená",N222,0)</f>
        <v>0</v>
      </c>
      <c r="BI222" s="142">
        <f>IF(U222="nulová",N222,0)</f>
        <v>0</v>
      </c>
      <c r="BJ222" s="22" t="s">
        <v>25</v>
      </c>
      <c r="BK222" s="142">
        <f>L222*K222</f>
        <v>0</v>
      </c>
    </row>
    <row r="223" s="1" customFormat="1" ht="22.32" customHeight="1">
      <c r="B223" s="46"/>
      <c r="C223" s="260" t="s">
        <v>23</v>
      </c>
      <c r="D223" s="260" t="s">
        <v>193</v>
      </c>
      <c r="E223" s="261" t="s">
        <v>23</v>
      </c>
      <c r="F223" s="262" t="s">
        <v>23</v>
      </c>
      <c r="G223" s="262"/>
      <c r="H223" s="262"/>
      <c r="I223" s="262"/>
      <c r="J223" s="263" t="s">
        <v>23</v>
      </c>
      <c r="K223" s="264"/>
      <c r="L223" s="224"/>
      <c r="M223" s="226"/>
      <c r="N223" s="226">
        <f>BK223</f>
        <v>0</v>
      </c>
      <c r="O223" s="226"/>
      <c r="P223" s="226"/>
      <c r="Q223" s="226"/>
      <c r="R223" s="48"/>
      <c r="T223" s="227" t="s">
        <v>23</v>
      </c>
      <c r="U223" s="265" t="s">
        <v>47</v>
      </c>
      <c r="V223" s="47"/>
      <c r="W223" s="47"/>
      <c r="X223" s="47"/>
      <c r="Y223" s="47"/>
      <c r="Z223" s="47"/>
      <c r="AA223" s="100"/>
      <c r="AT223" s="22" t="s">
        <v>380</v>
      </c>
      <c r="AU223" s="22" t="s">
        <v>25</v>
      </c>
      <c r="AY223" s="22" t="s">
        <v>380</v>
      </c>
      <c r="BE223" s="142">
        <f>IF(U223="základní",N223,0)</f>
        <v>0</v>
      </c>
      <c r="BF223" s="142">
        <f>IF(U223="snížená",N223,0)</f>
        <v>0</v>
      </c>
      <c r="BG223" s="142">
        <f>IF(U223="zákl. přenesená",N223,0)</f>
        <v>0</v>
      </c>
      <c r="BH223" s="142">
        <f>IF(U223="sníž. přenesená",N223,0)</f>
        <v>0</v>
      </c>
      <c r="BI223" s="142">
        <f>IF(U223="nulová",N223,0)</f>
        <v>0</v>
      </c>
      <c r="BJ223" s="22" t="s">
        <v>25</v>
      </c>
      <c r="BK223" s="142">
        <f>L223*K223</f>
        <v>0</v>
      </c>
    </row>
    <row r="224" s="1" customFormat="1" ht="22.32" customHeight="1">
      <c r="B224" s="46"/>
      <c r="C224" s="260" t="s">
        <v>23</v>
      </c>
      <c r="D224" s="260" t="s">
        <v>193</v>
      </c>
      <c r="E224" s="261" t="s">
        <v>23</v>
      </c>
      <c r="F224" s="262" t="s">
        <v>23</v>
      </c>
      <c r="G224" s="262"/>
      <c r="H224" s="262"/>
      <c r="I224" s="262"/>
      <c r="J224" s="263" t="s">
        <v>23</v>
      </c>
      <c r="K224" s="264"/>
      <c r="L224" s="224"/>
      <c r="M224" s="226"/>
      <c r="N224" s="226">
        <f>BK224</f>
        <v>0</v>
      </c>
      <c r="O224" s="226"/>
      <c r="P224" s="226"/>
      <c r="Q224" s="226"/>
      <c r="R224" s="48"/>
      <c r="T224" s="227" t="s">
        <v>23</v>
      </c>
      <c r="U224" s="265" t="s">
        <v>47</v>
      </c>
      <c r="V224" s="47"/>
      <c r="W224" s="47"/>
      <c r="X224" s="47"/>
      <c r="Y224" s="47"/>
      <c r="Z224" s="47"/>
      <c r="AA224" s="100"/>
      <c r="AT224" s="22" t="s">
        <v>380</v>
      </c>
      <c r="AU224" s="22" t="s">
        <v>25</v>
      </c>
      <c r="AY224" s="22" t="s">
        <v>380</v>
      </c>
      <c r="BE224" s="142">
        <f>IF(U224="základní",N224,0)</f>
        <v>0</v>
      </c>
      <c r="BF224" s="142">
        <f>IF(U224="snížená",N224,0)</f>
        <v>0</v>
      </c>
      <c r="BG224" s="142">
        <f>IF(U224="zákl. přenesená",N224,0)</f>
        <v>0</v>
      </c>
      <c r="BH224" s="142">
        <f>IF(U224="sníž. přenesená",N224,0)</f>
        <v>0</v>
      </c>
      <c r="BI224" s="142">
        <f>IF(U224="nulová",N224,0)</f>
        <v>0</v>
      </c>
      <c r="BJ224" s="22" t="s">
        <v>25</v>
      </c>
      <c r="BK224" s="142">
        <f>L224*K224</f>
        <v>0</v>
      </c>
    </row>
    <row r="225" s="1" customFormat="1" ht="22.32" customHeight="1">
      <c r="B225" s="46"/>
      <c r="C225" s="260" t="s">
        <v>23</v>
      </c>
      <c r="D225" s="260" t="s">
        <v>193</v>
      </c>
      <c r="E225" s="261" t="s">
        <v>23</v>
      </c>
      <c r="F225" s="262" t="s">
        <v>23</v>
      </c>
      <c r="G225" s="262"/>
      <c r="H225" s="262"/>
      <c r="I225" s="262"/>
      <c r="J225" s="263" t="s">
        <v>23</v>
      </c>
      <c r="K225" s="264"/>
      <c r="L225" s="224"/>
      <c r="M225" s="226"/>
      <c r="N225" s="226">
        <f>BK225</f>
        <v>0</v>
      </c>
      <c r="O225" s="226"/>
      <c r="P225" s="226"/>
      <c r="Q225" s="226"/>
      <c r="R225" s="48"/>
      <c r="T225" s="227" t="s">
        <v>23</v>
      </c>
      <c r="U225" s="265" t="s">
        <v>47</v>
      </c>
      <c r="V225" s="72"/>
      <c r="W225" s="72"/>
      <c r="X225" s="72"/>
      <c r="Y225" s="72"/>
      <c r="Z225" s="72"/>
      <c r="AA225" s="74"/>
      <c r="AT225" s="22" t="s">
        <v>380</v>
      </c>
      <c r="AU225" s="22" t="s">
        <v>25</v>
      </c>
      <c r="AY225" s="22" t="s">
        <v>380</v>
      </c>
      <c r="BE225" s="142">
        <f>IF(U225="základní",N225,0)</f>
        <v>0</v>
      </c>
      <c r="BF225" s="142">
        <f>IF(U225="snížená",N225,0)</f>
        <v>0</v>
      </c>
      <c r="BG225" s="142">
        <f>IF(U225="zákl. přenesená",N225,0)</f>
        <v>0</v>
      </c>
      <c r="BH225" s="142">
        <f>IF(U225="sníž. přenesená",N225,0)</f>
        <v>0</v>
      </c>
      <c r="BI225" s="142">
        <f>IF(U225="nulová",N225,0)</f>
        <v>0</v>
      </c>
      <c r="BJ225" s="22" t="s">
        <v>25</v>
      </c>
      <c r="BK225" s="142">
        <f>L225*K225</f>
        <v>0</v>
      </c>
    </row>
    <row r="226" s="1" customFormat="1" ht="6.96" customHeight="1">
      <c r="B226" s="75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7"/>
    </row>
  </sheetData>
  <sheetProtection sheet="1" formatColumns="0" formatRows="0" objects="1" scenarios="1" spinCount="10" saltValue="zOO1s2zimSfDhDkVcTcWdo+8X3HCpfwBmi7WLkbYYkFKKSI6oQ9+vXbzlwiNa4tHGF3TEq/2g4XmJPCAlPhoOg==" hashValue="wIS7IG+IGKXMETonFIqYPc/JAkZ/5AOYZhOTi6WZjbQYSdHD4dFHr/dS+hpAbhTIlAAjq+di+ffNQkNyvoI2gA==" algorithmName="SHA-512" password="CC35"/>
  <mergeCells count="261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1:I131"/>
    <mergeCell ref="L131:M131"/>
    <mergeCell ref="N131:Q131"/>
    <mergeCell ref="F132:I132"/>
    <mergeCell ref="F133:I133"/>
    <mergeCell ref="F135:I135"/>
    <mergeCell ref="L135:M135"/>
    <mergeCell ref="N135:Q135"/>
    <mergeCell ref="F136:I136"/>
    <mergeCell ref="F137:I137"/>
    <mergeCell ref="L137:M137"/>
    <mergeCell ref="N137:Q137"/>
    <mergeCell ref="F138:I138"/>
    <mergeCell ref="F139:I139"/>
    <mergeCell ref="F140:I140"/>
    <mergeCell ref="F141:I141"/>
    <mergeCell ref="L141:M141"/>
    <mergeCell ref="N141:Q141"/>
    <mergeCell ref="F142:I142"/>
    <mergeCell ref="F143:I143"/>
    <mergeCell ref="L143:M143"/>
    <mergeCell ref="N143:Q143"/>
    <mergeCell ref="F144:I144"/>
    <mergeCell ref="F145:I145"/>
    <mergeCell ref="L145:M145"/>
    <mergeCell ref="N145:Q145"/>
    <mergeCell ref="F146:I146"/>
    <mergeCell ref="F147:I147"/>
    <mergeCell ref="L147:M147"/>
    <mergeCell ref="N147:Q147"/>
    <mergeCell ref="F148:I148"/>
    <mergeCell ref="F150:I150"/>
    <mergeCell ref="L150:M150"/>
    <mergeCell ref="N150:Q150"/>
    <mergeCell ref="F151:I151"/>
    <mergeCell ref="F152:I152"/>
    <mergeCell ref="F153:I153"/>
    <mergeCell ref="F154:I154"/>
    <mergeCell ref="L154:M154"/>
    <mergeCell ref="N154:Q154"/>
    <mergeCell ref="F155:I155"/>
    <mergeCell ref="F156:I156"/>
    <mergeCell ref="F157:I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F166:I166"/>
    <mergeCell ref="L166:M166"/>
    <mergeCell ref="N166:Q166"/>
    <mergeCell ref="F167:I167"/>
    <mergeCell ref="L167:M167"/>
    <mergeCell ref="N167:Q167"/>
    <mergeCell ref="F168:I168"/>
    <mergeCell ref="F169:I169"/>
    <mergeCell ref="L169:M169"/>
    <mergeCell ref="N169:Q169"/>
    <mergeCell ref="F170:I170"/>
    <mergeCell ref="F171:I171"/>
    <mergeCell ref="L171:M171"/>
    <mergeCell ref="N171:Q171"/>
    <mergeCell ref="F172:I172"/>
    <mergeCell ref="L172:M172"/>
    <mergeCell ref="N172:Q172"/>
    <mergeCell ref="F173:I173"/>
    <mergeCell ref="F174:I174"/>
    <mergeCell ref="L174:M174"/>
    <mergeCell ref="N174:Q174"/>
    <mergeCell ref="F175:I175"/>
    <mergeCell ref="F176:I176"/>
    <mergeCell ref="F177:I177"/>
    <mergeCell ref="F178:I178"/>
    <mergeCell ref="L178:M178"/>
    <mergeCell ref="N178:Q178"/>
    <mergeCell ref="F179:I179"/>
    <mergeCell ref="F180:I180"/>
    <mergeCell ref="L180:M180"/>
    <mergeCell ref="N180:Q180"/>
    <mergeCell ref="F181:I181"/>
    <mergeCell ref="F184:I184"/>
    <mergeCell ref="L184:M184"/>
    <mergeCell ref="N184:Q184"/>
    <mergeCell ref="F185:I185"/>
    <mergeCell ref="F187:I187"/>
    <mergeCell ref="L187:M187"/>
    <mergeCell ref="N187:Q187"/>
    <mergeCell ref="F188:I188"/>
    <mergeCell ref="F189:I189"/>
    <mergeCell ref="L189:M189"/>
    <mergeCell ref="N189:Q189"/>
    <mergeCell ref="F190:I190"/>
    <mergeCell ref="F191:I191"/>
    <mergeCell ref="L191:M191"/>
    <mergeCell ref="N191:Q191"/>
    <mergeCell ref="F192:I192"/>
    <mergeCell ref="F193:I193"/>
    <mergeCell ref="L193:M193"/>
    <mergeCell ref="N193:Q193"/>
    <mergeCell ref="F194:I194"/>
    <mergeCell ref="F195:I195"/>
    <mergeCell ref="L195:M195"/>
    <mergeCell ref="N195:Q195"/>
    <mergeCell ref="F196:I196"/>
    <mergeCell ref="F197:I197"/>
    <mergeCell ref="L197:M197"/>
    <mergeCell ref="N197:Q197"/>
    <mergeCell ref="F198:I198"/>
    <mergeCell ref="F199:I199"/>
    <mergeCell ref="L199:M199"/>
    <mergeCell ref="N199:Q199"/>
    <mergeCell ref="F200:I200"/>
    <mergeCell ref="F202:I202"/>
    <mergeCell ref="L202:M202"/>
    <mergeCell ref="N202:Q202"/>
    <mergeCell ref="F203:I203"/>
    <mergeCell ref="F204:I204"/>
    <mergeCell ref="L204:M204"/>
    <mergeCell ref="N204:Q204"/>
    <mergeCell ref="F205:I205"/>
    <mergeCell ref="F206:I206"/>
    <mergeCell ref="L206:M206"/>
    <mergeCell ref="N206:Q206"/>
    <mergeCell ref="F207:I207"/>
    <mergeCell ref="F208:I208"/>
    <mergeCell ref="L208:M208"/>
    <mergeCell ref="N208:Q208"/>
    <mergeCell ref="F209:I209"/>
    <mergeCell ref="F212:I212"/>
    <mergeCell ref="L212:M212"/>
    <mergeCell ref="N212:Q212"/>
    <mergeCell ref="F213:I213"/>
    <mergeCell ref="F214:I214"/>
    <mergeCell ref="F215:I215"/>
    <mergeCell ref="F216:I216"/>
    <mergeCell ref="L216:M216"/>
    <mergeCell ref="N216:Q216"/>
    <mergeCell ref="F217:I217"/>
    <mergeCell ref="F218:I218"/>
    <mergeCell ref="L218:M218"/>
    <mergeCell ref="N218:Q218"/>
    <mergeCell ref="F219:I219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F224:I224"/>
    <mergeCell ref="L224:M224"/>
    <mergeCell ref="N224:Q224"/>
    <mergeCell ref="F225:I225"/>
    <mergeCell ref="L225:M225"/>
    <mergeCell ref="N225:Q225"/>
    <mergeCell ref="N127:Q127"/>
    <mergeCell ref="N128:Q128"/>
    <mergeCell ref="N129:Q129"/>
    <mergeCell ref="N134:Q134"/>
    <mergeCell ref="N149:Q149"/>
    <mergeCell ref="N158:Q158"/>
    <mergeCell ref="N182:Q182"/>
    <mergeCell ref="N183:Q183"/>
    <mergeCell ref="N186:Q186"/>
    <mergeCell ref="N201:Q201"/>
    <mergeCell ref="N210:Q210"/>
    <mergeCell ref="N211:Q211"/>
    <mergeCell ref="N220:Q220"/>
    <mergeCell ref="H1:K1"/>
    <mergeCell ref="S2:AC2"/>
  </mergeCells>
  <dataValidations count="2">
    <dataValidation type="list" allowBlank="1" showInputMessage="1" showErrorMessage="1" error="Povoleny jsou hodnoty K, M." sqref="D221:D226">
      <formula1>"K, M"</formula1>
    </dataValidation>
    <dataValidation type="list" allowBlank="1" showInputMessage="1" showErrorMessage="1" error="Povoleny jsou hodnoty základní, snížená, zákl. přenesená, sníž. přenesená, nulová." sqref="U221:U226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6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93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381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N102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ROUND((((SUM(BE102:BE109)+SUM(BE127:BE217))+SUM(BE219:BE223))),2)</f>
        <v>0</v>
      </c>
      <c r="I32" s="47"/>
      <c r="J32" s="47"/>
      <c r="K32" s="47"/>
      <c r="L32" s="47"/>
      <c r="M32" s="162">
        <f>ROUND(((ROUND((SUM(BE102:BE109)+SUM(BE127:BE217)), 2)*F32)+SUM(BE219:BE223)*F32),2)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ROUND((((SUM(BF102:BF109)+SUM(BF127:BF217))+SUM(BF219:BF223))),2)</f>
        <v>0</v>
      </c>
      <c r="I33" s="47"/>
      <c r="J33" s="47"/>
      <c r="K33" s="47"/>
      <c r="L33" s="47"/>
      <c r="M33" s="162">
        <f>ROUND(((ROUND((SUM(BF102:BF109)+SUM(BF127:BF217)), 2)*F33)+SUM(BF219:BF223)*F33),2)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ROUND((((SUM(BG102:BG109)+SUM(BG127:BG217))+SUM(BG219:BG223))),2)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ROUND((((SUM(BH102:BH109)+SUM(BH127:BH217))+SUM(BH219:BH223))),2)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ROUND((((SUM(BI102:BI109)+SUM(BI127:BI217))+SUM(BI219:BI223))),2)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01b - Demolice haly 2 - zděná nosná kce - nadzemní část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N127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N128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158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N129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159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N134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160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N149</f>
        <v>0</v>
      </c>
      <c r="O92" s="182"/>
      <c r="P92" s="182"/>
      <c r="Q92" s="182"/>
      <c r="R92" s="183"/>
      <c r="T92" s="184"/>
      <c r="U92" s="184"/>
    </row>
    <row r="93" s="7" customFormat="1" ht="19.92" customHeight="1">
      <c r="B93" s="181"/>
      <c r="C93" s="182"/>
      <c r="D93" s="136" t="s">
        <v>161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N158</f>
        <v>0</v>
      </c>
      <c r="O93" s="182"/>
      <c r="P93" s="182"/>
      <c r="Q93" s="182"/>
      <c r="R93" s="183"/>
      <c r="T93" s="184"/>
      <c r="U93" s="184"/>
    </row>
    <row r="94" s="6" customFormat="1" ht="24.96" customHeight="1">
      <c r="B94" s="175"/>
      <c r="C94" s="176"/>
      <c r="D94" s="177" t="s">
        <v>162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78">
        <f>N182</f>
        <v>0</v>
      </c>
      <c r="O94" s="176"/>
      <c r="P94" s="176"/>
      <c r="Q94" s="176"/>
      <c r="R94" s="179"/>
      <c r="T94" s="180"/>
      <c r="U94" s="180"/>
    </row>
    <row r="95" s="7" customFormat="1" ht="19.92" customHeight="1">
      <c r="B95" s="181"/>
      <c r="C95" s="182"/>
      <c r="D95" s="136" t="s">
        <v>163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N183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164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N186</f>
        <v>0</v>
      </c>
      <c r="O96" s="182"/>
      <c r="P96" s="182"/>
      <c r="Q96" s="182"/>
      <c r="R96" s="183"/>
      <c r="T96" s="184"/>
      <c r="U96" s="184"/>
    </row>
    <row r="97" s="7" customFormat="1" ht="19.92" customHeight="1">
      <c r="B97" s="181"/>
      <c r="C97" s="182"/>
      <c r="D97" s="136" t="s">
        <v>165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38">
        <f>N201</f>
        <v>0</v>
      </c>
      <c r="O97" s="182"/>
      <c r="P97" s="182"/>
      <c r="Q97" s="182"/>
      <c r="R97" s="183"/>
      <c r="T97" s="184"/>
      <c r="U97" s="184"/>
    </row>
    <row r="98" s="6" customFormat="1" ht="24.96" customHeight="1">
      <c r="B98" s="175"/>
      <c r="C98" s="176"/>
      <c r="D98" s="177" t="s">
        <v>166</v>
      </c>
      <c r="E98" s="176"/>
      <c r="F98" s="176"/>
      <c r="G98" s="176"/>
      <c r="H98" s="176"/>
      <c r="I98" s="176"/>
      <c r="J98" s="176"/>
      <c r="K98" s="176"/>
      <c r="L98" s="176"/>
      <c r="M98" s="176"/>
      <c r="N98" s="178">
        <f>N208</f>
        <v>0</v>
      </c>
      <c r="O98" s="176"/>
      <c r="P98" s="176"/>
      <c r="Q98" s="176"/>
      <c r="R98" s="179"/>
      <c r="T98" s="180"/>
      <c r="U98" s="180"/>
    </row>
    <row r="99" s="7" customFormat="1" ht="19.92" customHeight="1">
      <c r="B99" s="181"/>
      <c r="C99" s="182"/>
      <c r="D99" s="136" t="s">
        <v>167</v>
      </c>
      <c r="E99" s="182"/>
      <c r="F99" s="182"/>
      <c r="G99" s="182"/>
      <c r="H99" s="182"/>
      <c r="I99" s="182"/>
      <c r="J99" s="182"/>
      <c r="K99" s="182"/>
      <c r="L99" s="182"/>
      <c r="M99" s="182"/>
      <c r="N99" s="138">
        <f>N209</f>
        <v>0</v>
      </c>
      <c r="O99" s="182"/>
      <c r="P99" s="182"/>
      <c r="Q99" s="182"/>
      <c r="R99" s="183"/>
      <c r="T99" s="184"/>
      <c r="U99" s="184"/>
    </row>
    <row r="100" s="6" customFormat="1" ht="21.84" customHeight="1">
      <c r="B100" s="175"/>
      <c r="C100" s="176"/>
      <c r="D100" s="177" t="s">
        <v>168</v>
      </c>
      <c r="E100" s="176"/>
      <c r="F100" s="176"/>
      <c r="G100" s="176"/>
      <c r="H100" s="176"/>
      <c r="I100" s="176"/>
      <c r="J100" s="176"/>
      <c r="K100" s="176"/>
      <c r="L100" s="176"/>
      <c r="M100" s="176"/>
      <c r="N100" s="185">
        <f>N218</f>
        <v>0</v>
      </c>
      <c r="O100" s="176"/>
      <c r="P100" s="176"/>
      <c r="Q100" s="176"/>
      <c r="R100" s="179"/>
      <c r="T100" s="180"/>
      <c r="U100" s="180"/>
    </row>
    <row r="101" s="1" customFormat="1" ht="21.84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73" t="s">
        <v>169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174">
        <f>ROUND(N103+N104+N105+N106+N107+N108,2)</f>
        <v>0</v>
      </c>
      <c r="O102" s="186"/>
      <c r="P102" s="186"/>
      <c r="Q102" s="186"/>
      <c r="R102" s="48"/>
      <c r="T102" s="187"/>
      <c r="U102" s="188" t="s">
        <v>46</v>
      </c>
    </row>
    <row r="103" s="1" customFormat="1" ht="18" customHeight="1">
      <c r="B103" s="46"/>
      <c r="C103" s="47"/>
      <c r="D103" s="146" t="s">
        <v>170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172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173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174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46" t="s">
        <v>175</v>
      </c>
      <c r="E107" s="136"/>
      <c r="F107" s="136"/>
      <c r="G107" s="136"/>
      <c r="H107" s="136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0"/>
      <c r="U107" s="191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171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 ht="18" customHeight="1">
      <c r="B108" s="46"/>
      <c r="C108" s="47"/>
      <c r="D108" s="136" t="s">
        <v>176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137">
        <f>ROUND(N88*T108,2)</f>
        <v>0</v>
      </c>
      <c r="O108" s="138"/>
      <c r="P108" s="138"/>
      <c r="Q108" s="138"/>
      <c r="R108" s="48"/>
      <c r="S108" s="189"/>
      <c r="T108" s="194"/>
      <c r="U108" s="195" t="s">
        <v>47</v>
      </c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92" t="s">
        <v>177</v>
      </c>
      <c r="AZ108" s="189"/>
      <c r="BA108" s="189"/>
      <c r="BB108" s="189"/>
      <c r="BC108" s="189"/>
      <c r="BD108" s="189"/>
      <c r="BE108" s="193">
        <f>IF(U108="základní",N108,0)</f>
        <v>0</v>
      </c>
      <c r="BF108" s="193">
        <f>IF(U108="snížená",N108,0)</f>
        <v>0</v>
      </c>
      <c r="BG108" s="193">
        <f>IF(U108="zákl. přenesená",N108,0)</f>
        <v>0</v>
      </c>
      <c r="BH108" s="193">
        <f>IF(U108="sníž. přenesená",N108,0)</f>
        <v>0</v>
      </c>
      <c r="BI108" s="193">
        <f>IF(U108="nulová",N108,0)</f>
        <v>0</v>
      </c>
      <c r="BJ108" s="192" t="s">
        <v>25</v>
      </c>
      <c r="BK108" s="189"/>
      <c r="BL108" s="189"/>
      <c r="BM108" s="189"/>
    </row>
    <row r="109" s="1" customForma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  <c r="T109" s="171"/>
      <c r="U109" s="171"/>
    </row>
    <row r="110" s="1" customFormat="1" ht="29.28" customHeight="1">
      <c r="B110" s="46"/>
      <c r="C110" s="150" t="s">
        <v>141</v>
      </c>
      <c r="D110" s="151"/>
      <c r="E110" s="151"/>
      <c r="F110" s="151"/>
      <c r="G110" s="151"/>
      <c r="H110" s="151"/>
      <c r="I110" s="151"/>
      <c r="J110" s="151"/>
      <c r="K110" s="151"/>
      <c r="L110" s="152">
        <f>ROUND(SUM(N88+N102),2)</f>
        <v>0</v>
      </c>
      <c r="M110" s="152"/>
      <c r="N110" s="152"/>
      <c r="O110" s="152"/>
      <c r="P110" s="152"/>
      <c r="Q110" s="152"/>
      <c r="R110" s="48"/>
      <c r="T110" s="171"/>
      <c r="U110" s="171"/>
    </row>
    <row r="111" s="1" customFormat="1" ht="6.96" customHeight="1"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  <c r="T111" s="171"/>
      <c r="U111" s="171"/>
    </row>
    <row r="115" s="1" customFormat="1" ht="6.96" customHeight="1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80"/>
    </row>
    <row r="116" s="1" customFormat="1" ht="36.96" customHeight="1">
      <c r="B116" s="46"/>
      <c r="C116" s="27" t="s">
        <v>178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6.96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1" customFormat="1" ht="30" customHeight="1">
      <c r="B118" s="46"/>
      <c r="C118" s="38" t="s">
        <v>19</v>
      </c>
      <c r="D118" s="47"/>
      <c r="E118" s="47"/>
      <c r="F118" s="155" t="str">
        <f>F6</f>
        <v>Demolice výkrmny prasat Gigant Mimoň-vrchní stavba</v>
      </c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47"/>
      <c r="R118" s="48"/>
    </row>
    <row r="119" s="1" customFormat="1" ht="36.96" customHeight="1">
      <c r="B119" s="46"/>
      <c r="C119" s="85" t="s">
        <v>149</v>
      </c>
      <c r="D119" s="47"/>
      <c r="E119" s="47"/>
      <c r="F119" s="87" t="str">
        <f>F7</f>
        <v>SO 01b - Demolice haly 2 - zděná nosná kce - nadzemní část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6.96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="1" customFormat="1" ht="18" customHeight="1">
      <c r="B121" s="46"/>
      <c r="C121" s="38" t="s">
        <v>26</v>
      </c>
      <c r="D121" s="47"/>
      <c r="E121" s="47"/>
      <c r="F121" s="33" t="str">
        <f>F9</f>
        <v xml:space="preserve"> </v>
      </c>
      <c r="G121" s="47"/>
      <c r="H121" s="47"/>
      <c r="I121" s="47"/>
      <c r="J121" s="47"/>
      <c r="K121" s="38" t="s">
        <v>28</v>
      </c>
      <c r="L121" s="47"/>
      <c r="M121" s="90" t="str">
        <f>IF(O9="","",O9)</f>
        <v>14. 6. 2018</v>
      </c>
      <c r="N121" s="90"/>
      <c r="O121" s="90"/>
      <c r="P121" s="90"/>
      <c r="Q121" s="47"/>
      <c r="R121" s="48"/>
    </row>
    <row r="122" s="1" customFormat="1" ht="6.96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="1" customFormat="1">
      <c r="B123" s="46"/>
      <c r="C123" s="38" t="s">
        <v>32</v>
      </c>
      <c r="D123" s="47"/>
      <c r="E123" s="47"/>
      <c r="F123" s="33" t="str">
        <f>E12</f>
        <v xml:space="preserve">Město Mimoň </v>
      </c>
      <c r="G123" s="47"/>
      <c r="H123" s="47"/>
      <c r="I123" s="47"/>
      <c r="J123" s="47"/>
      <c r="K123" s="38" t="s">
        <v>39</v>
      </c>
      <c r="L123" s="47"/>
      <c r="M123" s="33" t="str">
        <f>E18</f>
        <v xml:space="preserve"> </v>
      </c>
      <c r="N123" s="33"/>
      <c r="O123" s="33"/>
      <c r="P123" s="33"/>
      <c r="Q123" s="33"/>
      <c r="R123" s="48"/>
    </row>
    <row r="124" s="1" customFormat="1" ht="14.4" customHeight="1">
      <c r="B124" s="46"/>
      <c r="C124" s="38" t="s">
        <v>37</v>
      </c>
      <c r="D124" s="47"/>
      <c r="E124" s="47"/>
      <c r="F124" s="33" t="str">
        <f>IF(E15="","",E15)</f>
        <v>Vyplň údaj</v>
      </c>
      <c r="G124" s="47"/>
      <c r="H124" s="47"/>
      <c r="I124" s="47"/>
      <c r="J124" s="47"/>
      <c r="K124" s="38" t="s">
        <v>40</v>
      </c>
      <c r="L124" s="47"/>
      <c r="M124" s="33" t="str">
        <f>E21</f>
        <v>Malec</v>
      </c>
      <c r="N124" s="33"/>
      <c r="O124" s="33"/>
      <c r="P124" s="33"/>
      <c r="Q124" s="33"/>
      <c r="R124" s="48"/>
    </row>
    <row r="125" s="1" customFormat="1" ht="10.32" customHeight="1">
      <c r="B125" s="46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</row>
    <row r="126" s="8" customFormat="1" ht="29.28" customHeight="1">
      <c r="B126" s="196"/>
      <c r="C126" s="197" t="s">
        <v>179</v>
      </c>
      <c r="D126" s="198" t="s">
        <v>180</v>
      </c>
      <c r="E126" s="198" t="s">
        <v>64</v>
      </c>
      <c r="F126" s="198" t="s">
        <v>181</v>
      </c>
      <c r="G126" s="198"/>
      <c r="H126" s="198"/>
      <c r="I126" s="198"/>
      <c r="J126" s="198" t="s">
        <v>182</v>
      </c>
      <c r="K126" s="198" t="s">
        <v>183</v>
      </c>
      <c r="L126" s="198" t="s">
        <v>184</v>
      </c>
      <c r="M126" s="198"/>
      <c r="N126" s="198" t="s">
        <v>154</v>
      </c>
      <c r="O126" s="198"/>
      <c r="P126" s="198"/>
      <c r="Q126" s="199"/>
      <c r="R126" s="200"/>
      <c r="T126" s="106" t="s">
        <v>185</v>
      </c>
      <c r="U126" s="107" t="s">
        <v>46</v>
      </c>
      <c r="V126" s="107" t="s">
        <v>186</v>
      </c>
      <c r="W126" s="107" t="s">
        <v>187</v>
      </c>
      <c r="X126" s="107" t="s">
        <v>188</v>
      </c>
      <c r="Y126" s="107" t="s">
        <v>189</v>
      </c>
      <c r="Z126" s="107" t="s">
        <v>190</v>
      </c>
      <c r="AA126" s="108" t="s">
        <v>191</v>
      </c>
    </row>
    <row r="127" s="1" customFormat="1" ht="29.28" customHeight="1">
      <c r="B127" s="46"/>
      <c r="C127" s="110" t="s">
        <v>151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201">
        <f>BK127</f>
        <v>0</v>
      </c>
      <c r="O127" s="202"/>
      <c r="P127" s="202"/>
      <c r="Q127" s="202"/>
      <c r="R127" s="48"/>
      <c r="T127" s="109"/>
      <c r="U127" s="67"/>
      <c r="V127" s="67"/>
      <c r="W127" s="203">
        <f>W128+W182+W208+W218</f>
        <v>0</v>
      </c>
      <c r="X127" s="67"/>
      <c r="Y127" s="203">
        <f>Y128+Y182+Y208+Y218</f>
        <v>0</v>
      </c>
      <c r="Z127" s="67"/>
      <c r="AA127" s="204">
        <f>AA128+AA182+AA208+AA218</f>
        <v>734.52999562000002</v>
      </c>
      <c r="AT127" s="22" t="s">
        <v>81</v>
      </c>
      <c r="AU127" s="22" t="s">
        <v>156</v>
      </c>
      <c r="BK127" s="205">
        <f>BK128+BK182+BK208+BK218</f>
        <v>0</v>
      </c>
    </row>
    <row r="128" s="9" customFormat="1" ht="37.44" customHeight="1">
      <c r="B128" s="206"/>
      <c r="C128" s="207"/>
      <c r="D128" s="208" t="s">
        <v>157</v>
      </c>
      <c r="E128" s="208"/>
      <c r="F128" s="208"/>
      <c r="G128" s="208"/>
      <c r="H128" s="208"/>
      <c r="I128" s="208"/>
      <c r="J128" s="208"/>
      <c r="K128" s="208"/>
      <c r="L128" s="208"/>
      <c r="M128" s="208"/>
      <c r="N128" s="185">
        <f>BK128</f>
        <v>0</v>
      </c>
      <c r="O128" s="178"/>
      <c r="P128" s="178"/>
      <c r="Q128" s="178"/>
      <c r="R128" s="209"/>
      <c r="T128" s="210"/>
      <c r="U128" s="207"/>
      <c r="V128" s="207"/>
      <c r="W128" s="211">
        <f>W129+W134+W149+W158</f>
        <v>0</v>
      </c>
      <c r="X128" s="207"/>
      <c r="Y128" s="211">
        <f>Y129+Y134+Y149+Y158</f>
        <v>0</v>
      </c>
      <c r="Z128" s="207"/>
      <c r="AA128" s="212">
        <f>AA129+AA134+AA149+AA158</f>
        <v>703.31869500000005</v>
      </c>
      <c r="AR128" s="213" t="s">
        <v>25</v>
      </c>
      <c r="AT128" s="214" t="s">
        <v>81</v>
      </c>
      <c r="AU128" s="214" t="s">
        <v>82</v>
      </c>
      <c r="AY128" s="213" t="s">
        <v>192</v>
      </c>
      <c r="BK128" s="215">
        <f>BK129+BK134+BK149+BK158</f>
        <v>0</v>
      </c>
    </row>
    <row r="129" s="9" customFormat="1" ht="19.92" customHeight="1">
      <c r="B129" s="206"/>
      <c r="C129" s="207"/>
      <c r="D129" s="216" t="s">
        <v>158</v>
      </c>
      <c r="E129" s="216"/>
      <c r="F129" s="216"/>
      <c r="G129" s="216"/>
      <c r="H129" s="216"/>
      <c r="I129" s="216"/>
      <c r="J129" s="216"/>
      <c r="K129" s="216"/>
      <c r="L129" s="216"/>
      <c r="M129" s="216"/>
      <c r="N129" s="217">
        <f>BK129</f>
        <v>0</v>
      </c>
      <c r="O129" s="218"/>
      <c r="P129" s="218"/>
      <c r="Q129" s="218"/>
      <c r="R129" s="209"/>
      <c r="T129" s="210"/>
      <c r="U129" s="207"/>
      <c r="V129" s="207"/>
      <c r="W129" s="211">
        <f>SUM(W130:W133)</f>
        <v>0</v>
      </c>
      <c r="X129" s="207"/>
      <c r="Y129" s="211">
        <f>SUM(Y130:Y133)</f>
        <v>0</v>
      </c>
      <c r="Z129" s="207"/>
      <c r="AA129" s="212">
        <f>SUM(AA130:AA133)</f>
        <v>129.59999999999999</v>
      </c>
      <c r="AR129" s="213" t="s">
        <v>25</v>
      </c>
      <c r="AT129" s="214" t="s">
        <v>81</v>
      </c>
      <c r="AU129" s="214" t="s">
        <v>25</v>
      </c>
      <c r="AY129" s="213" t="s">
        <v>192</v>
      </c>
      <c r="BK129" s="215">
        <f>SUM(BK130:BK133)</f>
        <v>0</v>
      </c>
    </row>
    <row r="130" s="1" customFormat="1" ht="25.5" customHeight="1">
      <c r="B130" s="46"/>
      <c r="C130" s="219" t="s">
        <v>25</v>
      </c>
      <c r="D130" s="219" t="s">
        <v>193</v>
      </c>
      <c r="E130" s="220" t="s">
        <v>194</v>
      </c>
      <c r="F130" s="221" t="s">
        <v>195</v>
      </c>
      <c r="G130" s="221"/>
      <c r="H130" s="221"/>
      <c r="I130" s="221"/>
      <c r="J130" s="222" t="s">
        <v>196</v>
      </c>
      <c r="K130" s="223">
        <v>1296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0.10000000000000001</v>
      </c>
      <c r="AA130" s="229">
        <f>Z130*K130</f>
        <v>129.59999999999999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198</v>
      </c>
    </row>
    <row r="131" s="1" customFormat="1" ht="16.5" customHeight="1">
      <c r="B131" s="46"/>
      <c r="C131" s="230" t="s">
        <v>147</v>
      </c>
      <c r="D131" s="230" t="s">
        <v>199</v>
      </c>
      <c r="E131" s="231" t="s">
        <v>200</v>
      </c>
      <c r="F131" s="232" t="s">
        <v>201</v>
      </c>
      <c r="G131" s="232"/>
      <c r="H131" s="232"/>
      <c r="I131" s="232"/>
      <c r="J131" s="233" t="s">
        <v>196</v>
      </c>
      <c r="K131" s="234">
        <v>1296</v>
      </c>
      <c r="L131" s="235">
        <v>0</v>
      </c>
      <c r="M131" s="236"/>
      <c r="N131" s="237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202</v>
      </c>
      <c r="AT131" s="22" t="s">
        <v>199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147</v>
      </c>
    </row>
    <row r="132" s="10" customFormat="1" ht="16.5" customHeight="1">
      <c r="B132" s="238"/>
      <c r="C132" s="239"/>
      <c r="D132" s="239"/>
      <c r="E132" s="240" t="s">
        <v>23</v>
      </c>
      <c r="F132" s="241" t="s">
        <v>203</v>
      </c>
      <c r="G132" s="242"/>
      <c r="H132" s="242"/>
      <c r="I132" s="242"/>
      <c r="J132" s="239"/>
      <c r="K132" s="243">
        <v>1296</v>
      </c>
      <c r="L132" s="239"/>
      <c r="M132" s="239"/>
      <c r="N132" s="239"/>
      <c r="O132" s="239"/>
      <c r="P132" s="239"/>
      <c r="Q132" s="239"/>
      <c r="R132" s="244"/>
      <c r="T132" s="245"/>
      <c r="U132" s="239"/>
      <c r="V132" s="239"/>
      <c r="W132" s="239"/>
      <c r="X132" s="239"/>
      <c r="Y132" s="239"/>
      <c r="Z132" s="239"/>
      <c r="AA132" s="246"/>
      <c r="AT132" s="247" t="s">
        <v>204</v>
      </c>
      <c r="AU132" s="247" t="s">
        <v>147</v>
      </c>
      <c r="AV132" s="10" t="s">
        <v>147</v>
      </c>
      <c r="AW132" s="10" t="s">
        <v>205</v>
      </c>
      <c r="AX132" s="10" t="s">
        <v>82</v>
      </c>
      <c r="AY132" s="247" t="s">
        <v>192</v>
      </c>
    </row>
    <row r="133" s="11" customFormat="1" ht="16.5" customHeight="1">
      <c r="B133" s="248"/>
      <c r="C133" s="249"/>
      <c r="D133" s="249"/>
      <c r="E133" s="250" t="s">
        <v>23</v>
      </c>
      <c r="F133" s="251" t="s">
        <v>206</v>
      </c>
      <c r="G133" s="249"/>
      <c r="H133" s="249"/>
      <c r="I133" s="249"/>
      <c r="J133" s="249"/>
      <c r="K133" s="252">
        <v>1296</v>
      </c>
      <c r="L133" s="249"/>
      <c r="M133" s="249"/>
      <c r="N133" s="249"/>
      <c r="O133" s="249"/>
      <c r="P133" s="249"/>
      <c r="Q133" s="249"/>
      <c r="R133" s="253"/>
      <c r="T133" s="254"/>
      <c r="U133" s="249"/>
      <c r="V133" s="249"/>
      <c r="W133" s="249"/>
      <c r="X133" s="249"/>
      <c r="Y133" s="249"/>
      <c r="Z133" s="249"/>
      <c r="AA133" s="255"/>
      <c r="AT133" s="256" t="s">
        <v>204</v>
      </c>
      <c r="AU133" s="256" t="s">
        <v>147</v>
      </c>
      <c r="AV133" s="11" t="s">
        <v>197</v>
      </c>
      <c r="AW133" s="11" t="s">
        <v>205</v>
      </c>
      <c r="AX133" s="11" t="s">
        <v>25</v>
      </c>
      <c r="AY133" s="256" t="s">
        <v>192</v>
      </c>
    </row>
    <row r="134" s="9" customFormat="1" ht="29.88" customHeight="1">
      <c r="B134" s="206"/>
      <c r="C134" s="207"/>
      <c r="D134" s="216" t="s">
        <v>159</v>
      </c>
      <c r="E134" s="216"/>
      <c r="F134" s="216"/>
      <c r="G134" s="216"/>
      <c r="H134" s="216"/>
      <c r="I134" s="216"/>
      <c r="J134" s="216"/>
      <c r="K134" s="216"/>
      <c r="L134" s="216"/>
      <c r="M134" s="216"/>
      <c r="N134" s="217">
        <f>BK134</f>
        <v>0</v>
      </c>
      <c r="O134" s="218"/>
      <c r="P134" s="218"/>
      <c r="Q134" s="218"/>
      <c r="R134" s="209"/>
      <c r="T134" s="210"/>
      <c r="U134" s="207"/>
      <c r="V134" s="207"/>
      <c r="W134" s="211">
        <f>SUM(W135:W148)</f>
        <v>0</v>
      </c>
      <c r="X134" s="207"/>
      <c r="Y134" s="211">
        <f>SUM(Y135:Y148)</f>
        <v>0</v>
      </c>
      <c r="Z134" s="207"/>
      <c r="AA134" s="212">
        <f>SUM(AA135:AA148)</f>
        <v>573.71869500000003</v>
      </c>
      <c r="AR134" s="213" t="s">
        <v>25</v>
      </c>
      <c r="AT134" s="214" t="s">
        <v>81</v>
      </c>
      <c r="AU134" s="214" t="s">
        <v>25</v>
      </c>
      <c r="AY134" s="213" t="s">
        <v>192</v>
      </c>
      <c r="BK134" s="215">
        <f>SUM(BK135:BK148)</f>
        <v>0</v>
      </c>
    </row>
    <row r="135" s="1" customFormat="1" ht="25.5" customHeight="1">
      <c r="B135" s="46"/>
      <c r="C135" s="219" t="s">
        <v>207</v>
      </c>
      <c r="D135" s="219" t="s">
        <v>193</v>
      </c>
      <c r="E135" s="220" t="s">
        <v>208</v>
      </c>
      <c r="F135" s="221" t="s">
        <v>209</v>
      </c>
      <c r="G135" s="221"/>
      <c r="H135" s="221"/>
      <c r="I135" s="221"/>
      <c r="J135" s="222" t="s">
        <v>210</v>
      </c>
      <c r="K135" s="223">
        <v>131.37000000000001</v>
      </c>
      <c r="L135" s="224">
        <v>0</v>
      </c>
      <c r="M135" s="225"/>
      <c r="N135" s="226">
        <f>ROUND(L135*K135,2)</f>
        <v>0</v>
      </c>
      <c r="O135" s="226"/>
      <c r="P135" s="226"/>
      <c r="Q135" s="226"/>
      <c r="R135" s="48"/>
      <c r="T135" s="227" t="s">
        <v>23</v>
      </c>
      <c r="U135" s="56" t="s">
        <v>47</v>
      </c>
      <c r="V135" s="47"/>
      <c r="W135" s="228">
        <f>V135*K135</f>
        <v>0</v>
      </c>
      <c r="X135" s="228">
        <v>0</v>
      </c>
      <c r="Y135" s="228">
        <f>X135*K135</f>
        <v>0</v>
      </c>
      <c r="Z135" s="228">
        <v>0.26100000000000001</v>
      </c>
      <c r="AA135" s="229">
        <f>Z135*K135</f>
        <v>34.287570000000002</v>
      </c>
      <c r="AR135" s="22" t="s">
        <v>197</v>
      </c>
      <c r="AT135" s="22" t="s">
        <v>193</v>
      </c>
      <c r="AU135" s="22" t="s">
        <v>147</v>
      </c>
      <c r="AY135" s="22" t="s">
        <v>192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ROUND(L135*K135,2)</f>
        <v>0</v>
      </c>
      <c r="BL135" s="22" t="s">
        <v>197</v>
      </c>
      <c r="BM135" s="22" t="s">
        <v>211</v>
      </c>
    </row>
    <row r="136" s="10" customFormat="1" ht="25.5" customHeight="1">
      <c r="B136" s="238"/>
      <c r="C136" s="239"/>
      <c r="D136" s="239"/>
      <c r="E136" s="240" t="s">
        <v>23</v>
      </c>
      <c r="F136" s="241" t="s">
        <v>212</v>
      </c>
      <c r="G136" s="242"/>
      <c r="H136" s="242"/>
      <c r="I136" s="242"/>
      <c r="J136" s="239"/>
      <c r="K136" s="243">
        <v>131.36959999999999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25</v>
      </c>
      <c r="AY136" s="247" t="s">
        <v>192</v>
      </c>
    </row>
    <row r="137" s="1" customFormat="1" ht="25.5" customHeight="1">
      <c r="B137" s="46"/>
      <c r="C137" s="219" t="s">
        <v>197</v>
      </c>
      <c r="D137" s="219" t="s">
        <v>193</v>
      </c>
      <c r="E137" s="220" t="s">
        <v>213</v>
      </c>
      <c r="F137" s="221" t="s">
        <v>214</v>
      </c>
      <c r="G137" s="221"/>
      <c r="H137" s="221"/>
      <c r="I137" s="221"/>
      <c r="J137" s="222" t="s">
        <v>215</v>
      </c>
      <c r="K137" s="223">
        <v>152.899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1.95</v>
      </c>
      <c r="AA137" s="229">
        <f>Z137*K137</f>
        <v>298.15305000000001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216</v>
      </c>
    </row>
    <row r="138" s="10" customFormat="1" ht="51" customHeight="1">
      <c r="B138" s="238"/>
      <c r="C138" s="239"/>
      <c r="D138" s="239"/>
      <c r="E138" s="240" t="s">
        <v>23</v>
      </c>
      <c r="F138" s="241" t="s">
        <v>217</v>
      </c>
      <c r="G138" s="242"/>
      <c r="H138" s="242"/>
      <c r="I138" s="242"/>
      <c r="J138" s="239"/>
      <c r="K138" s="243">
        <v>89.476275000000001</v>
      </c>
      <c r="L138" s="239"/>
      <c r="M138" s="239"/>
      <c r="N138" s="239"/>
      <c r="O138" s="239"/>
      <c r="P138" s="239"/>
      <c r="Q138" s="239"/>
      <c r="R138" s="244"/>
      <c r="T138" s="245"/>
      <c r="U138" s="239"/>
      <c r="V138" s="239"/>
      <c r="W138" s="239"/>
      <c r="X138" s="239"/>
      <c r="Y138" s="239"/>
      <c r="Z138" s="239"/>
      <c r="AA138" s="246"/>
      <c r="AT138" s="247" t="s">
        <v>204</v>
      </c>
      <c r="AU138" s="247" t="s">
        <v>147</v>
      </c>
      <c r="AV138" s="10" t="s">
        <v>147</v>
      </c>
      <c r="AW138" s="10" t="s">
        <v>205</v>
      </c>
      <c r="AX138" s="10" t="s">
        <v>82</v>
      </c>
      <c r="AY138" s="247" t="s">
        <v>192</v>
      </c>
    </row>
    <row r="139" s="10" customFormat="1" ht="25.5" customHeight="1">
      <c r="B139" s="238"/>
      <c r="C139" s="239"/>
      <c r="D139" s="239"/>
      <c r="E139" s="240" t="s">
        <v>23</v>
      </c>
      <c r="F139" s="257" t="s">
        <v>218</v>
      </c>
      <c r="G139" s="239"/>
      <c r="H139" s="239"/>
      <c r="I139" s="239"/>
      <c r="J139" s="239"/>
      <c r="K139" s="243">
        <v>63.423000000000002</v>
      </c>
      <c r="L139" s="239"/>
      <c r="M139" s="239"/>
      <c r="N139" s="239"/>
      <c r="O139" s="239"/>
      <c r="P139" s="239"/>
      <c r="Q139" s="239"/>
      <c r="R139" s="244"/>
      <c r="T139" s="245"/>
      <c r="U139" s="239"/>
      <c r="V139" s="239"/>
      <c r="W139" s="239"/>
      <c r="X139" s="239"/>
      <c r="Y139" s="239"/>
      <c r="Z139" s="239"/>
      <c r="AA139" s="246"/>
      <c r="AT139" s="247" t="s">
        <v>204</v>
      </c>
      <c r="AU139" s="247" t="s">
        <v>147</v>
      </c>
      <c r="AV139" s="10" t="s">
        <v>147</v>
      </c>
      <c r="AW139" s="10" t="s">
        <v>205</v>
      </c>
      <c r="AX139" s="10" t="s">
        <v>82</v>
      </c>
      <c r="AY139" s="247" t="s">
        <v>192</v>
      </c>
    </row>
    <row r="140" s="11" customFormat="1" ht="16.5" customHeight="1">
      <c r="B140" s="248"/>
      <c r="C140" s="249"/>
      <c r="D140" s="249"/>
      <c r="E140" s="250" t="s">
        <v>23</v>
      </c>
      <c r="F140" s="251" t="s">
        <v>206</v>
      </c>
      <c r="G140" s="249"/>
      <c r="H140" s="249"/>
      <c r="I140" s="249"/>
      <c r="J140" s="249"/>
      <c r="K140" s="252">
        <v>152.89927499999999</v>
      </c>
      <c r="L140" s="249"/>
      <c r="M140" s="249"/>
      <c r="N140" s="249"/>
      <c r="O140" s="249"/>
      <c r="P140" s="249"/>
      <c r="Q140" s="249"/>
      <c r="R140" s="253"/>
      <c r="T140" s="254"/>
      <c r="U140" s="249"/>
      <c r="V140" s="249"/>
      <c r="W140" s="249"/>
      <c r="X140" s="249"/>
      <c r="Y140" s="249"/>
      <c r="Z140" s="249"/>
      <c r="AA140" s="255"/>
      <c r="AT140" s="256" t="s">
        <v>204</v>
      </c>
      <c r="AU140" s="256" t="s">
        <v>147</v>
      </c>
      <c r="AV140" s="11" t="s">
        <v>197</v>
      </c>
      <c r="AW140" s="11" t="s">
        <v>205</v>
      </c>
      <c r="AX140" s="11" t="s">
        <v>25</v>
      </c>
      <c r="AY140" s="256" t="s">
        <v>192</v>
      </c>
    </row>
    <row r="141" s="1" customFormat="1" ht="38.25" customHeight="1">
      <c r="B141" s="46"/>
      <c r="C141" s="219" t="s">
        <v>121</v>
      </c>
      <c r="D141" s="219" t="s">
        <v>193</v>
      </c>
      <c r="E141" s="220" t="s">
        <v>219</v>
      </c>
      <c r="F141" s="221" t="s">
        <v>220</v>
      </c>
      <c r="G141" s="221"/>
      <c r="H141" s="221"/>
      <c r="I141" s="221"/>
      <c r="J141" s="222" t="s">
        <v>215</v>
      </c>
      <c r="K141" s="223">
        <v>66.444999999999993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1.175</v>
      </c>
      <c r="AA141" s="229">
        <f>Z141*K141</f>
        <v>78.072874999999996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221</v>
      </c>
    </row>
    <row r="142" s="10" customFormat="1" ht="25.5" customHeight="1">
      <c r="B142" s="238"/>
      <c r="C142" s="239"/>
      <c r="D142" s="239"/>
      <c r="E142" s="240" t="s">
        <v>23</v>
      </c>
      <c r="F142" s="241" t="s">
        <v>222</v>
      </c>
      <c r="G142" s="242"/>
      <c r="H142" s="242"/>
      <c r="I142" s="242"/>
      <c r="J142" s="239"/>
      <c r="K142" s="243">
        <v>66.444880000000097</v>
      </c>
      <c r="L142" s="239"/>
      <c r="M142" s="239"/>
      <c r="N142" s="239"/>
      <c r="O142" s="239"/>
      <c r="P142" s="239"/>
      <c r="Q142" s="239"/>
      <c r="R142" s="244"/>
      <c r="T142" s="245"/>
      <c r="U142" s="239"/>
      <c r="V142" s="239"/>
      <c r="W142" s="239"/>
      <c r="X142" s="239"/>
      <c r="Y142" s="239"/>
      <c r="Z142" s="239"/>
      <c r="AA142" s="246"/>
      <c r="AT142" s="247" t="s">
        <v>204</v>
      </c>
      <c r="AU142" s="247" t="s">
        <v>147</v>
      </c>
      <c r="AV142" s="10" t="s">
        <v>147</v>
      </c>
      <c r="AW142" s="10" t="s">
        <v>205</v>
      </c>
      <c r="AX142" s="10" t="s">
        <v>25</v>
      </c>
      <c r="AY142" s="247" t="s">
        <v>192</v>
      </c>
    </row>
    <row r="143" s="1" customFormat="1" ht="25.5" customHeight="1">
      <c r="B143" s="46"/>
      <c r="C143" s="219" t="s">
        <v>223</v>
      </c>
      <c r="D143" s="219" t="s">
        <v>193</v>
      </c>
      <c r="E143" s="220" t="s">
        <v>224</v>
      </c>
      <c r="F143" s="221" t="s">
        <v>225</v>
      </c>
      <c r="G143" s="221"/>
      <c r="H143" s="221"/>
      <c r="I143" s="221"/>
      <c r="J143" s="222" t="s">
        <v>215</v>
      </c>
      <c r="K143" s="223">
        <v>45.451000000000001</v>
      </c>
      <c r="L143" s="224">
        <v>0</v>
      </c>
      <c r="M143" s="225"/>
      <c r="N143" s="226">
        <f>ROUND(L143*K143,2)</f>
        <v>0</v>
      </c>
      <c r="O143" s="226"/>
      <c r="P143" s="226"/>
      <c r="Q143" s="226"/>
      <c r="R143" s="48"/>
      <c r="T143" s="227" t="s">
        <v>23</v>
      </c>
      <c r="U143" s="56" t="s">
        <v>47</v>
      </c>
      <c r="V143" s="47"/>
      <c r="W143" s="228">
        <f>V143*K143</f>
        <v>0</v>
      </c>
      <c r="X143" s="228">
        <v>0</v>
      </c>
      <c r="Y143" s="228">
        <f>X143*K143</f>
        <v>0</v>
      </c>
      <c r="Z143" s="228">
        <v>2.2000000000000002</v>
      </c>
      <c r="AA143" s="229">
        <f>Z143*K143</f>
        <v>99.992200000000011</v>
      </c>
      <c r="AR143" s="22" t="s">
        <v>197</v>
      </c>
      <c r="AT143" s="22" t="s">
        <v>193</v>
      </c>
      <c r="AU143" s="22" t="s">
        <v>147</v>
      </c>
      <c r="AY143" s="22" t="s">
        <v>192</v>
      </c>
      <c r="BE143" s="142">
        <f>IF(U143="základní",N143,0)</f>
        <v>0</v>
      </c>
      <c r="BF143" s="142">
        <f>IF(U143="snížená",N143,0)</f>
        <v>0</v>
      </c>
      <c r="BG143" s="142">
        <f>IF(U143="zákl. přenesená",N143,0)</f>
        <v>0</v>
      </c>
      <c r="BH143" s="142">
        <f>IF(U143="sníž. přenesená",N143,0)</f>
        <v>0</v>
      </c>
      <c r="BI143" s="142">
        <f>IF(U143="nulová",N143,0)</f>
        <v>0</v>
      </c>
      <c r="BJ143" s="22" t="s">
        <v>25</v>
      </c>
      <c r="BK143" s="142">
        <f>ROUND(L143*K143,2)</f>
        <v>0</v>
      </c>
      <c r="BL143" s="22" t="s">
        <v>197</v>
      </c>
      <c r="BM143" s="22" t="s">
        <v>226</v>
      </c>
    </row>
    <row r="144" s="10" customFormat="1" ht="16.5" customHeight="1">
      <c r="B144" s="238"/>
      <c r="C144" s="239"/>
      <c r="D144" s="239"/>
      <c r="E144" s="240" t="s">
        <v>23</v>
      </c>
      <c r="F144" s="241" t="s">
        <v>227</v>
      </c>
      <c r="G144" s="242"/>
      <c r="H144" s="242"/>
      <c r="I144" s="242"/>
      <c r="J144" s="239"/>
      <c r="K144" s="243">
        <v>45.450719999999997</v>
      </c>
      <c r="L144" s="239"/>
      <c r="M144" s="239"/>
      <c r="N144" s="239"/>
      <c r="O144" s="239"/>
      <c r="P144" s="239"/>
      <c r="Q144" s="239"/>
      <c r="R144" s="244"/>
      <c r="T144" s="245"/>
      <c r="U144" s="239"/>
      <c r="V144" s="239"/>
      <c r="W144" s="239"/>
      <c r="X144" s="239"/>
      <c r="Y144" s="239"/>
      <c r="Z144" s="239"/>
      <c r="AA144" s="246"/>
      <c r="AT144" s="247" t="s">
        <v>204</v>
      </c>
      <c r="AU144" s="247" t="s">
        <v>147</v>
      </c>
      <c r="AV144" s="10" t="s">
        <v>147</v>
      </c>
      <c r="AW144" s="10" t="s">
        <v>205</v>
      </c>
      <c r="AX144" s="10" t="s">
        <v>25</v>
      </c>
      <c r="AY144" s="247" t="s">
        <v>192</v>
      </c>
    </row>
    <row r="145" s="1" customFormat="1" ht="25.5" customHeight="1">
      <c r="B145" s="46"/>
      <c r="C145" s="219" t="s">
        <v>228</v>
      </c>
      <c r="D145" s="219" t="s">
        <v>193</v>
      </c>
      <c r="E145" s="220" t="s">
        <v>229</v>
      </c>
      <c r="F145" s="221" t="s">
        <v>230</v>
      </c>
      <c r="G145" s="221"/>
      <c r="H145" s="221"/>
      <c r="I145" s="221"/>
      <c r="J145" s="222" t="s">
        <v>215</v>
      </c>
      <c r="K145" s="223">
        <v>24.344999999999999</v>
      </c>
      <c r="L145" s="224">
        <v>0</v>
      </c>
      <c r="M145" s="225"/>
      <c r="N145" s="226">
        <f>ROUND(L145*K145,2)</f>
        <v>0</v>
      </c>
      <c r="O145" s="226"/>
      <c r="P145" s="226"/>
      <c r="Q145" s="226"/>
      <c r="R145" s="48"/>
      <c r="T145" s="227" t="s">
        <v>23</v>
      </c>
      <c r="U145" s="56" t="s">
        <v>47</v>
      </c>
      <c r="V145" s="47"/>
      <c r="W145" s="228">
        <f>V145*K145</f>
        <v>0</v>
      </c>
      <c r="X145" s="228">
        <v>0</v>
      </c>
      <c r="Y145" s="228">
        <f>X145*K145</f>
        <v>0</v>
      </c>
      <c r="Z145" s="228">
        <v>2.3999999999999999</v>
      </c>
      <c r="AA145" s="229">
        <f>Z145*K145</f>
        <v>58.427999999999997</v>
      </c>
      <c r="AR145" s="22" t="s">
        <v>197</v>
      </c>
      <c r="AT145" s="22" t="s">
        <v>193</v>
      </c>
      <c r="AU145" s="22" t="s">
        <v>147</v>
      </c>
      <c r="AY145" s="22" t="s">
        <v>192</v>
      </c>
      <c r="BE145" s="142">
        <f>IF(U145="základní",N145,0)</f>
        <v>0</v>
      </c>
      <c r="BF145" s="142">
        <f>IF(U145="snížená",N145,0)</f>
        <v>0</v>
      </c>
      <c r="BG145" s="142">
        <f>IF(U145="zákl. přenesená",N145,0)</f>
        <v>0</v>
      </c>
      <c r="BH145" s="142">
        <f>IF(U145="sníž. přenesená",N145,0)</f>
        <v>0</v>
      </c>
      <c r="BI145" s="142">
        <f>IF(U145="nulová",N145,0)</f>
        <v>0</v>
      </c>
      <c r="BJ145" s="22" t="s">
        <v>25</v>
      </c>
      <c r="BK145" s="142">
        <f>ROUND(L145*K145,2)</f>
        <v>0</v>
      </c>
      <c r="BL145" s="22" t="s">
        <v>197</v>
      </c>
      <c r="BM145" s="22" t="s">
        <v>231</v>
      </c>
    </row>
    <row r="146" s="10" customFormat="1" ht="38.25" customHeight="1">
      <c r="B146" s="238"/>
      <c r="C146" s="239"/>
      <c r="D146" s="239"/>
      <c r="E146" s="240" t="s">
        <v>23</v>
      </c>
      <c r="F146" s="241" t="s">
        <v>232</v>
      </c>
      <c r="G146" s="242"/>
      <c r="H146" s="242"/>
      <c r="I146" s="242"/>
      <c r="J146" s="239"/>
      <c r="K146" s="243">
        <v>24.34506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25</v>
      </c>
      <c r="AY146" s="247" t="s">
        <v>192</v>
      </c>
    </row>
    <row r="147" s="1" customFormat="1" ht="25.5" customHeight="1">
      <c r="B147" s="46"/>
      <c r="C147" s="219" t="s">
        <v>202</v>
      </c>
      <c r="D147" s="219" t="s">
        <v>193</v>
      </c>
      <c r="E147" s="220" t="s">
        <v>233</v>
      </c>
      <c r="F147" s="221" t="s">
        <v>234</v>
      </c>
      <c r="G147" s="221"/>
      <c r="H147" s="221"/>
      <c r="I147" s="221"/>
      <c r="J147" s="222" t="s">
        <v>210</v>
      </c>
      <c r="K147" s="223">
        <v>29</v>
      </c>
      <c r="L147" s="224">
        <v>0</v>
      </c>
      <c r="M147" s="225"/>
      <c r="N147" s="226">
        <f>ROUND(L147*K147,2)</f>
        <v>0</v>
      </c>
      <c r="O147" s="226"/>
      <c r="P147" s="226"/>
      <c r="Q147" s="226"/>
      <c r="R147" s="48"/>
      <c r="T147" s="227" t="s">
        <v>23</v>
      </c>
      <c r="U147" s="56" t="s">
        <v>47</v>
      </c>
      <c r="V147" s="47"/>
      <c r="W147" s="228">
        <f>V147*K147</f>
        <v>0</v>
      </c>
      <c r="X147" s="228">
        <v>0</v>
      </c>
      <c r="Y147" s="228">
        <f>X147*K147</f>
        <v>0</v>
      </c>
      <c r="Z147" s="228">
        <v>0.16500000000000001</v>
      </c>
      <c r="AA147" s="229">
        <f>Z147*K147</f>
        <v>4.7850000000000001</v>
      </c>
      <c r="AR147" s="22" t="s">
        <v>197</v>
      </c>
      <c r="AT147" s="22" t="s">
        <v>193</v>
      </c>
      <c r="AU147" s="22" t="s">
        <v>147</v>
      </c>
      <c r="AY147" s="22" t="s">
        <v>192</v>
      </c>
      <c r="BE147" s="142">
        <f>IF(U147="základní",N147,0)</f>
        <v>0</v>
      </c>
      <c r="BF147" s="142">
        <f>IF(U147="snížená",N147,0)</f>
        <v>0</v>
      </c>
      <c r="BG147" s="142">
        <f>IF(U147="zákl. přenesená",N147,0)</f>
        <v>0</v>
      </c>
      <c r="BH147" s="142">
        <f>IF(U147="sníž. přenesená",N147,0)</f>
        <v>0</v>
      </c>
      <c r="BI147" s="142">
        <f>IF(U147="nulová",N147,0)</f>
        <v>0</v>
      </c>
      <c r="BJ147" s="22" t="s">
        <v>25</v>
      </c>
      <c r="BK147" s="142">
        <f>ROUND(L147*K147,2)</f>
        <v>0</v>
      </c>
      <c r="BL147" s="22" t="s">
        <v>197</v>
      </c>
      <c r="BM147" s="22" t="s">
        <v>235</v>
      </c>
    </row>
    <row r="148" s="10" customFormat="1" ht="16.5" customHeight="1">
      <c r="B148" s="238"/>
      <c r="C148" s="239"/>
      <c r="D148" s="239"/>
      <c r="E148" s="240" t="s">
        <v>23</v>
      </c>
      <c r="F148" s="241" t="s">
        <v>236</v>
      </c>
      <c r="G148" s="242"/>
      <c r="H148" s="242"/>
      <c r="I148" s="242"/>
      <c r="J148" s="239"/>
      <c r="K148" s="243">
        <v>29.000399999999999</v>
      </c>
      <c r="L148" s="239"/>
      <c r="M148" s="239"/>
      <c r="N148" s="239"/>
      <c r="O148" s="239"/>
      <c r="P148" s="239"/>
      <c r="Q148" s="239"/>
      <c r="R148" s="244"/>
      <c r="T148" s="245"/>
      <c r="U148" s="239"/>
      <c r="V148" s="239"/>
      <c r="W148" s="239"/>
      <c r="X148" s="239"/>
      <c r="Y148" s="239"/>
      <c r="Z148" s="239"/>
      <c r="AA148" s="246"/>
      <c r="AT148" s="247" t="s">
        <v>204</v>
      </c>
      <c r="AU148" s="247" t="s">
        <v>147</v>
      </c>
      <c r="AV148" s="10" t="s">
        <v>147</v>
      </c>
      <c r="AW148" s="10" t="s">
        <v>205</v>
      </c>
      <c r="AX148" s="10" t="s">
        <v>25</v>
      </c>
      <c r="AY148" s="247" t="s">
        <v>192</v>
      </c>
    </row>
    <row r="149" s="9" customFormat="1" ht="29.88" customHeight="1">
      <c r="B149" s="206"/>
      <c r="C149" s="207"/>
      <c r="D149" s="216" t="s">
        <v>160</v>
      </c>
      <c r="E149" s="216"/>
      <c r="F149" s="216"/>
      <c r="G149" s="216"/>
      <c r="H149" s="216"/>
      <c r="I149" s="216"/>
      <c r="J149" s="216"/>
      <c r="K149" s="216"/>
      <c r="L149" s="216"/>
      <c r="M149" s="216"/>
      <c r="N149" s="217">
        <f>BK149</f>
        <v>0</v>
      </c>
      <c r="O149" s="218"/>
      <c r="P149" s="218"/>
      <c r="Q149" s="218"/>
      <c r="R149" s="209"/>
      <c r="T149" s="210"/>
      <c r="U149" s="207"/>
      <c r="V149" s="207"/>
      <c r="W149" s="211">
        <f>SUM(W150:W157)</f>
        <v>0</v>
      </c>
      <c r="X149" s="207"/>
      <c r="Y149" s="211">
        <f>SUM(Y150:Y157)</f>
        <v>0</v>
      </c>
      <c r="Z149" s="207"/>
      <c r="AA149" s="212">
        <f>SUM(AA150:AA157)</f>
        <v>0</v>
      </c>
      <c r="AR149" s="213" t="s">
        <v>25</v>
      </c>
      <c r="AT149" s="214" t="s">
        <v>81</v>
      </c>
      <c r="AU149" s="214" t="s">
        <v>25</v>
      </c>
      <c r="AY149" s="213" t="s">
        <v>192</v>
      </c>
      <c r="BK149" s="215">
        <f>SUM(BK150:BK157)</f>
        <v>0</v>
      </c>
    </row>
    <row r="150" s="1" customFormat="1" ht="16.5" customHeight="1">
      <c r="B150" s="46"/>
      <c r="C150" s="219" t="s">
        <v>237</v>
      </c>
      <c r="D150" s="219" t="s">
        <v>193</v>
      </c>
      <c r="E150" s="220" t="s">
        <v>238</v>
      </c>
      <c r="F150" s="221" t="s">
        <v>239</v>
      </c>
      <c r="G150" s="221"/>
      <c r="H150" s="221"/>
      <c r="I150" s="221"/>
      <c r="J150" s="222" t="s">
        <v>240</v>
      </c>
      <c r="K150" s="223">
        <v>914.39999999999998</v>
      </c>
      <c r="L150" s="224">
        <v>0</v>
      </c>
      <c r="M150" s="225"/>
      <c r="N150" s="226">
        <f>ROUND(L150*K150,2)</f>
        <v>0</v>
      </c>
      <c r="O150" s="226"/>
      <c r="P150" s="226"/>
      <c r="Q150" s="226"/>
      <c r="R150" s="48"/>
      <c r="T150" s="227" t="s">
        <v>23</v>
      </c>
      <c r="U150" s="56" t="s">
        <v>47</v>
      </c>
      <c r="V150" s="47"/>
      <c r="W150" s="228">
        <f>V150*K150</f>
        <v>0</v>
      </c>
      <c r="X150" s="228">
        <v>0</v>
      </c>
      <c r="Y150" s="228">
        <f>X150*K150</f>
        <v>0</v>
      </c>
      <c r="Z150" s="228">
        <v>0</v>
      </c>
      <c r="AA150" s="229">
        <f>Z150*K150</f>
        <v>0</v>
      </c>
      <c r="AR150" s="22" t="s">
        <v>197</v>
      </c>
      <c r="AT150" s="22" t="s">
        <v>193</v>
      </c>
      <c r="AU150" s="22" t="s">
        <v>147</v>
      </c>
      <c r="AY150" s="22" t="s">
        <v>192</v>
      </c>
      <c r="BE150" s="142">
        <f>IF(U150="základní",N150,0)</f>
        <v>0</v>
      </c>
      <c r="BF150" s="142">
        <f>IF(U150="snížená",N150,0)</f>
        <v>0</v>
      </c>
      <c r="BG150" s="142">
        <f>IF(U150="zákl. přenesená",N150,0)</f>
        <v>0</v>
      </c>
      <c r="BH150" s="142">
        <f>IF(U150="sníž. přenesená",N150,0)</f>
        <v>0</v>
      </c>
      <c r="BI150" s="142">
        <f>IF(U150="nulová",N150,0)</f>
        <v>0</v>
      </c>
      <c r="BJ150" s="22" t="s">
        <v>25</v>
      </c>
      <c r="BK150" s="142">
        <f>ROUND(L150*K150,2)</f>
        <v>0</v>
      </c>
      <c r="BL150" s="22" t="s">
        <v>197</v>
      </c>
      <c r="BM150" s="22" t="s">
        <v>207</v>
      </c>
    </row>
    <row r="151" s="10" customFormat="1" ht="16.5" customHeight="1">
      <c r="B151" s="238"/>
      <c r="C151" s="239"/>
      <c r="D151" s="239"/>
      <c r="E151" s="240" t="s">
        <v>23</v>
      </c>
      <c r="F151" s="241" t="s">
        <v>241</v>
      </c>
      <c r="G151" s="242"/>
      <c r="H151" s="242"/>
      <c r="I151" s="242"/>
      <c r="J151" s="239"/>
      <c r="K151" s="243">
        <v>612</v>
      </c>
      <c r="L151" s="239"/>
      <c r="M151" s="239"/>
      <c r="N151" s="239"/>
      <c r="O151" s="239"/>
      <c r="P151" s="239"/>
      <c r="Q151" s="239"/>
      <c r="R151" s="244"/>
      <c r="T151" s="245"/>
      <c r="U151" s="239"/>
      <c r="V151" s="239"/>
      <c r="W151" s="239"/>
      <c r="X151" s="239"/>
      <c r="Y151" s="239"/>
      <c r="Z151" s="239"/>
      <c r="AA151" s="246"/>
      <c r="AT151" s="247" t="s">
        <v>204</v>
      </c>
      <c r="AU151" s="247" t="s">
        <v>147</v>
      </c>
      <c r="AV151" s="10" t="s">
        <v>147</v>
      </c>
      <c r="AW151" s="10" t="s">
        <v>205</v>
      </c>
      <c r="AX151" s="10" t="s">
        <v>82</v>
      </c>
      <c r="AY151" s="247" t="s">
        <v>192</v>
      </c>
    </row>
    <row r="152" s="10" customFormat="1" ht="16.5" customHeight="1">
      <c r="B152" s="238"/>
      <c r="C152" s="239"/>
      <c r="D152" s="239"/>
      <c r="E152" s="240" t="s">
        <v>23</v>
      </c>
      <c r="F152" s="257" t="s">
        <v>242</v>
      </c>
      <c r="G152" s="239"/>
      <c r="H152" s="239"/>
      <c r="I152" s="239"/>
      <c r="J152" s="239"/>
      <c r="K152" s="243">
        <v>302.39999999999998</v>
      </c>
      <c r="L152" s="239"/>
      <c r="M152" s="239"/>
      <c r="N152" s="239"/>
      <c r="O152" s="239"/>
      <c r="P152" s="239"/>
      <c r="Q152" s="239"/>
      <c r="R152" s="244"/>
      <c r="T152" s="245"/>
      <c r="U152" s="239"/>
      <c r="V152" s="239"/>
      <c r="W152" s="239"/>
      <c r="X152" s="239"/>
      <c r="Y152" s="239"/>
      <c r="Z152" s="239"/>
      <c r="AA152" s="246"/>
      <c r="AT152" s="247" t="s">
        <v>204</v>
      </c>
      <c r="AU152" s="247" t="s">
        <v>147</v>
      </c>
      <c r="AV152" s="10" t="s">
        <v>147</v>
      </c>
      <c r="AW152" s="10" t="s">
        <v>205</v>
      </c>
      <c r="AX152" s="10" t="s">
        <v>82</v>
      </c>
      <c r="AY152" s="247" t="s">
        <v>192</v>
      </c>
    </row>
    <row r="153" s="11" customFormat="1" ht="16.5" customHeight="1">
      <c r="B153" s="248"/>
      <c r="C153" s="249"/>
      <c r="D153" s="249"/>
      <c r="E153" s="250" t="s">
        <v>23</v>
      </c>
      <c r="F153" s="251" t="s">
        <v>206</v>
      </c>
      <c r="G153" s="249"/>
      <c r="H153" s="249"/>
      <c r="I153" s="249"/>
      <c r="J153" s="249"/>
      <c r="K153" s="252">
        <v>914.39999999999998</v>
      </c>
      <c r="L153" s="249"/>
      <c r="M153" s="249"/>
      <c r="N153" s="249"/>
      <c r="O153" s="249"/>
      <c r="P153" s="249"/>
      <c r="Q153" s="249"/>
      <c r="R153" s="253"/>
      <c r="T153" s="254"/>
      <c r="U153" s="249"/>
      <c r="V153" s="249"/>
      <c r="W153" s="249"/>
      <c r="X153" s="249"/>
      <c r="Y153" s="249"/>
      <c r="Z153" s="249"/>
      <c r="AA153" s="255"/>
      <c r="AT153" s="256" t="s">
        <v>204</v>
      </c>
      <c r="AU153" s="256" t="s">
        <v>147</v>
      </c>
      <c r="AV153" s="11" t="s">
        <v>197</v>
      </c>
      <c r="AW153" s="11" t="s">
        <v>205</v>
      </c>
      <c r="AX153" s="11" t="s">
        <v>25</v>
      </c>
      <c r="AY153" s="256" t="s">
        <v>192</v>
      </c>
    </row>
    <row r="154" s="1" customFormat="1" ht="16.5" customHeight="1">
      <c r="B154" s="46"/>
      <c r="C154" s="230" t="s">
        <v>30</v>
      </c>
      <c r="D154" s="230" t="s">
        <v>199</v>
      </c>
      <c r="E154" s="231" t="s">
        <v>243</v>
      </c>
      <c r="F154" s="232" t="s">
        <v>244</v>
      </c>
      <c r="G154" s="232"/>
      <c r="H154" s="232"/>
      <c r="I154" s="232"/>
      <c r="J154" s="233" t="s">
        <v>245</v>
      </c>
      <c r="K154" s="234">
        <v>17.956</v>
      </c>
      <c r="L154" s="235">
        <v>0</v>
      </c>
      <c r="M154" s="236"/>
      <c r="N154" s="237">
        <f>ROUND(L154*K154,2)</f>
        <v>0</v>
      </c>
      <c r="O154" s="226"/>
      <c r="P154" s="226"/>
      <c r="Q154" s="226"/>
      <c r="R154" s="48"/>
      <c r="T154" s="227" t="s">
        <v>23</v>
      </c>
      <c r="U154" s="56" t="s">
        <v>47</v>
      </c>
      <c r="V154" s="47"/>
      <c r="W154" s="228">
        <f>V154*K154</f>
        <v>0</v>
      </c>
      <c r="X154" s="228">
        <v>0</v>
      </c>
      <c r="Y154" s="228">
        <f>X154*K154</f>
        <v>0</v>
      </c>
      <c r="Z154" s="228">
        <v>0</v>
      </c>
      <c r="AA154" s="229">
        <f>Z154*K154</f>
        <v>0</v>
      </c>
      <c r="AR154" s="22" t="s">
        <v>202</v>
      </c>
      <c r="AT154" s="22" t="s">
        <v>199</v>
      </c>
      <c r="AU154" s="22" t="s">
        <v>147</v>
      </c>
      <c r="AY154" s="22" t="s">
        <v>192</v>
      </c>
      <c r="BE154" s="142">
        <f>IF(U154="základní",N154,0)</f>
        <v>0</v>
      </c>
      <c r="BF154" s="142">
        <f>IF(U154="snížená",N154,0)</f>
        <v>0</v>
      </c>
      <c r="BG154" s="142">
        <f>IF(U154="zákl. přenesená",N154,0)</f>
        <v>0</v>
      </c>
      <c r="BH154" s="142">
        <f>IF(U154="sníž. přenesená",N154,0)</f>
        <v>0</v>
      </c>
      <c r="BI154" s="142">
        <f>IF(U154="nulová",N154,0)</f>
        <v>0</v>
      </c>
      <c r="BJ154" s="22" t="s">
        <v>25</v>
      </c>
      <c r="BK154" s="142">
        <f>ROUND(L154*K154,2)</f>
        <v>0</v>
      </c>
      <c r="BL154" s="22" t="s">
        <v>197</v>
      </c>
      <c r="BM154" s="22" t="s">
        <v>197</v>
      </c>
    </row>
    <row r="155" s="10" customFormat="1" ht="38.25" customHeight="1">
      <c r="B155" s="238"/>
      <c r="C155" s="239"/>
      <c r="D155" s="239"/>
      <c r="E155" s="240" t="s">
        <v>23</v>
      </c>
      <c r="F155" s="241" t="s">
        <v>246</v>
      </c>
      <c r="G155" s="242"/>
      <c r="H155" s="242"/>
      <c r="I155" s="242"/>
      <c r="J155" s="239"/>
      <c r="K155" s="243">
        <v>14.724352</v>
      </c>
      <c r="L155" s="239"/>
      <c r="M155" s="239"/>
      <c r="N155" s="239"/>
      <c r="O155" s="239"/>
      <c r="P155" s="239"/>
      <c r="Q155" s="239"/>
      <c r="R155" s="244"/>
      <c r="T155" s="245"/>
      <c r="U155" s="239"/>
      <c r="V155" s="239"/>
      <c r="W155" s="239"/>
      <c r="X155" s="239"/>
      <c r="Y155" s="239"/>
      <c r="Z155" s="239"/>
      <c r="AA155" s="246"/>
      <c r="AT155" s="247" t="s">
        <v>204</v>
      </c>
      <c r="AU155" s="247" t="s">
        <v>147</v>
      </c>
      <c r="AV155" s="10" t="s">
        <v>147</v>
      </c>
      <c r="AW155" s="10" t="s">
        <v>205</v>
      </c>
      <c r="AX155" s="10" t="s">
        <v>82</v>
      </c>
      <c r="AY155" s="247" t="s">
        <v>192</v>
      </c>
    </row>
    <row r="156" s="10" customFormat="1" ht="25.5" customHeight="1">
      <c r="B156" s="238"/>
      <c r="C156" s="239"/>
      <c r="D156" s="239"/>
      <c r="E156" s="240" t="s">
        <v>23</v>
      </c>
      <c r="F156" s="257" t="s">
        <v>247</v>
      </c>
      <c r="G156" s="239"/>
      <c r="H156" s="239"/>
      <c r="I156" s="239"/>
      <c r="J156" s="239"/>
      <c r="K156" s="243">
        <v>3.2321279999999999</v>
      </c>
      <c r="L156" s="239"/>
      <c r="M156" s="239"/>
      <c r="N156" s="239"/>
      <c r="O156" s="239"/>
      <c r="P156" s="239"/>
      <c r="Q156" s="239"/>
      <c r="R156" s="244"/>
      <c r="T156" s="245"/>
      <c r="U156" s="239"/>
      <c r="V156" s="239"/>
      <c r="W156" s="239"/>
      <c r="X156" s="239"/>
      <c r="Y156" s="239"/>
      <c r="Z156" s="239"/>
      <c r="AA156" s="246"/>
      <c r="AT156" s="247" t="s">
        <v>204</v>
      </c>
      <c r="AU156" s="247" t="s">
        <v>147</v>
      </c>
      <c r="AV156" s="10" t="s">
        <v>147</v>
      </c>
      <c r="AW156" s="10" t="s">
        <v>205</v>
      </c>
      <c r="AX156" s="10" t="s">
        <v>82</v>
      </c>
      <c r="AY156" s="247" t="s">
        <v>192</v>
      </c>
    </row>
    <row r="157" s="11" customFormat="1" ht="16.5" customHeight="1">
      <c r="B157" s="248"/>
      <c r="C157" s="249"/>
      <c r="D157" s="249"/>
      <c r="E157" s="250" t="s">
        <v>23</v>
      </c>
      <c r="F157" s="251" t="s">
        <v>206</v>
      </c>
      <c r="G157" s="249"/>
      <c r="H157" s="249"/>
      <c r="I157" s="249"/>
      <c r="J157" s="249"/>
      <c r="K157" s="252">
        <v>17.956479999999999</v>
      </c>
      <c r="L157" s="249"/>
      <c r="M157" s="249"/>
      <c r="N157" s="249"/>
      <c r="O157" s="249"/>
      <c r="P157" s="249"/>
      <c r="Q157" s="249"/>
      <c r="R157" s="253"/>
      <c r="T157" s="254"/>
      <c r="U157" s="249"/>
      <c r="V157" s="249"/>
      <c r="W157" s="249"/>
      <c r="X157" s="249"/>
      <c r="Y157" s="249"/>
      <c r="Z157" s="249"/>
      <c r="AA157" s="255"/>
      <c r="AT157" s="256" t="s">
        <v>204</v>
      </c>
      <c r="AU157" s="256" t="s">
        <v>147</v>
      </c>
      <c r="AV157" s="11" t="s">
        <v>197</v>
      </c>
      <c r="AW157" s="11" t="s">
        <v>205</v>
      </c>
      <c r="AX157" s="11" t="s">
        <v>25</v>
      </c>
      <c r="AY157" s="256" t="s">
        <v>192</v>
      </c>
    </row>
    <row r="158" s="9" customFormat="1" ht="29.88" customHeight="1">
      <c r="B158" s="206"/>
      <c r="C158" s="207"/>
      <c r="D158" s="216" t="s">
        <v>161</v>
      </c>
      <c r="E158" s="216"/>
      <c r="F158" s="216"/>
      <c r="G158" s="216"/>
      <c r="H158" s="216"/>
      <c r="I158" s="216"/>
      <c r="J158" s="216"/>
      <c r="K158" s="216"/>
      <c r="L158" s="216"/>
      <c r="M158" s="216"/>
      <c r="N158" s="217">
        <f>BK158</f>
        <v>0</v>
      </c>
      <c r="O158" s="218"/>
      <c r="P158" s="218"/>
      <c r="Q158" s="218"/>
      <c r="R158" s="209"/>
      <c r="T158" s="210"/>
      <c r="U158" s="207"/>
      <c r="V158" s="207"/>
      <c r="W158" s="211">
        <f>SUM(W159:W181)</f>
        <v>0</v>
      </c>
      <c r="X158" s="207"/>
      <c r="Y158" s="211">
        <f>SUM(Y159:Y181)</f>
        <v>0</v>
      </c>
      <c r="Z158" s="207"/>
      <c r="AA158" s="212">
        <f>SUM(AA159:AA181)</f>
        <v>0</v>
      </c>
      <c r="AR158" s="213" t="s">
        <v>25</v>
      </c>
      <c r="AT158" s="214" t="s">
        <v>81</v>
      </c>
      <c r="AU158" s="214" t="s">
        <v>25</v>
      </c>
      <c r="AY158" s="213" t="s">
        <v>192</v>
      </c>
      <c r="BK158" s="215">
        <f>SUM(BK159:BK181)</f>
        <v>0</v>
      </c>
    </row>
    <row r="159" s="1" customFormat="1" ht="38.25" customHeight="1">
      <c r="B159" s="46"/>
      <c r="C159" s="219" t="s">
        <v>248</v>
      </c>
      <c r="D159" s="219" t="s">
        <v>193</v>
      </c>
      <c r="E159" s="220" t="s">
        <v>249</v>
      </c>
      <c r="F159" s="221" t="s">
        <v>250</v>
      </c>
      <c r="G159" s="221"/>
      <c r="H159" s="221"/>
      <c r="I159" s="221"/>
      <c r="J159" s="222" t="s">
        <v>245</v>
      </c>
      <c r="K159" s="223">
        <v>415.29899999999998</v>
      </c>
      <c r="L159" s="224">
        <v>0</v>
      </c>
      <c r="M159" s="225"/>
      <c r="N159" s="226">
        <f>ROUND(L159*K159,2)</f>
        <v>0</v>
      </c>
      <c r="O159" s="226"/>
      <c r="P159" s="226"/>
      <c r="Q159" s="226"/>
      <c r="R159" s="48"/>
      <c r="T159" s="227" t="s">
        <v>23</v>
      </c>
      <c r="U159" s="56" t="s">
        <v>47</v>
      </c>
      <c r="V159" s="47"/>
      <c r="W159" s="228">
        <f>V159*K159</f>
        <v>0</v>
      </c>
      <c r="X159" s="228">
        <v>0</v>
      </c>
      <c r="Y159" s="228">
        <f>X159*K159</f>
        <v>0</v>
      </c>
      <c r="Z159" s="228">
        <v>0</v>
      </c>
      <c r="AA159" s="229">
        <f>Z159*K159</f>
        <v>0</v>
      </c>
      <c r="AR159" s="22" t="s">
        <v>197</v>
      </c>
      <c r="AT159" s="22" t="s">
        <v>193</v>
      </c>
      <c r="AU159" s="22" t="s">
        <v>147</v>
      </c>
      <c r="AY159" s="22" t="s">
        <v>192</v>
      </c>
      <c r="BE159" s="142">
        <f>IF(U159="základní",N159,0)</f>
        <v>0</v>
      </c>
      <c r="BF159" s="142">
        <f>IF(U159="snížená",N159,0)</f>
        <v>0</v>
      </c>
      <c r="BG159" s="142">
        <f>IF(U159="zákl. přenesená",N159,0)</f>
        <v>0</v>
      </c>
      <c r="BH159" s="142">
        <f>IF(U159="sníž. přenesená",N159,0)</f>
        <v>0</v>
      </c>
      <c r="BI159" s="142">
        <f>IF(U159="nulová",N159,0)</f>
        <v>0</v>
      </c>
      <c r="BJ159" s="22" t="s">
        <v>25</v>
      </c>
      <c r="BK159" s="142">
        <f>ROUND(L159*K159,2)</f>
        <v>0</v>
      </c>
      <c r="BL159" s="22" t="s">
        <v>197</v>
      </c>
      <c r="BM159" s="22" t="s">
        <v>382</v>
      </c>
    </row>
    <row r="160" s="1" customFormat="1" ht="38.25" customHeight="1">
      <c r="B160" s="46"/>
      <c r="C160" s="219" t="s">
        <v>252</v>
      </c>
      <c r="D160" s="219" t="s">
        <v>193</v>
      </c>
      <c r="E160" s="220" t="s">
        <v>253</v>
      </c>
      <c r="F160" s="221" t="s">
        <v>254</v>
      </c>
      <c r="G160" s="221"/>
      <c r="H160" s="221"/>
      <c r="I160" s="221"/>
      <c r="J160" s="222" t="s">
        <v>245</v>
      </c>
      <c r="K160" s="223">
        <v>99.992000000000004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383</v>
      </c>
    </row>
    <row r="161" s="1" customFormat="1" ht="38.25" customHeight="1">
      <c r="B161" s="46"/>
      <c r="C161" s="219" t="s">
        <v>256</v>
      </c>
      <c r="D161" s="219" t="s">
        <v>193</v>
      </c>
      <c r="E161" s="220" t="s">
        <v>257</v>
      </c>
      <c r="F161" s="221" t="s">
        <v>258</v>
      </c>
      <c r="G161" s="221"/>
      <c r="H161" s="221"/>
      <c r="I161" s="221"/>
      <c r="J161" s="222" t="s">
        <v>245</v>
      </c>
      <c r="K161" s="223">
        <v>58.427999999999997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384</v>
      </c>
    </row>
    <row r="162" s="1" customFormat="1" ht="38.25" customHeight="1">
      <c r="B162" s="46"/>
      <c r="C162" s="219" t="s">
        <v>260</v>
      </c>
      <c r="D162" s="219" t="s">
        <v>193</v>
      </c>
      <c r="E162" s="220" t="s">
        <v>261</v>
      </c>
      <c r="F162" s="221" t="s">
        <v>262</v>
      </c>
      <c r="G162" s="221"/>
      <c r="H162" s="221"/>
      <c r="I162" s="221"/>
      <c r="J162" s="222" t="s">
        <v>245</v>
      </c>
      <c r="K162" s="223">
        <v>734.52999999999997</v>
      </c>
      <c r="L162" s="224">
        <v>0</v>
      </c>
      <c r="M162" s="225"/>
      <c r="N162" s="226">
        <f>ROUND(L162*K162,2)</f>
        <v>0</v>
      </c>
      <c r="O162" s="226"/>
      <c r="P162" s="226"/>
      <c r="Q162" s="226"/>
      <c r="R162" s="48"/>
      <c r="T162" s="227" t="s">
        <v>23</v>
      </c>
      <c r="U162" s="56" t="s">
        <v>47</v>
      </c>
      <c r="V162" s="47"/>
      <c r="W162" s="228">
        <f>V162*K162</f>
        <v>0</v>
      </c>
      <c r="X162" s="228">
        <v>0</v>
      </c>
      <c r="Y162" s="228">
        <f>X162*K162</f>
        <v>0</v>
      </c>
      <c r="Z162" s="228">
        <v>0</v>
      </c>
      <c r="AA162" s="229">
        <f>Z162*K162</f>
        <v>0</v>
      </c>
      <c r="AR162" s="22" t="s">
        <v>197</v>
      </c>
      <c r="AT162" s="22" t="s">
        <v>193</v>
      </c>
      <c r="AU162" s="22" t="s">
        <v>147</v>
      </c>
      <c r="AY162" s="22" t="s">
        <v>192</v>
      </c>
      <c r="BE162" s="142">
        <f>IF(U162="základní",N162,0)</f>
        <v>0</v>
      </c>
      <c r="BF162" s="142">
        <f>IF(U162="snížená",N162,0)</f>
        <v>0</v>
      </c>
      <c r="BG162" s="142">
        <f>IF(U162="zákl. přenesená",N162,0)</f>
        <v>0</v>
      </c>
      <c r="BH162" s="142">
        <f>IF(U162="sníž. přenesená",N162,0)</f>
        <v>0</v>
      </c>
      <c r="BI162" s="142">
        <f>IF(U162="nulová",N162,0)</f>
        <v>0</v>
      </c>
      <c r="BJ162" s="22" t="s">
        <v>25</v>
      </c>
      <c r="BK162" s="142">
        <f>ROUND(L162*K162,2)</f>
        <v>0</v>
      </c>
      <c r="BL162" s="22" t="s">
        <v>197</v>
      </c>
      <c r="BM162" s="22" t="s">
        <v>263</v>
      </c>
    </row>
    <row r="163" s="1" customFormat="1" ht="38.25" customHeight="1">
      <c r="B163" s="46"/>
      <c r="C163" s="219" t="s">
        <v>11</v>
      </c>
      <c r="D163" s="219" t="s">
        <v>193</v>
      </c>
      <c r="E163" s="220" t="s">
        <v>264</v>
      </c>
      <c r="F163" s="221" t="s">
        <v>265</v>
      </c>
      <c r="G163" s="221"/>
      <c r="H163" s="221"/>
      <c r="I163" s="221"/>
      <c r="J163" s="222" t="s">
        <v>245</v>
      </c>
      <c r="K163" s="223">
        <v>734.52999999999997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266</v>
      </c>
    </row>
    <row r="164" s="1" customFormat="1" ht="25.5" customHeight="1">
      <c r="B164" s="46"/>
      <c r="C164" s="219" t="s">
        <v>267</v>
      </c>
      <c r="D164" s="219" t="s">
        <v>193</v>
      </c>
      <c r="E164" s="220" t="s">
        <v>268</v>
      </c>
      <c r="F164" s="221" t="s">
        <v>269</v>
      </c>
      <c r="G164" s="221"/>
      <c r="H164" s="221"/>
      <c r="I164" s="221"/>
      <c r="J164" s="222" t="s">
        <v>245</v>
      </c>
      <c r="K164" s="223">
        <v>9548.8899999999994</v>
      </c>
      <c r="L164" s="224">
        <v>0</v>
      </c>
      <c r="M164" s="225"/>
      <c r="N164" s="226">
        <f>ROUND(L164*K164,2)</f>
        <v>0</v>
      </c>
      <c r="O164" s="226"/>
      <c r="P164" s="226"/>
      <c r="Q164" s="226"/>
      <c r="R164" s="48"/>
      <c r="T164" s="227" t="s">
        <v>23</v>
      </c>
      <c r="U164" s="56" t="s">
        <v>47</v>
      </c>
      <c r="V164" s="47"/>
      <c r="W164" s="228">
        <f>V164*K164</f>
        <v>0</v>
      </c>
      <c r="X164" s="228">
        <v>0</v>
      </c>
      <c r="Y164" s="228">
        <f>X164*K164</f>
        <v>0</v>
      </c>
      <c r="Z164" s="228">
        <v>0</v>
      </c>
      <c r="AA164" s="229">
        <f>Z164*K164</f>
        <v>0</v>
      </c>
      <c r="AR164" s="22" t="s">
        <v>197</v>
      </c>
      <c r="AT164" s="22" t="s">
        <v>193</v>
      </c>
      <c r="AU164" s="22" t="s">
        <v>147</v>
      </c>
      <c r="AY164" s="22" t="s">
        <v>192</v>
      </c>
      <c r="BE164" s="142">
        <f>IF(U164="základní",N164,0)</f>
        <v>0</v>
      </c>
      <c r="BF164" s="142">
        <f>IF(U164="snížená",N164,0)</f>
        <v>0</v>
      </c>
      <c r="BG164" s="142">
        <f>IF(U164="zákl. přenesená",N164,0)</f>
        <v>0</v>
      </c>
      <c r="BH164" s="142">
        <f>IF(U164="sníž. přenesená",N164,0)</f>
        <v>0</v>
      </c>
      <c r="BI164" s="142">
        <f>IF(U164="nulová",N164,0)</f>
        <v>0</v>
      </c>
      <c r="BJ164" s="22" t="s">
        <v>25</v>
      </c>
      <c r="BK164" s="142">
        <f>ROUND(L164*K164,2)</f>
        <v>0</v>
      </c>
      <c r="BL164" s="22" t="s">
        <v>197</v>
      </c>
      <c r="BM164" s="22" t="s">
        <v>270</v>
      </c>
    </row>
    <row r="165" s="10" customFormat="1" ht="16.5" customHeight="1">
      <c r="B165" s="238"/>
      <c r="C165" s="239"/>
      <c r="D165" s="239"/>
      <c r="E165" s="240" t="s">
        <v>23</v>
      </c>
      <c r="F165" s="241" t="s">
        <v>385</v>
      </c>
      <c r="G165" s="242"/>
      <c r="H165" s="242"/>
      <c r="I165" s="242"/>
      <c r="J165" s="239"/>
      <c r="K165" s="243">
        <v>9548.8899999999994</v>
      </c>
      <c r="L165" s="239"/>
      <c r="M165" s="239"/>
      <c r="N165" s="239"/>
      <c r="O165" s="239"/>
      <c r="P165" s="239"/>
      <c r="Q165" s="239"/>
      <c r="R165" s="244"/>
      <c r="T165" s="245"/>
      <c r="U165" s="239"/>
      <c r="V165" s="239"/>
      <c r="W165" s="239"/>
      <c r="X165" s="239"/>
      <c r="Y165" s="239"/>
      <c r="Z165" s="239"/>
      <c r="AA165" s="246"/>
      <c r="AT165" s="247" t="s">
        <v>204</v>
      </c>
      <c r="AU165" s="247" t="s">
        <v>147</v>
      </c>
      <c r="AV165" s="10" t="s">
        <v>147</v>
      </c>
      <c r="AW165" s="10" t="s">
        <v>205</v>
      </c>
      <c r="AX165" s="10" t="s">
        <v>25</v>
      </c>
      <c r="AY165" s="247" t="s">
        <v>192</v>
      </c>
    </row>
    <row r="166" s="1" customFormat="1" ht="25.5" customHeight="1">
      <c r="B166" s="46"/>
      <c r="C166" s="219" t="s">
        <v>272</v>
      </c>
      <c r="D166" s="219" t="s">
        <v>193</v>
      </c>
      <c r="E166" s="220" t="s">
        <v>273</v>
      </c>
      <c r="F166" s="221" t="s">
        <v>274</v>
      </c>
      <c r="G166" s="221"/>
      <c r="H166" s="221"/>
      <c r="I166" s="221"/>
      <c r="J166" s="222" t="s">
        <v>245</v>
      </c>
      <c r="K166" s="223">
        <v>99.992000000000004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275</v>
      </c>
    </row>
    <row r="167" s="1" customFormat="1" ht="38.25" customHeight="1">
      <c r="B167" s="46"/>
      <c r="C167" s="219" t="s">
        <v>276</v>
      </c>
      <c r="D167" s="219" t="s">
        <v>193</v>
      </c>
      <c r="E167" s="220" t="s">
        <v>277</v>
      </c>
      <c r="F167" s="221" t="s">
        <v>278</v>
      </c>
      <c r="G167" s="221"/>
      <c r="H167" s="221"/>
      <c r="I167" s="221"/>
      <c r="J167" s="222" t="s">
        <v>245</v>
      </c>
      <c r="K167" s="223">
        <v>58.427999999999997</v>
      </c>
      <c r="L167" s="224">
        <v>0</v>
      </c>
      <c r="M167" s="225"/>
      <c r="N167" s="226">
        <f>ROUND(L167*K167,2)</f>
        <v>0</v>
      </c>
      <c r="O167" s="226"/>
      <c r="P167" s="226"/>
      <c r="Q167" s="226"/>
      <c r="R167" s="48"/>
      <c r="T167" s="227" t="s">
        <v>23</v>
      </c>
      <c r="U167" s="56" t="s">
        <v>47</v>
      </c>
      <c r="V167" s="47"/>
      <c r="W167" s="228">
        <f>V167*K167</f>
        <v>0</v>
      </c>
      <c r="X167" s="228">
        <v>0</v>
      </c>
      <c r="Y167" s="228">
        <f>X167*K167</f>
        <v>0</v>
      </c>
      <c r="Z167" s="228">
        <v>0</v>
      </c>
      <c r="AA167" s="229">
        <f>Z167*K167</f>
        <v>0</v>
      </c>
      <c r="AR167" s="22" t="s">
        <v>197</v>
      </c>
      <c r="AT167" s="22" t="s">
        <v>193</v>
      </c>
      <c r="AU167" s="22" t="s">
        <v>147</v>
      </c>
      <c r="AY167" s="22" t="s">
        <v>192</v>
      </c>
      <c r="BE167" s="142">
        <f>IF(U167="základní",N167,0)</f>
        <v>0</v>
      </c>
      <c r="BF167" s="142">
        <f>IF(U167="snížená",N167,0)</f>
        <v>0</v>
      </c>
      <c r="BG167" s="142">
        <f>IF(U167="zákl. přenesená",N167,0)</f>
        <v>0</v>
      </c>
      <c r="BH167" s="142">
        <f>IF(U167="sníž. přenesená",N167,0)</f>
        <v>0</v>
      </c>
      <c r="BI167" s="142">
        <f>IF(U167="nulová",N167,0)</f>
        <v>0</v>
      </c>
      <c r="BJ167" s="22" t="s">
        <v>25</v>
      </c>
      <c r="BK167" s="142">
        <f>ROUND(L167*K167,2)</f>
        <v>0</v>
      </c>
      <c r="BL167" s="22" t="s">
        <v>197</v>
      </c>
      <c r="BM167" s="22" t="s">
        <v>279</v>
      </c>
    </row>
    <row r="168" s="10" customFormat="1" ht="16.5" customHeight="1">
      <c r="B168" s="238"/>
      <c r="C168" s="239"/>
      <c r="D168" s="239"/>
      <c r="E168" s="240" t="s">
        <v>23</v>
      </c>
      <c r="F168" s="241" t="s">
        <v>280</v>
      </c>
      <c r="G168" s="242"/>
      <c r="H168" s="242"/>
      <c r="I168" s="242"/>
      <c r="J168" s="239"/>
      <c r="K168" s="243">
        <v>58.427999999999997</v>
      </c>
      <c r="L168" s="239"/>
      <c r="M168" s="239"/>
      <c r="N168" s="239"/>
      <c r="O168" s="239"/>
      <c r="P168" s="239"/>
      <c r="Q168" s="239"/>
      <c r="R168" s="244"/>
      <c r="T168" s="245"/>
      <c r="U168" s="239"/>
      <c r="V168" s="239"/>
      <c r="W168" s="239"/>
      <c r="X168" s="239"/>
      <c r="Y168" s="239"/>
      <c r="Z168" s="239"/>
      <c r="AA168" s="246"/>
      <c r="AT168" s="247" t="s">
        <v>204</v>
      </c>
      <c r="AU168" s="247" t="s">
        <v>147</v>
      </c>
      <c r="AV168" s="10" t="s">
        <v>147</v>
      </c>
      <c r="AW168" s="10" t="s">
        <v>205</v>
      </c>
      <c r="AX168" s="10" t="s">
        <v>25</v>
      </c>
      <c r="AY168" s="247" t="s">
        <v>192</v>
      </c>
    </row>
    <row r="169" s="1" customFormat="1" ht="38.25" customHeight="1">
      <c r="B169" s="46"/>
      <c r="C169" s="219" t="s">
        <v>281</v>
      </c>
      <c r="D169" s="219" t="s">
        <v>193</v>
      </c>
      <c r="E169" s="220" t="s">
        <v>282</v>
      </c>
      <c r="F169" s="221" t="s">
        <v>283</v>
      </c>
      <c r="G169" s="221"/>
      <c r="H169" s="221"/>
      <c r="I169" s="221"/>
      <c r="J169" s="222" t="s">
        <v>245</v>
      </c>
      <c r="K169" s="223">
        <v>415.29899999999998</v>
      </c>
      <c r="L169" s="224">
        <v>0</v>
      </c>
      <c r="M169" s="225"/>
      <c r="N169" s="226">
        <f>ROUND(L169*K169,2)</f>
        <v>0</v>
      </c>
      <c r="O169" s="226"/>
      <c r="P169" s="226"/>
      <c r="Q169" s="226"/>
      <c r="R169" s="48"/>
      <c r="T169" s="227" t="s">
        <v>23</v>
      </c>
      <c r="U169" s="56" t="s">
        <v>47</v>
      </c>
      <c r="V169" s="47"/>
      <c r="W169" s="228">
        <f>V169*K169</f>
        <v>0</v>
      </c>
      <c r="X169" s="228">
        <v>0</v>
      </c>
      <c r="Y169" s="228">
        <f>X169*K169</f>
        <v>0</v>
      </c>
      <c r="Z169" s="228">
        <v>0</v>
      </c>
      <c r="AA169" s="229">
        <f>Z169*K169</f>
        <v>0</v>
      </c>
      <c r="AR169" s="22" t="s">
        <v>197</v>
      </c>
      <c r="AT169" s="22" t="s">
        <v>193</v>
      </c>
      <c r="AU169" s="22" t="s">
        <v>147</v>
      </c>
      <c r="AY169" s="22" t="s">
        <v>192</v>
      </c>
      <c r="BE169" s="142">
        <f>IF(U169="základní",N169,0)</f>
        <v>0</v>
      </c>
      <c r="BF169" s="142">
        <f>IF(U169="snížená",N169,0)</f>
        <v>0</v>
      </c>
      <c r="BG169" s="142">
        <f>IF(U169="zákl. přenesená",N169,0)</f>
        <v>0</v>
      </c>
      <c r="BH169" s="142">
        <f>IF(U169="sníž. přenesená",N169,0)</f>
        <v>0</v>
      </c>
      <c r="BI169" s="142">
        <f>IF(U169="nulová",N169,0)</f>
        <v>0</v>
      </c>
      <c r="BJ169" s="22" t="s">
        <v>25</v>
      </c>
      <c r="BK169" s="142">
        <f>ROUND(L169*K169,2)</f>
        <v>0</v>
      </c>
      <c r="BL169" s="22" t="s">
        <v>197</v>
      </c>
      <c r="BM169" s="22" t="s">
        <v>284</v>
      </c>
    </row>
    <row r="170" s="10" customFormat="1" ht="16.5" customHeight="1">
      <c r="B170" s="238"/>
      <c r="C170" s="239"/>
      <c r="D170" s="239"/>
      <c r="E170" s="240" t="s">
        <v>23</v>
      </c>
      <c r="F170" s="241" t="s">
        <v>285</v>
      </c>
      <c r="G170" s="242"/>
      <c r="H170" s="242"/>
      <c r="I170" s="242"/>
      <c r="J170" s="239"/>
      <c r="K170" s="243">
        <v>415.29899999999998</v>
      </c>
      <c r="L170" s="239"/>
      <c r="M170" s="239"/>
      <c r="N170" s="239"/>
      <c r="O170" s="239"/>
      <c r="P170" s="239"/>
      <c r="Q170" s="239"/>
      <c r="R170" s="244"/>
      <c r="T170" s="245"/>
      <c r="U170" s="239"/>
      <c r="V170" s="239"/>
      <c r="W170" s="239"/>
      <c r="X170" s="239"/>
      <c r="Y170" s="239"/>
      <c r="Z170" s="239"/>
      <c r="AA170" s="246"/>
      <c r="AT170" s="247" t="s">
        <v>204</v>
      </c>
      <c r="AU170" s="247" t="s">
        <v>147</v>
      </c>
      <c r="AV170" s="10" t="s">
        <v>147</v>
      </c>
      <c r="AW170" s="10" t="s">
        <v>205</v>
      </c>
      <c r="AX170" s="10" t="s">
        <v>25</v>
      </c>
      <c r="AY170" s="247" t="s">
        <v>192</v>
      </c>
    </row>
    <row r="171" s="1" customFormat="1" ht="25.5" customHeight="1">
      <c r="B171" s="46"/>
      <c r="C171" s="219" t="s">
        <v>286</v>
      </c>
      <c r="D171" s="219" t="s">
        <v>193</v>
      </c>
      <c r="E171" s="220" t="s">
        <v>287</v>
      </c>
      <c r="F171" s="221" t="s">
        <v>288</v>
      </c>
      <c r="G171" s="221"/>
      <c r="H171" s="221"/>
      <c r="I171" s="221"/>
      <c r="J171" s="222" t="s">
        <v>245</v>
      </c>
      <c r="K171" s="223">
        <v>4.2699999999999996</v>
      </c>
      <c r="L171" s="224">
        <v>0</v>
      </c>
      <c r="M171" s="225"/>
      <c r="N171" s="226">
        <f>ROUND(L171*K171,2)</f>
        <v>0</v>
      </c>
      <c r="O171" s="226"/>
      <c r="P171" s="226"/>
      <c r="Q171" s="226"/>
      <c r="R171" s="48"/>
      <c r="T171" s="227" t="s">
        <v>23</v>
      </c>
      <c r="U171" s="56" t="s">
        <v>47</v>
      </c>
      <c r="V171" s="47"/>
      <c r="W171" s="228">
        <f>V171*K171</f>
        <v>0</v>
      </c>
      <c r="X171" s="228">
        <v>0</v>
      </c>
      <c r="Y171" s="228">
        <f>X171*K171</f>
        <v>0</v>
      </c>
      <c r="Z171" s="228">
        <v>0</v>
      </c>
      <c r="AA171" s="229">
        <f>Z171*K171</f>
        <v>0</v>
      </c>
      <c r="AR171" s="22" t="s">
        <v>197</v>
      </c>
      <c r="AT171" s="22" t="s">
        <v>193</v>
      </c>
      <c r="AU171" s="22" t="s">
        <v>147</v>
      </c>
      <c r="AY171" s="22" t="s">
        <v>192</v>
      </c>
      <c r="BE171" s="142">
        <f>IF(U171="základní",N171,0)</f>
        <v>0</v>
      </c>
      <c r="BF171" s="142">
        <f>IF(U171="snížená",N171,0)</f>
        <v>0</v>
      </c>
      <c r="BG171" s="142">
        <f>IF(U171="zákl. přenesená",N171,0)</f>
        <v>0</v>
      </c>
      <c r="BH171" s="142">
        <f>IF(U171="sníž. přenesená",N171,0)</f>
        <v>0</v>
      </c>
      <c r="BI171" s="142">
        <f>IF(U171="nulová",N171,0)</f>
        <v>0</v>
      </c>
      <c r="BJ171" s="22" t="s">
        <v>25</v>
      </c>
      <c r="BK171" s="142">
        <f>ROUND(L171*K171,2)</f>
        <v>0</v>
      </c>
      <c r="BL171" s="22" t="s">
        <v>197</v>
      </c>
      <c r="BM171" s="22" t="s">
        <v>289</v>
      </c>
    </row>
    <row r="172" s="1" customFormat="1" ht="16.5" customHeight="1">
      <c r="B172" s="46"/>
      <c r="C172" s="219" t="s">
        <v>10</v>
      </c>
      <c r="D172" s="219" t="s">
        <v>193</v>
      </c>
      <c r="E172" s="220" t="s">
        <v>290</v>
      </c>
      <c r="F172" s="221" t="s">
        <v>291</v>
      </c>
      <c r="G172" s="221"/>
      <c r="H172" s="221"/>
      <c r="I172" s="221"/>
      <c r="J172" s="222" t="s">
        <v>245</v>
      </c>
      <c r="K172" s="223">
        <v>86.843999999999994</v>
      </c>
      <c r="L172" s="224">
        <v>0</v>
      </c>
      <c r="M172" s="225"/>
      <c r="N172" s="226">
        <f>ROUND(L172*K172,2)</f>
        <v>0</v>
      </c>
      <c r="O172" s="226"/>
      <c r="P172" s="226"/>
      <c r="Q172" s="226"/>
      <c r="R172" s="48"/>
      <c r="T172" s="227" t="s">
        <v>23</v>
      </c>
      <c r="U172" s="56" t="s">
        <v>47</v>
      </c>
      <c r="V172" s="47"/>
      <c r="W172" s="228">
        <f>V172*K172</f>
        <v>0</v>
      </c>
      <c r="X172" s="228">
        <v>0</v>
      </c>
      <c r="Y172" s="228">
        <f>X172*K172</f>
        <v>0</v>
      </c>
      <c r="Z172" s="228">
        <v>0</v>
      </c>
      <c r="AA172" s="229">
        <f>Z172*K172</f>
        <v>0</v>
      </c>
      <c r="AR172" s="22" t="s">
        <v>197</v>
      </c>
      <c r="AT172" s="22" t="s">
        <v>193</v>
      </c>
      <c r="AU172" s="22" t="s">
        <v>147</v>
      </c>
      <c r="AY172" s="22" t="s">
        <v>192</v>
      </c>
      <c r="BE172" s="142">
        <f>IF(U172="základní",N172,0)</f>
        <v>0</v>
      </c>
      <c r="BF172" s="142">
        <f>IF(U172="snížená",N172,0)</f>
        <v>0</v>
      </c>
      <c r="BG172" s="142">
        <f>IF(U172="zákl. přenesená",N172,0)</f>
        <v>0</v>
      </c>
      <c r="BH172" s="142">
        <f>IF(U172="sníž. přenesená",N172,0)</f>
        <v>0</v>
      </c>
      <c r="BI172" s="142">
        <f>IF(U172="nulová",N172,0)</f>
        <v>0</v>
      </c>
      <c r="BJ172" s="22" t="s">
        <v>25</v>
      </c>
      <c r="BK172" s="142">
        <f>ROUND(L172*K172,2)</f>
        <v>0</v>
      </c>
      <c r="BL172" s="22" t="s">
        <v>197</v>
      </c>
      <c r="BM172" s="22" t="s">
        <v>252</v>
      </c>
    </row>
    <row r="173" s="10" customFormat="1" ht="16.5" customHeight="1">
      <c r="B173" s="238"/>
      <c r="C173" s="239"/>
      <c r="D173" s="239"/>
      <c r="E173" s="240" t="s">
        <v>23</v>
      </c>
      <c r="F173" s="241" t="s">
        <v>292</v>
      </c>
      <c r="G173" s="242"/>
      <c r="H173" s="242"/>
      <c r="I173" s="242"/>
      <c r="J173" s="239"/>
      <c r="K173" s="243">
        <v>86.843999999999994</v>
      </c>
      <c r="L173" s="239"/>
      <c r="M173" s="239"/>
      <c r="N173" s="239"/>
      <c r="O173" s="239"/>
      <c r="P173" s="239"/>
      <c r="Q173" s="239"/>
      <c r="R173" s="244"/>
      <c r="T173" s="245"/>
      <c r="U173" s="239"/>
      <c r="V173" s="239"/>
      <c r="W173" s="239"/>
      <c r="X173" s="239"/>
      <c r="Y173" s="239"/>
      <c r="Z173" s="239"/>
      <c r="AA173" s="246"/>
      <c r="AT173" s="247" t="s">
        <v>204</v>
      </c>
      <c r="AU173" s="247" t="s">
        <v>147</v>
      </c>
      <c r="AV173" s="10" t="s">
        <v>147</v>
      </c>
      <c r="AW173" s="10" t="s">
        <v>205</v>
      </c>
      <c r="AX173" s="10" t="s">
        <v>25</v>
      </c>
      <c r="AY173" s="247" t="s">
        <v>192</v>
      </c>
    </row>
    <row r="174" s="1" customFormat="1" ht="16.5" customHeight="1">
      <c r="B174" s="46"/>
      <c r="C174" s="219" t="s">
        <v>293</v>
      </c>
      <c r="D174" s="219" t="s">
        <v>193</v>
      </c>
      <c r="E174" s="220" t="s">
        <v>294</v>
      </c>
      <c r="F174" s="221" t="s">
        <v>295</v>
      </c>
      <c r="G174" s="221"/>
      <c r="H174" s="221"/>
      <c r="I174" s="221"/>
      <c r="J174" s="222" t="s">
        <v>245</v>
      </c>
      <c r="K174" s="223">
        <v>22.030999999999999</v>
      </c>
      <c r="L174" s="224">
        <v>0</v>
      </c>
      <c r="M174" s="225"/>
      <c r="N174" s="226">
        <f>ROUND(L174*K174,2)</f>
        <v>0</v>
      </c>
      <c r="O174" s="226"/>
      <c r="P174" s="226"/>
      <c r="Q174" s="226"/>
      <c r="R174" s="48"/>
      <c r="T174" s="227" t="s">
        <v>23</v>
      </c>
      <c r="U174" s="56" t="s">
        <v>47</v>
      </c>
      <c r="V174" s="47"/>
      <c r="W174" s="228">
        <f>V174*K174</f>
        <v>0</v>
      </c>
      <c r="X174" s="228">
        <v>0</v>
      </c>
      <c r="Y174" s="228">
        <f>X174*K174</f>
        <v>0</v>
      </c>
      <c r="Z174" s="228">
        <v>0</v>
      </c>
      <c r="AA174" s="229">
        <f>Z174*K174</f>
        <v>0</v>
      </c>
      <c r="AR174" s="22" t="s">
        <v>197</v>
      </c>
      <c r="AT174" s="22" t="s">
        <v>193</v>
      </c>
      <c r="AU174" s="22" t="s">
        <v>147</v>
      </c>
      <c r="AY174" s="22" t="s">
        <v>192</v>
      </c>
      <c r="BE174" s="142">
        <f>IF(U174="základní",N174,0)</f>
        <v>0</v>
      </c>
      <c r="BF174" s="142">
        <f>IF(U174="snížená",N174,0)</f>
        <v>0</v>
      </c>
      <c r="BG174" s="142">
        <f>IF(U174="zákl. přenesená",N174,0)</f>
        <v>0</v>
      </c>
      <c r="BH174" s="142">
        <f>IF(U174="sníž. přenesená",N174,0)</f>
        <v>0</v>
      </c>
      <c r="BI174" s="142">
        <f>IF(U174="nulová",N174,0)</f>
        <v>0</v>
      </c>
      <c r="BJ174" s="22" t="s">
        <v>25</v>
      </c>
      <c r="BK174" s="142">
        <f>ROUND(L174*K174,2)</f>
        <v>0</v>
      </c>
      <c r="BL174" s="22" t="s">
        <v>197</v>
      </c>
      <c r="BM174" s="22" t="s">
        <v>248</v>
      </c>
    </row>
    <row r="175" s="10" customFormat="1" ht="16.5" customHeight="1">
      <c r="B175" s="238"/>
      <c r="C175" s="239"/>
      <c r="D175" s="239"/>
      <c r="E175" s="240" t="s">
        <v>23</v>
      </c>
      <c r="F175" s="241" t="s">
        <v>296</v>
      </c>
      <c r="G175" s="242"/>
      <c r="H175" s="242"/>
      <c r="I175" s="242"/>
      <c r="J175" s="239"/>
      <c r="K175" s="243">
        <v>17.956</v>
      </c>
      <c r="L175" s="239"/>
      <c r="M175" s="239"/>
      <c r="N175" s="239"/>
      <c r="O175" s="239"/>
      <c r="P175" s="239"/>
      <c r="Q175" s="239"/>
      <c r="R175" s="244"/>
      <c r="T175" s="245"/>
      <c r="U175" s="239"/>
      <c r="V175" s="239"/>
      <c r="W175" s="239"/>
      <c r="X175" s="239"/>
      <c r="Y175" s="239"/>
      <c r="Z175" s="239"/>
      <c r="AA175" s="246"/>
      <c r="AT175" s="247" t="s">
        <v>204</v>
      </c>
      <c r="AU175" s="247" t="s">
        <v>147</v>
      </c>
      <c r="AV175" s="10" t="s">
        <v>147</v>
      </c>
      <c r="AW175" s="10" t="s">
        <v>205</v>
      </c>
      <c r="AX175" s="10" t="s">
        <v>82</v>
      </c>
      <c r="AY175" s="247" t="s">
        <v>192</v>
      </c>
    </row>
    <row r="176" s="10" customFormat="1" ht="16.5" customHeight="1">
      <c r="B176" s="238"/>
      <c r="C176" s="239"/>
      <c r="D176" s="239"/>
      <c r="E176" s="240" t="s">
        <v>23</v>
      </c>
      <c r="F176" s="257" t="s">
        <v>297</v>
      </c>
      <c r="G176" s="239"/>
      <c r="H176" s="239"/>
      <c r="I176" s="239"/>
      <c r="J176" s="239"/>
      <c r="K176" s="243">
        <v>4.0750000000000002</v>
      </c>
      <c r="L176" s="239"/>
      <c r="M176" s="239"/>
      <c r="N176" s="239"/>
      <c r="O176" s="239"/>
      <c r="P176" s="239"/>
      <c r="Q176" s="239"/>
      <c r="R176" s="244"/>
      <c r="T176" s="245"/>
      <c r="U176" s="239"/>
      <c r="V176" s="239"/>
      <c r="W176" s="239"/>
      <c r="X176" s="239"/>
      <c r="Y176" s="239"/>
      <c r="Z176" s="239"/>
      <c r="AA176" s="246"/>
      <c r="AT176" s="247" t="s">
        <v>204</v>
      </c>
      <c r="AU176" s="247" t="s">
        <v>147</v>
      </c>
      <c r="AV176" s="10" t="s">
        <v>147</v>
      </c>
      <c r="AW176" s="10" t="s">
        <v>205</v>
      </c>
      <c r="AX176" s="10" t="s">
        <v>82</v>
      </c>
      <c r="AY176" s="247" t="s">
        <v>192</v>
      </c>
    </row>
    <row r="177" s="11" customFormat="1" ht="16.5" customHeight="1">
      <c r="B177" s="248"/>
      <c r="C177" s="249"/>
      <c r="D177" s="249"/>
      <c r="E177" s="250" t="s">
        <v>23</v>
      </c>
      <c r="F177" s="251" t="s">
        <v>206</v>
      </c>
      <c r="G177" s="249"/>
      <c r="H177" s="249"/>
      <c r="I177" s="249"/>
      <c r="J177" s="249"/>
      <c r="K177" s="252">
        <v>22.030999999999999</v>
      </c>
      <c r="L177" s="249"/>
      <c r="M177" s="249"/>
      <c r="N177" s="249"/>
      <c r="O177" s="249"/>
      <c r="P177" s="249"/>
      <c r="Q177" s="249"/>
      <c r="R177" s="253"/>
      <c r="T177" s="254"/>
      <c r="U177" s="249"/>
      <c r="V177" s="249"/>
      <c r="W177" s="249"/>
      <c r="X177" s="249"/>
      <c r="Y177" s="249"/>
      <c r="Z177" s="249"/>
      <c r="AA177" s="255"/>
      <c r="AT177" s="256" t="s">
        <v>204</v>
      </c>
      <c r="AU177" s="256" t="s">
        <v>147</v>
      </c>
      <c r="AV177" s="11" t="s">
        <v>197</v>
      </c>
      <c r="AW177" s="11" t="s">
        <v>205</v>
      </c>
      <c r="AX177" s="11" t="s">
        <v>25</v>
      </c>
      <c r="AY177" s="256" t="s">
        <v>192</v>
      </c>
    </row>
    <row r="178" s="1" customFormat="1" ht="16.5" customHeight="1">
      <c r="B178" s="46"/>
      <c r="C178" s="219" t="s">
        <v>298</v>
      </c>
      <c r="D178" s="219" t="s">
        <v>193</v>
      </c>
      <c r="E178" s="220" t="s">
        <v>299</v>
      </c>
      <c r="F178" s="221" t="s">
        <v>300</v>
      </c>
      <c r="G178" s="221"/>
      <c r="H178" s="221"/>
      <c r="I178" s="221"/>
      <c r="J178" s="222" t="s">
        <v>245</v>
      </c>
      <c r="K178" s="223">
        <v>38.869</v>
      </c>
      <c r="L178" s="224">
        <v>0</v>
      </c>
      <c r="M178" s="225"/>
      <c r="N178" s="226">
        <f>ROUND(L178*K178,2)</f>
        <v>0</v>
      </c>
      <c r="O178" s="226"/>
      <c r="P178" s="226"/>
      <c r="Q178" s="226"/>
      <c r="R178" s="48"/>
      <c r="T178" s="227" t="s">
        <v>23</v>
      </c>
      <c r="U178" s="56" t="s">
        <v>47</v>
      </c>
      <c r="V178" s="47"/>
      <c r="W178" s="228">
        <f>V178*K178</f>
        <v>0</v>
      </c>
      <c r="X178" s="228">
        <v>0</v>
      </c>
      <c r="Y178" s="228">
        <f>X178*K178</f>
        <v>0</v>
      </c>
      <c r="Z178" s="228">
        <v>0</v>
      </c>
      <c r="AA178" s="229">
        <f>Z178*K178</f>
        <v>0</v>
      </c>
      <c r="AR178" s="22" t="s">
        <v>197</v>
      </c>
      <c r="AT178" s="22" t="s">
        <v>193</v>
      </c>
      <c r="AU178" s="22" t="s">
        <v>147</v>
      </c>
      <c r="AY178" s="22" t="s">
        <v>192</v>
      </c>
      <c r="BE178" s="142">
        <f>IF(U178="základní",N178,0)</f>
        <v>0</v>
      </c>
      <c r="BF178" s="142">
        <f>IF(U178="snížená",N178,0)</f>
        <v>0</v>
      </c>
      <c r="BG178" s="142">
        <f>IF(U178="zákl. přenesená",N178,0)</f>
        <v>0</v>
      </c>
      <c r="BH178" s="142">
        <f>IF(U178="sníž. přenesená",N178,0)</f>
        <v>0</v>
      </c>
      <c r="BI178" s="142">
        <f>IF(U178="nulová",N178,0)</f>
        <v>0</v>
      </c>
      <c r="BJ178" s="22" t="s">
        <v>25</v>
      </c>
      <c r="BK178" s="142">
        <f>ROUND(L178*K178,2)</f>
        <v>0</v>
      </c>
      <c r="BL178" s="22" t="s">
        <v>197</v>
      </c>
      <c r="BM178" s="22" t="s">
        <v>260</v>
      </c>
    </row>
    <row r="179" s="10" customFormat="1" ht="16.5" customHeight="1">
      <c r="B179" s="238"/>
      <c r="C179" s="239"/>
      <c r="D179" s="239"/>
      <c r="E179" s="240" t="s">
        <v>23</v>
      </c>
      <c r="F179" s="241" t="s">
        <v>386</v>
      </c>
      <c r="G179" s="242"/>
      <c r="H179" s="242"/>
      <c r="I179" s="242"/>
      <c r="J179" s="239"/>
      <c r="K179" s="243">
        <v>38.869467499999999</v>
      </c>
      <c r="L179" s="239"/>
      <c r="M179" s="239"/>
      <c r="N179" s="239"/>
      <c r="O179" s="239"/>
      <c r="P179" s="239"/>
      <c r="Q179" s="239"/>
      <c r="R179" s="244"/>
      <c r="T179" s="245"/>
      <c r="U179" s="239"/>
      <c r="V179" s="239"/>
      <c r="W179" s="239"/>
      <c r="X179" s="239"/>
      <c r="Y179" s="239"/>
      <c r="Z179" s="239"/>
      <c r="AA179" s="246"/>
      <c r="AT179" s="247" t="s">
        <v>204</v>
      </c>
      <c r="AU179" s="247" t="s">
        <v>147</v>
      </c>
      <c r="AV179" s="10" t="s">
        <v>147</v>
      </c>
      <c r="AW179" s="10" t="s">
        <v>205</v>
      </c>
      <c r="AX179" s="10" t="s">
        <v>25</v>
      </c>
      <c r="AY179" s="247" t="s">
        <v>192</v>
      </c>
    </row>
    <row r="180" s="1" customFormat="1" ht="16.5" customHeight="1">
      <c r="B180" s="46"/>
      <c r="C180" s="219" t="s">
        <v>302</v>
      </c>
      <c r="D180" s="219" t="s">
        <v>193</v>
      </c>
      <c r="E180" s="220" t="s">
        <v>303</v>
      </c>
      <c r="F180" s="221" t="s">
        <v>304</v>
      </c>
      <c r="G180" s="221"/>
      <c r="H180" s="221"/>
      <c r="I180" s="221"/>
      <c r="J180" s="222" t="s">
        <v>245</v>
      </c>
      <c r="K180" s="223">
        <v>110.16</v>
      </c>
      <c r="L180" s="224">
        <v>0</v>
      </c>
      <c r="M180" s="225"/>
      <c r="N180" s="226">
        <f>ROUND(L180*K180,2)</f>
        <v>0</v>
      </c>
      <c r="O180" s="226"/>
      <c r="P180" s="226"/>
      <c r="Q180" s="226"/>
      <c r="R180" s="48"/>
      <c r="T180" s="227" t="s">
        <v>23</v>
      </c>
      <c r="U180" s="56" t="s">
        <v>47</v>
      </c>
      <c r="V180" s="47"/>
      <c r="W180" s="228">
        <f>V180*K180</f>
        <v>0</v>
      </c>
      <c r="X180" s="228">
        <v>0</v>
      </c>
      <c r="Y180" s="228">
        <f>X180*K180</f>
        <v>0</v>
      </c>
      <c r="Z180" s="228">
        <v>0</v>
      </c>
      <c r="AA180" s="229">
        <f>Z180*K180</f>
        <v>0</v>
      </c>
      <c r="AR180" s="22" t="s">
        <v>197</v>
      </c>
      <c r="AT180" s="22" t="s">
        <v>193</v>
      </c>
      <c r="AU180" s="22" t="s">
        <v>147</v>
      </c>
      <c r="AY180" s="22" t="s">
        <v>192</v>
      </c>
      <c r="BE180" s="142">
        <f>IF(U180="základní",N180,0)</f>
        <v>0</v>
      </c>
      <c r="BF180" s="142">
        <f>IF(U180="snížená",N180,0)</f>
        <v>0</v>
      </c>
      <c r="BG180" s="142">
        <f>IF(U180="zákl. přenesená",N180,0)</f>
        <v>0</v>
      </c>
      <c r="BH180" s="142">
        <f>IF(U180="sníž. přenesená",N180,0)</f>
        <v>0</v>
      </c>
      <c r="BI180" s="142">
        <f>IF(U180="nulová",N180,0)</f>
        <v>0</v>
      </c>
      <c r="BJ180" s="22" t="s">
        <v>25</v>
      </c>
      <c r="BK180" s="142">
        <f>ROUND(L180*K180,2)</f>
        <v>0</v>
      </c>
      <c r="BL180" s="22" t="s">
        <v>197</v>
      </c>
      <c r="BM180" s="22" t="s">
        <v>11</v>
      </c>
    </row>
    <row r="181" s="10" customFormat="1" ht="16.5" customHeight="1">
      <c r="B181" s="238"/>
      <c r="C181" s="239"/>
      <c r="D181" s="239"/>
      <c r="E181" s="240" t="s">
        <v>23</v>
      </c>
      <c r="F181" s="241" t="s">
        <v>305</v>
      </c>
      <c r="G181" s="242"/>
      <c r="H181" s="242"/>
      <c r="I181" s="242"/>
      <c r="J181" s="239"/>
      <c r="K181" s="243">
        <v>110.16</v>
      </c>
      <c r="L181" s="239"/>
      <c r="M181" s="239"/>
      <c r="N181" s="239"/>
      <c r="O181" s="239"/>
      <c r="P181" s="239"/>
      <c r="Q181" s="239"/>
      <c r="R181" s="244"/>
      <c r="T181" s="245"/>
      <c r="U181" s="239"/>
      <c r="V181" s="239"/>
      <c r="W181" s="239"/>
      <c r="X181" s="239"/>
      <c r="Y181" s="239"/>
      <c r="Z181" s="239"/>
      <c r="AA181" s="246"/>
      <c r="AT181" s="247" t="s">
        <v>204</v>
      </c>
      <c r="AU181" s="247" t="s">
        <v>147</v>
      </c>
      <c r="AV181" s="10" t="s">
        <v>147</v>
      </c>
      <c r="AW181" s="10" t="s">
        <v>205</v>
      </c>
      <c r="AX181" s="10" t="s">
        <v>25</v>
      </c>
      <c r="AY181" s="247" t="s">
        <v>192</v>
      </c>
    </row>
    <row r="182" s="9" customFormat="1" ht="37.44" customHeight="1">
      <c r="B182" s="206"/>
      <c r="C182" s="207"/>
      <c r="D182" s="208" t="s">
        <v>162</v>
      </c>
      <c r="E182" s="208"/>
      <c r="F182" s="208"/>
      <c r="G182" s="208"/>
      <c r="H182" s="208"/>
      <c r="I182" s="208"/>
      <c r="J182" s="208"/>
      <c r="K182" s="208"/>
      <c r="L182" s="208"/>
      <c r="M182" s="208"/>
      <c r="N182" s="185">
        <f>BK182</f>
        <v>0</v>
      </c>
      <c r="O182" s="178"/>
      <c r="P182" s="178"/>
      <c r="Q182" s="178"/>
      <c r="R182" s="209"/>
      <c r="T182" s="210"/>
      <c r="U182" s="207"/>
      <c r="V182" s="207"/>
      <c r="W182" s="211">
        <f>W183+W186+W201</f>
        <v>0</v>
      </c>
      <c r="X182" s="207"/>
      <c r="Y182" s="211">
        <f>Y183+Y186+Y201</f>
        <v>0</v>
      </c>
      <c r="Z182" s="207"/>
      <c r="AA182" s="212">
        <f>AA183+AA186+AA201</f>
        <v>31.211300620000003</v>
      </c>
      <c r="AR182" s="213" t="s">
        <v>147</v>
      </c>
      <c r="AT182" s="214" t="s">
        <v>81</v>
      </c>
      <c r="AU182" s="214" t="s">
        <v>82</v>
      </c>
      <c r="AY182" s="213" t="s">
        <v>192</v>
      </c>
      <c r="BK182" s="215">
        <f>BK183+BK186+BK201</f>
        <v>0</v>
      </c>
    </row>
    <row r="183" s="9" customFormat="1" ht="19.92" customHeight="1">
      <c r="B183" s="206"/>
      <c r="C183" s="207"/>
      <c r="D183" s="216" t="s">
        <v>163</v>
      </c>
      <c r="E183" s="216"/>
      <c r="F183" s="216"/>
      <c r="G183" s="216"/>
      <c r="H183" s="216"/>
      <c r="I183" s="216"/>
      <c r="J183" s="216"/>
      <c r="K183" s="216"/>
      <c r="L183" s="216"/>
      <c r="M183" s="216"/>
      <c r="N183" s="217">
        <f>BK183</f>
        <v>0</v>
      </c>
      <c r="O183" s="218"/>
      <c r="P183" s="218"/>
      <c r="Q183" s="218"/>
      <c r="R183" s="209"/>
      <c r="T183" s="210"/>
      <c r="U183" s="207"/>
      <c r="V183" s="207"/>
      <c r="W183" s="211">
        <f>SUM(W184:W185)</f>
        <v>0</v>
      </c>
      <c r="X183" s="207"/>
      <c r="Y183" s="211">
        <f>SUM(Y184:Y185)</f>
        <v>0</v>
      </c>
      <c r="Z183" s="207"/>
      <c r="AA183" s="212">
        <f>SUM(AA184:AA185)</f>
        <v>4.2703598000000005</v>
      </c>
      <c r="AR183" s="213" t="s">
        <v>147</v>
      </c>
      <c r="AT183" s="214" t="s">
        <v>81</v>
      </c>
      <c r="AU183" s="214" t="s">
        <v>25</v>
      </c>
      <c r="AY183" s="213" t="s">
        <v>192</v>
      </c>
      <c r="BK183" s="215">
        <f>SUM(BK184:BK185)</f>
        <v>0</v>
      </c>
    </row>
    <row r="184" s="1" customFormat="1" ht="38.25" customHeight="1">
      <c r="B184" s="46"/>
      <c r="C184" s="219" t="s">
        <v>306</v>
      </c>
      <c r="D184" s="219" t="s">
        <v>193</v>
      </c>
      <c r="E184" s="220" t="s">
        <v>307</v>
      </c>
      <c r="F184" s="221" t="s">
        <v>308</v>
      </c>
      <c r="G184" s="221"/>
      <c r="H184" s="221"/>
      <c r="I184" s="221"/>
      <c r="J184" s="222" t="s">
        <v>210</v>
      </c>
      <c r="K184" s="223">
        <v>3050.2570000000001</v>
      </c>
      <c r="L184" s="224">
        <v>0</v>
      </c>
      <c r="M184" s="225"/>
      <c r="N184" s="226">
        <f>ROUND(L184*K184,2)</f>
        <v>0</v>
      </c>
      <c r="O184" s="226"/>
      <c r="P184" s="226"/>
      <c r="Q184" s="226"/>
      <c r="R184" s="48"/>
      <c r="T184" s="227" t="s">
        <v>23</v>
      </c>
      <c r="U184" s="56" t="s">
        <v>47</v>
      </c>
      <c r="V184" s="47"/>
      <c r="W184" s="228">
        <f>V184*K184</f>
        <v>0</v>
      </c>
      <c r="X184" s="228">
        <v>0</v>
      </c>
      <c r="Y184" s="228">
        <f>X184*K184</f>
        <v>0</v>
      </c>
      <c r="Z184" s="228">
        <v>0.0014</v>
      </c>
      <c r="AA184" s="229">
        <f>Z184*K184</f>
        <v>4.2703598000000005</v>
      </c>
      <c r="AR184" s="22" t="s">
        <v>267</v>
      </c>
      <c r="AT184" s="22" t="s">
        <v>193</v>
      </c>
      <c r="AU184" s="22" t="s">
        <v>147</v>
      </c>
      <c r="AY184" s="22" t="s">
        <v>192</v>
      </c>
      <c r="BE184" s="142">
        <f>IF(U184="základní",N184,0)</f>
        <v>0</v>
      </c>
      <c r="BF184" s="142">
        <f>IF(U184="snížená",N184,0)</f>
        <v>0</v>
      </c>
      <c r="BG184" s="142">
        <f>IF(U184="zákl. přenesená",N184,0)</f>
        <v>0</v>
      </c>
      <c r="BH184" s="142">
        <f>IF(U184="sníž. přenesená",N184,0)</f>
        <v>0</v>
      </c>
      <c r="BI184" s="142">
        <f>IF(U184="nulová",N184,0)</f>
        <v>0</v>
      </c>
      <c r="BJ184" s="22" t="s">
        <v>25</v>
      </c>
      <c r="BK184" s="142">
        <f>ROUND(L184*K184,2)</f>
        <v>0</v>
      </c>
      <c r="BL184" s="22" t="s">
        <v>267</v>
      </c>
      <c r="BM184" s="22" t="s">
        <v>309</v>
      </c>
    </row>
    <row r="185" s="10" customFormat="1" ht="16.5" customHeight="1">
      <c r="B185" s="238"/>
      <c r="C185" s="239"/>
      <c r="D185" s="239"/>
      <c r="E185" s="240" t="s">
        <v>23</v>
      </c>
      <c r="F185" s="241" t="s">
        <v>310</v>
      </c>
      <c r="G185" s="242"/>
      <c r="H185" s="242"/>
      <c r="I185" s="242"/>
      <c r="J185" s="239"/>
      <c r="K185" s="243">
        <v>3050.2569920000001</v>
      </c>
      <c r="L185" s="239"/>
      <c r="M185" s="239"/>
      <c r="N185" s="239"/>
      <c r="O185" s="239"/>
      <c r="P185" s="239"/>
      <c r="Q185" s="239"/>
      <c r="R185" s="244"/>
      <c r="T185" s="245"/>
      <c r="U185" s="239"/>
      <c r="V185" s="239"/>
      <c r="W185" s="239"/>
      <c r="X185" s="239"/>
      <c r="Y185" s="239"/>
      <c r="Z185" s="239"/>
      <c r="AA185" s="246"/>
      <c r="AT185" s="247" t="s">
        <v>204</v>
      </c>
      <c r="AU185" s="247" t="s">
        <v>147</v>
      </c>
      <c r="AV185" s="10" t="s">
        <v>147</v>
      </c>
      <c r="AW185" s="10" t="s">
        <v>205</v>
      </c>
      <c r="AX185" s="10" t="s">
        <v>25</v>
      </c>
      <c r="AY185" s="247" t="s">
        <v>192</v>
      </c>
    </row>
    <row r="186" s="9" customFormat="1" ht="29.88" customHeight="1">
      <c r="B186" s="206"/>
      <c r="C186" s="207"/>
      <c r="D186" s="216" t="s">
        <v>164</v>
      </c>
      <c r="E186" s="216"/>
      <c r="F186" s="216"/>
      <c r="G186" s="216"/>
      <c r="H186" s="216"/>
      <c r="I186" s="216"/>
      <c r="J186" s="216"/>
      <c r="K186" s="216"/>
      <c r="L186" s="216"/>
      <c r="M186" s="216"/>
      <c r="N186" s="217">
        <f>BK186</f>
        <v>0</v>
      </c>
      <c r="O186" s="218"/>
      <c r="P186" s="218"/>
      <c r="Q186" s="218"/>
      <c r="R186" s="209"/>
      <c r="T186" s="210"/>
      <c r="U186" s="207"/>
      <c r="V186" s="207"/>
      <c r="W186" s="211">
        <f>SUM(W187:W200)</f>
        <v>0</v>
      </c>
      <c r="X186" s="207"/>
      <c r="Y186" s="211">
        <f>SUM(Y187:Y200)</f>
        <v>0</v>
      </c>
      <c r="Z186" s="207"/>
      <c r="AA186" s="212">
        <f>SUM(AA187:AA200)</f>
        <v>4.2087418200000002</v>
      </c>
      <c r="AR186" s="213" t="s">
        <v>147</v>
      </c>
      <c r="AT186" s="214" t="s">
        <v>81</v>
      </c>
      <c r="AU186" s="214" t="s">
        <v>25</v>
      </c>
      <c r="AY186" s="213" t="s">
        <v>192</v>
      </c>
      <c r="BK186" s="215">
        <f>SUM(BK187:BK200)</f>
        <v>0</v>
      </c>
    </row>
    <row r="187" s="1" customFormat="1" ht="16.5" customHeight="1">
      <c r="B187" s="46"/>
      <c r="C187" s="219" t="s">
        <v>311</v>
      </c>
      <c r="D187" s="219" t="s">
        <v>193</v>
      </c>
      <c r="E187" s="220" t="s">
        <v>312</v>
      </c>
      <c r="F187" s="221" t="s">
        <v>313</v>
      </c>
      <c r="G187" s="221"/>
      <c r="H187" s="221"/>
      <c r="I187" s="221"/>
      <c r="J187" s="222" t="s">
        <v>240</v>
      </c>
      <c r="K187" s="223">
        <v>168.262</v>
      </c>
      <c r="L187" s="224">
        <v>0</v>
      </c>
      <c r="M187" s="225"/>
      <c r="N187" s="226">
        <f>ROUND(L187*K187,2)</f>
        <v>0</v>
      </c>
      <c r="O187" s="226"/>
      <c r="P187" s="226"/>
      <c r="Q187" s="226"/>
      <c r="R187" s="48"/>
      <c r="T187" s="227" t="s">
        <v>23</v>
      </c>
      <c r="U187" s="56" t="s">
        <v>47</v>
      </c>
      <c r="V187" s="47"/>
      <c r="W187" s="228">
        <f>V187*K187</f>
        <v>0</v>
      </c>
      <c r="X187" s="228">
        <v>0</v>
      </c>
      <c r="Y187" s="228">
        <f>X187*K187</f>
        <v>0</v>
      </c>
      <c r="Z187" s="228">
        <v>0.0018699999999999999</v>
      </c>
      <c r="AA187" s="229">
        <f>Z187*K187</f>
        <v>0.31464993999999996</v>
      </c>
      <c r="AR187" s="22" t="s">
        <v>267</v>
      </c>
      <c r="AT187" s="22" t="s">
        <v>193</v>
      </c>
      <c r="AU187" s="22" t="s">
        <v>147</v>
      </c>
      <c r="AY187" s="22" t="s">
        <v>192</v>
      </c>
      <c r="BE187" s="142">
        <f>IF(U187="základní",N187,0)</f>
        <v>0</v>
      </c>
      <c r="BF187" s="142">
        <f>IF(U187="snížená",N187,0)</f>
        <v>0</v>
      </c>
      <c r="BG187" s="142">
        <f>IF(U187="zákl. přenesená",N187,0)</f>
        <v>0</v>
      </c>
      <c r="BH187" s="142">
        <f>IF(U187="sníž. přenesená",N187,0)</f>
        <v>0</v>
      </c>
      <c r="BI187" s="142">
        <f>IF(U187="nulová",N187,0)</f>
        <v>0</v>
      </c>
      <c r="BJ187" s="22" t="s">
        <v>25</v>
      </c>
      <c r="BK187" s="142">
        <f>ROUND(L187*K187,2)</f>
        <v>0</v>
      </c>
      <c r="BL187" s="22" t="s">
        <v>267</v>
      </c>
      <c r="BM187" s="22" t="s">
        <v>314</v>
      </c>
    </row>
    <row r="188" s="10" customFormat="1" ht="16.5" customHeight="1">
      <c r="B188" s="238"/>
      <c r="C188" s="239"/>
      <c r="D188" s="239"/>
      <c r="E188" s="240" t="s">
        <v>23</v>
      </c>
      <c r="F188" s="241" t="s">
        <v>315</v>
      </c>
      <c r="G188" s="242"/>
      <c r="H188" s="242"/>
      <c r="I188" s="242"/>
      <c r="J188" s="239"/>
      <c r="K188" s="243">
        <v>168.262</v>
      </c>
      <c r="L188" s="239"/>
      <c r="M188" s="239"/>
      <c r="N188" s="239"/>
      <c r="O188" s="239"/>
      <c r="P188" s="239"/>
      <c r="Q188" s="239"/>
      <c r="R188" s="244"/>
      <c r="T188" s="245"/>
      <c r="U188" s="239"/>
      <c r="V188" s="239"/>
      <c r="W188" s="239"/>
      <c r="X188" s="239"/>
      <c r="Y188" s="239"/>
      <c r="Z188" s="239"/>
      <c r="AA188" s="246"/>
      <c r="AT188" s="247" t="s">
        <v>204</v>
      </c>
      <c r="AU188" s="247" t="s">
        <v>147</v>
      </c>
      <c r="AV188" s="10" t="s">
        <v>147</v>
      </c>
      <c r="AW188" s="10" t="s">
        <v>205</v>
      </c>
      <c r="AX188" s="10" t="s">
        <v>25</v>
      </c>
      <c r="AY188" s="247" t="s">
        <v>192</v>
      </c>
    </row>
    <row r="189" s="1" customFormat="1" ht="25.5" customHeight="1">
      <c r="B189" s="46"/>
      <c r="C189" s="219" t="s">
        <v>316</v>
      </c>
      <c r="D189" s="219" t="s">
        <v>193</v>
      </c>
      <c r="E189" s="220" t="s">
        <v>317</v>
      </c>
      <c r="F189" s="221" t="s">
        <v>318</v>
      </c>
      <c r="G189" s="221"/>
      <c r="H189" s="221"/>
      <c r="I189" s="221"/>
      <c r="J189" s="222" t="s">
        <v>240</v>
      </c>
      <c r="K189" s="223">
        <v>336.524</v>
      </c>
      <c r="L189" s="224">
        <v>0</v>
      </c>
      <c r="M189" s="225"/>
      <c r="N189" s="226">
        <f>ROUND(L189*K189,2)</f>
        <v>0</v>
      </c>
      <c r="O189" s="226"/>
      <c r="P189" s="226"/>
      <c r="Q189" s="226"/>
      <c r="R189" s="48"/>
      <c r="T189" s="227" t="s">
        <v>23</v>
      </c>
      <c r="U189" s="56" t="s">
        <v>47</v>
      </c>
      <c r="V189" s="47"/>
      <c r="W189" s="228">
        <f>V189*K189</f>
        <v>0</v>
      </c>
      <c r="X189" s="228">
        <v>0</v>
      </c>
      <c r="Y189" s="228">
        <f>X189*K189</f>
        <v>0</v>
      </c>
      <c r="Z189" s="228">
        <v>0.0017700000000000001</v>
      </c>
      <c r="AA189" s="229">
        <f>Z189*K189</f>
        <v>0.59564748000000001</v>
      </c>
      <c r="AR189" s="22" t="s">
        <v>267</v>
      </c>
      <c r="AT189" s="22" t="s">
        <v>193</v>
      </c>
      <c r="AU189" s="22" t="s">
        <v>147</v>
      </c>
      <c r="AY189" s="22" t="s">
        <v>192</v>
      </c>
      <c r="BE189" s="142">
        <f>IF(U189="základní",N189,0)</f>
        <v>0</v>
      </c>
      <c r="BF189" s="142">
        <f>IF(U189="snížená",N189,0)</f>
        <v>0</v>
      </c>
      <c r="BG189" s="142">
        <f>IF(U189="zákl. přenesená",N189,0)</f>
        <v>0</v>
      </c>
      <c r="BH189" s="142">
        <f>IF(U189="sníž. přenesená",N189,0)</f>
        <v>0</v>
      </c>
      <c r="BI189" s="142">
        <f>IF(U189="nulová",N189,0)</f>
        <v>0</v>
      </c>
      <c r="BJ189" s="22" t="s">
        <v>25</v>
      </c>
      <c r="BK189" s="142">
        <f>ROUND(L189*K189,2)</f>
        <v>0</v>
      </c>
      <c r="BL189" s="22" t="s">
        <v>267</v>
      </c>
      <c r="BM189" s="22" t="s">
        <v>319</v>
      </c>
    </row>
    <row r="190" s="10" customFormat="1" ht="16.5" customHeight="1">
      <c r="B190" s="238"/>
      <c r="C190" s="239"/>
      <c r="D190" s="239"/>
      <c r="E190" s="240" t="s">
        <v>23</v>
      </c>
      <c r="F190" s="241" t="s">
        <v>320</v>
      </c>
      <c r="G190" s="242"/>
      <c r="H190" s="242"/>
      <c r="I190" s="242"/>
      <c r="J190" s="239"/>
      <c r="K190" s="243">
        <v>336.524</v>
      </c>
      <c r="L190" s="239"/>
      <c r="M190" s="239"/>
      <c r="N190" s="239"/>
      <c r="O190" s="239"/>
      <c r="P190" s="239"/>
      <c r="Q190" s="239"/>
      <c r="R190" s="244"/>
      <c r="T190" s="245"/>
      <c r="U190" s="239"/>
      <c r="V190" s="239"/>
      <c r="W190" s="239"/>
      <c r="X190" s="239"/>
      <c r="Y190" s="239"/>
      <c r="Z190" s="239"/>
      <c r="AA190" s="246"/>
      <c r="AT190" s="247" t="s">
        <v>204</v>
      </c>
      <c r="AU190" s="247" t="s">
        <v>147</v>
      </c>
      <c r="AV190" s="10" t="s">
        <v>147</v>
      </c>
      <c r="AW190" s="10" t="s">
        <v>205</v>
      </c>
      <c r="AX190" s="10" t="s">
        <v>25</v>
      </c>
      <c r="AY190" s="247" t="s">
        <v>192</v>
      </c>
    </row>
    <row r="191" s="1" customFormat="1" ht="25.5" customHeight="1">
      <c r="B191" s="46"/>
      <c r="C191" s="219" t="s">
        <v>321</v>
      </c>
      <c r="D191" s="219" t="s">
        <v>193</v>
      </c>
      <c r="E191" s="220" t="s">
        <v>322</v>
      </c>
      <c r="F191" s="221" t="s">
        <v>323</v>
      </c>
      <c r="G191" s="221"/>
      <c r="H191" s="221"/>
      <c r="I191" s="221"/>
      <c r="J191" s="222" t="s">
        <v>240</v>
      </c>
      <c r="K191" s="223">
        <v>77.200000000000003</v>
      </c>
      <c r="L191" s="224">
        <v>0</v>
      </c>
      <c r="M191" s="225"/>
      <c r="N191" s="226">
        <f>ROUND(L191*K191,2)</f>
        <v>0</v>
      </c>
      <c r="O191" s="226"/>
      <c r="P191" s="226"/>
      <c r="Q191" s="226"/>
      <c r="R191" s="48"/>
      <c r="T191" s="227" t="s">
        <v>23</v>
      </c>
      <c r="U191" s="56" t="s">
        <v>47</v>
      </c>
      <c r="V191" s="47"/>
      <c r="W191" s="228">
        <f>V191*K191</f>
        <v>0</v>
      </c>
      <c r="X191" s="228">
        <v>0</v>
      </c>
      <c r="Y191" s="228">
        <f>X191*K191</f>
        <v>0</v>
      </c>
      <c r="Z191" s="228">
        <v>0.00191</v>
      </c>
      <c r="AA191" s="229">
        <f>Z191*K191</f>
        <v>0.147452</v>
      </c>
      <c r="AR191" s="22" t="s">
        <v>267</v>
      </c>
      <c r="AT191" s="22" t="s">
        <v>193</v>
      </c>
      <c r="AU191" s="22" t="s">
        <v>147</v>
      </c>
      <c r="AY191" s="22" t="s">
        <v>192</v>
      </c>
      <c r="BE191" s="142">
        <f>IF(U191="základní",N191,0)</f>
        <v>0</v>
      </c>
      <c r="BF191" s="142">
        <f>IF(U191="snížená",N191,0)</f>
        <v>0</v>
      </c>
      <c r="BG191" s="142">
        <f>IF(U191="zákl. přenesená",N191,0)</f>
        <v>0</v>
      </c>
      <c r="BH191" s="142">
        <f>IF(U191="sníž. přenesená",N191,0)</f>
        <v>0</v>
      </c>
      <c r="BI191" s="142">
        <f>IF(U191="nulová",N191,0)</f>
        <v>0</v>
      </c>
      <c r="BJ191" s="22" t="s">
        <v>25</v>
      </c>
      <c r="BK191" s="142">
        <f>ROUND(L191*K191,2)</f>
        <v>0</v>
      </c>
      <c r="BL191" s="22" t="s">
        <v>267</v>
      </c>
      <c r="BM191" s="22" t="s">
        <v>324</v>
      </c>
    </row>
    <row r="192" s="10" customFormat="1" ht="16.5" customHeight="1">
      <c r="B192" s="238"/>
      <c r="C192" s="239"/>
      <c r="D192" s="239"/>
      <c r="E192" s="240" t="s">
        <v>23</v>
      </c>
      <c r="F192" s="241" t="s">
        <v>325</v>
      </c>
      <c r="G192" s="242"/>
      <c r="H192" s="242"/>
      <c r="I192" s="242"/>
      <c r="J192" s="239"/>
      <c r="K192" s="243">
        <v>77.200000000000003</v>
      </c>
      <c r="L192" s="239"/>
      <c r="M192" s="239"/>
      <c r="N192" s="239"/>
      <c r="O192" s="239"/>
      <c r="P192" s="239"/>
      <c r="Q192" s="239"/>
      <c r="R192" s="244"/>
      <c r="T192" s="245"/>
      <c r="U192" s="239"/>
      <c r="V192" s="239"/>
      <c r="W192" s="239"/>
      <c r="X192" s="239"/>
      <c r="Y192" s="239"/>
      <c r="Z192" s="239"/>
      <c r="AA192" s="246"/>
      <c r="AT192" s="247" t="s">
        <v>204</v>
      </c>
      <c r="AU192" s="247" t="s">
        <v>147</v>
      </c>
      <c r="AV192" s="10" t="s">
        <v>147</v>
      </c>
      <c r="AW192" s="10" t="s">
        <v>205</v>
      </c>
      <c r="AX192" s="10" t="s">
        <v>25</v>
      </c>
      <c r="AY192" s="247" t="s">
        <v>192</v>
      </c>
    </row>
    <row r="193" s="1" customFormat="1" ht="16.5" customHeight="1">
      <c r="B193" s="46"/>
      <c r="C193" s="219" t="s">
        <v>326</v>
      </c>
      <c r="D193" s="219" t="s">
        <v>193</v>
      </c>
      <c r="E193" s="220" t="s">
        <v>327</v>
      </c>
      <c r="F193" s="221" t="s">
        <v>328</v>
      </c>
      <c r="G193" s="221"/>
      <c r="H193" s="221"/>
      <c r="I193" s="221"/>
      <c r="J193" s="222" t="s">
        <v>240</v>
      </c>
      <c r="K193" s="223">
        <v>57.799999999999997</v>
      </c>
      <c r="L193" s="224">
        <v>0</v>
      </c>
      <c r="M193" s="225"/>
      <c r="N193" s="226">
        <f>ROUND(L193*K193,2)</f>
        <v>0</v>
      </c>
      <c r="O193" s="226"/>
      <c r="P193" s="226"/>
      <c r="Q193" s="226"/>
      <c r="R193" s="48"/>
      <c r="T193" s="227" t="s">
        <v>23</v>
      </c>
      <c r="U193" s="56" t="s">
        <v>47</v>
      </c>
      <c r="V193" s="47"/>
      <c r="W193" s="228">
        <f>V193*K193</f>
        <v>0</v>
      </c>
      <c r="X193" s="228">
        <v>0</v>
      </c>
      <c r="Y193" s="228">
        <f>X193*K193</f>
        <v>0</v>
      </c>
      <c r="Z193" s="228">
        <v>0.00175</v>
      </c>
      <c r="AA193" s="229">
        <f>Z193*K193</f>
        <v>0.10115</v>
      </c>
      <c r="AR193" s="22" t="s">
        <v>267</v>
      </c>
      <c r="AT193" s="22" t="s">
        <v>193</v>
      </c>
      <c r="AU193" s="22" t="s">
        <v>147</v>
      </c>
      <c r="AY193" s="22" t="s">
        <v>192</v>
      </c>
      <c r="BE193" s="142">
        <f>IF(U193="základní",N193,0)</f>
        <v>0</v>
      </c>
      <c r="BF193" s="142">
        <f>IF(U193="snížená",N193,0)</f>
        <v>0</v>
      </c>
      <c r="BG193" s="142">
        <f>IF(U193="zákl. přenesená",N193,0)</f>
        <v>0</v>
      </c>
      <c r="BH193" s="142">
        <f>IF(U193="sníž. přenesená",N193,0)</f>
        <v>0</v>
      </c>
      <c r="BI193" s="142">
        <f>IF(U193="nulová",N193,0)</f>
        <v>0</v>
      </c>
      <c r="BJ193" s="22" t="s">
        <v>25</v>
      </c>
      <c r="BK193" s="142">
        <f>ROUND(L193*K193,2)</f>
        <v>0</v>
      </c>
      <c r="BL193" s="22" t="s">
        <v>267</v>
      </c>
      <c r="BM193" s="22" t="s">
        <v>329</v>
      </c>
    </row>
    <row r="194" s="10" customFormat="1" ht="16.5" customHeight="1">
      <c r="B194" s="238"/>
      <c r="C194" s="239"/>
      <c r="D194" s="239"/>
      <c r="E194" s="240" t="s">
        <v>23</v>
      </c>
      <c r="F194" s="241" t="s">
        <v>330</v>
      </c>
      <c r="G194" s="242"/>
      <c r="H194" s="242"/>
      <c r="I194" s="242"/>
      <c r="J194" s="239"/>
      <c r="K194" s="243">
        <v>57.799999999999997</v>
      </c>
      <c r="L194" s="239"/>
      <c r="M194" s="239"/>
      <c r="N194" s="239"/>
      <c r="O194" s="239"/>
      <c r="P194" s="239"/>
      <c r="Q194" s="239"/>
      <c r="R194" s="244"/>
      <c r="T194" s="245"/>
      <c r="U194" s="239"/>
      <c r="V194" s="239"/>
      <c r="W194" s="239"/>
      <c r="X194" s="239"/>
      <c r="Y194" s="239"/>
      <c r="Z194" s="239"/>
      <c r="AA194" s="246"/>
      <c r="AT194" s="247" t="s">
        <v>204</v>
      </c>
      <c r="AU194" s="247" t="s">
        <v>147</v>
      </c>
      <c r="AV194" s="10" t="s">
        <v>147</v>
      </c>
      <c r="AW194" s="10" t="s">
        <v>205</v>
      </c>
      <c r="AX194" s="10" t="s">
        <v>25</v>
      </c>
      <c r="AY194" s="247" t="s">
        <v>192</v>
      </c>
    </row>
    <row r="195" s="1" customFormat="1" ht="16.5" customHeight="1">
      <c r="B195" s="46"/>
      <c r="C195" s="219" t="s">
        <v>331</v>
      </c>
      <c r="D195" s="219" t="s">
        <v>193</v>
      </c>
      <c r="E195" s="220" t="s">
        <v>332</v>
      </c>
      <c r="F195" s="221" t="s">
        <v>333</v>
      </c>
      <c r="G195" s="221"/>
      <c r="H195" s="221"/>
      <c r="I195" s="221"/>
      <c r="J195" s="222" t="s">
        <v>240</v>
      </c>
      <c r="K195" s="223">
        <v>336.524</v>
      </c>
      <c r="L195" s="224">
        <v>0</v>
      </c>
      <c r="M195" s="225"/>
      <c r="N195" s="226">
        <f>ROUND(L195*K195,2)</f>
        <v>0</v>
      </c>
      <c r="O195" s="226"/>
      <c r="P195" s="226"/>
      <c r="Q195" s="226"/>
      <c r="R195" s="48"/>
      <c r="T195" s="227" t="s">
        <v>23</v>
      </c>
      <c r="U195" s="56" t="s">
        <v>47</v>
      </c>
      <c r="V195" s="47"/>
      <c r="W195" s="228">
        <f>V195*K195</f>
        <v>0</v>
      </c>
      <c r="X195" s="228">
        <v>0</v>
      </c>
      <c r="Y195" s="228">
        <f>X195*K195</f>
        <v>0</v>
      </c>
      <c r="Z195" s="228">
        <v>0.0025999999999999999</v>
      </c>
      <c r="AA195" s="229">
        <f>Z195*K195</f>
        <v>0.87496239999999992</v>
      </c>
      <c r="AR195" s="22" t="s">
        <v>267</v>
      </c>
      <c r="AT195" s="22" t="s">
        <v>193</v>
      </c>
      <c r="AU195" s="22" t="s">
        <v>147</v>
      </c>
      <c r="AY195" s="22" t="s">
        <v>192</v>
      </c>
      <c r="BE195" s="142">
        <f>IF(U195="základní",N195,0)</f>
        <v>0</v>
      </c>
      <c r="BF195" s="142">
        <f>IF(U195="snížená",N195,0)</f>
        <v>0</v>
      </c>
      <c r="BG195" s="142">
        <f>IF(U195="zákl. přenesená",N195,0)</f>
        <v>0</v>
      </c>
      <c r="BH195" s="142">
        <f>IF(U195="sníž. přenesená",N195,0)</f>
        <v>0</v>
      </c>
      <c r="BI195" s="142">
        <f>IF(U195="nulová",N195,0)</f>
        <v>0</v>
      </c>
      <c r="BJ195" s="22" t="s">
        <v>25</v>
      </c>
      <c r="BK195" s="142">
        <f>ROUND(L195*K195,2)</f>
        <v>0</v>
      </c>
      <c r="BL195" s="22" t="s">
        <v>267</v>
      </c>
      <c r="BM195" s="22" t="s">
        <v>334</v>
      </c>
    </row>
    <row r="196" s="10" customFormat="1" ht="16.5" customHeight="1">
      <c r="B196" s="238"/>
      <c r="C196" s="239"/>
      <c r="D196" s="239"/>
      <c r="E196" s="240" t="s">
        <v>23</v>
      </c>
      <c r="F196" s="241" t="s">
        <v>320</v>
      </c>
      <c r="G196" s="242"/>
      <c r="H196" s="242"/>
      <c r="I196" s="242"/>
      <c r="J196" s="239"/>
      <c r="K196" s="243">
        <v>336.524</v>
      </c>
      <c r="L196" s="239"/>
      <c r="M196" s="239"/>
      <c r="N196" s="239"/>
      <c r="O196" s="239"/>
      <c r="P196" s="239"/>
      <c r="Q196" s="239"/>
      <c r="R196" s="244"/>
      <c r="T196" s="245"/>
      <c r="U196" s="239"/>
      <c r="V196" s="239"/>
      <c r="W196" s="239"/>
      <c r="X196" s="239"/>
      <c r="Y196" s="239"/>
      <c r="Z196" s="239"/>
      <c r="AA196" s="246"/>
      <c r="AT196" s="247" t="s">
        <v>204</v>
      </c>
      <c r="AU196" s="247" t="s">
        <v>147</v>
      </c>
      <c r="AV196" s="10" t="s">
        <v>147</v>
      </c>
      <c r="AW196" s="10" t="s">
        <v>205</v>
      </c>
      <c r="AX196" s="10" t="s">
        <v>25</v>
      </c>
      <c r="AY196" s="247" t="s">
        <v>192</v>
      </c>
    </row>
    <row r="197" s="1" customFormat="1" ht="16.5" customHeight="1">
      <c r="B197" s="46"/>
      <c r="C197" s="219" t="s">
        <v>335</v>
      </c>
      <c r="D197" s="219" t="s">
        <v>193</v>
      </c>
      <c r="E197" s="220" t="s">
        <v>336</v>
      </c>
      <c r="F197" s="221" t="s">
        <v>337</v>
      </c>
      <c r="G197" s="221"/>
      <c r="H197" s="221"/>
      <c r="I197" s="221"/>
      <c r="J197" s="222" t="s">
        <v>240</v>
      </c>
      <c r="K197" s="223">
        <v>518</v>
      </c>
      <c r="L197" s="224">
        <v>0</v>
      </c>
      <c r="M197" s="225"/>
      <c r="N197" s="226">
        <f>ROUND(L197*K197,2)</f>
        <v>0</v>
      </c>
      <c r="O197" s="226"/>
      <c r="P197" s="226"/>
      <c r="Q197" s="226"/>
      <c r="R197" s="48"/>
      <c r="T197" s="227" t="s">
        <v>23</v>
      </c>
      <c r="U197" s="56" t="s">
        <v>47</v>
      </c>
      <c r="V197" s="47"/>
      <c r="W197" s="228">
        <f>V197*K197</f>
        <v>0</v>
      </c>
      <c r="X197" s="228">
        <v>0</v>
      </c>
      <c r="Y197" s="228">
        <f>X197*K197</f>
        <v>0</v>
      </c>
      <c r="Z197" s="228">
        <v>0.0039399999999999999</v>
      </c>
      <c r="AA197" s="229">
        <f>Z197*K197</f>
        <v>2.0409199999999998</v>
      </c>
      <c r="AR197" s="22" t="s">
        <v>267</v>
      </c>
      <c r="AT197" s="22" t="s">
        <v>193</v>
      </c>
      <c r="AU197" s="22" t="s">
        <v>147</v>
      </c>
      <c r="AY197" s="22" t="s">
        <v>192</v>
      </c>
      <c r="BE197" s="142">
        <f>IF(U197="základní",N197,0)</f>
        <v>0</v>
      </c>
      <c r="BF197" s="142">
        <f>IF(U197="snížená",N197,0)</f>
        <v>0</v>
      </c>
      <c r="BG197" s="142">
        <f>IF(U197="zákl. přenesená",N197,0)</f>
        <v>0</v>
      </c>
      <c r="BH197" s="142">
        <f>IF(U197="sníž. přenesená",N197,0)</f>
        <v>0</v>
      </c>
      <c r="BI197" s="142">
        <f>IF(U197="nulová",N197,0)</f>
        <v>0</v>
      </c>
      <c r="BJ197" s="22" t="s">
        <v>25</v>
      </c>
      <c r="BK197" s="142">
        <f>ROUND(L197*K197,2)</f>
        <v>0</v>
      </c>
      <c r="BL197" s="22" t="s">
        <v>267</v>
      </c>
      <c r="BM197" s="22" t="s">
        <v>338</v>
      </c>
    </row>
    <row r="198" s="10" customFormat="1" ht="16.5" customHeight="1">
      <c r="B198" s="238"/>
      <c r="C198" s="239"/>
      <c r="D198" s="239"/>
      <c r="E198" s="240" t="s">
        <v>23</v>
      </c>
      <c r="F198" s="241" t="s">
        <v>339</v>
      </c>
      <c r="G198" s="242"/>
      <c r="H198" s="242"/>
      <c r="I198" s="242"/>
      <c r="J198" s="239"/>
      <c r="K198" s="243">
        <v>518</v>
      </c>
      <c r="L198" s="239"/>
      <c r="M198" s="239"/>
      <c r="N198" s="239"/>
      <c r="O198" s="239"/>
      <c r="P198" s="239"/>
      <c r="Q198" s="239"/>
      <c r="R198" s="244"/>
      <c r="T198" s="245"/>
      <c r="U198" s="239"/>
      <c r="V198" s="239"/>
      <c r="W198" s="239"/>
      <c r="X198" s="239"/>
      <c r="Y198" s="239"/>
      <c r="Z198" s="239"/>
      <c r="AA198" s="246"/>
      <c r="AT198" s="247" t="s">
        <v>204</v>
      </c>
      <c r="AU198" s="247" t="s">
        <v>147</v>
      </c>
      <c r="AV198" s="10" t="s">
        <v>147</v>
      </c>
      <c r="AW198" s="10" t="s">
        <v>205</v>
      </c>
      <c r="AX198" s="10" t="s">
        <v>25</v>
      </c>
      <c r="AY198" s="247" t="s">
        <v>192</v>
      </c>
    </row>
    <row r="199" s="1" customFormat="1" ht="16.5" customHeight="1">
      <c r="B199" s="46"/>
      <c r="C199" s="219" t="s">
        <v>340</v>
      </c>
      <c r="D199" s="219" t="s">
        <v>193</v>
      </c>
      <c r="E199" s="220" t="s">
        <v>341</v>
      </c>
      <c r="F199" s="221" t="s">
        <v>342</v>
      </c>
      <c r="G199" s="221"/>
      <c r="H199" s="221"/>
      <c r="I199" s="221"/>
      <c r="J199" s="222" t="s">
        <v>196</v>
      </c>
      <c r="K199" s="223">
        <v>34</v>
      </c>
      <c r="L199" s="224">
        <v>0</v>
      </c>
      <c r="M199" s="225"/>
      <c r="N199" s="226">
        <f>ROUND(L199*K199,2)</f>
        <v>0</v>
      </c>
      <c r="O199" s="226"/>
      <c r="P199" s="226"/>
      <c r="Q199" s="226"/>
      <c r="R199" s="48"/>
      <c r="T199" s="227" t="s">
        <v>23</v>
      </c>
      <c r="U199" s="56" t="s">
        <v>47</v>
      </c>
      <c r="V199" s="47"/>
      <c r="W199" s="228">
        <f>V199*K199</f>
        <v>0</v>
      </c>
      <c r="X199" s="228">
        <v>0</v>
      </c>
      <c r="Y199" s="228">
        <f>X199*K199</f>
        <v>0</v>
      </c>
      <c r="Z199" s="228">
        <v>0.0039399999999999999</v>
      </c>
      <c r="AA199" s="229">
        <f>Z199*K199</f>
        <v>0.13396</v>
      </c>
      <c r="AR199" s="22" t="s">
        <v>267</v>
      </c>
      <c r="AT199" s="22" t="s">
        <v>193</v>
      </c>
      <c r="AU199" s="22" t="s">
        <v>147</v>
      </c>
      <c r="AY199" s="22" t="s">
        <v>192</v>
      </c>
      <c r="BE199" s="142">
        <f>IF(U199="základní",N199,0)</f>
        <v>0</v>
      </c>
      <c r="BF199" s="142">
        <f>IF(U199="snížená",N199,0)</f>
        <v>0</v>
      </c>
      <c r="BG199" s="142">
        <f>IF(U199="zákl. přenesená",N199,0)</f>
        <v>0</v>
      </c>
      <c r="BH199" s="142">
        <f>IF(U199="sníž. přenesená",N199,0)</f>
        <v>0</v>
      </c>
      <c r="BI199" s="142">
        <f>IF(U199="nulová",N199,0)</f>
        <v>0</v>
      </c>
      <c r="BJ199" s="22" t="s">
        <v>25</v>
      </c>
      <c r="BK199" s="142">
        <f>ROUND(L199*K199,2)</f>
        <v>0</v>
      </c>
      <c r="BL199" s="22" t="s">
        <v>267</v>
      </c>
      <c r="BM199" s="22" t="s">
        <v>343</v>
      </c>
    </row>
    <row r="200" s="10" customFormat="1" ht="16.5" customHeight="1">
      <c r="B200" s="238"/>
      <c r="C200" s="239"/>
      <c r="D200" s="239"/>
      <c r="E200" s="240" t="s">
        <v>23</v>
      </c>
      <c r="F200" s="241" t="s">
        <v>344</v>
      </c>
      <c r="G200" s="242"/>
      <c r="H200" s="242"/>
      <c r="I200" s="242"/>
      <c r="J200" s="239"/>
      <c r="K200" s="243">
        <v>34</v>
      </c>
      <c r="L200" s="239"/>
      <c r="M200" s="239"/>
      <c r="N200" s="239"/>
      <c r="O200" s="239"/>
      <c r="P200" s="239"/>
      <c r="Q200" s="239"/>
      <c r="R200" s="244"/>
      <c r="T200" s="245"/>
      <c r="U200" s="239"/>
      <c r="V200" s="239"/>
      <c r="W200" s="239"/>
      <c r="X200" s="239"/>
      <c r="Y200" s="239"/>
      <c r="Z200" s="239"/>
      <c r="AA200" s="246"/>
      <c r="AT200" s="247" t="s">
        <v>204</v>
      </c>
      <c r="AU200" s="247" t="s">
        <v>147</v>
      </c>
      <c r="AV200" s="10" t="s">
        <v>147</v>
      </c>
      <c r="AW200" s="10" t="s">
        <v>205</v>
      </c>
      <c r="AX200" s="10" t="s">
        <v>25</v>
      </c>
      <c r="AY200" s="247" t="s">
        <v>192</v>
      </c>
    </row>
    <row r="201" s="9" customFormat="1" ht="29.88" customHeight="1">
      <c r="B201" s="206"/>
      <c r="C201" s="207"/>
      <c r="D201" s="216" t="s">
        <v>165</v>
      </c>
      <c r="E201" s="216"/>
      <c r="F201" s="216"/>
      <c r="G201" s="216"/>
      <c r="H201" s="216"/>
      <c r="I201" s="216"/>
      <c r="J201" s="216"/>
      <c r="K201" s="216"/>
      <c r="L201" s="216"/>
      <c r="M201" s="216"/>
      <c r="N201" s="217">
        <f>BK201</f>
        <v>0</v>
      </c>
      <c r="O201" s="218"/>
      <c r="P201" s="218"/>
      <c r="Q201" s="218"/>
      <c r="R201" s="209"/>
      <c r="T201" s="210"/>
      <c r="U201" s="207"/>
      <c r="V201" s="207"/>
      <c r="W201" s="211">
        <f>SUM(W202:W207)</f>
        <v>0</v>
      </c>
      <c r="X201" s="207"/>
      <c r="Y201" s="211">
        <f>SUM(Y202:Y207)</f>
        <v>0</v>
      </c>
      <c r="Z201" s="207"/>
      <c r="AA201" s="212">
        <f>SUM(AA202:AA207)</f>
        <v>22.732199000000001</v>
      </c>
      <c r="AR201" s="213" t="s">
        <v>147</v>
      </c>
      <c r="AT201" s="214" t="s">
        <v>81</v>
      </c>
      <c r="AU201" s="214" t="s">
        <v>25</v>
      </c>
      <c r="AY201" s="213" t="s">
        <v>192</v>
      </c>
      <c r="BK201" s="215">
        <f>SUM(BK202:BK207)</f>
        <v>0</v>
      </c>
    </row>
    <row r="202" s="1" customFormat="1" ht="25.5" customHeight="1">
      <c r="B202" s="46"/>
      <c r="C202" s="219" t="s">
        <v>345</v>
      </c>
      <c r="D202" s="219" t="s">
        <v>193</v>
      </c>
      <c r="E202" s="220" t="s">
        <v>346</v>
      </c>
      <c r="F202" s="221" t="s">
        <v>347</v>
      </c>
      <c r="G202" s="221"/>
      <c r="H202" s="221"/>
      <c r="I202" s="221"/>
      <c r="J202" s="222" t="s">
        <v>23</v>
      </c>
      <c r="K202" s="223">
        <v>3247.4569999999999</v>
      </c>
      <c r="L202" s="224">
        <v>0</v>
      </c>
      <c r="M202" s="225"/>
      <c r="N202" s="226">
        <f>ROUND(L202*K202,2)</f>
        <v>0</v>
      </c>
      <c r="O202" s="226"/>
      <c r="P202" s="226"/>
      <c r="Q202" s="226"/>
      <c r="R202" s="48"/>
      <c r="T202" s="227" t="s">
        <v>23</v>
      </c>
      <c r="U202" s="56" t="s">
        <v>47</v>
      </c>
      <c r="V202" s="47"/>
      <c r="W202" s="228">
        <f>V202*K202</f>
        <v>0</v>
      </c>
      <c r="X202" s="228">
        <v>0</v>
      </c>
      <c r="Y202" s="228">
        <f>X202*K202</f>
        <v>0</v>
      </c>
      <c r="Z202" s="228">
        <v>0.0070000000000000001</v>
      </c>
      <c r="AA202" s="229">
        <f>Z202*K202</f>
        <v>22.732199000000001</v>
      </c>
      <c r="AR202" s="22" t="s">
        <v>267</v>
      </c>
      <c r="AT202" s="22" t="s">
        <v>193</v>
      </c>
      <c r="AU202" s="22" t="s">
        <v>147</v>
      </c>
      <c r="AY202" s="22" t="s">
        <v>192</v>
      </c>
      <c r="BE202" s="142">
        <f>IF(U202="základní",N202,0)</f>
        <v>0</v>
      </c>
      <c r="BF202" s="142">
        <f>IF(U202="snížená",N202,0)</f>
        <v>0</v>
      </c>
      <c r="BG202" s="142">
        <f>IF(U202="zákl. přenesená",N202,0)</f>
        <v>0</v>
      </c>
      <c r="BH202" s="142">
        <f>IF(U202="sníž. přenesená",N202,0)</f>
        <v>0</v>
      </c>
      <c r="BI202" s="142">
        <f>IF(U202="nulová",N202,0)</f>
        <v>0</v>
      </c>
      <c r="BJ202" s="22" t="s">
        <v>25</v>
      </c>
      <c r="BK202" s="142">
        <f>ROUND(L202*K202,2)</f>
        <v>0</v>
      </c>
      <c r="BL202" s="22" t="s">
        <v>267</v>
      </c>
      <c r="BM202" s="22" t="s">
        <v>348</v>
      </c>
    </row>
    <row r="203" s="10" customFormat="1" ht="16.5" customHeight="1">
      <c r="B203" s="238"/>
      <c r="C203" s="239"/>
      <c r="D203" s="239"/>
      <c r="E203" s="240" t="s">
        <v>23</v>
      </c>
      <c r="F203" s="241" t="s">
        <v>349</v>
      </c>
      <c r="G203" s="242"/>
      <c r="H203" s="242"/>
      <c r="I203" s="242"/>
      <c r="J203" s="239"/>
      <c r="K203" s="243">
        <v>3247.4566</v>
      </c>
      <c r="L203" s="239"/>
      <c r="M203" s="239"/>
      <c r="N203" s="239"/>
      <c r="O203" s="239"/>
      <c r="P203" s="239"/>
      <c r="Q203" s="239"/>
      <c r="R203" s="244"/>
      <c r="T203" s="245"/>
      <c r="U203" s="239"/>
      <c r="V203" s="239"/>
      <c r="W203" s="239"/>
      <c r="X203" s="239"/>
      <c r="Y203" s="239"/>
      <c r="Z203" s="239"/>
      <c r="AA203" s="246"/>
      <c r="AT203" s="247" t="s">
        <v>204</v>
      </c>
      <c r="AU203" s="247" t="s">
        <v>147</v>
      </c>
      <c r="AV203" s="10" t="s">
        <v>147</v>
      </c>
      <c r="AW203" s="10" t="s">
        <v>205</v>
      </c>
      <c r="AX203" s="10" t="s">
        <v>25</v>
      </c>
      <c r="AY203" s="247" t="s">
        <v>192</v>
      </c>
    </row>
    <row r="204" s="1" customFormat="1" ht="16.5" customHeight="1">
      <c r="B204" s="46"/>
      <c r="C204" s="219" t="s">
        <v>350</v>
      </c>
      <c r="D204" s="219" t="s">
        <v>193</v>
      </c>
      <c r="E204" s="220" t="s">
        <v>356</v>
      </c>
      <c r="F204" s="221" t="s">
        <v>357</v>
      </c>
      <c r="G204" s="221"/>
      <c r="H204" s="221"/>
      <c r="I204" s="221"/>
      <c r="J204" s="222" t="s">
        <v>210</v>
      </c>
      <c r="K204" s="223">
        <v>2934.085</v>
      </c>
      <c r="L204" s="224">
        <v>0</v>
      </c>
      <c r="M204" s="225"/>
      <c r="N204" s="226">
        <f>ROUND(L204*K204,2)</f>
        <v>0</v>
      </c>
      <c r="O204" s="226"/>
      <c r="P204" s="226"/>
      <c r="Q204" s="226"/>
      <c r="R204" s="48"/>
      <c r="T204" s="227" t="s">
        <v>23</v>
      </c>
      <c r="U204" s="56" t="s">
        <v>47</v>
      </c>
      <c r="V204" s="47"/>
      <c r="W204" s="228">
        <f>V204*K204</f>
        <v>0</v>
      </c>
      <c r="X204" s="228">
        <v>0</v>
      </c>
      <c r="Y204" s="228">
        <f>X204*K204</f>
        <v>0</v>
      </c>
      <c r="Z204" s="228">
        <v>0</v>
      </c>
      <c r="AA204" s="229">
        <f>Z204*K204</f>
        <v>0</v>
      </c>
      <c r="AR204" s="22" t="s">
        <v>267</v>
      </c>
      <c r="AT204" s="22" t="s">
        <v>193</v>
      </c>
      <c r="AU204" s="22" t="s">
        <v>147</v>
      </c>
      <c r="AY204" s="22" t="s">
        <v>192</v>
      </c>
      <c r="BE204" s="142">
        <f>IF(U204="základní",N204,0)</f>
        <v>0</v>
      </c>
      <c r="BF204" s="142">
        <f>IF(U204="snížená",N204,0)</f>
        <v>0</v>
      </c>
      <c r="BG204" s="142">
        <f>IF(U204="zákl. přenesená",N204,0)</f>
        <v>0</v>
      </c>
      <c r="BH204" s="142">
        <f>IF(U204="sníž. přenesená",N204,0)</f>
        <v>0</v>
      </c>
      <c r="BI204" s="142">
        <f>IF(U204="nulová",N204,0)</f>
        <v>0</v>
      </c>
      <c r="BJ204" s="22" t="s">
        <v>25</v>
      </c>
      <c r="BK204" s="142">
        <f>ROUND(L204*K204,2)</f>
        <v>0</v>
      </c>
      <c r="BL204" s="22" t="s">
        <v>267</v>
      </c>
      <c r="BM204" s="22" t="s">
        <v>358</v>
      </c>
    </row>
    <row r="205" s="10" customFormat="1" ht="16.5" customHeight="1">
      <c r="B205" s="238"/>
      <c r="C205" s="239"/>
      <c r="D205" s="239"/>
      <c r="E205" s="240" t="s">
        <v>23</v>
      </c>
      <c r="F205" s="241" t="s">
        <v>359</v>
      </c>
      <c r="G205" s="242"/>
      <c r="H205" s="242"/>
      <c r="I205" s="242"/>
      <c r="J205" s="239"/>
      <c r="K205" s="243">
        <v>2934.085</v>
      </c>
      <c r="L205" s="239"/>
      <c r="M205" s="239"/>
      <c r="N205" s="239"/>
      <c r="O205" s="239"/>
      <c r="P205" s="239"/>
      <c r="Q205" s="239"/>
      <c r="R205" s="244"/>
      <c r="T205" s="245"/>
      <c r="U205" s="239"/>
      <c r="V205" s="239"/>
      <c r="W205" s="239"/>
      <c r="X205" s="239"/>
      <c r="Y205" s="239"/>
      <c r="Z205" s="239"/>
      <c r="AA205" s="246"/>
      <c r="AT205" s="247" t="s">
        <v>204</v>
      </c>
      <c r="AU205" s="247" t="s">
        <v>147</v>
      </c>
      <c r="AV205" s="10" t="s">
        <v>147</v>
      </c>
      <c r="AW205" s="10" t="s">
        <v>205</v>
      </c>
      <c r="AX205" s="10" t="s">
        <v>25</v>
      </c>
      <c r="AY205" s="247" t="s">
        <v>192</v>
      </c>
    </row>
    <row r="206" s="1" customFormat="1" ht="16.5" customHeight="1">
      <c r="B206" s="46"/>
      <c r="C206" s="219" t="s">
        <v>355</v>
      </c>
      <c r="D206" s="219" t="s">
        <v>193</v>
      </c>
      <c r="E206" s="220" t="s">
        <v>361</v>
      </c>
      <c r="F206" s="221" t="s">
        <v>362</v>
      </c>
      <c r="G206" s="221"/>
      <c r="H206" s="221"/>
      <c r="I206" s="221"/>
      <c r="J206" s="222" t="s">
        <v>210</v>
      </c>
      <c r="K206" s="223">
        <v>2934.085</v>
      </c>
      <c r="L206" s="224">
        <v>0</v>
      </c>
      <c r="M206" s="225"/>
      <c r="N206" s="226">
        <f>ROUND(L206*K206,2)</f>
        <v>0</v>
      </c>
      <c r="O206" s="226"/>
      <c r="P206" s="226"/>
      <c r="Q206" s="226"/>
      <c r="R206" s="48"/>
      <c r="T206" s="227" t="s">
        <v>23</v>
      </c>
      <c r="U206" s="56" t="s">
        <v>47</v>
      </c>
      <c r="V206" s="47"/>
      <c r="W206" s="228">
        <f>V206*K206</f>
        <v>0</v>
      </c>
      <c r="X206" s="228">
        <v>0</v>
      </c>
      <c r="Y206" s="228">
        <f>X206*K206</f>
        <v>0</v>
      </c>
      <c r="Z206" s="228">
        <v>0</v>
      </c>
      <c r="AA206" s="229">
        <f>Z206*K206</f>
        <v>0</v>
      </c>
      <c r="AR206" s="22" t="s">
        <v>267</v>
      </c>
      <c r="AT206" s="22" t="s">
        <v>193</v>
      </c>
      <c r="AU206" s="22" t="s">
        <v>147</v>
      </c>
      <c r="AY206" s="22" t="s">
        <v>192</v>
      </c>
      <c r="BE206" s="142">
        <f>IF(U206="základní",N206,0)</f>
        <v>0</v>
      </c>
      <c r="BF206" s="142">
        <f>IF(U206="snížená",N206,0)</f>
        <v>0</v>
      </c>
      <c r="BG206" s="142">
        <f>IF(U206="zákl. přenesená",N206,0)</f>
        <v>0</v>
      </c>
      <c r="BH206" s="142">
        <f>IF(U206="sníž. přenesená",N206,0)</f>
        <v>0</v>
      </c>
      <c r="BI206" s="142">
        <f>IF(U206="nulová",N206,0)</f>
        <v>0</v>
      </c>
      <c r="BJ206" s="22" t="s">
        <v>25</v>
      </c>
      <c r="BK206" s="142">
        <f>ROUND(L206*K206,2)</f>
        <v>0</v>
      </c>
      <c r="BL206" s="22" t="s">
        <v>267</v>
      </c>
      <c r="BM206" s="22" t="s">
        <v>363</v>
      </c>
    </row>
    <row r="207" s="10" customFormat="1" ht="16.5" customHeight="1">
      <c r="B207" s="238"/>
      <c r="C207" s="239"/>
      <c r="D207" s="239"/>
      <c r="E207" s="240" t="s">
        <v>23</v>
      </c>
      <c r="F207" s="241" t="s">
        <v>359</v>
      </c>
      <c r="G207" s="242"/>
      <c r="H207" s="242"/>
      <c r="I207" s="242"/>
      <c r="J207" s="239"/>
      <c r="K207" s="243">
        <v>2934.085</v>
      </c>
      <c r="L207" s="239"/>
      <c r="M207" s="239"/>
      <c r="N207" s="239"/>
      <c r="O207" s="239"/>
      <c r="P207" s="239"/>
      <c r="Q207" s="239"/>
      <c r="R207" s="244"/>
      <c r="T207" s="245"/>
      <c r="U207" s="239"/>
      <c r="V207" s="239"/>
      <c r="W207" s="239"/>
      <c r="X207" s="239"/>
      <c r="Y207" s="239"/>
      <c r="Z207" s="239"/>
      <c r="AA207" s="246"/>
      <c r="AT207" s="247" t="s">
        <v>204</v>
      </c>
      <c r="AU207" s="247" t="s">
        <v>147</v>
      </c>
      <c r="AV207" s="10" t="s">
        <v>147</v>
      </c>
      <c r="AW207" s="10" t="s">
        <v>205</v>
      </c>
      <c r="AX207" s="10" t="s">
        <v>25</v>
      </c>
      <c r="AY207" s="247" t="s">
        <v>192</v>
      </c>
    </row>
    <row r="208" s="9" customFormat="1" ht="37.44" customHeight="1">
      <c r="B208" s="206"/>
      <c r="C208" s="207"/>
      <c r="D208" s="208" t="s">
        <v>166</v>
      </c>
      <c r="E208" s="208"/>
      <c r="F208" s="208"/>
      <c r="G208" s="208"/>
      <c r="H208" s="208"/>
      <c r="I208" s="208"/>
      <c r="J208" s="208"/>
      <c r="K208" s="208"/>
      <c r="L208" s="208"/>
      <c r="M208" s="208"/>
      <c r="N208" s="185">
        <f>BK208</f>
        <v>0</v>
      </c>
      <c r="O208" s="178"/>
      <c r="P208" s="178"/>
      <c r="Q208" s="178"/>
      <c r="R208" s="209"/>
      <c r="T208" s="210"/>
      <c r="U208" s="207"/>
      <c r="V208" s="207"/>
      <c r="W208" s="211">
        <f>W209</f>
        <v>0</v>
      </c>
      <c r="X208" s="207"/>
      <c r="Y208" s="211">
        <f>Y209</f>
        <v>0</v>
      </c>
      <c r="Z208" s="207"/>
      <c r="AA208" s="212">
        <f>AA209</f>
        <v>0</v>
      </c>
      <c r="AR208" s="213" t="s">
        <v>207</v>
      </c>
      <c r="AT208" s="214" t="s">
        <v>81</v>
      </c>
      <c r="AU208" s="214" t="s">
        <v>82</v>
      </c>
      <c r="AY208" s="213" t="s">
        <v>192</v>
      </c>
      <c r="BK208" s="215">
        <f>BK209</f>
        <v>0</v>
      </c>
    </row>
    <row r="209" s="9" customFormat="1" ht="19.92" customHeight="1">
      <c r="B209" s="206"/>
      <c r="C209" s="207"/>
      <c r="D209" s="216" t="s">
        <v>167</v>
      </c>
      <c r="E209" s="216"/>
      <c r="F209" s="216"/>
      <c r="G209" s="216"/>
      <c r="H209" s="216"/>
      <c r="I209" s="216"/>
      <c r="J209" s="216"/>
      <c r="K209" s="216"/>
      <c r="L209" s="216"/>
      <c r="M209" s="216"/>
      <c r="N209" s="217">
        <f>BK209</f>
        <v>0</v>
      </c>
      <c r="O209" s="218"/>
      <c r="P209" s="218"/>
      <c r="Q209" s="218"/>
      <c r="R209" s="209"/>
      <c r="T209" s="210"/>
      <c r="U209" s="207"/>
      <c r="V209" s="207"/>
      <c r="W209" s="211">
        <f>SUM(W210:W217)</f>
        <v>0</v>
      </c>
      <c r="X209" s="207"/>
      <c r="Y209" s="211">
        <f>SUM(Y210:Y217)</f>
        <v>0</v>
      </c>
      <c r="Z209" s="207"/>
      <c r="AA209" s="212">
        <f>SUM(AA210:AA217)</f>
        <v>0</v>
      </c>
      <c r="AR209" s="213" t="s">
        <v>207</v>
      </c>
      <c r="AT209" s="214" t="s">
        <v>81</v>
      </c>
      <c r="AU209" s="214" t="s">
        <v>25</v>
      </c>
      <c r="AY209" s="213" t="s">
        <v>192</v>
      </c>
      <c r="BK209" s="215">
        <f>SUM(BK210:BK217)</f>
        <v>0</v>
      </c>
    </row>
    <row r="210" s="1" customFormat="1" ht="25.5" customHeight="1">
      <c r="B210" s="46"/>
      <c r="C210" s="219" t="s">
        <v>360</v>
      </c>
      <c r="D210" s="219" t="s">
        <v>193</v>
      </c>
      <c r="E210" s="220" t="s">
        <v>365</v>
      </c>
      <c r="F210" s="221" t="s">
        <v>366</v>
      </c>
      <c r="G210" s="221"/>
      <c r="H210" s="221"/>
      <c r="I210" s="221"/>
      <c r="J210" s="222" t="s">
        <v>245</v>
      </c>
      <c r="K210" s="223">
        <v>67.072000000000003</v>
      </c>
      <c r="L210" s="224">
        <v>0</v>
      </c>
      <c r="M210" s="225"/>
      <c r="N210" s="226">
        <f>ROUND(L210*K210,2)</f>
        <v>0</v>
      </c>
      <c r="O210" s="226"/>
      <c r="P210" s="226"/>
      <c r="Q210" s="226"/>
      <c r="R210" s="48"/>
      <c r="T210" s="227" t="s">
        <v>23</v>
      </c>
      <c r="U210" s="56" t="s">
        <v>47</v>
      </c>
      <c r="V210" s="47"/>
      <c r="W210" s="228">
        <f>V210*K210</f>
        <v>0</v>
      </c>
      <c r="X210" s="228">
        <v>0</v>
      </c>
      <c r="Y210" s="228">
        <f>X210*K210</f>
        <v>0</v>
      </c>
      <c r="Z210" s="228">
        <v>0</v>
      </c>
      <c r="AA210" s="229">
        <f>Z210*K210</f>
        <v>0</v>
      </c>
      <c r="AR210" s="22" t="s">
        <v>367</v>
      </c>
      <c r="AT210" s="22" t="s">
        <v>193</v>
      </c>
      <c r="AU210" s="22" t="s">
        <v>147</v>
      </c>
      <c r="AY210" s="22" t="s">
        <v>192</v>
      </c>
      <c r="BE210" s="142">
        <f>IF(U210="základní",N210,0)</f>
        <v>0</v>
      </c>
      <c r="BF210" s="142">
        <f>IF(U210="snížená",N210,0)</f>
        <v>0</v>
      </c>
      <c r="BG210" s="142">
        <f>IF(U210="zákl. přenesená",N210,0)</f>
        <v>0</v>
      </c>
      <c r="BH210" s="142">
        <f>IF(U210="sníž. přenesená",N210,0)</f>
        <v>0</v>
      </c>
      <c r="BI210" s="142">
        <f>IF(U210="nulová",N210,0)</f>
        <v>0</v>
      </c>
      <c r="BJ210" s="22" t="s">
        <v>25</v>
      </c>
      <c r="BK210" s="142">
        <f>ROUND(L210*K210,2)</f>
        <v>0</v>
      </c>
      <c r="BL210" s="22" t="s">
        <v>367</v>
      </c>
      <c r="BM210" s="22" t="s">
        <v>335</v>
      </c>
    </row>
    <row r="211" s="10" customFormat="1" ht="16.5" customHeight="1">
      <c r="B211" s="238"/>
      <c r="C211" s="239"/>
      <c r="D211" s="239"/>
      <c r="E211" s="240" t="s">
        <v>23</v>
      </c>
      <c r="F211" s="241" t="s">
        <v>368</v>
      </c>
      <c r="G211" s="242"/>
      <c r="H211" s="242"/>
      <c r="I211" s="242"/>
      <c r="J211" s="239"/>
      <c r="K211" s="243">
        <v>20.032271999999999</v>
      </c>
      <c r="L211" s="239"/>
      <c r="M211" s="239"/>
      <c r="N211" s="239"/>
      <c r="O211" s="239"/>
      <c r="P211" s="239"/>
      <c r="Q211" s="239"/>
      <c r="R211" s="244"/>
      <c r="T211" s="245"/>
      <c r="U211" s="239"/>
      <c r="V211" s="239"/>
      <c r="W211" s="239"/>
      <c r="X211" s="239"/>
      <c r="Y211" s="239"/>
      <c r="Z211" s="239"/>
      <c r="AA211" s="246"/>
      <c r="AT211" s="247" t="s">
        <v>204</v>
      </c>
      <c r="AU211" s="247" t="s">
        <v>147</v>
      </c>
      <c r="AV211" s="10" t="s">
        <v>147</v>
      </c>
      <c r="AW211" s="10" t="s">
        <v>205</v>
      </c>
      <c r="AX211" s="10" t="s">
        <v>82</v>
      </c>
      <c r="AY211" s="247" t="s">
        <v>192</v>
      </c>
    </row>
    <row r="212" s="10" customFormat="1" ht="38.25" customHeight="1">
      <c r="B212" s="238"/>
      <c r="C212" s="239"/>
      <c r="D212" s="239"/>
      <c r="E212" s="240" t="s">
        <v>23</v>
      </c>
      <c r="F212" s="257" t="s">
        <v>369</v>
      </c>
      <c r="G212" s="239"/>
      <c r="H212" s="239"/>
      <c r="I212" s="239"/>
      <c r="J212" s="239"/>
      <c r="K212" s="243">
        <v>47.0395094</v>
      </c>
      <c r="L212" s="239"/>
      <c r="M212" s="239"/>
      <c r="N212" s="239"/>
      <c r="O212" s="239"/>
      <c r="P212" s="239"/>
      <c r="Q212" s="239"/>
      <c r="R212" s="244"/>
      <c r="T212" s="245"/>
      <c r="U212" s="239"/>
      <c r="V212" s="239"/>
      <c r="W212" s="239"/>
      <c r="X212" s="239"/>
      <c r="Y212" s="239"/>
      <c r="Z212" s="239"/>
      <c r="AA212" s="246"/>
      <c r="AT212" s="247" t="s">
        <v>204</v>
      </c>
      <c r="AU212" s="247" t="s">
        <v>147</v>
      </c>
      <c r="AV212" s="10" t="s">
        <v>147</v>
      </c>
      <c r="AW212" s="10" t="s">
        <v>205</v>
      </c>
      <c r="AX212" s="10" t="s">
        <v>82</v>
      </c>
      <c r="AY212" s="247" t="s">
        <v>192</v>
      </c>
    </row>
    <row r="213" s="11" customFormat="1" ht="16.5" customHeight="1">
      <c r="B213" s="248"/>
      <c r="C213" s="249"/>
      <c r="D213" s="249"/>
      <c r="E213" s="250" t="s">
        <v>23</v>
      </c>
      <c r="F213" s="251" t="s">
        <v>206</v>
      </c>
      <c r="G213" s="249"/>
      <c r="H213" s="249"/>
      <c r="I213" s="249"/>
      <c r="J213" s="249"/>
      <c r="K213" s="252">
        <v>67.071781400000006</v>
      </c>
      <c r="L213" s="249"/>
      <c r="M213" s="249"/>
      <c r="N213" s="249"/>
      <c r="O213" s="249"/>
      <c r="P213" s="249"/>
      <c r="Q213" s="249"/>
      <c r="R213" s="253"/>
      <c r="T213" s="254"/>
      <c r="U213" s="249"/>
      <c r="V213" s="249"/>
      <c r="W213" s="249"/>
      <c r="X213" s="249"/>
      <c r="Y213" s="249"/>
      <c r="Z213" s="249"/>
      <c r="AA213" s="255"/>
      <c r="AT213" s="256" t="s">
        <v>204</v>
      </c>
      <c r="AU213" s="256" t="s">
        <v>147</v>
      </c>
      <c r="AV213" s="11" t="s">
        <v>197</v>
      </c>
      <c r="AW213" s="11" t="s">
        <v>205</v>
      </c>
      <c r="AX213" s="11" t="s">
        <v>25</v>
      </c>
      <c r="AY213" s="256" t="s">
        <v>192</v>
      </c>
    </row>
    <row r="214" s="1" customFormat="1" ht="16.5" customHeight="1">
      <c r="B214" s="46"/>
      <c r="C214" s="219" t="s">
        <v>364</v>
      </c>
      <c r="D214" s="219" t="s">
        <v>193</v>
      </c>
      <c r="E214" s="220" t="s">
        <v>371</v>
      </c>
      <c r="F214" s="221" t="s">
        <v>372</v>
      </c>
      <c r="G214" s="221"/>
      <c r="H214" s="221"/>
      <c r="I214" s="221"/>
      <c r="J214" s="222" t="s">
        <v>245</v>
      </c>
      <c r="K214" s="223">
        <v>11.946999999999999</v>
      </c>
      <c r="L214" s="224">
        <v>0</v>
      </c>
      <c r="M214" s="225"/>
      <c r="N214" s="226">
        <f>ROUND(L214*K214,2)</f>
        <v>0</v>
      </c>
      <c r="O214" s="226"/>
      <c r="P214" s="226"/>
      <c r="Q214" s="226"/>
      <c r="R214" s="48"/>
      <c r="T214" s="227" t="s">
        <v>23</v>
      </c>
      <c r="U214" s="56" t="s">
        <v>47</v>
      </c>
      <c r="V214" s="47"/>
      <c r="W214" s="228">
        <f>V214*K214</f>
        <v>0</v>
      </c>
      <c r="X214" s="228">
        <v>0</v>
      </c>
      <c r="Y214" s="228">
        <f>X214*K214</f>
        <v>0</v>
      </c>
      <c r="Z214" s="228">
        <v>0</v>
      </c>
      <c r="AA214" s="229">
        <f>Z214*K214</f>
        <v>0</v>
      </c>
      <c r="AR214" s="22" t="s">
        <v>367</v>
      </c>
      <c r="AT214" s="22" t="s">
        <v>193</v>
      </c>
      <c r="AU214" s="22" t="s">
        <v>147</v>
      </c>
      <c r="AY214" s="22" t="s">
        <v>192</v>
      </c>
      <c r="BE214" s="142">
        <f>IF(U214="základní",N214,0)</f>
        <v>0</v>
      </c>
      <c r="BF214" s="142">
        <f>IF(U214="snížená",N214,0)</f>
        <v>0</v>
      </c>
      <c r="BG214" s="142">
        <f>IF(U214="zákl. přenesená",N214,0)</f>
        <v>0</v>
      </c>
      <c r="BH214" s="142">
        <f>IF(U214="sníž. přenesená",N214,0)</f>
        <v>0</v>
      </c>
      <c r="BI214" s="142">
        <f>IF(U214="nulová",N214,0)</f>
        <v>0</v>
      </c>
      <c r="BJ214" s="22" t="s">
        <v>25</v>
      </c>
      <c r="BK214" s="142">
        <f>ROUND(L214*K214,2)</f>
        <v>0</v>
      </c>
      <c r="BL214" s="22" t="s">
        <v>367</v>
      </c>
      <c r="BM214" s="22" t="s">
        <v>340</v>
      </c>
    </row>
    <row r="215" s="10" customFormat="1" ht="16.5" customHeight="1">
      <c r="B215" s="238"/>
      <c r="C215" s="239"/>
      <c r="D215" s="239"/>
      <c r="E215" s="240" t="s">
        <v>23</v>
      </c>
      <c r="F215" s="241" t="s">
        <v>373</v>
      </c>
      <c r="G215" s="242"/>
      <c r="H215" s="242"/>
      <c r="I215" s="242"/>
      <c r="J215" s="239"/>
      <c r="K215" s="243">
        <v>11.946602</v>
      </c>
      <c r="L215" s="239"/>
      <c r="M215" s="239"/>
      <c r="N215" s="239"/>
      <c r="O215" s="239"/>
      <c r="P215" s="239"/>
      <c r="Q215" s="239"/>
      <c r="R215" s="244"/>
      <c r="T215" s="245"/>
      <c r="U215" s="239"/>
      <c r="V215" s="239"/>
      <c r="W215" s="239"/>
      <c r="X215" s="239"/>
      <c r="Y215" s="239"/>
      <c r="Z215" s="239"/>
      <c r="AA215" s="246"/>
      <c r="AT215" s="247" t="s">
        <v>204</v>
      </c>
      <c r="AU215" s="247" t="s">
        <v>147</v>
      </c>
      <c r="AV215" s="10" t="s">
        <v>147</v>
      </c>
      <c r="AW215" s="10" t="s">
        <v>205</v>
      </c>
      <c r="AX215" s="10" t="s">
        <v>25</v>
      </c>
      <c r="AY215" s="247" t="s">
        <v>192</v>
      </c>
    </row>
    <row r="216" s="1" customFormat="1" ht="16.5" customHeight="1">
      <c r="B216" s="46"/>
      <c r="C216" s="219" t="s">
        <v>370</v>
      </c>
      <c r="D216" s="219" t="s">
        <v>193</v>
      </c>
      <c r="E216" s="220" t="s">
        <v>375</v>
      </c>
      <c r="F216" s="221" t="s">
        <v>376</v>
      </c>
      <c r="G216" s="221"/>
      <c r="H216" s="221"/>
      <c r="I216" s="221"/>
      <c r="J216" s="222" t="s">
        <v>245</v>
      </c>
      <c r="K216" s="223">
        <v>7.8250000000000002</v>
      </c>
      <c r="L216" s="224">
        <v>0</v>
      </c>
      <c r="M216" s="225"/>
      <c r="N216" s="226">
        <f>ROUND(L216*K216,2)</f>
        <v>0</v>
      </c>
      <c r="O216" s="226"/>
      <c r="P216" s="226"/>
      <c r="Q216" s="226"/>
      <c r="R216" s="48"/>
      <c r="T216" s="227" t="s">
        <v>23</v>
      </c>
      <c r="U216" s="56" t="s">
        <v>47</v>
      </c>
      <c r="V216" s="47"/>
      <c r="W216" s="228">
        <f>V216*K216</f>
        <v>0</v>
      </c>
      <c r="X216" s="228">
        <v>0</v>
      </c>
      <c r="Y216" s="228">
        <f>X216*K216</f>
        <v>0</v>
      </c>
      <c r="Z216" s="228">
        <v>0</v>
      </c>
      <c r="AA216" s="229">
        <f>Z216*K216</f>
        <v>0</v>
      </c>
      <c r="AR216" s="22" t="s">
        <v>367</v>
      </c>
      <c r="AT216" s="22" t="s">
        <v>193</v>
      </c>
      <c r="AU216" s="22" t="s">
        <v>147</v>
      </c>
      <c r="AY216" s="22" t="s">
        <v>192</v>
      </c>
      <c r="BE216" s="142">
        <f>IF(U216="základní",N216,0)</f>
        <v>0</v>
      </c>
      <c r="BF216" s="142">
        <f>IF(U216="snížená",N216,0)</f>
        <v>0</v>
      </c>
      <c r="BG216" s="142">
        <f>IF(U216="zákl. přenesená",N216,0)</f>
        <v>0</v>
      </c>
      <c r="BH216" s="142">
        <f>IF(U216="sníž. přenesená",N216,0)</f>
        <v>0</v>
      </c>
      <c r="BI216" s="142">
        <f>IF(U216="nulová",N216,0)</f>
        <v>0</v>
      </c>
      <c r="BJ216" s="22" t="s">
        <v>25</v>
      </c>
      <c r="BK216" s="142">
        <f>ROUND(L216*K216,2)</f>
        <v>0</v>
      </c>
      <c r="BL216" s="22" t="s">
        <v>367</v>
      </c>
      <c r="BM216" s="22" t="s">
        <v>377</v>
      </c>
    </row>
    <row r="217" s="10" customFormat="1" ht="16.5" customHeight="1">
      <c r="B217" s="238"/>
      <c r="C217" s="239"/>
      <c r="D217" s="239"/>
      <c r="E217" s="240" t="s">
        <v>23</v>
      </c>
      <c r="F217" s="241" t="s">
        <v>378</v>
      </c>
      <c r="G217" s="242"/>
      <c r="H217" s="242"/>
      <c r="I217" s="242"/>
      <c r="J217" s="239"/>
      <c r="K217" s="243">
        <v>7.8248800000000003</v>
      </c>
      <c r="L217" s="239"/>
      <c r="M217" s="239"/>
      <c r="N217" s="239"/>
      <c r="O217" s="239"/>
      <c r="P217" s="239"/>
      <c r="Q217" s="239"/>
      <c r="R217" s="244"/>
      <c r="T217" s="245"/>
      <c r="U217" s="239"/>
      <c r="V217" s="239"/>
      <c r="W217" s="239"/>
      <c r="X217" s="239"/>
      <c r="Y217" s="239"/>
      <c r="Z217" s="239"/>
      <c r="AA217" s="246"/>
      <c r="AT217" s="247" t="s">
        <v>204</v>
      </c>
      <c r="AU217" s="247" t="s">
        <v>147</v>
      </c>
      <c r="AV217" s="10" t="s">
        <v>147</v>
      </c>
      <c r="AW217" s="10" t="s">
        <v>205</v>
      </c>
      <c r="AX217" s="10" t="s">
        <v>25</v>
      </c>
      <c r="AY217" s="247" t="s">
        <v>192</v>
      </c>
    </row>
    <row r="218" s="1" customFormat="1" ht="49.92" customHeight="1">
      <c r="B218" s="46"/>
      <c r="C218" s="47"/>
      <c r="D218" s="208" t="s">
        <v>379</v>
      </c>
      <c r="E218" s="47"/>
      <c r="F218" s="47"/>
      <c r="G218" s="47"/>
      <c r="H218" s="47"/>
      <c r="I218" s="47"/>
      <c r="J218" s="47"/>
      <c r="K218" s="47"/>
      <c r="L218" s="47"/>
      <c r="M218" s="47"/>
      <c r="N218" s="258">
        <f>BK218</f>
        <v>0</v>
      </c>
      <c r="O218" s="259"/>
      <c r="P218" s="259"/>
      <c r="Q218" s="259"/>
      <c r="R218" s="48"/>
      <c r="T218" s="190"/>
      <c r="U218" s="47"/>
      <c r="V218" s="47"/>
      <c r="W218" s="47"/>
      <c r="X218" s="47"/>
      <c r="Y218" s="47"/>
      <c r="Z218" s="47"/>
      <c r="AA218" s="100"/>
      <c r="AT218" s="22" t="s">
        <v>81</v>
      </c>
      <c r="AU218" s="22" t="s">
        <v>82</v>
      </c>
      <c r="AY218" s="22" t="s">
        <v>380</v>
      </c>
      <c r="BK218" s="142">
        <f>SUM(BK219:BK223)</f>
        <v>0</v>
      </c>
    </row>
    <row r="219" s="1" customFormat="1" ht="22.32" customHeight="1">
      <c r="B219" s="46"/>
      <c r="C219" s="260" t="s">
        <v>23</v>
      </c>
      <c r="D219" s="260" t="s">
        <v>193</v>
      </c>
      <c r="E219" s="261" t="s">
        <v>23</v>
      </c>
      <c r="F219" s="262" t="s">
        <v>23</v>
      </c>
      <c r="G219" s="262"/>
      <c r="H219" s="262"/>
      <c r="I219" s="262"/>
      <c r="J219" s="263" t="s">
        <v>23</v>
      </c>
      <c r="K219" s="264"/>
      <c r="L219" s="224"/>
      <c r="M219" s="226"/>
      <c r="N219" s="226">
        <f>BK219</f>
        <v>0</v>
      </c>
      <c r="O219" s="226"/>
      <c r="P219" s="226"/>
      <c r="Q219" s="226"/>
      <c r="R219" s="48"/>
      <c r="T219" s="227" t="s">
        <v>23</v>
      </c>
      <c r="U219" s="265" t="s">
        <v>47</v>
      </c>
      <c r="V219" s="47"/>
      <c r="W219" s="47"/>
      <c r="X219" s="47"/>
      <c r="Y219" s="47"/>
      <c r="Z219" s="47"/>
      <c r="AA219" s="100"/>
      <c r="AT219" s="22" t="s">
        <v>380</v>
      </c>
      <c r="AU219" s="22" t="s">
        <v>25</v>
      </c>
      <c r="AY219" s="22" t="s">
        <v>380</v>
      </c>
      <c r="BE219" s="142">
        <f>IF(U219="základní",N219,0)</f>
        <v>0</v>
      </c>
      <c r="BF219" s="142">
        <f>IF(U219="snížená",N219,0)</f>
        <v>0</v>
      </c>
      <c r="BG219" s="142">
        <f>IF(U219="zákl. přenesená",N219,0)</f>
        <v>0</v>
      </c>
      <c r="BH219" s="142">
        <f>IF(U219="sníž. přenesená",N219,0)</f>
        <v>0</v>
      </c>
      <c r="BI219" s="142">
        <f>IF(U219="nulová",N219,0)</f>
        <v>0</v>
      </c>
      <c r="BJ219" s="22" t="s">
        <v>25</v>
      </c>
      <c r="BK219" s="142">
        <f>L219*K219</f>
        <v>0</v>
      </c>
    </row>
    <row r="220" s="1" customFormat="1" ht="22.32" customHeight="1">
      <c r="B220" s="46"/>
      <c r="C220" s="260" t="s">
        <v>23</v>
      </c>
      <c r="D220" s="260" t="s">
        <v>193</v>
      </c>
      <c r="E220" s="261" t="s">
        <v>23</v>
      </c>
      <c r="F220" s="262" t="s">
        <v>23</v>
      </c>
      <c r="G220" s="262"/>
      <c r="H220" s="262"/>
      <c r="I220" s="262"/>
      <c r="J220" s="263" t="s">
        <v>23</v>
      </c>
      <c r="K220" s="264"/>
      <c r="L220" s="224"/>
      <c r="M220" s="226"/>
      <c r="N220" s="226">
        <f>BK220</f>
        <v>0</v>
      </c>
      <c r="O220" s="226"/>
      <c r="P220" s="226"/>
      <c r="Q220" s="226"/>
      <c r="R220" s="48"/>
      <c r="T220" s="227" t="s">
        <v>23</v>
      </c>
      <c r="U220" s="265" t="s">
        <v>47</v>
      </c>
      <c r="V220" s="47"/>
      <c r="W220" s="47"/>
      <c r="X220" s="47"/>
      <c r="Y220" s="47"/>
      <c r="Z220" s="47"/>
      <c r="AA220" s="100"/>
      <c r="AT220" s="22" t="s">
        <v>380</v>
      </c>
      <c r="AU220" s="22" t="s">
        <v>25</v>
      </c>
      <c r="AY220" s="22" t="s">
        <v>380</v>
      </c>
      <c r="BE220" s="142">
        <f>IF(U220="základní",N220,0)</f>
        <v>0</v>
      </c>
      <c r="BF220" s="142">
        <f>IF(U220="snížená",N220,0)</f>
        <v>0</v>
      </c>
      <c r="BG220" s="142">
        <f>IF(U220="zákl. přenesená",N220,0)</f>
        <v>0</v>
      </c>
      <c r="BH220" s="142">
        <f>IF(U220="sníž. přenesená",N220,0)</f>
        <v>0</v>
      </c>
      <c r="BI220" s="142">
        <f>IF(U220="nulová",N220,0)</f>
        <v>0</v>
      </c>
      <c r="BJ220" s="22" t="s">
        <v>25</v>
      </c>
      <c r="BK220" s="142">
        <f>L220*K220</f>
        <v>0</v>
      </c>
    </row>
    <row r="221" s="1" customFormat="1" ht="22.32" customHeight="1">
      <c r="B221" s="46"/>
      <c r="C221" s="260" t="s">
        <v>23</v>
      </c>
      <c r="D221" s="260" t="s">
        <v>193</v>
      </c>
      <c r="E221" s="261" t="s">
        <v>23</v>
      </c>
      <c r="F221" s="262" t="s">
        <v>23</v>
      </c>
      <c r="G221" s="262"/>
      <c r="H221" s="262"/>
      <c r="I221" s="262"/>
      <c r="J221" s="263" t="s">
        <v>23</v>
      </c>
      <c r="K221" s="264"/>
      <c r="L221" s="224"/>
      <c r="M221" s="226"/>
      <c r="N221" s="226">
        <f>BK221</f>
        <v>0</v>
      </c>
      <c r="O221" s="226"/>
      <c r="P221" s="226"/>
      <c r="Q221" s="226"/>
      <c r="R221" s="48"/>
      <c r="T221" s="227" t="s">
        <v>23</v>
      </c>
      <c r="U221" s="265" t="s">
        <v>47</v>
      </c>
      <c r="V221" s="47"/>
      <c r="W221" s="47"/>
      <c r="X221" s="47"/>
      <c r="Y221" s="47"/>
      <c r="Z221" s="47"/>
      <c r="AA221" s="100"/>
      <c r="AT221" s="22" t="s">
        <v>380</v>
      </c>
      <c r="AU221" s="22" t="s">
        <v>25</v>
      </c>
      <c r="AY221" s="22" t="s">
        <v>380</v>
      </c>
      <c r="BE221" s="142">
        <f>IF(U221="základní",N221,0)</f>
        <v>0</v>
      </c>
      <c r="BF221" s="142">
        <f>IF(U221="snížená",N221,0)</f>
        <v>0</v>
      </c>
      <c r="BG221" s="142">
        <f>IF(U221="zákl. přenesená",N221,0)</f>
        <v>0</v>
      </c>
      <c r="BH221" s="142">
        <f>IF(U221="sníž. přenesená",N221,0)</f>
        <v>0</v>
      </c>
      <c r="BI221" s="142">
        <f>IF(U221="nulová",N221,0)</f>
        <v>0</v>
      </c>
      <c r="BJ221" s="22" t="s">
        <v>25</v>
      </c>
      <c r="BK221" s="142">
        <f>L221*K221</f>
        <v>0</v>
      </c>
    </row>
    <row r="222" s="1" customFormat="1" ht="22.32" customHeight="1">
      <c r="B222" s="46"/>
      <c r="C222" s="260" t="s">
        <v>23</v>
      </c>
      <c r="D222" s="260" t="s">
        <v>193</v>
      </c>
      <c r="E222" s="261" t="s">
        <v>23</v>
      </c>
      <c r="F222" s="262" t="s">
        <v>23</v>
      </c>
      <c r="G222" s="262"/>
      <c r="H222" s="262"/>
      <c r="I222" s="262"/>
      <c r="J222" s="263" t="s">
        <v>23</v>
      </c>
      <c r="K222" s="264"/>
      <c r="L222" s="224"/>
      <c r="M222" s="226"/>
      <c r="N222" s="226">
        <f>BK222</f>
        <v>0</v>
      </c>
      <c r="O222" s="226"/>
      <c r="P222" s="226"/>
      <c r="Q222" s="226"/>
      <c r="R222" s="48"/>
      <c r="T222" s="227" t="s">
        <v>23</v>
      </c>
      <c r="U222" s="265" t="s">
        <v>47</v>
      </c>
      <c r="V222" s="47"/>
      <c r="W222" s="47"/>
      <c r="X222" s="47"/>
      <c r="Y222" s="47"/>
      <c r="Z222" s="47"/>
      <c r="AA222" s="100"/>
      <c r="AT222" s="22" t="s">
        <v>380</v>
      </c>
      <c r="AU222" s="22" t="s">
        <v>25</v>
      </c>
      <c r="AY222" s="22" t="s">
        <v>380</v>
      </c>
      <c r="BE222" s="142">
        <f>IF(U222="základní",N222,0)</f>
        <v>0</v>
      </c>
      <c r="BF222" s="142">
        <f>IF(U222="snížená",N222,0)</f>
        <v>0</v>
      </c>
      <c r="BG222" s="142">
        <f>IF(U222="zákl. přenesená",N222,0)</f>
        <v>0</v>
      </c>
      <c r="BH222" s="142">
        <f>IF(U222="sníž. přenesená",N222,0)</f>
        <v>0</v>
      </c>
      <c r="BI222" s="142">
        <f>IF(U222="nulová",N222,0)</f>
        <v>0</v>
      </c>
      <c r="BJ222" s="22" t="s">
        <v>25</v>
      </c>
      <c r="BK222" s="142">
        <f>L222*K222</f>
        <v>0</v>
      </c>
    </row>
    <row r="223" s="1" customFormat="1" ht="22.32" customHeight="1">
      <c r="B223" s="46"/>
      <c r="C223" s="260" t="s">
        <v>23</v>
      </c>
      <c r="D223" s="260" t="s">
        <v>193</v>
      </c>
      <c r="E223" s="261" t="s">
        <v>23</v>
      </c>
      <c r="F223" s="262" t="s">
        <v>23</v>
      </c>
      <c r="G223" s="262"/>
      <c r="H223" s="262"/>
      <c r="I223" s="262"/>
      <c r="J223" s="263" t="s">
        <v>23</v>
      </c>
      <c r="K223" s="264"/>
      <c r="L223" s="224"/>
      <c r="M223" s="226"/>
      <c r="N223" s="226">
        <f>BK223</f>
        <v>0</v>
      </c>
      <c r="O223" s="226"/>
      <c r="P223" s="226"/>
      <c r="Q223" s="226"/>
      <c r="R223" s="48"/>
      <c r="T223" s="227" t="s">
        <v>23</v>
      </c>
      <c r="U223" s="265" t="s">
        <v>47</v>
      </c>
      <c r="V223" s="72"/>
      <c r="W223" s="72"/>
      <c r="X223" s="72"/>
      <c r="Y223" s="72"/>
      <c r="Z223" s="72"/>
      <c r="AA223" s="74"/>
      <c r="AT223" s="22" t="s">
        <v>380</v>
      </c>
      <c r="AU223" s="22" t="s">
        <v>25</v>
      </c>
      <c r="AY223" s="22" t="s">
        <v>380</v>
      </c>
      <c r="BE223" s="142">
        <f>IF(U223="základní",N223,0)</f>
        <v>0</v>
      </c>
      <c r="BF223" s="142">
        <f>IF(U223="snížená",N223,0)</f>
        <v>0</v>
      </c>
      <c r="BG223" s="142">
        <f>IF(U223="zákl. přenesená",N223,0)</f>
        <v>0</v>
      </c>
      <c r="BH223" s="142">
        <f>IF(U223="sníž. přenesená",N223,0)</f>
        <v>0</v>
      </c>
      <c r="BI223" s="142">
        <f>IF(U223="nulová",N223,0)</f>
        <v>0</v>
      </c>
      <c r="BJ223" s="22" t="s">
        <v>25</v>
      </c>
      <c r="BK223" s="142">
        <f>L223*K223</f>
        <v>0</v>
      </c>
    </row>
    <row r="224" s="1" customFormat="1" ht="6.96" customHeight="1">
      <c r="B224" s="75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7"/>
    </row>
  </sheetData>
  <sheetProtection sheet="1" formatColumns="0" formatRows="0" objects="1" scenarios="1" spinCount="10" saltValue="imiE3THCC8skuvf/YsSgZeKbbJz7KsMRcIHu43focT7r55kuhMfmK+Vb+7GrHuroQ3a+y+8z75+6STTBNO7SJA==" hashValue="MJ8VrfGy3nh6XfCyYGcUNIYamynK6JAsFMcIE2p095XJktqzSZ62IjcTcnLniLRnEHC2izSung9CYyUd2ndjmg==" algorithmName="SHA-512" password="CC35"/>
  <mergeCells count="257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1:I131"/>
    <mergeCell ref="L131:M131"/>
    <mergeCell ref="N131:Q131"/>
    <mergeCell ref="F132:I132"/>
    <mergeCell ref="F133:I133"/>
    <mergeCell ref="F135:I135"/>
    <mergeCell ref="L135:M135"/>
    <mergeCell ref="N135:Q135"/>
    <mergeCell ref="F136:I136"/>
    <mergeCell ref="F137:I137"/>
    <mergeCell ref="L137:M137"/>
    <mergeCell ref="N137:Q137"/>
    <mergeCell ref="F138:I138"/>
    <mergeCell ref="F139:I139"/>
    <mergeCell ref="F140:I140"/>
    <mergeCell ref="F141:I141"/>
    <mergeCell ref="L141:M141"/>
    <mergeCell ref="N141:Q141"/>
    <mergeCell ref="F142:I142"/>
    <mergeCell ref="F143:I143"/>
    <mergeCell ref="L143:M143"/>
    <mergeCell ref="N143:Q143"/>
    <mergeCell ref="F144:I144"/>
    <mergeCell ref="F145:I145"/>
    <mergeCell ref="L145:M145"/>
    <mergeCell ref="N145:Q145"/>
    <mergeCell ref="F146:I146"/>
    <mergeCell ref="F147:I147"/>
    <mergeCell ref="L147:M147"/>
    <mergeCell ref="N147:Q147"/>
    <mergeCell ref="F148:I148"/>
    <mergeCell ref="F150:I150"/>
    <mergeCell ref="L150:M150"/>
    <mergeCell ref="N150:Q150"/>
    <mergeCell ref="F151:I151"/>
    <mergeCell ref="F152:I152"/>
    <mergeCell ref="F153:I153"/>
    <mergeCell ref="F154:I154"/>
    <mergeCell ref="L154:M154"/>
    <mergeCell ref="N154:Q154"/>
    <mergeCell ref="F155:I155"/>
    <mergeCell ref="F156:I156"/>
    <mergeCell ref="F157:I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F166:I166"/>
    <mergeCell ref="L166:M166"/>
    <mergeCell ref="N166:Q166"/>
    <mergeCell ref="F167:I167"/>
    <mergeCell ref="L167:M167"/>
    <mergeCell ref="N167:Q167"/>
    <mergeCell ref="F168:I168"/>
    <mergeCell ref="F169:I169"/>
    <mergeCell ref="L169:M169"/>
    <mergeCell ref="N169:Q169"/>
    <mergeCell ref="F170:I170"/>
    <mergeCell ref="F171:I171"/>
    <mergeCell ref="L171:M171"/>
    <mergeCell ref="N171:Q171"/>
    <mergeCell ref="F172:I172"/>
    <mergeCell ref="L172:M172"/>
    <mergeCell ref="N172:Q172"/>
    <mergeCell ref="F173:I173"/>
    <mergeCell ref="F174:I174"/>
    <mergeCell ref="L174:M174"/>
    <mergeCell ref="N174:Q174"/>
    <mergeCell ref="F175:I175"/>
    <mergeCell ref="F176:I176"/>
    <mergeCell ref="F177:I177"/>
    <mergeCell ref="F178:I178"/>
    <mergeCell ref="L178:M178"/>
    <mergeCell ref="N178:Q178"/>
    <mergeCell ref="F179:I179"/>
    <mergeCell ref="F180:I180"/>
    <mergeCell ref="L180:M180"/>
    <mergeCell ref="N180:Q180"/>
    <mergeCell ref="F181:I181"/>
    <mergeCell ref="F184:I184"/>
    <mergeCell ref="L184:M184"/>
    <mergeCell ref="N184:Q184"/>
    <mergeCell ref="F185:I185"/>
    <mergeCell ref="F187:I187"/>
    <mergeCell ref="L187:M187"/>
    <mergeCell ref="N187:Q187"/>
    <mergeCell ref="F188:I188"/>
    <mergeCell ref="F189:I189"/>
    <mergeCell ref="L189:M189"/>
    <mergeCell ref="N189:Q189"/>
    <mergeCell ref="F190:I190"/>
    <mergeCell ref="F191:I191"/>
    <mergeCell ref="L191:M191"/>
    <mergeCell ref="N191:Q191"/>
    <mergeCell ref="F192:I192"/>
    <mergeCell ref="F193:I193"/>
    <mergeCell ref="L193:M193"/>
    <mergeCell ref="N193:Q193"/>
    <mergeCell ref="F194:I194"/>
    <mergeCell ref="F195:I195"/>
    <mergeCell ref="L195:M195"/>
    <mergeCell ref="N195:Q195"/>
    <mergeCell ref="F196:I196"/>
    <mergeCell ref="F197:I197"/>
    <mergeCell ref="L197:M197"/>
    <mergeCell ref="N197:Q197"/>
    <mergeCell ref="F198:I198"/>
    <mergeCell ref="F199:I199"/>
    <mergeCell ref="L199:M199"/>
    <mergeCell ref="N199:Q199"/>
    <mergeCell ref="F200:I200"/>
    <mergeCell ref="F202:I202"/>
    <mergeCell ref="L202:M202"/>
    <mergeCell ref="N202:Q202"/>
    <mergeCell ref="F203:I203"/>
    <mergeCell ref="F204:I204"/>
    <mergeCell ref="L204:M204"/>
    <mergeCell ref="N204:Q204"/>
    <mergeCell ref="F205:I205"/>
    <mergeCell ref="F206:I206"/>
    <mergeCell ref="L206:M206"/>
    <mergeCell ref="N206:Q206"/>
    <mergeCell ref="F207:I207"/>
    <mergeCell ref="F210:I210"/>
    <mergeCell ref="L210:M210"/>
    <mergeCell ref="N210:Q210"/>
    <mergeCell ref="F211:I211"/>
    <mergeCell ref="F212:I212"/>
    <mergeCell ref="F213:I213"/>
    <mergeCell ref="F214:I214"/>
    <mergeCell ref="L214:M214"/>
    <mergeCell ref="N214:Q214"/>
    <mergeCell ref="F215:I215"/>
    <mergeCell ref="F216:I216"/>
    <mergeCell ref="L216:M216"/>
    <mergeCell ref="N216:Q216"/>
    <mergeCell ref="F217:I217"/>
    <mergeCell ref="F219:I219"/>
    <mergeCell ref="L219:M219"/>
    <mergeCell ref="N219:Q219"/>
    <mergeCell ref="F220:I220"/>
    <mergeCell ref="L220:M220"/>
    <mergeCell ref="N220:Q220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N127:Q127"/>
    <mergeCell ref="N128:Q128"/>
    <mergeCell ref="N129:Q129"/>
    <mergeCell ref="N134:Q134"/>
    <mergeCell ref="N149:Q149"/>
    <mergeCell ref="N158:Q158"/>
    <mergeCell ref="N182:Q182"/>
    <mergeCell ref="N183:Q183"/>
    <mergeCell ref="N186:Q186"/>
    <mergeCell ref="N201:Q201"/>
    <mergeCell ref="N208:Q208"/>
    <mergeCell ref="N209:Q209"/>
    <mergeCell ref="N218:Q218"/>
    <mergeCell ref="H1:K1"/>
    <mergeCell ref="S2:AC2"/>
  </mergeCells>
  <dataValidations count="2">
    <dataValidation type="list" allowBlank="1" showInputMessage="1" showErrorMessage="1" error="Povoleny jsou hodnoty K, M." sqref="D219:D224">
      <formula1>"K, M"</formula1>
    </dataValidation>
    <dataValidation type="list" allowBlank="1" showInputMessage="1" showErrorMessage="1" error="Povoleny jsou hodnoty základní, snížená, zákl. přenesená, sníž. přenesená, nulová." sqref="U219:U224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6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96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387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N102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ROUND((((SUM(BE102:BE109)+SUM(BE127:BE217))+SUM(BE219:BE223))),2)</f>
        <v>0</v>
      </c>
      <c r="I32" s="47"/>
      <c r="J32" s="47"/>
      <c r="K32" s="47"/>
      <c r="L32" s="47"/>
      <c r="M32" s="162">
        <f>ROUND(((ROUND((SUM(BE102:BE109)+SUM(BE127:BE217)), 2)*F32)+SUM(BE219:BE223)*F32),2)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ROUND((((SUM(BF102:BF109)+SUM(BF127:BF217))+SUM(BF219:BF223))),2)</f>
        <v>0</v>
      </c>
      <c r="I33" s="47"/>
      <c r="J33" s="47"/>
      <c r="K33" s="47"/>
      <c r="L33" s="47"/>
      <c r="M33" s="162">
        <f>ROUND(((ROUND((SUM(BF102:BF109)+SUM(BF127:BF217)), 2)*F33)+SUM(BF219:BF223)*F33),2)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ROUND((((SUM(BG102:BG109)+SUM(BG127:BG217))+SUM(BG219:BG223))),2)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ROUND((((SUM(BH102:BH109)+SUM(BH127:BH217))+SUM(BH219:BH223))),2)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ROUND((((SUM(BI102:BI109)+SUM(BI127:BI217))+SUM(BI219:BI223))),2)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01c - Demolice haly 3 - zděná nosná kce - nadzemní část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N127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N128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158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N129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159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N134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160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N149</f>
        <v>0</v>
      </c>
      <c r="O92" s="182"/>
      <c r="P92" s="182"/>
      <c r="Q92" s="182"/>
      <c r="R92" s="183"/>
      <c r="T92" s="184"/>
      <c r="U92" s="184"/>
    </row>
    <row r="93" s="7" customFormat="1" ht="19.92" customHeight="1">
      <c r="B93" s="181"/>
      <c r="C93" s="182"/>
      <c r="D93" s="136" t="s">
        <v>161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N158</f>
        <v>0</v>
      </c>
      <c r="O93" s="182"/>
      <c r="P93" s="182"/>
      <c r="Q93" s="182"/>
      <c r="R93" s="183"/>
      <c r="T93" s="184"/>
      <c r="U93" s="184"/>
    </row>
    <row r="94" s="6" customFormat="1" ht="24.96" customHeight="1">
      <c r="B94" s="175"/>
      <c r="C94" s="176"/>
      <c r="D94" s="177" t="s">
        <v>162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78">
        <f>N182</f>
        <v>0</v>
      </c>
      <c r="O94" s="176"/>
      <c r="P94" s="176"/>
      <c r="Q94" s="176"/>
      <c r="R94" s="179"/>
      <c r="T94" s="180"/>
      <c r="U94" s="180"/>
    </row>
    <row r="95" s="7" customFormat="1" ht="19.92" customHeight="1">
      <c r="B95" s="181"/>
      <c r="C95" s="182"/>
      <c r="D95" s="136" t="s">
        <v>163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N183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164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N186</f>
        <v>0</v>
      </c>
      <c r="O96" s="182"/>
      <c r="P96" s="182"/>
      <c r="Q96" s="182"/>
      <c r="R96" s="183"/>
      <c r="T96" s="184"/>
      <c r="U96" s="184"/>
    </row>
    <row r="97" s="7" customFormat="1" ht="19.92" customHeight="1">
      <c r="B97" s="181"/>
      <c r="C97" s="182"/>
      <c r="D97" s="136" t="s">
        <v>165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38">
        <f>N201</f>
        <v>0</v>
      </c>
      <c r="O97" s="182"/>
      <c r="P97" s="182"/>
      <c r="Q97" s="182"/>
      <c r="R97" s="183"/>
      <c r="T97" s="184"/>
      <c r="U97" s="184"/>
    </row>
    <row r="98" s="6" customFormat="1" ht="24.96" customHeight="1">
      <c r="B98" s="175"/>
      <c r="C98" s="176"/>
      <c r="D98" s="177" t="s">
        <v>166</v>
      </c>
      <c r="E98" s="176"/>
      <c r="F98" s="176"/>
      <c r="G98" s="176"/>
      <c r="H98" s="176"/>
      <c r="I98" s="176"/>
      <c r="J98" s="176"/>
      <c r="K98" s="176"/>
      <c r="L98" s="176"/>
      <c r="M98" s="176"/>
      <c r="N98" s="178">
        <f>N208</f>
        <v>0</v>
      </c>
      <c r="O98" s="176"/>
      <c r="P98" s="176"/>
      <c r="Q98" s="176"/>
      <c r="R98" s="179"/>
      <c r="T98" s="180"/>
      <c r="U98" s="180"/>
    </row>
    <row r="99" s="7" customFormat="1" ht="19.92" customHeight="1">
      <c r="B99" s="181"/>
      <c r="C99" s="182"/>
      <c r="D99" s="136" t="s">
        <v>167</v>
      </c>
      <c r="E99" s="182"/>
      <c r="F99" s="182"/>
      <c r="G99" s="182"/>
      <c r="H99" s="182"/>
      <c r="I99" s="182"/>
      <c r="J99" s="182"/>
      <c r="K99" s="182"/>
      <c r="L99" s="182"/>
      <c r="M99" s="182"/>
      <c r="N99" s="138">
        <f>N209</f>
        <v>0</v>
      </c>
      <c r="O99" s="182"/>
      <c r="P99" s="182"/>
      <c r="Q99" s="182"/>
      <c r="R99" s="183"/>
      <c r="T99" s="184"/>
      <c r="U99" s="184"/>
    </row>
    <row r="100" s="6" customFormat="1" ht="21.84" customHeight="1">
      <c r="B100" s="175"/>
      <c r="C100" s="176"/>
      <c r="D100" s="177" t="s">
        <v>168</v>
      </c>
      <c r="E100" s="176"/>
      <c r="F100" s="176"/>
      <c r="G100" s="176"/>
      <c r="H100" s="176"/>
      <c r="I100" s="176"/>
      <c r="J100" s="176"/>
      <c r="K100" s="176"/>
      <c r="L100" s="176"/>
      <c r="M100" s="176"/>
      <c r="N100" s="185">
        <f>N218</f>
        <v>0</v>
      </c>
      <c r="O100" s="176"/>
      <c r="P100" s="176"/>
      <c r="Q100" s="176"/>
      <c r="R100" s="179"/>
      <c r="T100" s="180"/>
      <c r="U100" s="180"/>
    </row>
    <row r="101" s="1" customFormat="1" ht="21.84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73" t="s">
        <v>169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174">
        <f>ROUND(N103+N104+N105+N106+N107+N108,2)</f>
        <v>0</v>
      </c>
      <c r="O102" s="186"/>
      <c r="P102" s="186"/>
      <c r="Q102" s="186"/>
      <c r="R102" s="48"/>
      <c r="T102" s="187"/>
      <c r="U102" s="188" t="s">
        <v>46</v>
      </c>
    </row>
    <row r="103" s="1" customFormat="1" ht="18" customHeight="1">
      <c r="B103" s="46"/>
      <c r="C103" s="47"/>
      <c r="D103" s="146" t="s">
        <v>170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172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173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174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46" t="s">
        <v>175</v>
      </c>
      <c r="E107" s="136"/>
      <c r="F107" s="136"/>
      <c r="G107" s="136"/>
      <c r="H107" s="136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0"/>
      <c r="U107" s="191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171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 ht="18" customHeight="1">
      <c r="B108" s="46"/>
      <c r="C108" s="47"/>
      <c r="D108" s="136" t="s">
        <v>176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137">
        <f>ROUND(N88*T108,2)</f>
        <v>0</v>
      </c>
      <c r="O108" s="138"/>
      <c r="P108" s="138"/>
      <c r="Q108" s="138"/>
      <c r="R108" s="48"/>
      <c r="S108" s="189"/>
      <c r="T108" s="194"/>
      <c r="U108" s="195" t="s">
        <v>47</v>
      </c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92" t="s">
        <v>177</v>
      </c>
      <c r="AZ108" s="189"/>
      <c r="BA108" s="189"/>
      <c r="BB108" s="189"/>
      <c r="BC108" s="189"/>
      <c r="BD108" s="189"/>
      <c r="BE108" s="193">
        <f>IF(U108="základní",N108,0)</f>
        <v>0</v>
      </c>
      <c r="BF108" s="193">
        <f>IF(U108="snížená",N108,0)</f>
        <v>0</v>
      </c>
      <c r="BG108" s="193">
        <f>IF(U108="zákl. přenesená",N108,0)</f>
        <v>0</v>
      </c>
      <c r="BH108" s="193">
        <f>IF(U108="sníž. přenesená",N108,0)</f>
        <v>0</v>
      </c>
      <c r="BI108" s="193">
        <f>IF(U108="nulová",N108,0)</f>
        <v>0</v>
      </c>
      <c r="BJ108" s="192" t="s">
        <v>25</v>
      </c>
      <c r="BK108" s="189"/>
      <c r="BL108" s="189"/>
      <c r="BM108" s="189"/>
    </row>
    <row r="109" s="1" customForma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  <c r="T109" s="171"/>
      <c r="U109" s="171"/>
    </row>
    <row r="110" s="1" customFormat="1" ht="29.28" customHeight="1">
      <c r="B110" s="46"/>
      <c r="C110" s="150" t="s">
        <v>141</v>
      </c>
      <c r="D110" s="151"/>
      <c r="E110" s="151"/>
      <c r="F110" s="151"/>
      <c r="G110" s="151"/>
      <c r="H110" s="151"/>
      <c r="I110" s="151"/>
      <c r="J110" s="151"/>
      <c r="K110" s="151"/>
      <c r="L110" s="152">
        <f>ROUND(SUM(N88+N102),2)</f>
        <v>0</v>
      </c>
      <c r="M110" s="152"/>
      <c r="N110" s="152"/>
      <c r="O110" s="152"/>
      <c r="P110" s="152"/>
      <c r="Q110" s="152"/>
      <c r="R110" s="48"/>
      <c r="T110" s="171"/>
      <c r="U110" s="171"/>
    </row>
    <row r="111" s="1" customFormat="1" ht="6.96" customHeight="1"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  <c r="T111" s="171"/>
      <c r="U111" s="171"/>
    </row>
    <row r="115" s="1" customFormat="1" ht="6.96" customHeight="1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80"/>
    </row>
    <row r="116" s="1" customFormat="1" ht="36.96" customHeight="1">
      <c r="B116" s="46"/>
      <c r="C116" s="27" t="s">
        <v>178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6.96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1" customFormat="1" ht="30" customHeight="1">
      <c r="B118" s="46"/>
      <c r="C118" s="38" t="s">
        <v>19</v>
      </c>
      <c r="D118" s="47"/>
      <c r="E118" s="47"/>
      <c r="F118" s="155" t="str">
        <f>F6</f>
        <v>Demolice výkrmny prasat Gigant Mimoň-vrchní stavba</v>
      </c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47"/>
      <c r="R118" s="48"/>
    </row>
    <row r="119" s="1" customFormat="1" ht="36.96" customHeight="1">
      <c r="B119" s="46"/>
      <c r="C119" s="85" t="s">
        <v>149</v>
      </c>
      <c r="D119" s="47"/>
      <c r="E119" s="47"/>
      <c r="F119" s="87" t="str">
        <f>F7</f>
        <v>SO 01c - Demolice haly 3 - zděná nosná kce - nadzemní část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6.96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="1" customFormat="1" ht="18" customHeight="1">
      <c r="B121" s="46"/>
      <c r="C121" s="38" t="s">
        <v>26</v>
      </c>
      <c r="D121" s="47"/>
      <c r="E121" s="47"/>
      <c r="F121" s="33" t="str">
        <f>F9</f>
        <v xml:space="preserve"> </v>
      </c>
      <c r="G121" s="47"/>
      <c r="H121" s="47"/>
      <c r="I121" s="47"/>
      <c r="J121" s="47"/>
      <c r="K121" s="38" t="s">
        <v>28</v>
      </c>
      <c r="L121" s="47"/>
      <c r="M121" s="90" t="str">
        <f>IF(O9="","",O9)</f>
        <v>14. 6. 2018</v>
      </c>
      <c r="N121" s="90"/>
      <c r="O121" s="90"/>
      <c r="P121" s="90"/>
      <c r="Q121" s="47"/>
      <c r="R121" s="48"/>
    </row>
    <row r="122" s="1" customFormat="1" ht="6.96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="1" customFormat="1">
      <c r="B123" s="46"/>
      <c r="C123" s="38" t="s">
        <v>32</v>
      </c>
      <c r="D123" s="47"/>
      <c r="E123" s="47"/>
      <c r="F123" s="33" t="str">
        <f>E12</f>
        <v xml:space="preserve">Město Mimoň </v>
      </c>
      <c r="G123" s="47"/>
      <c r="H123" s="47"/>
      <c r="I123" s="47"/>
      <c r="J123" s="47"/>
      <c r="K123" s="38" t="s">
        <v>39</v>
      </c>
      <c r="L123" s="47"/>
      <c r="M123" s="33" t="str">
        <f>E18</f>
        <v xml:space="preserve"> </v>
      </c>
      <c r="N123" s="33"/>
      <c r="O123" s="33"/>
      <c r="P123" s="33"/>
      <c r="Q123" s="33"/>
      <c r="R123" s="48"/>
    </row>
    <row r="124" s="1" customFormat="1" ht="14.4" customHeight="1">
      <c r="B124" s="46"/>
      <c r="C124" s="38" t="s">
        <v>37</v>
      </c>
      <c r="D124" s="47"/>
      <c r="E124" s="47"/>
      <c r="F124" s="33" t="str">
        <f>IF(E15="","",E15)</f>
        <v>Vyplň údaj</v>
      </c>
      <c r="G124" s="47"/>
      <c r="H124" s="47"/>
      <c r="I124" s="47"/>
      <c r="J124" s="47"/>
      <c r="K124" s="38" t="s">
        <v>40</v>
      </c>
      <c r="L124" s="47"/>
      <c r="M124" s="33" t="str">
        <f>E21</f>
        <v>Malec</v>
      </c>
      <c r="N124" s="33"/>
      <c r="O124" s="33"/>
      <c r="P124" s="33"/>
      <c r="Q124" s="33"/>
      <c r="R124" s="48"/>
    </row>
    <row r="125" s="1" customFormat="1" ht="10.32" customHeight="1">
      <c r="B125" s="46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</row>
    <row r="126" s="8" customFormat="1" ht="29.28" customHeight="1">
      <c r="B126" s="196"/>
      <c r="C126" s="197" t="s">
        <v>179</v>
      </c>
      <c r="D126" s="198" t="s">
        <v>180</v>
      </c>
      <c r="E126" s="198" t="s">
        <v>64</v>
      </c>
      <c r="F126" s="198" t="s">
        <v>181</v>
      </c>
      <c r="G126" s="198"/>
      <c r="H126" s="198"/>
      <c r="I126" s="198"/>
      <c r="J126" s="198" t="s">
        <v>182</v>
      </c>
      <c r="K126" s="198" t="s">
        <v>183</v>
      </c>
      <c r="L126" s="198" t="s">
        <v>184</v>
      </c>
      <c r="M126" s="198"/>
      <c r="N126" s="198" t="s">
        <v>154</v>
      </c>
      <c r="O126" s="198"/>
      <c r="P126" s="198"/>
      <c r="Q126" s="199"/>
      <c r="R126" s="200"/>
      <c r="T126" s="106" t="s">
        <v>185</v>
      </c>
      <c r="U126" s="107" t="s">
        <v>46</v>
      </c>
      <c r="V126" s="107" t="s">
        <v>186</v>
      </c>
      <c r="W126" s="107" t="s">
        <v>187</v>
      </c>
      <c r="X126" s="107" t="s">
        <v>188</v>
      </c>
      <c r="Y126" s="107" t="s">
        <v>189</v>
      </c>
      <c r="Z126" s="107" t="s">
        <v>190</v>
      </c>
      <c r="AA126" s="108" t="s">
        <v>191</v>
      </c>
    </row>
    <row r="127" s="1" customFormat="1" ht="29.28" customHeight="1">
      <c r="B127" s="46"/>
      <c r="C127" s="110" t="s">
        <v>151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201">
        <f>BK127</f>
        <v>0</v>
      </c>
      <c r="O127" s="202"/>
      <c r="P127" s="202"/>
      <c r="Q127" s="202"/>
      <c r="R127" s="48"/>
      <c r="T127" s="109"/>
      <c r="U127" s="67"/>
      <c r="V127" s="67"/>
      <c r="W127" s="203">
        <f>W128+W182+W208+W218</f>
        <v>0</v>
      </c>
      <c r="X127" s="67"/>
      <c r="Y127" s="203">
        <f>Y128+Y182+Y208+Y218</f>
        <v>0</v>
      </c>
      <c r="Z127" s="67"/>
      <c r="AA127" s="204">
        <f>AA128+AA182+AA208+AA218</f>
        <v>734.52999562000002</v>
      </c>
      <c r="AT127" s="22" t="s">
        <v>81</v>
      </c>
      <c r="AU127" s="22" t="s">
        <v>156</v>
      </c>
      <c r="BK127" s="205">
        <f>BK128+BK182+BK208+BK218</f>
        <v>0</v>
      </c>
    </row>
    <row r="128" s="9" customFormat="1" ht="37.44" customHeight="1">
      <c r="B128" s="206"/>
      <c r="C128" s="207"/>
      <c r="D128" s="208" t="s">
        <v>157</v>
      </c>
      <c r="E128" s="208"/>
      <c r="F128" s="208"/>
      <c r="G128" s="208"/>
      <c r="H128" s="208"/>
      <c r="I128" s="208"/>
      <c r="J128" s="208"/>
      <c r="K128" s="208"/>
      <c r="L128" s="208"/>
      <c r="M128" s="208"/>
      <c r="N128" s="185">
        <f>BK128</f>
        <v>0</v>
      </c>
      <c r="O128" s="178"/>
      <c r="P128" s="178"/>
      <c r="Q128" s="178"/>
      <c r="R128" s="209"/>
      <c r="T128" s="210"/>
      <c r="U128" s="207"/>
      <c r="V128" s="207"/>
      <c r="W128" s="211">
        <f>W129+W134+W149+W158</f>
        <v>0</v>
      </c>
      <c r="X128" s="207"/>
      <c r="Y128" s="211">
        <f>Y129+Y134+Y149+Y158</f>
        <v>0</v>
      </c>
      <c r="Z128" s="207"/>
      <c r="AA128" s="212">
        <f>AA129+AA134+AA149+AA158</f>
        <v>703.31869500000005</v>
      </c>
      <c r="AR128" s="213" t="s">
        <v>25</v>
      </c>
      <c r="AT128" s="214" t="s">
        <v>81</v>
      </c>
      <c r="AU128" s="214" t="s">
        <v>82</v>
      </c>
      <c r="AY128" s="213" t="s">
        <v>192</v>
      </c>
      <c r="BK128" s="215">
        <f>BK129+BK134+BK149+BK158</f>
        <v>0</v>
      </c>
    </row>
    <row r="129" s="9" customFormat="1" ht="19.92" customHeight="1">
      <c r="B129" s="206"/>
      <c r="C129" s="207"/>
      <c r="D129" s="216" t="s">
        <v>158</v>
      </c>
      <c r="E129" s="216"/>
      <c r="F129" s="216"/>
      <c r="G129" s="216"/>
      <c r="H129" s="216"/>
      <c r="I129" s="216"/>
      <c r="J129" s="216"/>
      <c r="K129" s="216"/>
      <c r="L129" s="216"/>
      <c r="M129" s="216"/>
      <c r="N129" s="217">
        <f>BK129</f>
        <v>0</v>
      </c>
      <c r="O129" s="218"/>
      <c r="P129" s="218"/>
      <c r="Q129" s="218"/>
      <c r="R129" s="209"/>
      <c r="T129" s="210"/>
      <c r="U129" s="207"/>
      <c r="V129" s="207"/>
      <c r="W129" s="211">
        <f>SUM(W130:W133)</f>
        <v>0</v>
      </c>
      <c r="X129" s="207"/>
      <c r="Y129" s="211">
        <f>SUM(Y130:Y133)</f>
        <v>0</v>
      </c>
      <c r="Z129" s="207"/>
      <c r="AA129" s="212">
        <f>SUM(AA130:AA133)</f>
        <v>129.59999999999999</v>
      </c>
      <c r="AR129" s="213" t="s">
        <v>25</v>
      </c>
      <c r="AT129" s="214" t="s">
        <v>81</v>
      </c>
      <c r="AU129" s="214" t="s">
        <v>25</v>
      </c>
      <c r="AY129" s="213" t="s">
        <v>192</v>
      </c>
      <c r="BK129" s="215">
        <f>SUM(BK130:BK133)</f>
        <v>0</v>
      </c>
    </row>
    <row r="130" s="1" customFormat="1" ht="25.5" customHeight="1">
      <c r="B130" s="46"/>
      <c r="C130" s="219" t="s">
        <v>25</v>
      </c>
      <c r="D130" s="219" t="s">
        <v>193</v>
      </c>
      <c r="E130" s="220" t="s">
        <v>194</v>
      </c>
      <c r="F130" s="221" t="s">
        <v>195</v>
      </c>
      <c r="G130" s="221"/>
      <c r="H130" s="221"/>
      <c r="I130" s="221"/>
      <c r="J130" s="222" t="s">
        <v>196</v>
      </c>
      <c r="K130" s="223">
        <v>1296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0.10000000000000001</v>
      </c>
      <c r="AA130" s="229">
        <f>Z130*K130</f>
        <v>129.59999999999999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198</v>
      </c>
    </row>
    <row r="131" s="1" customFormat="1" ht="16.5" customHeight="1">
      <c r="B131" s="46"/>
      <c r="C131" s="230" t="s">
        <v>147</v>
      </c>
      <c r="D131" s="230" t="s">
        <v>199</v>
      </c>
      <c r="E131" s="231" t="s">
        <v>200</v>
      </c>
      <c r="F131" s="232" t="s">
        <v>201</v>
      </c>
      <c r="G131" s="232"/>
      <c r="H131" s="232"/>
      <c r="I131" s="232"/>
      <c r="J131" s="233" t="s">
        <v>196</v>
      </c>
      <c r="K131" s="234">
        <v>1296</v>
      </c>
      <c r="L131" s="235">
        <v>0</v>
      </c>
      <c r="M131" s="236"/>
      <c r="N131" s="237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202</v>
      </c>
      <c r="AT131" s="22" t="s">
        <v>199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147</v>
      </c>
    </row>
    <row r="132" s="10" customFormat="1" ht="16.5" customHeight="1">
      <c r="B132" s="238"/>
      <c r="C132" s="239"/>
      <c r="D132" s="239"/>
      <c r="E132" s="240" t="s">
        <v>23</v>
      </c>
      <c r="F132" s="241" t="s">
        <v>203</v>
      </c>
      <c r="G132" s="242"/>
      <c r="H132" s="242"/>
      <c r="I132" s="242"/>
      <c r="J132" s="239"/>
      <c r="K132" s="243">
        <v>1296</v>
      </c>
      <c r="L132" s="239"/>
      <c r="M132" s="239"/>
      <c r="N132" s="239"/>
      <c r="O132" s="239"/>
      <c r="P132" s="239"/>
      <c r="Q132" s="239"/>
      <c r="R132" s="244"/>
      <c r="T132" s="245"/>
      <c r="U132" s="239"/>
      <c r="V132" s="239"/>
      <c r="W132" s="239"/>
      <c r="X132" s="239"/>
      <c r="Y132" s="239"/>
      <c r="Z132" s="239"/>
      <c r="AA132" s="246"/>
      <c r="AT132" s="247" t="s">
        <v>204</v>
      </c>
      <c r="AU132" s="247" t="s">
        <v>147</v>
      </c>
      <c r="AV132" s="10" t="s">
        <v>147</v>
      </c>
      <c r="AW132" s="10" t="s">
        <v>205</v>
      </c>
      <c r="AX132" s="10" t="s">
        <v>82</v>
      </c>
      <c r="AY132" s="247" t="s">
        <v>192</v>
      </c>
    </row>
    <row r="133" s="11" customFormat="1" ht="16.5" customHeight="1">
      <c r="B133" s="248"/>
      <c r="C133" s="249"/>
      <c r="D133" s="249"/>
      <c r="E133" s="250" t="s">
        <v>23</v>
      </c>
      <c r="F133" s="251" t="s">
        <v>206</v>
      </c>
      <c r="G133" s="249"/>
      <c r="H133" s="249"/>
      <c r="I133" s="249"/>
      <c r="J133" s="249"/>
      <c r="K133" s="252">
        <v>1296</v>
      </c>
      <c r="L133" s="249"/>
      <c r="M133" s="249"/>
      <c r="N133" s="249"/>
      <c r="O133" s="249"/>
      <c r="P133" s="249"/>
      <c r="Q133" s="249"/>
      <c r="R133" s="253"/>
      <c r="T133" s="254"/>
      <c r="U133" s="249"/>
      <c r="V133" s="249"/>
      <c r="W133" s="249"/>
      <c r="X133" s="249"/>
      <c r="Y133" s="249"/>
      <c r="Z133" s="249"/>
      <c r="AA133" s="255"/>
      <c r="AT133" s="256" t="s">
        <v>204</v>
      </c>
      <c r="AU133" s="256" t="s">
        <v>147</v>
      </c>
      <c r="AV133" s="11" t="s">
        <v>197</v>
      </c>
      <c r="AW133" s="11" t="s">
        <v>205</v>
      </c>
      <c r="AX133" s="11" t="s">
        <v>25</v>
      </c>
      <c r="AY133" s="256" t="s">
        <v>192</v>
      </c>
    </row>
    <row r="134" s="9" customFormat="1" ht="29.88" customHeight="1">
      <c r="B134" s="206"/>
      <c r="C134" s="207"/>
      <c r="D134" s="216" t="s">
        <v>159</v>
      </c>
      <c r="E134" s="216"/>
      <c r="F134" s="216"/>
      <c r="G134" s="216"/>
      <c r="H134" s="216"/>
      <c r="I134" s="216"/>
      <c r="J134" s="216"/>
      <c r="K134" s="216"/>
      <c r="L134" s="216"/>
      <c r="M134" s="216"/>
      <c r="N134" s="217">
        <f>BK134</f>
        <v>0</v>
      </c>
      <c r="O134" s="218"/>
      <c r="P134" s="218"/>
      <c r="Q134" s="218"/>
      <c r="R134" s="209"/>
      <c r="T134" s="210"/>
      <c r="U134" s="207"/>
      <c r="V134" s="207"/>
      <c r="W134" s="211">
        <f>SUM(W135:W148)</f>
        <v>0</v>
      </c>
      <c r="X134" s="207"/>
      <c r="Y134" s="211">
        <f>SUM(Y135:Y148)</f>
        <v>0</v>
      </c>
      <c r="Z134" s="207"/>
      <c r="AA134" s="212">
        <f>SUM(AA135:AA148)</f>
        <v>573.71869500000003</v>
      </c>
      <c r="AR134" s="213" t="s">
        <v>25</v>
      </c>
      <c r="AT134" s="214" t="s">
        <v>81</v>
      </c>
      <c r="AU134" s="214" t="s">
        <v>25</v>
      </c>
      <c r="AY134" s="213" t="s">
        <v>192</v>
      </c>
      <c r="BK134" s="215">
        <f>SUM(BK135:BK148)</f>
        <v>0</v>
      </c>
    </row>
    <row r="135" s="1" customFormat="1" ht="25.5" customHeight="1">
      <c r="B135" s="46"/>
      <c r="C135" s="219" t="s">
        <v>207</v>
      </c>
      <c r="D135" s="219" t="s">
        <v>193</v>
      </c>
      <c r="E135" s="220" t="s">
        <v>208</v>
      </c>
      <c r="F135" s="221" t="s">
        <v>209</v>
      </c>
      <c r="G135" s="221"/>
      <c r="H135" s="221"/>
      <c r="I135" s="221"/>
      <c r="J135" s="222" t="s">
        <v>210</v>
      </c>
      <c r="K135" s="223">
        <v>131.37000000000001</v>
      </c>
      <c r="L135" s="224">
        <v>0</v>
      </c>
      <c r="M135" s="225"/>
      <c r="N135" s="226">
        <f>ROUND(L135*K135,2)</f>
        <v>0</v>
      </c>
      <c r="O135" s="226"/>
      <c r="P135" s="226"/>
      <c r="Q135" s="226"/>
      <c r="R135" s="48"/>
      <c r="T135" s="227" t="s">
        <v>23</v>
      </c>
      <c r="U135" s="56" t="s">
        <v>47</v>
      </c>
      <c r="V135" s="47"/>
      <c r="W135" s="228">
        <f>V135*K135</f>
        <v>0</v>
      </c>
      <c r="X135" s="228">
        <v>0</v>
      </c>
      <c r="Y135" s="228">
        <f>X135*K135</f>
        <v>0</v>
      </c>
      <c r="Z135" s="228">
        <v>0.26100000000000001</v>
      </c>
      <c r="AA135" s="229">
        <f>Z135*K135</f>
        <v>34.287570000000002</v>
      </c>
      <c r="AR135" s="22" t="s">
        <v>197</v>
      </c>
      <c r="AT135" s="22" t="s">
        <v>193</v>
      </c>
      <c r="AU135" s="22" t="s">
        <v>147</v>
      </c>
      <c r="AY135" s="22" t="s">
        <v>192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ROUND(L135*K135,2)</f>
        <v>0</v>
      </c>
      <c r="BL135" s="22" t="s">
        <v>197</v>
      </c>
      <c r="BM135" s="22" t="s">
        <v>211</v>
      </c>
    </row>
    <row r="136" s="10" customFormat="1" ht="25.5" customHeight="1">
      <c r="B136" s="238"/>
      <c r="C136" s="239"/>
      <c r="D136" s="239"/>
      <c r="E136" s="240" t="s">
        <v>23</v>
      </c>
      <c r="F136" s="241" t="s">
        <v>212</v>
      </c>
      <c r="G136" s="242"/>
      <c r="H136" s="242"/>
      <c r="I136" s="242"/>
      <c r="J136" s="239"/>
      <c r="K136" s="243">
        <v>131.36959999999999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25</v>
      </c>
      <c r="AY136" s="247" t="s">
        <v>192</v>
      </c>
    </row>
    <row r="137" s="1" customFormat="1" ht="25.5" customHeight="1">
      <c r="B137" s="46"/>
      <c r="C137" s="219" t="s">
        <v>197</v>
      </c>
      <c r="D137" s="219" t="s">
        <v>193</v>
      </c>
      <c r="E137" s="220" t="s">
        <v>213</v>
      </c>
      <c r="F137" s="221" t="s">
        <v>214</v>
      </c>
      <c r="G137" s="221"/>
      <c r="H137" s="221"/>
      <c r="I137" s="221"/>
      <c r="J137" s="222" t="s">
        <v>215</v>
      </c>
      <c r="K137" s="223">
        <v>152.899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1.95</v>
      </c>
      <c r="AA137" s="229">
        <f>Z137*K137</f>
        <v>298.15305000000001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216</v>
      </c>
    </row>
    <row r="138" s="10" customFormat="1" ht="51" customHeight="1">
      <c r="B138" s="238"/>
      <c r="C138" s="239"/>
      <c r="D138" s="239"/>
      <c r="E138" s="240" t="s">
        <v>23</v>
      </c>
      <c r="F138" s="241" t="s">
        <v>217</v>
      </c>
      <c r="G138" s="242"/>
      <c r="H138" s="242"/>
      <c r="I138" s="242"/>
      <c r="J138" s="239"/>
      <c r="K138" s="243">
        <v>89.476275000000001</v>
      </c>
      <c r="L138" s="239"/>
      <c r="M138" s="239"/>
      <c r="N138" s="239"/>
      <c r="O138" s="239"/>
      <c r="P138" s="239"/>
      <c r="Q138" s="239"/>
      <c r="R138" s="244"/>
      <c r="T138" s="245"/>
      <c r="U138" s="239"/>
      <c r="V138" s="239"/>
      <c r="W138" s="239"/>
      <c r="X138" s="239"/>
      <c r="Y138" s="239"/>
      <c r="Z138" s="239"/>
      <c r="AA138" s="246"/>
      <c r="AT138" s="247" t="s">
        <v>204</v>
      </c>
      <c r="AU138" s="247" t="s">
        <v>147</v>
      </c>
      <c r="AV138" s="10" t="s">
        <v>147</v>
      </c>
      <c r="AW138" s="10" t="s">
        <v>205</v>
      </c>
      <c r="AX138" s="10" t="s">
        <v>82</v>
      </c>
      <c r="AY138" s="247" t="s">
        <v>192</v>
      </c>
    </row>
    <row r="139" s="10" customFormat="1" ht="25.5" customHeight="1">
      <c r="B139" s="238"/>
      <c r="C139" s="239"/>
      <c r="D139" s="239"/>
      <c r="E139" s="240" t="s">
        <v>23</v>
      </c>
      <c r="F139" s="257" t="s">
        <v>218</v>
      </c>
      <c r="G139" s="239"/>
      <c r="H139" s="239"/>
      <c r="I139" s="239"/>
      <c r="J139" s="239"/>
      <c r="K139" s="243">
        <v>63.423000000000002</v>
      </c>
      <c r="L139" s="239"/>
      <c r="M139" s="239"/>
      <c r="N139" s="239"/>
      <c r="O139" s="239"/>
      <c r="P139" s="239"/>
      <c r="Q139" s="239"/>
      <c r="R139" s="244"/>
      <c r="T139" s="245"/>
      <c r="U139" s="239"/>
      <c r="V139" s="239"/>
      <c r="W139" s="239"/>
      <c r="X139" s="239"/>
      <c r="Y139" s="239"/>
      <c r="Z139" s="239"/>
      <c r="AA139" s="246"/>
      <c r="AT139" s="247" t="s">
        <v>204</v>
      </c>
      <c r="AU139" s="247" t="s">
        <v>147</v>
      </c>
      <c r="AV139" s="10" t="s">
        <v>147</v>
      </c>
      <c r="AW139" s="10" t="s">
        <v>205</v>
      </c>
      <c r="AX139" s="10" t="s">
        <v>82</v>
      </c>
      <c r="AY139" s="247" t="s">
        <v>192</v>
      </c>
    </row>
    <row r="140" s="11" customFormat="1" ht="16.5" customHeight="1">
      <c r="B140" s="248"/>
      <c r="C140" s="249"/>
      <c r="D140" s="249"/>
      <c r="E140" s="250" t="s">
        <v>23</v>
      </c>
      <c r="F140" s="251" t="s">
        <v>206</v>
      </c>
      <c r="G140" s="249"/>
      <c r="H140" s="249"/>
      <c r="I140" s="249"/>
      <c r="J140" s="249"/>
      <c r="K140" s="252">
        <v>152.89927499999999</v>
      </c>
      <c r="L140" s="249"/>
      <c r="M140" s="249"/>
      <c r="N140" s="249"/>
      <c r="O140" s="249"/>
      <c r="P140" s="249"/>
      <c r="Q140" s="249"/>
      <c r="R140" s="253"/>
      <c r="T140" s="254"/>
      <c r="U140" s="249"/>
      <c r="V140" s="249"/>
      <c r="W140" s="249"/>
      <c r="X140" s="249"/>
      <c r="Y140" s="249"/>
      <c r="Z140" s="249"/>
      <c r="AA140" s="255"/>
      <c r="AT140" s="256" t="s">
        <v>204</v>
      </c>
      <c r="AU140" s="256" t="s">
        <v>147</v>
      </c>
      <c r="AV140" s="11" t="s">
        <v>197</v>
      </c>
      <c r="AW140" s="11" t="s">
        <v>205</v>
      </c>
      <c r="AX140" s="11" t="s">
        <v>25</v>
      </c>
      <c r="AY140" s="256" t="s">
        <v>192</v>
      </c>
    </row>
    <row r="141" s="1" customFormat="1" ht="38.25" customHeight="1">
      <c r="B141" s="46"/>
      <c r="C141" s="219" t="s">
        <v>121</v>
      </c>
      <c r="D141" s="219" t="s">
        <v>193</v>
      </c>
      <c r="E141" s="220" t="s">
        <v>219</v>
      </c>
      <c r="F141" s="221" t="s">
        <v>220</v>
      </c>
      <c r="G141" s="221"/>
      <c r="H141" s="221"/>
      <c r="I141" s="221"/>
      <c r="J141" s="222" t="s">
        <v>215</v>
      </c>
      <c r="K141" s="223">
        <v>66.444999999999993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1.175</v>
      </c>
      <c r="AA141" s="229">
        <f>Z141*K141</f>
        <v>78.072874999999996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221</v>
      </c>
    </row>
    <row r="142" s="10" customFormat="1" ht="25.5" customHeight="1">
      <c r="B142" s="238"/>
      <c r="C142" s="239"/>
      <c r="D142" s="239"/>
      <c r="E142" s="240" t="s">
        <v>23</v>
      </c>
      <c r="F142" s="241" t="s">
        <v>222</v>
      </c>
      <c r="G142" s="242"/>
      <c r="H142" s="242"/>
      <c r="I142" s="242"/>
      <c r="J142" s="239"/>
      <c r="K142" s="243">
        <v>66.444880000000097</v>
      </c>
      <c r="L142" s="239"/>
      <c r="M142" s="239"/>
      <c r="N142" s="239"/>
      <c r="O142" s="239"/>
      <c r="P142" s="239"/>
      <c r="Q142" s="239"/>
      <c r="R142" s="244"/>
      <c r="T142" s="245"/>
      <c r="U142" s="239"/>
      <c r="V142" s="239"/>
      <c r="W142" s="239"/>
      <c r="X142" s="239"/>
      <c r="Y142" s="239"/>
      <c r="Z142" s="239"/>
      <c r="AA142" s="246"/>
      <c r="AT142" s="247" t="s">
        <v>204</v>
      </c>
      <c r="AU142" s="247" t="s">
        <v>147</v>
      </c>
      <c r="AV142" s="10" t="s">
        <v>147</v>
      </c>
      <c r="AW142" s="10" t="s">
        <v>205</v>
      </c>
      <c r="AX142" s="10" t="s">
        <v>25</v>
      </c>
      <c r="AY142" s="247" t="s">
        <v>192</v>
      </c>
    </row>
    <row r="143" s="1" customFormat="1" ht="25.5" customHeight="1">
      <c r="B143" s="46"/>
      <c r="C143" s="219" t="s">
        <v>223</v>
      </c>
      <c r="D143" s="219" t="s">
        <v>193</v>
      </c>
      <c r="E143" s="220" t="s">
        <v>224</v>
      </c>
      <c r="F143" s="221" t="s">
        <v>225</v>
      </c>
      <c r="G143" s="221"/>
      <c r="H143" s="221"/>
      <c r="I143" s="221"/>
      <c r="J143" s="222" t="s">
        <v>215</v>
      </c>
      <c r="K143" s="223">
        <v>45.451000000000001</v>
      </c>
      <c r="L143" s="224">
        <v>0</v>
      </c>
      <c r="M143" s="225"/>
      <c r="N143" s="226">
        <f>ROUND(L143*K143,2)</f>
        <v>0</v>
      </c>
      <c r="O143" s="226"/>
      <c r="P143" s="226"/>
      <c r="Q143" s="226"/>
      <c r="R143" s="48"/>
      <c r="T143" s="227" t="s">
        <v>23</v>
      </c>
      <c r="U143" s="56" t="s">
        <v>47</v>
      </c>
      <c r="V143" s="47"/>
      <c r="W143" s="228">
        <f>V143*K143</f>
        <v>0</v>
      </c>
      <c r="X143" s="228">
        <v>0</v>
      </c>
      <c r="Y143" s="228">
        <f>X143*K143</f>
        <v>0</v>
      </c>
      <c r="Z143" s="228">
        <v>2.2000000000000002</v>
      </c>
      <c r="AA143" s="229">
        <f>Z143*K143</f>
        <v>99.992200000000011</v>
      </c>
      <c r="AR143" s="22" t="s">
        <v>197</v>
      </c>
      <c r="AT143" s="22" t="s">
        <v>193</v>
      </c>
      <c r="AU143" s="22" t="s">
        <v>147</v>
      </c>
      <c r="AY143" s="22" t="s">
        <v>192</v>
      </c>
      <c r="BE143" s="142">
        <f>IF(U143="základní",N143,0)</f>
        <v>0</v>
      </c>
      <c r="BF143" s="142">
        <f>IF(U143="snížená",N143,0)</f>
        <v>0</v>
      </c>
      <c r="BG143" s="142">
        <f>IF(U143="zákl. přenesená",N143,0)</f>
        <v>0</v>
      </c>
      <c r="BH143" s="142">
        <f>IF(U143="sníž. přenesená",N143,0)</f>
        <v>0</v>
      </c>
      <c r="BI143" s="142">
        <f>IF(U143="nulová",N143,0)</f>
        <v>0</v>
      </c>
      <c r="BJ143" s="22" t="s">
        <v>25</v>
      </c>
      <c r="BK143" s="142">
        <f>ROUND(L143*K143,2)</f>
        <v>0</v>
      </c>
      <c r="BL143" s="22" t="s">
        <v>197</v>
      </c>
      <c r="BM143" s="22" t="s">
        <v>226</v>
      </c>
    </row>
    <row r="144" s="10" customFormat="1" ht="16.5" customHeight="1">
      <c r="B144" s="238"/>
      <c r="C144" s="239"/>
      <c r="D144" s="239"/>
      <c r="E144" s="240" t="s">
        <v>23</v>
      </c>
      <c r="F144" s="241" t="s">
        <v>227</v>
      </c>
      <c r="G144" s="242"/>
      <c r="H144" s="242"/>
      <c r="I144" s="242"/>
      <c r="J144" s="239"/>
      <c r="K144" s="243">
        <v>45.450719999999997</v>
      </c>
      <c r="L144" s="239"/>
      <c r="M144" s="239"/>
      <c r="N144" s="239"/>
      <c r="O144" s="239"/>
      <c r="P144" s="239"/>
      <c r="Q144" s="239"/>
      <c r="R144" s="244"/>
      <c r="T144" s="245"/>
      <c r="U144" s="239"/>
      <c r="V144" s="239"/>
      <c r="W144" s="239"/>
      <c r="X144" s="239"/>
      <c r="Y144" s="239"/>
      <c r="Z144" s="239"/>
      <c r="AA144" s="246"/>
      <c r="AT144" s="247" t="s">
        <v>204</v>
      </c>
      <c r="AU144" s="247" t="s">
        <v>147</v>
      </c>
      <c r="AV144" s="10" t="s">
        <v>147</v>
      </c>
      <c r="AW144" s="10" t="s">
        <v>205</v>
      </c>
      <c r="AX144" s="10" t="s">
        <v>25</v>
      </c>
      <c r="AY144" s="247" t="s">
        <v>192</v>
      </c>
    </row>
    <row r="145" s="1" customFormat="1" ht="25.5" customHeight="1">
      <c r="B145" s="46"/>
      <c r="C145" s="219" t="s">
        <v>228</v>
      </c>
      <c r="D145" s="219" t="s">
        <v>193</v>
      </c>
      <c r="E145" s="220" t="s">
        <v>229</v>
      </c>
      <c r="F145" s="221" t="s">
        <v>230</v>
      </c>
      <c r="G145" s="221"/>
      <c r="H145" s="221"/>
      <c r="I145" s="221"/>
      <c r="J145" s="222" t="s">
        <v>215</v>
      </c>
      <c r="K145" s="223">
        <v>24.344999999999999</v>
      </c>
      <c r="L145" s="224">
        <v>0</v>
      </c>
      <c r="M145" s="225"/>
      <c r="N145" s="226">
        <f>ROUND(L145*K145,2)</f>
        <v>0</v>
      </c>
      <c r="O145" s="226"/>
      <c r="P145" s="226"/>
      <c r="Q145" s="226"/>
      <c r="R145" s="48"/>
      <c r="T145" s="227" t="s">
        <v>23</v>
      </c>
      <c r="U145" s="56" t="s">
        <v>47</v>
      </c>
      <c r="V145" s="47"/>
      <c r="W145" s="228">
        <f>V145*K145</f>
        <v>0</v>
      </c>
      <c r="X145" s="228">
        <v>0</v>
      </c>
      <c r="Y145" s="228">
        <f>X145*K145</f>
        <v>0</v>
      </c>
      <c r="Z145" s="228">
        <v>2.3999999999999999</v>
      </c>
      <c r="AA145" s="229">
        <f>Z145*K145</f>
        <v>58.427999999999997</v>
      </c>
      <c r="AR145" s="22" t="s">
        <v>197</v>
      </c>
      <c r="AT145" s="22" t="s">
        <v>193</v>
      </c>
      <c r="AU145" s="22" t="s">
        <v>147</v>
      </c>
      <c r="AY145" s="22" t="s">
        <v>192</v>
      </c>
      <c r="BE145" s="142">
        <f>IF(U145="základní",N145,0)</f>
        <v>0</v>
      </c>
      <c r="BF145" s="142">
        <f>IF(U145="snížená",N145,0)</f>
        <v>0</v>
      </c>
      <c r="BG145" s="142">
        <f>IF(U145="zákl. přenesená",N145,0)</f>
        <v>0</v>
      </c>
      <c r="BH145" s="142">
        <f>IF(U145="sníž. přenesená",N145,0)</f>
        <v>0</v>
      </c>
      <c r="BI145" s="142">
        <f>IF(U145="nulová",N145,0)</f>
        <v>0</v>
      </c>
      <c r="BJ145" s="22" t="s">
        <v>25</v>
      </c>
      <c r="BK145" s="142">
        <f>ROUND(L145*K145,2)</f>
        <v>0</v>
      </c>
      <c r="BL145" s="22" t="s">
        <v>197</v>
      </c>
      <c r="BM145" s="22" t="s">
        <v>231</v>
      </c>
    </row>
    <row r="146" s="10" customFormat="1" ht="38.25" customHeight="1">
      <c r="B146" s="238"/>
      <c r="C146" s="239"/>
      <c r="D146" s="239"/>
      <c r="E146" s="240" t="s">
        <v>23</v>
      </c>
      <c r="F146" s="241" t="s">
        <v>232</v>
      </c>
      <c r="G146" s="242"/>
      <c r="H146" s="242"/>
      <c r="I146" s="242"/>
      <c r="J146" s="239"/>
      <c r="K146" s="243">
        <v>24.34506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25</v>
      </c>
      <c r="AY146" s="247" t="s">
        <v>192</v>
      </c>
    </row>
    <row r="147" s="1" customFormat="1" ht="25.5" customHeight="1">
      <c r="B147" s="46"/>
      <c r="C147" s="219" t="s">
        <v>202</v>
      </c>
      <c r="D147" s="219" t="s">
        <v>193</v>
      </c>
      <c r="E147" s="220" t="s">
        <v>233</v>
      </c>
      <c r="F147" s="221" t="s">
        <v>234</v>
      </c>
      <c r="G147" s="221"/>
      <c r="H147" s="221"/>
      <c r="I147" s="221"/>
      <c r="J147" s="222" t="s">
        <v>210</v>
      </c>
      <c r="K147" s="223">
        <v>29</v>
      </c>
      <c r="L147" s="224">
        <v>0</v>
      </c>
      <c r="M147" s="225"/>
      <c r="N147" s="226">
        <f>ROUND(L147*K147,2)</f>
        <v>0</v>
      </c>
      <c r="O147" s="226"/>
      <c r="P147" s="226"/>
      <c r="Q147" s="226"/>
      <c r="R147" s="48"/>
      <c r="T147" s="227" t="s">
        <v>23</v>
      </c>
      <c r="U147" s="56" t="s">
        <v>47</v>
      </c>
      <c r="V147" s="47"/>
      <c r="W147" s="228">
        <f>V147*K147</f>
        <v>0</v>
      </c>
      <c r="X147" s="228">
        <v>0</v>
      </c>
      <c r="Y147" s="228">
        <f>X147*K147</f>
        <v>0</v>
      </c>
      <c r="Z147" s="228">
        <v>0.16500000000000001</v>
      </c>
      <c r="AA147" s="229">
        <f>Z147*K147</f>
        <v>4.7850000000000001</v>
      </c>
      <c r="AR147" s="22" t="s">
        <v>197</v>
      </c>
      <c r="AT147" s="22" t="s">
        <v>193</v>
      </c>
      <c r="AU147" s="22" t="s">
        <v>147</v>
      </c>
      <c r="AY147" s="22" t="s">
        <v>192</v>
      </c>
      <c r="BE147" s="142">
        <f>IF(U147="základní",N147,0)</f>
        <v>0</v>
      </c>
      <c r="BF147" s="142">
        <f>IF(U147="snížená",N147,0)</f>
        <v>0</v>
      </c>
      <c r="BG147" s="142">
        <f>IF(U147="zákl. přenesená",N147,0)</f>
        <v>0</v>
      </c>
      <c r="BH147" s="142">
        <f>IF(U147="sníž. přenesená",N147,0)</f>
        <v>0</v>
      </c>
      <c r="BI147" s="142">
        <f>IF(U147="nulová",N147,0)</f>
        <v>0</v>
      </c>
      <c r="BJ147" s="22" t="s">
        <v>25</v>
      </c>
      <c r="BK147" s="142">
        <f>ROUND(L147*K147,2)</f>
        <v>0</v>
      </c>
      <c r="BL147" s="22" t="s">
        <v>197</v>
      </c>
      <c r="BM147" s="22" t="s">
        <v>235</v>
      </c>
    </row>
    <row r="148" s="10" customFormat="1" ht="16.5" customHeight="1">
      <c r="B148" s="238"/>
      <c r="C148" s="239"/>
      <c r="D148" s="239"/>
      <c r="E148" s="240" t="s">
        <v>23</v>
      </c>
      <c r="F148" s="241" t="s">
        <v>236</v>
      </c>
      <c r="G148" s="242"/>
      <c r="H148" s="242"/>
      <c r="I148" s="242"/>
      <c r="J148" s="239"/>
      <c r="K148" s="243">
        <v>29.000399999999999</v>
      </c>
      <c r="L148" s="239"/>
      <c r="M148" s="239"/>
      <c r="N148" s="239"/>
      <c r="O148" s="239"/>
      <c r="P148" s="239"/>
      <c r="Q148" s="239"/>
      <c r="R148" s="244"/>
      <c r="T148" s="245"/>
      <c r="U148" s="239"/>
      <c r="V148" s="239"/>
      <c r="W148" s="239"/>
      <c r="X148" s="239"/>
      <c r="Y148" s="239"/>
      <c r="Z148" s="239"/>
      <c r="AA148" s="246"/>
      <c r="AT148" s="247" t="s">
        <v>204</v>
      </c>
      <c r="AU148" s="247" t="s">
        <v>147</v>
      </c>
      <c r="AV148" s="10" t="s">
        <v>147</v>
      </c>
      <c r="AW148" s="10" t="s">
        <v>205</v>
      </c>
      <c r="AX148" s="10" t="s">
        <v>25</v>
      </c>
      <c r="AY148" s="247" t="s">
        <v>192</v>
      </c>
    </row>
    <row r="149" s="9" customFormat="1" ht="29.88" customHeight="1">
      <c r="B149" s="206"/>
      <c r="C149" s="207"/>
      <c r="D149" s="216" t="s">
        <v>160</v>
      </c>
      <c r="E149" s="216"/>
      <c r="F149" s="216"/>
      <c r="G149" s="216"/>
      <c r="H149" s="216"/>
      <c r="I149" s="216"/>
      <c r="J149" s="216"/>
      <c r="K149" s="216"/>
      <c r="L149" s="216"/>
      <c r="M149" s="216"/>
      <c r="N149" s="217">
        <f>BK149</f>
        <v>0</v>
      </c>
      <c r="O149" s="218"/>
      <c r="P149" s="218"/>
      <c r="Q149" s="218"/>
      <c r="R149" s="209"/>
      <c r="T149" s="210"/>
      <c r="U149" s="207"/>
      <c r="V149" s="207"/>
      <c r="W149" s="211">
        <f>SUM(W150:W157)</f>
        <v>0</v>
      </c>
      <c r="X149" s="207"/>
      <c r="Y149" s="211">
        <f>SUM(Y150:Y157)</f>
        <v>0</v>
      </c>
      <c r="Z149" s="207"/>
      <c r="AA149" s="212">
        <f>SUM(AA150:AA157)</f>
        <v>0</v>
      </c>
      <c r="AR149" s="213" t="s">
        <v>25</v>
      </c>
      <c r="AT149" s="214" t="s">
        <v>81</v>
      </c>
      <c r="AU149" s="214" t="s">
        <v>25</v>
      </c>
      <c r="AY149" s="213" t="s">
        <v>192</v>
      </c>
      <c r="BK149" s="215">
        <f>SUM(BK150:BK157)</f>
        <v>0</v>
      </c>
    </row>
    <row r="150" s="1" customFormat="1" ht="16.5" customHeight="1">
      <c r="B150" s="46"/>
      <c r="C150" s="219" t="s">
        <v>237</v>
      </c>
      <c r="D150" s="219" t="s">
        <v>193</v>
      </c>
      <c r="E150" s="220" t="s">
        <v>238</v>
      </c>
      <c r="F150" s="221" t="s">
        <v>239</v>
      </c>
      <c r="G150" s="221"/>
      <c r="H150" s="221"/>
      <c r="I150" s="221"/>
      <c r="J150" s="222" t="s">
        <v>240</v>
      </c>
      <c r="K150" s="223">
        <v>914.39999999999998</v>
      </c>
      <c r="L150" s="224">
        <v>0</v>
      </c>
      <c r="M150" s="225"/>
      <c r="N150" s="226">
        <f>ROUND(L150*K150,2)</f>
        <v>0</v>
      </c>
      <c r="O150" s="226"/>
      <c r="P150" s="226"/>
      <c r="Q150" s="226"/>
      <c r="R150" s="48"/>
      <c r="T150" s="227" t="s">
        <v>23</v>
      </c>
      <c r="U150" s="56" t="s">
        <v>47</v>
      </c>
      <c r="V150" s="47"/>
      <c r="W150" s="228">
        <f>V150*K150</f>
        <v>0</v>
      </c>
      <c r="X150" s="228">
        <v>0</v>
      </c>
      <c r="Y150" s="228">
        <f>X150*K150</f>
        <v>0</v>
      </c>
      <c r="Z150" s="228">
        <v>0</v>
      </c>
      <c r="AA150" s="229">
        <f>Z150*K150</f>
        <v>0</v>
      </c>
      <c r="AR150" s="22" t="s">
        <v>197</v>
      </c>
      <c r="AT150" s="22" t="s">
        <v>193</v>
      </c>
      <c r="AU150" s="22" t="s">
        <v>147</v>
      </c>
      <c r="AY150" s="22" t="s">
        <v>192</v>
      </c>
      <c r="BE150" s="142">
        <f>IF(U150="základní",N150,0)</f>
        <v>0</v>
      </c>
      <c r="BF150" s="142">
        <f>IF(U150="snížená",N150,0)</f>
        <v>0</v>
      </c>
      <c r="BG150" s="142">
        <f>IF(U150="zákl. přenesená",N150,0)</f>
        <v>0</v>
      </c>
      <c r="BH150" s="142">
        <f>IF(U150="sníž. přenesená",N150,0)</f>
        <v>0</v>
      </c>
      <c r="BI150" s="142">
        <f>IF(U150="nulová",N150,0)</f>
        <v>0</v>
      </c>
      <c r="BJ150" s="22" t="s">
        <v>25</v>
      </c>
      <c r="BK150" s="142">
        <f>ROUND(L150*K150,2)</f>
        <v>0</v>
      </c>
      <c r="BL150" s="22" t="s">
        <v>197</v>
      </c>
      <c r="BM150" s="22" t="s">
        <v>207</v>
      </c>
    </row>
    <row r="151" s="10" customFormat="1" ht="16.5" customHeight="1">
      <c r="B151" s="238"/>
      <c r="C151" s="239"/>
      <c r="D151" s="239"/>
      <c r="E151" s="240" t="s">
        <v>23</v>
      </c>
      <c r="F151" s="241" t="s">
        <v>241</v>
      </c>
      <c r="G151" s="242"/>
      <c r="H151" s="242"/>
      <c r="I151" s="242"/>
      <c r="J151" s="239"/>
      <c r="K151" s="243">
        <v>612</v>
      </c>
      <c r="L151" s="239"/>
      <c r="M151" s="239"/>
      <c r="N151" s="239"/>
      <c r="O151" s="239"/>
      <c r="P151" s="239"/>
      <c r="Q151" s="239"/>
      <c r="R151" s="244"/>
      <c r="T151" s="245"/>
      <c r="U151" s="239"/>
      <c r="V151" s="239"/>
      <c r="W151" s="239"/>
      <c r="X151" s="239"/>
      <c r="Y151" s="239"/>
      <c r="Z151" s="239"/>
      <c r="AA151" s="246"/>
      <c r="AT151" s="247" t="s">
        <v>204</v>
      </c>
      <c r="AU151" s="247" t="s">
        <v>147</v>
      </c>
      <c r="AV151" s="10" t="s">
        <v>147</v>
      </c>
      <c r="AW151" s="10" t="s">
        <v>205</v>
      </c>
      <c r="AX151" s="10" t="s">
        <v>82</v>
      </c>
      <c r="AY151" s="247" t="s">
        <v>192</v>
      </c>
    </row>
    <row r="152" s="10" customFormat="1" ht="16.5" customHeight="1">
      <c r="B152" s="238"/>
      <c r="C152" s="239"/>
      <c r="D152" s="239"/>
      <c r="E152" s="240" t="s">
        <v>23</v>
      </c>
      <c r="F152" s="257" t="s">
        <v>242</v>
      </c>
      <c r="G152" s="239"/>
      <c r="H152" s="239"/>
      <c r="I152" s="239"/>
      <c r="J152" s="239"/>
      <c r="K152" s="243">
        <v>302.39999999999998</v>
      </c>
      <c r="L152" s="239"/>
      <c r="M152" s="239"/>
      <c r="N152" s="239"/>
      <c r="O152" s="239"/>
      <c r="P152" s="239"/>
      <c r="Q152" s="239"/>
      <c r="R152" s="244"/>
      <c r="T152" s="245"/>
      <c r="U152" s="239"/>
      <c r="V152" s="239"/>
      <c r="W152" s="239"/>
      <c r="X152" s="239"/>
      <c r="Y152" s="239"/>
      <c r="Z152" s="239"/>
      <c r="AA152" s="246"/>
      <c r="AT152" s="247" t="s">
        <v>204</v>
      </c>
      <c r="AU152" s="247" t="s">
        <v>147</v>
      </c>
      <c r="AV152" s="10" t="s">
        <v>147</v>
      </c>
      <c r="AW152" s="10" t="s">
        <v>205</v>
      </c>
      <c r="AX152" s="10" t="s">
        <v>82</v>
      </c>
      <c r="AY152" s="247" t="s">
        <v>192</v>
      </c>
    </row>
    <row r="153" s="11" customFormat="1" ht="16.5" customHeight="1">
      <c r="B153" s="248"/>
      <c r="C153" s="249"/>
      <c r="D153" s="249"/>
      <c r="E153" s="250" t="s">
        <v>23</v>
      </c>
      <c r="F153" s="251" t="s">
        <v>206</v>
      </c>
      <c r="G153" s="249"/>
      <c r="H153" s="249"/>
      <c r="I153" s="249"/>
      <c r="J153" s="249"/>
      <c r="K153" s="252">
        <v>914.39999999999998</v>
      </c>
      <c r="L153" s="249"/>
      <c r="M153" s="249"/>
      <c r="N153" s="249"/>
      <c r="O153" s="249"/>
      <c r="P153" s="249"/>
      <c r="Q153" s="249"/>
      <c r="R153" s="253"/>
      <c r="T153" s="254"/>
      <c r="U153" s="249"/>
      <c r="V153" s="249"/>
      <c r="W153" s="249"/>
      <c r="X153" s="249"/>
      <c r="Y153" s="249"/>
      <c r="Z153" s="249"/>
      <c r="AA153" s="255"/>
      <c r="AT153" s="256" t="s">
        <v>204</v>
      </c>
      <c r="AU153" s="256" t="s">
        <v>147</v>
      </c>
      <c r="AV153" s="11" t="s">
        <v>197</v>
      </c>
      <c r="AW153" s="11" t="s">
        <v>205</v>
      </c>
      <c r="AX153" s="11" t="s">
        <v>25</v>
      </c>
      <c r="AY153" s="256" t="s">
        <v>192</v>
      </c>
    </row>
    <row r="154" s="1" customFormat="1" ht="16.5" customHeight="1">
      <c r="B154" s="46"/>
      <c r="C154" s="230" t="s">
        <v>30</v>
      </c>
      <c r="D154" s="230" t="s">
        <v>199</v>
      </c>
      <c r="E154" s="231" t="s">
        <v>243</v>
      </c>
      <c r="F154" s="232" t="s">
        <v>244</v>
      </c>
      <c r="G154" s="232"/>
      <c r="H154" s="232"/>
      <c r="I154" s="232"/>
      <c r="J154" s="233" t="s">
        <v>245</v>
      </c>
      <c r="K154" s="234">
        <v>17.956</v>
      </c>
      <c r="L154" s="235">
        <v>0</v>
      </c>
      <c r="M154" s="236"/>
      <c r="N154" s="237">
        <f>ROUND(L154*K154,2)</f>
        <v>0</v>
      </c>
      <c r="O154" s="226"/>
      <c r="P154" s="226"/>
      <c r="Q154" s="226"/>
      <c r="R154" s="48"/>
      <c r="T154" s="227" t="s">
        <v>23</v>
      </c>
      <c r="U154" s="56" t="s">
        <v>47</v>
      </c>
      <c r="V154" s="47"/>
      <c r="W154" s="228">
        <f>V154*K154</f>
        <v>0</v>
      </c>
      <c r="X154" s="228">
        <v>0</v>
      </c>
      <c r="Y154" s="228">
        <f>X154*K154</f>
        <v>0</v>
      </c>
      <c r="Z154" s="228">
        <v>0</v>
      </c>
      <c r="AA154" s="229">
        <f>Z154*K154</f>
        <v>0</v>
      </c>
      <c r="AR154" s="22" t="s">
        <v>202</v>
      </c>
      <c r="AT154" s="22" t="s">
        <v>199</v>
      </c>
      <c r="AU154" s="22" t="s">
        <v>147</v>
      </c>
      <c r="AY154" s="22" t="s">
        <v>192</v>
      </c>
      <c r="BE154" s="142">
        <f>IF(U154="základní",N154,0)</f>
        <v>0</v>
      </c>
      <c r="BF154" s="142">
        <f>IF(U154="snížená",N154,0)</f>
        <v>0</v>
      </c>
      <c r="BG154" s="142">
        <f>IF(U154="zákl. přenesená",N154,0)</f>
        <v>0</v>
      </c>
      <c r="BH154" s="142">
        <f>IF(U154="sníž. přenesená",N154,0)</f>
        <v>0</v>
      </c>
      <c r="BI154" s="142">
        <f>IF(U154="nulová",N154,0)</f>
        <v>0</v>
      </c>
      <c r="BJ154" s="22" t="s">
        <v>25</v>
      </c>
      <c r="BK154" s="142">
        <f>ROUND(L154*K154,2)</f>
        <v>0</v>
      </c>
      <c r="BL154" s="22" t="s">
        <v>197</v>
      </c>
      <c r="BM154" s="22" t="s">
        <v>197</v>
      </c>
    </row>
    <row r="155" s="10" customFormat="1" ht="38.25" customHeight="1">
      <c r="B155" s="238"/>
      <c r="C155" s="239"/>
      <c r="D155" s="239"/>
      <c r="E155" s="240" t="s">
        <v>23</v>
      </c>
      <c r="F155" s="241" t="s">
        <v>246</v>
      </c>
      <c r="G155" s="242"/>
      <c r="H155" s="242"/>
      <c r="I155" s="242"/>
      <c r="J155" s="239"/>
      <c r="K155" s="243">
        <v>14.724352</v>
      </c>
      <c r="L155" s="239"/>
      <c r="M155" s="239"/>
      <c r="N155" s="239"/>
      <c r="O155" s="239"/>
      <c r="P155" s="239"/>
      <c r="Q155" s="239"/>
      <c r="R155" s="244"/>
      <c r="T155" s="245"/>
      <c r="U155" s="239"/>
      <c r="V155" s="239"/>
      <c r="W155" s="239"/>
      <c r="X155" s="239"/>
      <c r="Y155" s="239"/>
      <c r="Z155" s="239"/>
      <c r="AA155" s="246"/>
      <c r="AT155" s="247" t="s">
        <v>204</v>
      </c>
      <c r="AU155" s="247" t="s">
        <v>147</v>
      </c>
      <c r="AV155" s="10" t="s">
        <v>147</v>
      </c>
      <c r="AW155" s="10" t="s">
        <v>205</v>
      </c>
      <c r="AX155" s="10" t="s">
        <v>82</v>
      </c>
      <c r="AY155" s="247" t="s">
        <v>192</v>
      </c>
    </row>
    <row r="156" s="10" customFormat="1" ht="25.5" customHeight="1">
      <c r="B156" s="238"/>
      <c r="C156" s="239"/>
      <c r="D156" s="239"/>
      <c r="E156" s="240" t="s">
        <v>23</v>
      </c>
      <c r="F156" s="257" t="s">
        <v>247</v>
      </c>
      <c r="G156" s="239"/>
      <c r="H156" s="239"/>
      <c r="I156" s="239"/>
      <c r="J156" s="239"/>
      <c r="K156" s="243">
        <v>3.2321279999999999</v>
      </c>
      <c r="L156" s="239"/>
      <c r="M156" s="239"/>
      <c r="N156" s="239"/>
      <c r="O156" s="239"/>
      <c r="P156" s="239"/>
      <c r="Q156" s="239"/>
      <c r="R156" s="244"/>
      <c r="T156" s="245"/>
      <c r="U156" s="239"/>
      <c r="V156" s="239"/>
      <c r="W156" s="239"/>
      <c r="X156" s="239"/>
      <c r="Y156" s="239"/>
      <c r="Z156" s="239"/>
      <c r="AA156" s="246"/>
      <c r="AT156" s="247" t="s">
        <v>204</v>
      </c>
      <c r="AU156" s="247" t="s">
        <v>147</v>
      </c>
      <c r="AV156" s="10" t="s">
        <v>147</v>
      </c>
      <c r="AW156" s="10" t="s">
        <v>205</v>
      </c>
      <c r="AX156" s="10" t="s">
        <v>82</v>
      </c>
      <c r="AY156" s="247" t="s">
        <v>192</v>
      </c>
    </row>
    <row r="157" s="11" customFormat="1" ht="16.5" customHeight="1">
      <c r="B157" s="248"/>
      <c r="C157" s="249"/>
      <c r="D157" s="249"/>
      <c r="E157" s="250" t="s">
        <v>23</v>
      </c>
      <c r="F157" s="251" t="s">
        <v>206</v>
      </c>
      <c r="G157" s="249"/>
      <c r="H157" s="249"/>
      <c r="I157" s="249"/>
      <c r="J157" s="249"/>
      <c r="K157" s="252">
        <v>17.956479999999999</v>
      </c>
      <c r="L157" s="249"/>
      <c r="M157" s="249"/>
      <c r="N157" s="249"/>
      <c r="O157" s="249"/>
      <c r="P157" s="249"/>
      <c r="Q157" s="249"/>
      <c r="R157" s="253"/>
      <c r="T157" s="254"/>
      <c r="U157" s="249"/>
      <c r="V157" s="249"/>
      <c r="W157" s="249"/>
      <c r="X157" s="249"/>
      <c r="Y157" s="249"/>
      <c r="Z157" s="249"/>
      <c r="AA157" s="255"/>
      <c r="AT157" s="256" t="s">
        <v>204</v>
      </c>
      <c r="AU157" s="256" t="s">
        <v>147</v>
      </c>
      <c r="AV157" s="11" t="s">
        <v>197</v>
      </c>
      <c r="AW157" s="11" t="s">
        <v>205</v>
      </c>
      <c r="AX157" s="11" t="s">
        <v>25</v>
      </c>
      <c r="AY157" s="256" t="s">
        <v>192</v>
      </c>
    </row>
    <row r="158" s="9" customFormat="1" ht="29.88" customHeight="1">
      <c r="B158" s="206"/>
      <c r="C158" s="207"/>
      <c r="D158" s="216" t="s">
        <v>161</v>
      </c>
      <c r="E158" s="216"/>
      <c r="F158" s="216"/>
      <c r="G158" s="216"/>
      <c r="H158" s="216"/>
      <c r="I158" s="216"/>
      <c r="J158" s="216"/>
      <c r="K158" s="216"/>
      <c r="L158" s="216"/>
      <c r="M158" s="216"/>
      <c r="N158" s="217">
        <f>BK158</f>
        <v>0</v>
      </c>
      <c r="O158" s="218"/>
      <c r="P158" s="218"/>
      <c r="Q158" s="218"/>
      <c r="R158" s="209"/>
      <c r="T158" s="210"/>
      <c r="U158" s="207"/>
      <c r="V158" s="207"/>
      <c r="W158" s="211">
        <f>SUM(W159:W181)</f>
        <v>0</v>
      </c>
      <c r="X158" s="207"/>
      <c r="Y158" s="211">
        <f>SUM(Y159:Y181)</f>
        <v>0</v>
      </c>
      <c r="Z158" s="207"/>
      <c r="AA158" s="212">
        <f>SUM(AA159:AA181)</f>
        <v>0</v>
      </c>
      <c r="AR158" s="213" t="s">
        <v>25</v>
      </c>
      <c r="AT158" s="214" t="s">
        <v>81</v>
      </c>
      <c r="AU158" s="214" t="s">
        <v>25</v>
      </c>
      <c r="AY158" s="213" t="s">
        <v>192</v>
      </c>
      <c r="BK158" s="215">
        <f>SUM(BK159:BK181)</f>
        <v>0</v>
      </c>
    </row>
    <row r="159" s="1" customFormat="1" ht="38.25" customHeight="1">
      <c r="B159" s="46"/>
      <c r="C159" s="219" t="s">
        <v>248</v>
      </c>
      <c r="D159" s="219" t="s">
        <v>193</v>
      </c>
      <c r="E159" s="220" t="s">
        <v>249</v>
      </c>
      <c r="F159" s="221" t="s">
        <v>250</v>
      </c>
      <c r="G159" s="221"/>
      <c r="H159" s="221"/>
      <c r="I159" s="221"/>
      <c r="J159" s="222" t="s">
        <v>245</v>
      </c>
      <c r="K159" s="223">
        <v>415.29899999999998</v>
      </c>
      <c r="L159" s="224">
        <v>0</v>
      </c>
      <c r="M159" s="225"/>
      <c r="N159" s="226">
        <f>ROUND(L159*K159,2)</f>
        <v>0</v>
      </c>
      <c r="O159" s="226"/>
      <c r="P159" s="226"/>
      <c r="Q159" s="226"/>
      <c r="R159" s="48"/>
      <c r="T159" s="227" t="s">
        <v>23</v>
      </c>
      <c r="U159" s="56" t="s">
        <v>47</v>
      </c>
      <c r="V159" s="47"/>
      <c r="W159" s="228">
        <f>V159*K159</f>
        <v>0</v>
      </c>
      <c r="X159" s="228">
        <v>0</v>
      </c>
      <c r="Y159" s="228">
        <f>X159*K159</f>
        <v>0</v>
      </c>
      <c r="Z159" s="228">
        <v>0</v>
      </c>
      <c r="AA159" s="229">
        <f>Z159*K159</f>
        <v>0</v>
      </c>
      <c r="AR159" s="22" t="s">
        <v>197</v>
      </c>
      <c r="AT159" s="22" t="s">
        <v>193</v>
      </c>
      <c r="AU159" s="22" t="s">
        <v>147</v>
      </c>
      <c r="AY159" s="22" t="s">
        <v>192</v>
      </c>
      <c r="BE159" s="142">
        <f>IF(U159="základní",N159,0)</f>
        <v>0</v>
      </c>
      <c r="BF159" s="142">
        <f>IF(U159="snížená",N159,0)</f>
        <v>0</v>
      </c>
      <c r="BG159" s="142">
        <f>IF(U159="zákl. přenesená",N159,0)</f>
        <v>0</v>
      </c>
      <c r="BH159" s="142">
        <f>IF(U159="sníž. přenesená",N159,0)</f>
        <v>0</v>
      </c>
      <c r="BI159" s="142">
        <f>IF(U159="nulová",N159,0)</f>
        <v>0</v>
      </c>
      <c r="BJ159" s="22" t="s">
        <v>25</v>
      </c>
      <c r="BK159" s="142">
        <f>ROUND(L159*K159,2)</f>
        <v>0</v>
      </c>
      <c r="BL159" s="22" t="s">
        <v>197</v>
      </c>
      <c r="BM159" s="22" t="s">
        <v>388</v>
      </c>
    </row>
    <row r="160" s="1" customFormat="1" ht="38.25" customHeight="1">
      <c r="B160" s="46"/>
      <c r="C160" s="219" t="s">
        <v>252</v>
      </c>
      <c r="D160" s="219" t="s">
        <v>193</v>
      </c>
      <c r="E160" s="220" t="s">
        <v>253</v>
      </c>
      <c r="F160" s="221" t="s">
        <v>254</v>
      </c>
      <c r="G160" s="221"/>
      <c r="H160" s="221"/>
      <c r="I160" s="221"/>
      <c r="J160" s="222" t="s">
        <v>245</v>
      </c>
      <c r="K160" s="223">
        <v>99.992000000000004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389</v>
      </c>
    </row>
    <row r="161" s="1" customFormat="1" ht="38.25" customHeight="1">
      <c r="B161" s="46"/>
      <c r="C161" s="219" t="s">
        <v>256</v>
      </c>
      <c r="D161" s="219" t="s">
        <v>193</v>
      </c>
      <c r="E161" s="220" t="s">
        <v>257</v>
      </c>
      <c r="F161" s="221" t="s">
        <v>258</v>
      </c>
      <c r="G161" s="221"/>
      <c r="H161" s="221"/>
      <c r="I161" s="221"/>
      <c r="J161" s="222" t="s">
        <v>245</v>
      </c>
      <c r="K161" s="223">
        <v>58.427999999999997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390</v>
      </c>
    </row>
    <row r="162" s="1" customFormat="1" ht="38.25" customHeight="1">
      <c r="B162" s="46"/>
      <c r="C162" s="219" t="s">
        <v>260</v>
      </c>
      <c r="D162" s="219" t="s">
        <v>193</v>
      </c>
      <c r="E162" s="220" t="s">
        <v>261</v>
      </c>
      <c r="F162" s="221" t="s">
        <v>262</v>
      </c>
      <c r="G162" s="221"/>
      <c r="H162" s="221"/>
      <c r="I162" s="221"/>
      <c r="J162" s="222" t="s">
        <v>245</v>
      </c>
      <c r="K162" s="223">
        <v>734.52999999999997</v>
      </c>
      <c r="L162" s="224">
        <v>0</v>
      </c>
      <c r="M162" s="225"/>
      <c r="N162" s="226">
        <f>ROUND(L162*K162,2)</f>
        <v>0</v>
      </c>
      <c r="O162" s="226"/>
      <c r="P162" s="226"/>
      <c r="Q162" s="226"/>
      <c r="R162" s="48"/>
      <c r="T162" s="227" t="s">
        <v>23</v>
      </c>
      <c r="U162" s="56" t="s">
        <v>47</v>
      </c>
      <c r="V162" s="47"/>
      <c r="W162" s="228">
        <f>V162*K162</f>
        <v>0</v>
      </c>
      <c r="X162" s="228">
        <v>0</v>
      </c>
      <c r="Y162" s="228">
        <f>X162*K162</f>
        <v>0</v>
      </c>
      <c r="Z162" s="228">
        <v>0</v>
      </c>
      <c r="AA162" s="229">
        <f>Z162*K162</f>
        <v>0</v>
      </c>
      <c r="AR162" s="22" t="s">
        <v>197</v>
      </c>
      <c r="AT162" s="22" t="s">
        <v>193</v>
      </c>
      <c r="AU162" s="22" t="s">
        <v>147</v>
      </c>
      <c r="AY162" s="22" t="s">
        <v>192</v>
      </c>
      <c r="BE162" s="142">
        <f>IF(U162="základní",N162,0)</f>
        <v>0</v>
      </c>
      <c r="BF162" s="142">
        <f>IF(U162="snížená",N162,0)</f>
        <v>0</v>
      </c>
      <c r="BG162" s="142">
        <f>IF(U162="zákl. přenesená",N162,0)</f>
        <v>0</v>
      </c>
      <c r="BH162" s="142">
        <f>IF(U162="sníž. přenesená",N162,0)</f>
        <v>0</v>
      </c>
      <c r="BI162" s="142">
        <f>IF(U162="nulová",N162,0)</f>
        <v>0</v>
      </c>
      <c r="BJ162" s="22" t="s">
        <v>25</v>
      </c>
      <c r="BK162" s="142">
        <f>ROUND(L162*K162,2)</f>
        <v>0</v>
      </c>
      <c r="BL162" s="22" t="s">
        <v>197</v>
      </c>
      <c r="BM162" s="22" t="s">
        <v>263</v>
      </c>
    </row>
    <row r="163" s="1" customFormat="1" ht="38.25" customHeight="1">
      <c r="B163" s="46"/>
      <c r="C163" s="219" t="s">
        <v>11</v>
      </c>
      <c r="D163" s="219" t="s">
        <v>193</v>
      </c>
      <c r="E163" s="220" t="s">
        <v>264</v>
      </c>
      <c r="F163" s="221" t="s">
        <v>265</v>
      </c>
      <c r="G163" s="221"/>
      <c r="H163" s="221"/>
      <c r="I163" s="221"/>
      <c r="J163" s="222" t="s">
        <v>245</v>
      </c>
      <c r="K163" s="223">
        <v>734.52999999999997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266</v>
      </c>
    </row>
    <row r="164" s="1" customFormat="1" ht="25.5" customHeight="1">
      <c r="B164" s="46"/>
      <c r="C164" s="219" t="s">
        <v>267</v>
      </c>
      <c r="D164" s="219" t="s">
        <v>193</v>
      </c>
      <c r="E164" s="220" t="s">
        <v>268</v>
      </c>
      <c r="F164" s="221" t="s">
        <v>269</v>
      </c>
      <c r="G164" s="221"/>
      <c r="H164" s="221"/>
      <c r="I164" s="221"/>
      <c r="J164" s="222" t="s">
        <v>245</v>
      </c>
      <c r="K164" s="223">
        <v>9548.8899999999994</v>
      </c>
      <c r="L164" s="224">
        <v>0</v>
      </c>
      <c r="M164" s="225"/>
      <c r="N164" s="226">
        <f>ROUND(L164*K164,2)</f>
        <v>0</v>
      </c>
      <c r="O164" s="226"/>
      <c r="P164" s="226"/>
      <c r="Q164" s="226"/>
      <c r="R164" s="48"/>
      <c r="T164" s="227" t="s">
        <v>23</v>
      </c>
      <c r="U164" s="56" t="s">
        <v>47</v>
      </c>
      <c r="V164" s="47"/>
      <c r="W164" s="228">
        <f>V164*K164</f>
        <v>0</v>
      </c>
      <c r="X164" s="228">
        <v>0</v>
      </c>
      <c r="Y164" s="228">
        <f>X164*K164</f>
        <v>0</v>
      </c>
      <c r="Z164" s="228">
        <v>0</v>
      </c>
      <c r="AA164" s="229">
        <f>Z164*K164</f>
        <v>0</v>
      </c>
      <c r="AR164" s="22" t="s">
        <v>197</v>
      </c>
      <c r="AT164" s="22" t="s">
        <v>193</v>
      </c>
      <c r="AU164" s="22" t="s">
        <v>147</v>
      </c>
      <c r="AY164" s="22" t="s">
        <v>192</v>
      </c>
      <c r="BE164" s="142">
        <f>IF(U164="základní",N164,0)</f>
        <v>0</v>
      </c>
      <c r="BF164" s="142">
        <f>IF(U164="snížená",N164,0)</f>
        <v>0</v>
      </c>
      <c r="BG164" s="142">
        <f>IF(U164="zákl. přenesená",N164,0)</f>
        <v>0</v>
      </c>
      <c r="BH164" s="142">
        <f>IF(U164="sníž. přenesená",N164,0)</f>
        <v>0</v>
      </c>
      <c r="BI164" s="142">
        <f>IF(U164="nulová",N164,0)</f>
        <v>0</v>
      </c>
      <c r="BJ164" s="22" t="s">
        <v>25</v>
      </c>
      <c r="BK164" s="142">
        <f>ROUND(L164*K164,2)</f>
        <v>0</v>
      </c>
      <c r="BL164" s="22" t="s">
        <v>197</v>
      </c>
      <c r="BM164" s="22" t="s">
        <v>270</v>
      </c>
    </row>
    <row r="165" s="10" customFormat="1" ht="16.5" customHeight="1">
      <c r="B165" s="238"/>
      <c r="C165" s="239"/>
      <c r="D165" s="239"/>
      <c r="E165" s="240" t="s">
        <v>23</v>
      </c>
      <c r="F165" s="241" t="s">
        <v>385</v>
      </c>
      <c r="G165" s="242"/>
      <c r="H165" s="242"/>
      <c r="I165" s="242"/>
      <c r="J165" s="239"/>
      <c r="K165" s="243">
        <v>9548.8899999999994</v>
      </c>
      <c r="L165" s="239"/>
      <c r="M165" s="239"/>
      <c r="N165" s="239"/>
      <c r="O165" s="239"/>
      <c r="P165" s="239"/>
      <c r="Q165" s="239"/>
      <c r="R165" s="244"/>
      <c r="T165" s="245"/>
      <c r="U165" s="239"/>
      <c r="V165" s="239"/>
      <c r="W165" s="239"/>
      <c r="X165" s="239"/>
      <c r="Y165" s="239"/>
      <c r="Z165" s="239"/>
      <c r="AA165" s="246"/>
      <c r="AT165" s="247" t="s">
        <v>204</v>
      </c>
      <c r="AU165" s="247" t="s">
        <v>147</v>
      </c>
      <c r="AV165" s="10" t="s">
        <v>147</v>
      </c>
      <c r="AW165" s="10" t="s">
        <v>205</v>
      </c>
      <c r="AX165" s="10" t="s">
        <v>25</v>
      </c>
      <c r="AY165" s="247" t="s">
        <v>192</v>
      </c>
    </row>
    <row r="166" s="1" customFormat="1" ht="25.5" customHeight="1">
      <c r="B166" s="46"/>
      <c r="C166" s="219" t="s">
        <v>272</v>
      </c>
      <c r="D166" s="219" t="s">
        <v>193</v>
      </c>
      <c r="E166" s="220" t="s">
        <v>273</v>
      </c>
      <c r="F166" s="221" t="s">
        <v>274</v>
      </c>
      <c r="G166" s="221"/>
      <c r="H166" s="221"/>
      <c r="I166" s="221"/>
      <c r="J166" s="222" t="s">
        <v>245</v>
      </c>
      <c r="K166" s="223">
        <v>99.992000000000004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275</v>
      </c>
    </row>
    <row r="167" s="1" customFormat="1" ht="38.25" customHeight="1">
      <c r="B167" s="46"/>
      <c r="C167" s="219" t="s">
        <v>276</v>
      </c>
      <c r="D167" s="219" t="s">
        <v>193</v>
      </c>
      <c r="E167" s="220" t="s">
        <v>277</v>
      </c>
      <c r="F167" s="221" t="s">
        <v>278</v>
      </c>
      <c r="G167" s="221"/>
      <c r="H167" s="221"/>
      <c r="I167" s="221"/>
      <c r="J167" s="222" t="s">
        <v>245</v>
      </c>
      <c r="K167" s="223">
        <v>58.427999999999997</v>
      </c>
      <c r="L167" s="224">
        <v>0</v>
      </c>
      <c r="M167" s="225"/>
      <c r="N167" s="226">
        <f>ROUND(L167*K167,2)</f>
        <v>0</v>
      </c>
      <c r="O167" s="226"/>
      <c r="P167" s="226"/>
      <c r="Q167" s="226"/>
      <c r="R167" s="48"/>
      <c r="T167" s="227" t="s">
        <v>23</v>
      </c>
      <c r="U167" s="56" t="s">
        <v>47</v>
      </c>
      <c r="V167" s="47"/>
      <c r="W167" s="228">
        <f>V167*K167</f>
        <v>0</v>
      </c>
      <c r="X167" s="228">
        <v>0</v>
      </c>
      <c r="Y167" s="228">
        <f>X167*K167</f>
        <v>0</v>
      </c>
      <c r="Z167" s="228">
        <v>0</v>
      </c>
      <c r="AA167" s="229">
        <f>Z167*K167</f>
        <v>0</v>
      </c>
      <c r="AR167" s="22" t="s">
        <v>197</v>
      </c>
      <c r="AT167" s="22" t="s">
        <v>193</v>
      </c>
      <c r="AU167" s="22" t="s">
        <v>147</v>
      </c>
      <c r="AY167" s="22" t="s">
        <v>192</v>
      </c>
      <c r="BE167" s="142">
        <f>IF(U167="základní",N167,0)</f>
        <v>0</v>
      </c>
      <c r="BF167" s="142">
        <f>IF(U167="snížená",N167,0)</f>
        <v>0</v>
      </c>
      <c r="BG167" s="142">
        <f>IF(U167="zákl. přenesená",N167,0)</f>
        <v>0</v>
      </c>
      <c r="BH167" s="142">
        <f>IF(U167="sníž. přenesená",N167,0)</f>
        <v>0</v>
      </c>
      <c r="BI167" s="142">
        <f>IF(U167="nulová",N167,0)</f>
        <v>0</v>
      </c>
      <c r="BJ167" s="22" t="s">
        <v>25</v>
      </c>
      <c r="BK167" s="142">
        <f>ROUND(L167*K167,2)</f>
        <v>0</v>
      </c>
      <c r="BL167" s="22" t="s">
        <v>197</v>
      </c>
      <c r="BM167" s="22" t="s">
        <v>279</v>
      </c>
    </row>
    <row r="168" s="10" customFormat="1" ht="16.5" customHeight="1">
      <c r="B168" s="238"/>
      <c r="C168" s="239"/>
      <c r="D168" s="239"/>
      <c r="E168" s="240" t="s">
        <v>23</v>
      </c>
      <c r="F168" s="241" t="s">
        <v>280</v>
      </c>
      <c r="G168" s="242"/>
      <c r="H168" s="242"/>
      <c r="I168" s="242"/>
      <c r="J168" s="239"/>
      <c r="K168" s="243">
        <v>58.427999999999997</v>
      </c>
      <c r="L168" s="239"/>
      <c r="M168" s="239"/>
      <c r="N168" s="239"/>
      <c r="O168" s="239"/>
      <c r="P168" s="239"/>
      <c r="Q168" s="239"/>
      <c r="R168" s="244"/>
      <c r="T168" s="245"/>
      <c r="U168" s="239"/>
      <c r="V168" s="239"/>
      <c r="W168" s="239"/>
      <c r="X168" s="239"/>
      <c r="Y168" s="239"/>
      <c r="Z168" s="239"/>
      <c r="AA168" s="246"/>
      <c r="AT168" s="247" t="s">
        <v>204</v>
      </c>
      <c r="AU168" s="247" t="s">
        <v>147</v>
      </c>
      <c r="AV168" s="10" t="s">
        <v>147</v>
      </c>
      <c r="AW168" s="10" t="s">
        <v>205</v>
      </c>
      <c r="AX168" s="10" t="s">
        <v>25</v>
      </c>
      <c r="AY168" s="247" t="s">
        <v>192</v>
      </c>
    </row>
    <row r="169" s="1" customFormat="1" ht="38.25" customHeight="1">
      <c r="B169" s="46"/>
      <c r="C169" s="219" t="s">
        <v>281</v>
      </c>
      <c r="D169" s="219" t="s">
        <v>193</v>
      </c>
      <c r="E169" s="220" t="s">
        <v>282</v>
      </c>
      <c r="F169" s="221" t="s">
        <v>283</v>
      </c>
      <c r="G169" s="221"/>
      <c r="H169" s="221"/>
      <c r="I169" s="221"/>
      <c r="J169" s="222" t="s">
        <v>245</v>
      </c>
      <c r="K169" s="223">
        <v>415.29899999999998</v>
      </c>
      <c r="L169" s="224">
        <v>0</v>
      </c>
      <c r="M169" s="225"/>
      <c r="N169" s="226">
        <f>ROUND(L169*K169,2)</f>
        <v>0</v>
      </c>
      <c r="O169" s="226"/>
      <c r="P169" s="226"/>
      <c r="Q169" s="226"/>
      <c r="R169" s="48"/>
      <c r="T169" s="227" t="s">
        <v>23</v>
      </c>
      <c r="U169" s="56" t="s">
        <v>47</v>
      </c>
      <c r="V169" s="47"/>
      <c r="W169" s="228">
        <f>V169*K169</f>
        <v>0</v>
      </c>
      <c r="X169" s="228">
        <v>0</v>
      </c>
      <c r="Y169" s="228">
        <f>X169*K169</f>
        <v>0</v>
      </c>
      <c r="Z169" s="228">
        <v>0</v>
      </c>
      <c r="AA169" s="229">
        <f>Z169*K169</f>
        <v>0</v>
      </c>
      <c r="AR169" s="22" t="s">
        <v>197</v>
      </c>
      <c r="AT169" s="22" t="s">
        <v>193</v>
      </c>
      <c r="AU169" s="22" t="s">
        <v>147</v>
      </c>
      <c r="AY169" s="22" t="s">
        <v>192</v>
      </c>
      <c r="BE169" s="142">
        <f>IF(U169="základní",N169,0)</f>
        <v>0</v>
      </c>
      <c r="BF169" s="142">
        <f>IF(U169="snížená",N169,0)</f>
        <v>0</v>
      </c>
      <c r="BG169" s="142">
        <f>IF(U169="zákl. přenesená",N169,0)</f>
        <v>0</v>
      </c>
      <c r="BH169" s="142">
        <f>IF(U169="sníž. přenesená",N169,0)</f>
        <v>0</v>
      </c>
      <c r="BI169" s="142">
        <f>IF(U169="nulová",N169,0)</f>
        <v>0</v>
      </c>
      <c r="BJ169" s="22" t="s">
        <v>25</v>
      </c>
      <c r="BK169" s="142">
        <f>ROUND(L169*K169,2)</f>
        <v>0</v>
      </c>
      <c r="BL169" s="22" t="s">
        <v>197</v>
      </c>
      <c r="BM169" s="22" t="s">
        <v>284</v>
      </c>
    </row>
    <row r="170" s="10" customFormat="1" ht="16.5" customHeight="1">
      <c r="B170" s="238"/>
      <c r="C170" s="239"/>
      <c r="D170" s="239"/>
      <c r="E170" s="240" t="s">
        <v>23</v>
      </c>
      <c r="F170" s="241" t="s">
        <v>285</v>
      </c>
      <c r="G170" s="242"/>
      <c r="H170" s="242"/>
      <c r="I170" s="242"/>
      <c r="J170" s="239"/>
      <c r="K170" s="243">
        <v>415.29899999999998</v>
      </c>
      <c r="L170" s="239"/>
      <c r="M170" s="239"/>
      <c r="N170" s="239"/>
      <c r="O170" s="239"/>
      <c r="P170" s="239"/>
      <c r="Q170" s="239"/>
      <c r="R170" s="244"/>
      <c r="T170" s="245"/>
      <c r="U170" s="239"/>
      <c r="V170" s="239"/>
      <c r="W170" s="239"/>
      <c r="X170" s="239"/>
      <c r="Y170" s="239"/>
      <c r="Z170" s="239"/>
      <c r="AA170" s="246"/>
      <c r="AT170" s="247" t="s">
        <v>204</v>
      </c>
      <c r="AU170" s="247" t="s">
        <v>147</v>
      </c>
      <c r="AV170" s="10" t="s">
        <v>147</v>
      </c>
      <c r="AW170" s="10" t="s">
        <v>205</v>
      </c>
      <c r="AX170" s="10" t="s">
        <v>25</v>
      </c>
      <c r="AY170" s="247" t="s">
        <v>192</v>
      </c>
    </row>
    <row r="171" s="1" customFormat="1" ht="25.5" customHeight="1">
      <c r="B171" s="46"/>
      <c r="C171" s="219" t="s">
        <v>286</v>
      </c>
      <c r="D171" s="219" t="s">
        <v>193</v>
      </c>
      <c r="E171" s="220" t="s">
        <v>287</v>
      </c>
      <c r="F171" s="221" t="s">
        <v>288</v>
      </c>
      <c r="G171" s="221"/>
      <c r="H171" s="221"/>
      <c r="I171" s="221"/>
      <c r="J171" s="222" t="s">
        <v>245</v>
      </c>
      <c r="K171" s="223">
        <v>4.2699999999999996</v>
      </c>
      <c r="L171" s="224">
        <v>0</v>
      </c>
      <c r="M171" s="225"/>
      <c r="N171" s="226">
        <f>ROUND(L171*K171,2)</f>
        <v>0</v>
      </c>
      <c r="O171" s="226"/>
      <c r="P171" s="226"/>
      <c r="Q171" s="226"/>
      <c r="R171" s="48"/>
      <c r="T171" s="227" t="s">
        <v>23</v>
      </c>
      <c r="U171" s="56" t="s">
        <v>47</v>
      </c>
      <c r="V171" s="47"/>
      <c r="W171" s="228">
        <f>V171*K171</f>
        <v>0</v>
      </c>
      <c r="X171" s="228">
        <v>0</v>
      </c>
      <c r="Y171" s="228">
        <f>X171*K171</f>
        <v>0</v>
      </c>
      <c r="Z171" s="228">
        <v>0</v>
      </c>
      <c r="AA171" s="229">
        <f>Z171*K171</f>
        <v>0</v>
      </c>
      <c r="AR171" s="22" t="s">
        <v>197</v>
      </c>
      <c r="AT171" s="22" t="s">
        <v>193</v>
      </c>
      <c r="AU171" s="22" t="s">
        <v>147</v>
      </c>
      <c r="AY171" s="22" t="s">
        <v>192</v>
      </c>
      <c r="BE171" s="142">
        <f>IF(U171="základní",N171,0)</f>
        <v>0</v>
      </c>
      <c r="BF171" s="142">
        <f>IF(U171="snížená",N171,0)</f>
        <v>0</v>
      </c>
      <c r="BG171" s="142">
        <f>IF(U171="zákl. přenesená",N171,0)</f>
        <v>0</v>
      </c>
      <c r="BH171" s="142">
        <f>IF(U171="sníž. přenesená",N171,0)</f>
        <v>0</v>
      </c>
      <c r="BI171" s="142">
        <f>IF(U171="nulová",N171,0)</f>
        <v>0</v>
      </c>
      <c r="BJ171" s="22" t="s">
        <v>25</v>
      </c>
      <c r="BK171" s="142">
        <f>ROUND(L171*K171,2)</f>
        <v>0</v>
      </c>
      <c r="BL171" s="22" t="s">
        <v>197</v>
      </c>
      <c r="BM171" s="22" t="s">
        <v>289</v>
      </c>
    </row>
    <row r="172" s="1" customFormat="1" ht="16.5" customHeight="1">
      <c r="B172" s="46"/>
      <c r="C172" s="219" t="s">
        <v>10</v>
      </c>
      <c r="D172" s="219" t="s">
        <v>193</v>
      </c>
      <c r="E172" s="220" t="s">
        <v>290</v>
      </c>
      <c r="F172" s="221" t="s">
        <v>291</v>
      </c>
      <c r="G172" s="221"/>
      <c r="H172" s="221"/>
      <c r="I172" s="221"/>
      <c r="J172" s="222" t="s">
        <v>245</v>
      </c>
      <c r="K172" s="223">
        <v>86.843999999999994</v>
      </c>
      <c r="L172" s="224">
        <v>0</v>
      </c>
      <c r="M172" s="225"/>
      <c r="N172" s="226">
        <f>ROUND(L172*K172,2)</f>
        <v>0</v>
      </c>
      <c r="O172" s="226"/>
      <c r="P172" s="226"/>
      <c r="Q172" s="226"/>
      <c r="R172" s="48"/>
      <c r="T172" s="227" t="s">
        <v>23</v>
      </c>
      <c r="U172" s="56" t="s">
        <v>47</v>
      </c>
      <c r="V172" s="47"/>
      <c r="W172" s="228">
        <f>V172*K172</f>
        <v>0</v>
      </c>
      <c r="X172" s="228">
        <v>0</v>
      </c>
      <c r="Y172" s="228">
        <f>X172*K172</f>
        <v>0</v>
      </c>
      <c r="Z172" s="228">
        <v>0</v>
      </c>
      <c r="AA172" s="229">
        <f>Z172*K172</f>
        <v>0</v>
      </c>
      <c r="AR172" s="22" t="s">
        <v>197</v>
      </c>
      <c r="AT172" s="22" t="s">
        <v>193</v>
      </c>
      <c r="AU172" s="22" t="s">
        <v>147</v>
      </c>
      <c r="AY172" s="22" t="s">
        <v>192</v>
      </c>
      <c r="BE172" s="142">
        <f>IF(U172="základní",N172,0)</f>
        <v>0</v>
      </c>
      <c r="BF172" s="142">
        <f>IF(U172="snížená",N172,0)</f>
        <v>0</v>
      </c>
      <c r="BG172" s="142">
        <f>IF(U172="zákl. přenesená",N172,0)</f>
        <v>0</v>
      </c>
      <c r="BH172" s="142">
        <f>IF(U172="sníž. přenesená",N172,0)</f>
        <v>0</v>
      </c>
      <c r="BI172" s="142">
        <f>IF(U172="nulová",N172,0)</f>
        <v>0</v>
      </c>
      <c r="BJ172" s="22" t="s">
        <v>25</v>
      </c>
      <c r="BK172" s="142">
        <f>ROUND(L172*K172,2)</f>
        <v>0</v>
      </c>
      <c r="BL172" s="22" t="s">
        <v>197</v>
      </c>
      <c r="BM172" s="22" t="s">
        <v>252</v>
      </c>
    </row>
    <row r="173" s="10" customFormat="1" ht="16.5" customHeight="1">
      <c r="B173" s="238"/>
      <c r="C173" s="239"/>
      <c r="D173" s="239"/>
      <c r="E173" s="240" t="s">
        <v>23</v>
      </c>
      <c r="F173" s="241" t="s">
        <v>292</v>
      </c>
      <c r="G173" s="242"/>
      <c r="H173" s="242"/>
      <c r="I173" s="242"/>
      <c r="J173" s="239"/>
      <c r="K173" s="243">
        <v>86.843999999999994</v>
      </c>
      <c r="L173" s="239"/>
      <c r="M173" s="239"/>
      <c r="N173" s="239"/>
      <c r="O173" s="239"/>
      <c r="P173" s="239"/>
      <c r="Q173" s="239"/>
      <c r="R173" s="244"/>
      <c r="T173" s="245"/>
      <c r="U173" s="239"/>
      <c r="V173" s="239"/>
      <c r="W173" s="239"/>
      <c r="X173" s="239"/>
      <c r="Y173" s="239"/>
      <c r="Z173" s="239"/>
      <c r="AA173" s="246"/>
      <c r="AT173" s="247" t="s">
        <v>204</v>
      </c>
      <c r="AU173" s="247" t="s">
        <v>147</v>
      </c>
      <c r="AV173" s="10" t="s">
        <v>147</v>
      </c>
      <c r="AW173" s="10" t="s">
        <v>205</v>
      </c>
      <c r="AX173" s="10" t="s">
        <v>25</v>
      </c>
      <c r="AY173" s="247" t="s">
        <v>192</v>
      </c>
    </row>
    <row r="174" s="1" customFormat="1" ht="16.5" customHeight="1">
      <c r="B174" s="46"/>
      <c r="C174" s="219" t="s">
        <v>293</v>
      </c>
      <c r="D174" s="219" t="s">
        <v>193</v>
      </c>
      <c r="E174" s="220" t="s">
        <v>294</v>
      </c>
      <c r="F174" s="221" t="s">
        <v>295</v>
      </c>
      <c r="G174" s="221"/>
      <c r="H174" s="221"/>
      <c r="I174" s="221"/>
      <c r="J174" s="222" t="s">
        <v>245</v>
      </c>
      <c r="K174" s="223">
        <v>22.030999999999999</v>
      </c>
      <c r="L174" s="224">
        <v>0</v>
      </c>
      <c r="M174" s="225"/>
      <c r="N174" s="226">
        <f>ROUND(L174*K174,2)</f>
        <v>0</v>
      </c>
      <c r="O174" s="226"/>
      <c r="P174" s="226"/>
      <c r="Q174" s="226"/>
      <c r="R174" s="48"/>
      <c r="T174" s="227" t="s">
        <v>23</v>
      </c>
      <c r="U174" s="56" t="s">
        <v>47</v>
      </c>
      <c r="V174" s="47"/>
      <c r="W174" s="228">
        <f>V174*K174</f>
        <v>0</v>
      </c>
      <c r="X174" s="228">
        <v>0</v>
      </c>
      <c r="Y174" s="228">
        <f>X174*K174</f>
        <v>0</v>
      </c>
      <c r="Z174" s="228">
        <v>0</v>
      </c>
      <c r="AA174" s="229">
        <f>Z174*K174</f>
        <v>0</v>
      </c>
      <c r="AR174" s="22" t="s">
        <v>197</v>
      </c>
      <c r="AT174" s="22" t="s">
        <v>193</v>
      </c>
      <c r="AU174" s="22" t="s">
        <v>147</v>
      </c>
      <c r="AY174" s="22" t="s">
        <v>192</v>
      </c>
      <c r="BE174" s="142">
        <f>IF(U174="základní",N174,0)</f>
        <v>0</v>
      </c>
      <c r="BF174" s="142">
        <f>IF(U174="snížená",N174,0)</f>
        <v>0</v>
      </c>
      <c r="BG174" s="142">
        <f>IF(U174="zákl. přenesená",N174,0)</f>
        <v>0</v>
      </c>
      <c r="BH174" s="142">
        <f>IF(U174="sníž. přenesená",N174,0)</f>
        <v>0</v>
      </c>
      <c r="BI174" s="142">
        <f>IF(U174="nulová",N174,0)</f>
        <v>0</v>
      </c>
      <c r="BJ174" s="22" t="s">
        <v>25</v>
      </c>
      <c r="BK174" s="142">
        <f>ROUND(L174*K174,2)</f>
        <v>0</v>
      </c>
      <c r="BL174" s="22" t="s">
        <v>197</v>
      </c>
      <c r="BM174" s="22" t="s">
        <v>248</v>
      </c>
    </row>
    <row r="175" s="10" customFormat="1" ht="16.5" customHeight="1">
      <c r="B175" s="238"/>
      <c r="C175" s="239"/>
      <c r="D175" s="239"/>
      <c r="E175" s="240" t="s">
        <v>23</v>
      </c>
      <c r="F175" s="241" t="s">
        <v>296</v>
      </c>
      <c r="G175" s="242"/>
      <c r="H175" s="242"/>
      <c r="I175" s="242"/>
      <c r="J175" s="239"/>
      <c r="K175" s="243">
        <v>17.956</v>
      </c>
      <c r="L175" s="239"/>
      <c r="M175" s="239"/>
      <c r="N175" s="239"/>
      <c r="O175" s="239"/>
      <c r="P175" s="239"/>
      <c r="Q175" s="239"/>
      <c r="R175" s="244"/>
      <c r="T175" s="245"/>
      <c r="U175" s="239"/>
      <c r="V175" s="239"/>
      <c r="W175" s="239"/>
      <c r="X175" s="239"/>
      <c r="Y175" s="239"/>
      <c r="Z175" s="239"/>
      <c r="AA175" s="246"/>
      <c r="AT175" s="247" t="s">
        <v>204</v>
      </c>
      <c r="AU175" s="247" t="s">
        <v>147</v>
      </c>
      <c r="AV175" s="10" t="s">
        <v>147</v>
      </c>
      <c r="AW175" s="10" t="s">
        <v>205</v>
      </c>
      <c r="AX175" s="10" t="s">
        <v>82</v>
      </c>
      <c r="AY175" s="247" t="s">
        <v>192</v>
      </c>
    </row>
    <row r="176" s="10" customFormat="1" ht="16.5" customHeight="1">
      <c r="B176" s="238"/>
      <c r="C176" s="239"/>
      <c r="D176" s="239"/>
      <c r="E176" s="240" t="s">
        <v>23</v>
      </c>
      <c r="F176" s="257" t="s">
        <v>297</v>
      </c>
      <c r="G176" s="239"/>
      <c r="H176" s="239"/>
      <c r="I176" s="239"/>
      <c r="J176" s="239"/>
      <c r="K176" s="243">
        <v>4.0750000000000002</v>
      </c>
      <c r="L176" s="239"/>
      <c r="M176" s="239"/>
      <c r="N176" s="239"/>
      <c r="O176" s="239"/>
      <c r="P176" s="239"/>
      <c r="Q176" s="239"/>
      <c r="R176" s="244"/>
      <c r="T176" s="245"/>
      <c r="U176" s="239"/>
      <c r="V176" s="239"/>
      <c r="W176" s="239"/>
      <c r="X176" s="239"/>
      <c r="Y176" s="239"/>
      <c r="Z176" s="239"/>
      <c r="AA176" s="246"/>
      <c r="AT176" s="247" t="s">
        <v>204</v>
      </c>
      <c r="AU176" s="247" t="s">
        <v>147</v>
      </c>
      <c r="AV176" s="10" t="s">
        <v>147</v>
      </c>
      <c r="AW176" s="10" t="s">
        <v>205</v>
      </c>
      <c r="AX176" s="10" t="s">
        <v>82</v>
      </c>
      <c r="AY176" s="247" t="s">
        <v>192</v>
      </c>
    </row>
    <row r="177" s="11" customFormat="1" ht="16.5" customHeight="1">
      <c r="B177" s="248"/>
      <c r="C177" s="249"/>
      <c r="D177" s="249"/>
      <c r="E177" s="250" t="s">
        <v>23</v>
      </c>
      <c r="F177" s="251" t="s">
        <v>206</v>
      </c>
      <c r="G177" s="249"/>
      <c r="H177" s="249"/>
      <c r="I177" s="249"/>
      <c r="J177" s="249"/>
      <c r="K177" s="252">
        <v>22.030999999999999</v>
      </c>
      <c r="L177" s="249"/>
      <c r="M177" s="249"/>
      <c r="N177" s="249"/>
      <c r="O177" s="249"/>
      <c r="P177" s="249"/>
      <c r="Q177" s="249"/>
      <c r="R177" s="253"/>
      <c r="T177" s="254"/>
      <c r="U177" s="249"/>
      <c r="V177" s="249"/>
      <c r="W177" s="249"/>
      <c r="X177" s="249"/>
      <c r="Y177" s="249"/>
      <c r="Z177" s="249"/>
      <c r="AA177" s="255"/>
      <c r="AT177" s="256" t="s">
        <v>204</v>
      </c>
      <c r="AU177" s="256" t="s">
        <v>147</v>
      </c>
      <c r="AV177" s="11" t="s">
        <v>197</v>
      </c>
      <c r="AW177" s="11" t="s">
        <v>205</v>
      </c>
      <c r="AX177" s="11" t="s">
        <v>25</v>
      </c>
      <c r="AY177" s="256" t="s">
        <v>192</v>
      </c>
    </row>
    <row r="178" s="1" customFormat="1" ht="16.5" customHeight="1">
      <c r="B178" s="46"/>
      <c r="C178" s="219" t="s">
        <v>298</v>
      </c>
      <c r="D178" s="219" t="s">
        <v>193</v>
      </c>
      <c r="E178" s="220" t="s">
        <v>299</v>
      </c>
      <c r="F178" s="221" t="s">
        <v>300</v>
      </c>
      <c r="G178" s="221"/>
      <c r="H178" s="221"/>
      <c r="I178" s="221"/>
      <c r="J178" s="222" t="s">
        <v>245</v>
      </c>
      <c r="K178" s="223">
        <v>38.869</v>
      </c>
      <c r="L178" s="224">
        <v>0</v>
      </c>
      <c r="M178" s="225"/>
      <c r="N178" s="226">
        <f>ROUND(L178*K178,2)</f>
        <v>0</v>
      </c>
      <c r="O178" s="226"/>
      <c r="P178" s="226"/>
      <c r="Q178" s="226"/>
      <c r="R178" s="48"/>
      <c r="T178" s="227" t="s">
        <v>23</v>
      </c>
      <c r="U178" s="56" t="s">
        <v>47</v>
      </c>
      <c r="V178" s="47"/>
      <c r="W178" s="228">
        <f>V178*K178</f>
        <v>0</v>
      </c>
      <c r="X178" s="228">
        <v>0</v>
      </c>
      <c r="Y178" s="228">
        <f>X178*K178</f>
        <v>0</v>
      </c>
      <c r="Z178" s="228">
        <v>0</v>
      </c>
      <c r="AA178" s="229">
        <f>Z178*K178</f>
        <v>0</v>
      </c>
      <c r="AR178" s="22" t="s">
        <v>197</v>
      </c>
      <c r="AT178" s="22" t="s">
        <v>193</v>
      </c>
      <c r="AU178" s="22" t="s">
        <v>147</v>
      </c>
      <c r="AY178" s="22" t="s">
        <v>192</v>
      </c>
      <c r="BE178" s="142">
        <f>IF(U178="základní",N178,0)</f>
        <v>0</v>
      </c>
      <c r="BF178" s="142">
        <f>IF(U178="snížená",N178,0)</f>
        <v>0</v>
      </c>
      <c r="BG178" s="142">
        <f>IF(U178="zákl. přenesená",N178,0)</f>
        <v>0</v>
      </c>
      <c r="BH178" s="142">
        <f>IF(U178="sníž. přenesená",N178,0)</f>
        <v>0</v>
      </c>
      <c r="BI178" s="142">
        <f>IF(U178="nulová",N178,0)</f>
        <v>0</v>
      </c>
      <c r="BJ178" s="22" t="s">
        <v>25</v>
      </c>
      <c r="BK178" s="142">
        <f>ROUND(L178*K178,2)</f>
        <v>0</v>
      </c>
      <c r="BL178" s="22" t="s">
        <v>197</v>
      </c>
      <c r="BM178" s="22" t="s">
        <v>260</v>
      </c>
    </row>
    <row r="179" s="10" customFormat="1" ht="16.5" customHeight="1">
      <c r="B179" s="238"/>
      <c r="C179" s="239"/>
      <c r="D179" s="239"/>
      <c r="E179" s="240" t="s">
        <v>23</v>
      </c>
      <c r="F179" s="241" t="s">
        <v>386</v>
      </c>
      <c r="G179" s="242"/>
      <c r="H179" s="242"/>
      <c r="I179" s="242"/>
      <c r="J179" s="239"/>
      <c r="K179" s="243">
        <v>38.869467499999999</v>
      </c>
      <c r="L179" s="239"/>
      <c r="M179" s="239"/>
      <c r="N179" s="239"/>
      <c r="O179" s="239"/>
      <c r="P179" s="239"/>
      <c r="Q179" s="239"/>
      <c r="R179" s="244"/>
      <c r="T179" s="245"/>
      <c r="U179" s="239"/>
      <c r="V179" s="239"/>
      <c r="W179" s="239"/>
      <c r="X179" s="239"/>
      <c r="Y179" s="239"/>
      <c r="Z179" s="239"/>
      <c r="AA179" s="246"/>
      <c r="AT179" s="247" t="s">
        <v>204</v>
      </c>
      <c r="AU179" s="247" t="s">
        <v>147</v>
      </c>
      <c r="AV179" s="10" t="s">
        <v>147</v>
      </c>
      <c r="AW179" s="10" t="s">
        <v>205</v>
      </c>
      <c r="AX179" s="10" t="s">
        <v>25</v>
      </c>
      <c r="AY179" s="247" t="s">
        <v>192</v>
      </c>
    </row>
    <row r="180" s="1" customFormat="1" ht="16.5" customHeight="1">
      <c r="B180" s="46"/>
      <c r="C180" s="219" t="s">
        <v>302</v>
      </c>
      <c r="D180" s="219" t="s">
        <v>193</v>
      </c>
      <c r="E180" s="220" t="s">
        <v>303</v>
      </c>
      <c r="F180" s="221" t="s">
        <v>304</v>
      </c>
      <c r="G180" s="221"/>
      <c r="H180" s="221"/>
      <c r="I180" s="221"/>
      <c r="J180" s="222" t="s">
        <v>245</v>
      </c>
      <c r="K180" s="223">
        <v>110.16</v>
      </c>
      <c r="L180" s="224">
        <v>0</v>
      </c>
      <c r="M180" s="225"/>
      <c r="N180" s="226">
        <f>ROUND(L180*K180,2)</f>
        <v>0</v>
      </c>
      <c r="O180" s="226"/>
      <c r="P180" s="226"/>
      <c r="Q180" s="226"/>
      <c r="R180" s="48"/>
      <c r="T180" s="227" t="s">
        <v>23</v>
      </c>
      <c r="U180" s="56" t="s">
        <v>47</v>
      </c>
      <c r="V180" s="47"/>
      <c r="W180" s="228">
        <f>V180*K180</f>
        <v>0</v>
      </c>
      <c r="X180" s="228">
        <v>0</v>
      </c>
      <c r="Y180" s="228">
        <f>X180*K180</f>
        <v>0</v>
      </c>
      <c r="Z180" s="228">
        <v>0</v>
      </c>
      <c r="AA180" s="229">
        <f>Z180*K180</f>
        <v>0</v>
      </c>
      <c r="AR180" s="22" t="s">
        <v>197</v>
      </c>
      <c r="AT180" s="22" t="s">
        <v>193</v>
      </c>
      <c r="AU180" s="22" t="s">
        <v>147</v>
      </c>
      <c r="AY180" s="22" t="s">
        <v>192</v>
      </c>
      <c r="BE180" s="142">
        <f>IF(U180="základní",N180,0)</f>
        <v>0</v>
      </c>
      <c r="BF180" s="142">
        <f>IF(U180="snížená",N180,0)</f>
        <v>0</v>
      </c>
      <c r="BG180" s="142">
        <f>IF(U180="zákl. přenesená",N180,0)</f>
        <v>0</v>
      </c>
      <c r="BH180" s="142">
        <f>IF(U180="sníž. přenesená",N180,0)</f>
        <v>0</v>
      </c>
      <c r="BI180" s="142">
        <f>IF(U180="nulová",N180,0)</f>
        <v>0</v>
      </c>
      <c r="BJ180" s="22" t="s">
        <v>25</v>
      </c>
      <c r="BK180" s="142">
        <f>ROUND(L180*K180,2)</f>
        <v>0</v>
      </c>
      <c r="BL180" s="22" t="s">
        <v>197</v>
      </c>
      <c r="BM180" s="22" t="s">
        <v>11</v>
      </c>
    </row>
    <row r="181" s="10" customFormat="1" ht="16.5" customHeight="1">
      <c r="B181" s="238"/>
      <c r="C181" s="239"/>
      <c r="D181" s="239"/>
      <c r="E181" s="240" t="s">
        <v>23</v>
      </c>
      <c r="F181" s="241" t="s">
        <v>305</v>
      </c>
      <c r="G181" s="242"/>
      <c r="H181" s="242"/>
      <c r="I181" s="242"/>
      <c r="J181" s="239"/>
      <c r="K181" s="243">
        <v>110.16</v>
      </c>
      <c r="L181" s="239"/>
      <c r="M181" s="239"/>
      <c r="N181" s="239"/>
      <c r="O181" s="239"/>
      <c r="P181" s="239"/>
      <c r="Q181" s="239"/>
      <c r="R181" s="244"/>
      <c r="T181" s="245"/>
      <c r="U181" s="239"/>
      <c r="V181" s="239"/>
      <c r="W181" s="239"/>
      <c r="X181" s="239"/>
      <c r="Y181" s="239"/>
      <c r="Z181" s="239"/>
      <c r="AA181" s="246"/>
      <c r="AT181" s="247" t="s">
        <v>204</v>
      </c>
      <c r="AU181" s="247" t="s">
        <v>147</v>
      </c>
      <c r="AV181" s="10" t="s">
        <v>147</v>
      </c>
      <c r="AW181" s="10" t="s">
        <v>205</v>
      </c>
      <c r="AX181" s="10" t="s">
        <v>25</v>
      </c>
      <c r="AY181" s="247" t="s">
        <v>192</v>
      </c>
    </row>
    <row r="182" s="9" customFormat="1" ht="37.44" customHeight="1">
      <c r="B182" s="206"/>
      <c r="C182" s="207"/>
      <c r="D182" s="208" t="s">
        <v>162</v>
      </c>
      <c r="E182" s="208"/>
      <c r="F182" s="208"/>
      <c r="G182" s="208"/>
      <c r="H182" s="208"/>
      <c r="I182" s="208"/>
      <c r="J182" s="208"/>
      <c r="K182" s="208"/>
      <c r="L182" s="208"/>
      <c r="M182" s="208"/>
      <c r="N182" s="185">
        <f>BK182</f>
        <v>0</v>
      </c>
      <c r="O182" s="178"/>
      <c r="P182" s="178"/>
      <c r="Q182" s="178"/>
      <c r="R182" s="209"/>
      <c r="T182" s="210"/>
      <c r="U182" s="207"/>
      <c r="V182" s="207"/>
      <c r="W182" s="211">
        <f>W183+W186+W201</f>
        <v>0</v>
      </c>
      <c r="X182" s="207"/>
      <c r="Y182" s="211">
        <f>Y183+Y186+Y201</f>
        <v>0</v>
      </c>
      <c r="Z182" s="207"/>
      <c r="AA182" s="212">
        <f>AA183+AA186+AA201</f>
        <v>31.211300620000003</v>
      </c>
      <c r="AR182" s="213" t="s">
        <v>147</v>
      </c>
      <c r="AT182" s="214" t="s">
        <v>81</v>
      </c>
      <c r="AU182" s="214" t="s">
        <v>82</v>
      </c>
      <c r="AY182" s="213" t="s">
        <v>192</v>
      </c>
      <c r="BK182" s="215">
        <f>BK183+BK186+BK201</f>
        <v>0</v>
      </c>
    </row>
    <row r="183" s="9" customFormat="1" ht="19.92" customHeight="1">
      <c r="B183" s="206"/>
      <c r="C183" s="207"/>
      <c r="D183" s="216" t="s">
        <v>163</v>
      </c>
      <c r="E183" s="216"/>
      <c r="F183" s="216"/>
      <c r="G183" s="216"/>
      <c r="H183" s="216"/>
      <c r="I183" s="216"/>
      <c r="J183" s="216"/>
      <c r="K183" s="216"/>
      <c r="L183" s="216"/>
      <c r="M183" s="216"/>
      <c r="N183" s="217">
        <f>BK183</f>
        <v>0</v>
      </c>
      <c r="O183" s="218"/>
      <c r="P183" s="218"/>
      <c r="Q183" s="218"/>
      <c r="R183" s="209"/>
      <c r="T183" s="210"/>
      <c r="U183" s="207"/>
      <c r="V183" s="207"/>
      <c r="W183" s="211">
        <f>SUM(W184:W185)</f>
        <v>0</v>
      </c>
      <c r="X183" s="207"/>
      <c r="Y183" s="211">
        <f>SUM(Y184:Y185)</f>
        <v>0</v>
      </c>
      <c r="Z183" s="207"/>
      <c r="AA183" s="212">
        <f>SUM(AA184:AA185)</f>
        <v>4.2703598000000005</v>
      </c>
      <c r="AR183" s="213" t="s">
        <v>147</v>
      </c>
      <c r="AT183" s="214" t="s">
        <v>81</v>
      </c>
      <c r="AU183" s="214" t="s">
        <v>25</v>
      </c>
      <c r="AY183" s="213" t="s">
        <v>192</v>
      </c>
      <c r="BK183" s="215">
        <f>SUM(BK184:BK185)</f>
        <v>0</v>
      </c>
    </row>
    <row r="184" s="1" customFormat="1" ht="38.25" customHeight="1">
      <c r="B184" s="46"/>
      <c r="C184" s="219" t="s">
        <v>306</v>
      </c>
      <c r="D184" s="219" t="s">
        <v>193</v>
      </c>
      <c r="E184" s="220" t="s">
        <v>307</v>
      </c>
      <c r="F184" s="221" t="s">
        <v>308</v>
      </c>
      <c r="G184" s="221"/>
      <c r="H184" s="221"/>
      <c r="I184" s="221"/>
      <c r="J184" s="222" t="s">
        <v>210</v>
      </c>
      <c r="K184" s="223">
        <v>3050.2570000000001</v>
      </c>
      <c r="L184" s="224">
        <v>0</v>
      </c>
      <c r="M184" s="225"/>
      <c r="N184" s="226">
        <f>ROUND(L184*K184,2)</f>
        <v>0</v>
      </c>
      <c r="O184" s="226"/>
      <c r="P184" s="226"/>
      <c r="Q184" s="226"/>
      <c r="R184" s="48"/>
      <c r="T184" s="227" t="s">
        <v>23</v>
      </c>
      <c r="U184" s="56" t="s">
        <v>47</v>
      </c>
      <c r="V184" s="47"/>
      <c r="W184" s="228">
        <f>V184*K184</f>
        <v>0</v>
      </c>
      <c r="X184" s="228">
        <v>0</v>
      </c>
      <c r="Y184" s="228">
        <f>X184*K184</f>
        <v>0</v>
      </c>
      <c r="Z184" s="228">
        <v>0.0014</v>
      </c>
      <c r="AA184" s="229">
        <f>Z184*K184</f>
        <v>4.2703598000000005</v>
      </c>
      <c r="AR184" s="22" t="s">
        <v>267</v>
      </c>
      <c r="AT184" s="22" t="s">
        <v>193</v>
      </c>
      <c r="AU184" s="22" t="s">
        <v>147</v>
      </c>
      <c r="AY184" s="22" t="s">
        <v>192</v>
      </c>
      <c r="BE184" s="142">
        <f>IF(U184="základní",N184,0)</f>
        <v>0</v>
      </c>
      <c r="BF184" s="142">
        <f>IF(U184="snížená",N184,0)</f>
        <v>0</v>
      </c>
      <c r="BG184" s="142">
        <f>IF(U184="zákl. přenesená",N184,0)</f>
        <v>0</v>
      </c>
      <c r="BH184" s="142">
        <f>IF(U184="sníž. přenesená",N184,0)</f>
        <v>0</v>
      </c>
      <c r="BI184" s="142">
        <f>IF(U184="nulová",N184,0)</f>
        <v>0</v>
      </c>
      <c r="BJ184" s="22" t="s">
        <v>25</v>
      </c>
      <c r="BK184" s="142">
        <f>ROUND(L184*K184,2)</f>
        <v>0</v>
      </c>
      <c r="BL184" s="22" t="s">
        <v>267</v>
      </c>
      <c r="BM184" s="22" t="s">
        <v>309</v>
      </c>
    </row>
    <row r="185" s="10" customFormat="1" ht="16.5" customHeight="1">
      <c r="B185" s="238"/>
      <c r="C185" s="239"/>
      <c r="D185" s="239"/>
      <c r="E185" s="240" t="s">
        <v>23</v>
      </c>
      <c r="F185" s="241" t="s">
        <v>310</v>
      </c>
      <c r="G185" s="242"/>
      <c r="H185" s="242"/>
      <c r="I185" s="242"/>
      <c r="J185" s="239"/>
      <c r="K185" s="243">
        <v>3050.2569920000001</v>
      </c>
      <c r="L185" s="239"/>
      <c r="M185" s="239"/>
      <c r="N185" s="239"/>
      <c r="O185" s="239"/>
      <c r="P185" s="239"/>
      <c r="Q185" s="239"/>
      <c r="R185" s="244"/>
      <c r="T185" s="245"/>
      <c r="U185" s="239"/>
      <c r="V185" s="239"/>
      <c r="W185" s="239"/>
      <c r="X185" s="239"/>
      <c r="Y185" s="239"/>
      <c r="Z185" s="239"/>
      <c r="AA185" s="246"/>
      <c r="AT185" s="247" t="s">
        <v>204</v>
      </c>
      <c r="AU185" s="247" t="s">
        <v>147</v>
      </c>
      <c r="AV185" s="10" t="s">
        <v>147</v>
      </c>
      <c r="AW185" s="10" t="s">
        <v>205</v>
      </c>
      <c r="AX185" s="10" t="s">
        <v>25</v>
      </c>
      <c r="AY185" s="247" t="s">
        <v>192</v>
      </c>
    </row>
    <row r="186" s="9" customFormat="1" ht="29.88" customHeight="1">
      <c r="B186" s="206"/>
      <c r="C186" s="207"/>
      <c r="D186" s="216" t="s">
        <v>164</v>
      </c>
      <c r="E186" s="216"/>
      <c r="F186" s="216"/>
      <c r="G186" s="216"/>
      <c r="H186" s="216"/>
      <c r="I186" s="216"/>
      <c r="J186" s="216"/>
      <c r="K186" s="216"/>
      <c r="L186" s="216"/>
      <c r="M186" s="216"/>
      <c r="N186" s="217">
        <f>BK186</f>
        <v>0</v>
      </c>
      <c r="O186" s="218"/>
      <c r="P186" s="218"/>
      <c r="Q186" s="218"/>
      <c r="R186" s="209"/>
      <c r="T186" s="210"/>
      <c r="U186" s="207"/>
      <c r="V186" s="207"/>
      <c r="W186" s="211">
        <f>SUM(W187:W200)</f>
        <v>0</v>
      </c>
      <c r="X186" s="207"/>
      <c r="Y186" s="211">
        <f>SUM(Y187:Y200)</f>
        <v>0</v>
      </c>
      <c r="Z186" s="207"/>
      <c r="AA186" s="212">
        <f>SUM(AA187:AA200)</f>
        <v>4.2087418200000002</v>
      </c>
      <c r="AR186" s="213" t="s">
        <v>147</v>
      </c>
      <c r="AT186" s="214" t="s">
        <v>81</v>
      </c>
      <c r="AU186" s="214" t="s">
        <v>25</v>
      </c>
      <c r="AY186" s="213" t="s">
        <v>192</v>
      </c>
      <c r="BK186" s="215">
        <f>SUM(BK187:BK200)</f>
        <v>0</v>
      </c>
    </row>
    <row r="187" s="1" customFormat="1" ht="16.5" customHeight="1">
      <c r="B187" s="46"/>
      <c r="C187" s="219" t="s">
        <v>311</v>
      </c>
      <c r="D187" s="219" t="s">
        <v>193</v>
      </c>
      <c r="E187" s="220" t="s">
        <v>312</v>
      </c>
      <c r="F187" s="221" t="s">
        <v>313</v>
      </c>
      <c r="G187" s="221"/>
      <c r="H187" s="221"/>
      <c r="I187" s="221"/>
      <c r="J187" s="222" t="s">
        <v>240</v>
      </c>
      <c r="K187" s="223">
        <v>168.262</v>
      </c>
      <c r="L187" s="224">
        <v>0</v>
      </c>
      <c r="M187" s="225"/>
      <c r="N187" s="226">
        <f>ROUND(L187*K187,2)</f>
        <v>0</v>
      </c>
      <c r="O187" s="226"/>
      <c r="P187" s="226"/>
      <c r="Q187" s="226"/>
      <c r="R187" s="48"/>
      <c r="T187" s="227" t="s">
        <v>23</v>
      </c>
      <c r="U187" s="56" t="s">
        <v>47</v>
      </c>
      <c r="V187" s="47"/>
      <c r="W187" s="228">
        <f>V187*K187</f>
        <v>0</v>
      </c>
      <c r="X187" s="228">
        <v>0</v>
      </c>
      <c r="Y187" s="228">
        <f>X187*K187</f>
        <v>0</v>
      </c>
      <c r="Z187" s="228">
        <v>0.0018699999999999999</v>
      </c>
      <c r="AA187" s="229">
        <f>Z187*K187</f>
        <v>0.31464993999999996</v>
      </c>
      <c r="AR187" s="22" t="s">
        <v>267</v>
      </c>
      <c r="AT187" s="22" t="s">
        <v>193</v>
      </c>
      <c r="AU187" s="22" t="s">
        <v>147</v>
      </c>
      <c r="AY187" s="22" t="s">
        <v>192</v>
      </c>
      <c r="BE187" s="142">
        <f>IF(U187="základní",N187,0)</f>
        <v>0</v>
      </c>
      <c r="BF187" s="142">
        <f>IF(U187="snížená",N187,0)</f>
        <v>0</v>
      </c>
      <c r="BG187" s="142">
        <f>IF(U187="zákl. přenesená",N187,0)</f>
        <v>0</v>
      </c>
      <c r="BH187" s="142">
        <f>IF(U187="sníž. přenesená",N187,0)</f>
        <v>0</v>
      </c>
      <c r="BI187" s="142">
        <f>IF(U187="nulová",N187,0)</f>
        <v>0</v>
      </c>
      <c r="BJ187" s="22" t="s">
        <v>25</v>
      </c>
      <c r="BK187" s="142">
        <f>ROUND(L187*K187,2)</f>
        <v>0</v>
      </c>
      <c r="BL187" s="22" t="s">
        <v>267</v>
      </c>
      <c r="BM187" s="22" t="s">
        <v>314</v>
      </c>
    </row>
    <row r="188" s="10" customFormat="1" ht="16.5" customHeight="1">
      <c r="B188" s="238"/>
      <c r="C188" s="239"/>
      <c r="D188" s="239"/>
      <c r="E188" s="240" t="s">
        <v>23</v>
      </c>
      <c r="F188" s="241" t="s">
        <v>315</v>
      </c>
      <c r="G188" s="242"/>
      <c r="H188" s="242"/>
      <c r="I188" s="242"/>
      <c r="J188" s="239"/>
      <c r="K188" s="243">
        <v>168.262</v>
      </c>
      <c r="L188" s="239"/>
      <c r="M188" s="239"/>
      <c r="N188" s="239"/>
      <c r="O188" s="239"/>
      <c r="P188" s="239"/>
      <c r="Q188" s="239"/>
      <c r="R188" s="244"/>
      <c r="T188" s="245"/>
      <c r="U188" s="239"/>
      <c r="V188" s="239"/>
      <c r="W188" s="239"/>
      <c r="X188" s="239"/>
      <c r="Y188" s="239"/>
      <c r="Z188" s="239"/>
      <c r="AA188" s="246"/>
      <c r="AT188" s="247" t="s">
        <v>204</v>
      </c>
      <c r="AU188" s="247" t="s">
        <v>147</v>
      </c>
      <c r="AV188" s="10" t="s">
        <v>147</v>
      </c>
      <c r="AW188" s="10" t="s">
        <v>205</v>
      </c>
      <c r="AX188" s="10" t="s">
        <v>25</v>
      </c>
      <c r="AY188" s="247" t="s">
        <v>192</v>
      </c>
    </row>
    <row r="189" s="1" customFormat="1" ht="25.5" customHeight="1">
      <c r="B189" s="46"/>
      <c r="C189" s="219" t="s">
        <v>316</v>
      </c>
      <c r="D189" s="219" t="s">
        <v>193</v>
      </c>
      <c r="E189" s="220" t="s">
        <v>317</v>
      </c>
      <c r="F189" s="221" t="s">
        <v>318</v>
      </c>
      <c r="G189" s="221"/>
      <c r="H189" s="221"/>
      <c r="I189" s="221"/>
      <c r="J189" s="222" t="s">
        <v>240</v>
      </c>
      <c r="K189" s="223">
        <v>336.524</v>
      </c>
      <c r="L189" s="224">
        <v>0</v>
      </c>
      <c r="M189" s="225"/>
      <c r="N189" s="226">
        <f>ROUND(L189*K189,2)</f>
        <v>0</v>
      </c>
      <c r="O189" s="226"/>
      <c r="P189" s="226"/>
      <c r="Q189" s="226"/>
      <c r="R189" s="48"/>
      <c r="T189" s="227" t="s">
        <v>23</v>
      </c>
      <c r="U189" s="56" t="s">
        <v>47</v>
      </c>
      <c r="V189" s="47"/>
      <c r="W189" s="228">
        <f>V189*K189</f>
        <v>0</v>
      </c>
      <c r="X189" s="228">
        <v>0</v>
      </c>
      <c r="Y189" s="228">
        <f>X189*K189</f>
        <v>0</v>
      </c>
      <c r="Z189" s="228">
        <v>0.0017700000000000001</v>
      </c>
      <c r="AA189" s="229">
        <f>Z189*K189</f>
        <v>0.59564748000000001</v>
      </c>
      <c r="AR189" s="22" t="s">
        <v>267</v>
      </c>
      <c r="AT189" s="22" t="s">
        <v>193</v>
      </c>
      <c r="AU189" s="22" t="s">
        <v>147</v>
      </c>
      <c r="AY189" s="22" t="s">
        <v>192</v>
      </c>
      <c r="BE189" s="142">
        <f>IF(U189="základní",N189,0)</f>
        <v>0</v>
      </c>
      <c r="BF189" s="142">
        <f>IF(U189="snížená",N189,0)</f>
        <v>0</v>
      </c>
      <c r="BG189" s="142">
        <f>IF(U189="zákl. přenesená",N189,0)</f>
        <v>0</v>
      </c>
      <c r="BH189" s="142">
        <f>IF(U189="sníž. přenesená",N189,0)</f>
        <v>0</v>
      </c>
      <c r="BI189" s="142">
        <f>IF(U189="nulová",N189,0)</f>
        <v>0</v>
      </c>
      <c r="BJ189" s="22" t="s">
        <v>25</v>
      </c>
      <c r="BK189" s="142">
        <f>ROUND(L189*K189,2)</f>
        <v>0</v>
      </c>
      <c r="BL189" s="22" t="s">
        <v>267</v>
      </c>
      <c r="BM189" s="22" t="s">
        <v>319</v>
      </c>
    </row>
    <row r="190" s="10" customFormat="1" ht="16.5" customHeight="1">
      <c r="B190" s="238"/>
      <c r="C190" s="239"/>
      <c r="D190" s="239"/>
      <c r="E190" s="240" t="s">
        <v>23</v>
      </c>
      <c r="F190" s="241" t="s">
        <v>320</v>
      </c>
      <c r="G190" s="242"/>
      <c r="H190" s="242"/>
      <c r="I190" s="242"/>
      <c r="J190" s="239"/>
      <c r="K190" s="243">
        <v>336.524</v>
      </c>
      <c r="L190" s="239"/>
      <c r="M190" s="239"/>
      <c r="N190" s="239"/>
      <c r="O190" s="239"/>
      <c r="P190" s="239"/>
      <c r="Q190" s="239"/>
      <c r="R190" s="244"/>
      <c r="T190" s="245"/>
      <c r="U190" s="239"/>
      <c r="V190" s="239"/>
      <c r="W190" s="239"/>
      <c r="X190" s="239"/>
      <c r="Y190" s="239"/>
      <c r="Z190" s="239"/>
      <c r="AA190" s="246"/>
      <c r="AT190" s="247" t="s">
        <v>204</v>
      </c>
      <c r="AU190" s="247" t="s">
        <v>147</v>
      </c>
      <c r="AV190" s="10" t="s">
        <v>147</v>
      </c>
      <c r="AW190" s="10" t="s">
        <v>205</v>
      </c>
      <c r="AX190" s="10" t="s">
        <v>25</v>
      </c>
      <c r="AY190" s="247" t="s">
        <v>192</v>
      </c>
    </row>
    <row r="191" s="1" customFormat="1" ht="25.5" customHeight="1">
      <c r="B191" s="46"/>
      <c r="C191" s="219" t="s">
        <v>321</v>
      </c>
      <c r="D191" s="219" t="s">
        <v>193</v>
      </c>
      <c r="E191" s="220" t="s">
        <v>322</v>
      </c>
      <c r="F191" s="221" t="s">
        <v>323</v>
      </c>
      <c r="G191" s="221"/>
      <c r="H191" s="221"/>
      <c r="I191" s="221"/>
      <c r="J191" s="222" t="s">
        <v>240</v>
      </c>
      <c r="K191" s="223">
        <v>77.200000000000003</v>
      </c>
      <c r="L191" s="224">
        <v>0</v>
      </c>
      <c r="M191" s="225"/>
      <c r="N191" s="226">
        <f>ROUND(L191*K191,2)</f>
        <v>0</v>
      </c>
      <c r="O191" s="226"/>
      <c r="P191" s="226"/>
      <c r="Q191" s="226"/>
      <c r="R191" s="48"/>
      <c r="T191" s="227" t="s">
        <v>23</v>
      </c>
      <c r="U191" s="56" t="s">
        <v>47</v>
      </c>
      <c r="V191" s="47"/>
      <c r="W191" s="228">
        <f>V191*K191</f>
        <v>0</v>
      </c>
      <c r="X191" s="228">
        <v>0</v>
      </c>
      <c r="Y191" s="228">
        <f>X191*K191</f>
        <v>0</v>
      </c>
      <c r="Z191" s="228">
        <v>0.00191</v>
      </c>
      <c r="AA191" s="229">
        <f>Z191*K191</f>
        <v>0.147452</v>
      </c>
      <c r="AR191" s="22" t="s">
        <v>267</v>
      </c>
      <c r="AT191" s="22" t="s">
        <v>193</v>
      </c>
      <c r="AU191" s="22" t="s">
        <v>147</v>
      </c>
      <c r="AY191" s="22" t="s">
        <v>192</v>
      </c>
      <c r="BE191" s="142">
        <f>IF(U191="základní",N191,0)</f>
        <v>0</v>
      </c>
      <c r="BF191" s="142">
        <f>IF(U191="snížená",N191,0)</f>
        <v>0</v>
      </c>
      <c r="BG191" s="142">
        <f>IF(U191="zákl. přenesená",N191,0)</f>
        <v>0</v>
      </c>
      <c r="BH191" s="142">
        <f>IF(U191="sníž. přenesená",N191,0)</f>
        <v>0</v>
      </c>
      <c r="BI191" s="142">
        <f>IF(U191="nulová",N191,0)</f>
        <v>0</v>
      </c>
      <c r="BJ191" s="22" t="s">
        <v>25</v>
      </c>
      <c r="BK191" s="142">
        <f>ROUND(L191*K191,2)</f>
        <v>0</v>
      </c>
      <c r="BL191" s="22" t="s">
        <v>267</v>
      </c>
      <c r="BM191" s="22" t="s">
        <v>324</v>
      </c>
    </row>
    <row r="192" s="10" customFormat="1" ht="16.5" customHeight="1">
      <c r="B192" s="238"/>
      <c r="C192" s="239"/>
      <c r="D192" s="239"/>
      <c r="E192" s="240" t="s">
        <v>23</v>
      </c>
      <c r="F192" s="241" t="s">
        <v>325</v>
      </c>
      <c r="G192" s="242"/>
      <c r="H192" s="242"/>
      <c r="I192" s="242"/>
      <c r="J192" s="239"/>
      <c r="K192" s="243">
        <v>77.200000000000003</v>
      </c>
      <c r="L192" s="239"/>
      <c r="M192" s="239"/>
      <c r="N192" s="239"/>
      <c r="O192" s="239"/>
      <c r="P192" s="239"/>
      <c r="Q192" s="239"/>
      <c r="R192" s="244"/>
      <c r="T192" s="245"/>
      <c r="U192" s="239"/>
      <c r="V192" s="239"/>
      <c r="W192" s="239"/>
      <c r="X192" s="239"/>
      <c r="Y192" s="239"/>
      <c r="Z192" s="239"/>
      <c r="AA192" s="246"/>
      <c r="AT192" s="247" t="s">
        <v>204</v>
      </c>
      <c r="AU192" s="247" t="s">
        <v>147</v>
      </c>
      <c r="AV192" s="10" t="s">
        <v>147</v>
      </c>
      <c r="AW192" s="10" t="s">
        <v>205</v>
      </c>
      <c r="AX192" s="10" t="s">
        <v>25</v>
      </c>
      <c r="AY192" s="247" t="s">
        <v>192</v>
      </c>
    </row>
    <row r="193" s="1" customFormat="1" ht="16.5" customHeight="1">
      <c r="B193" s="46"/>
      <c r="C193" s="219" t="s">
        <v>326</v>
      </c>
      <c r="D193" s="219" t="s">
        <v>193</v>
      </c>
      <c r="E193" s="220" t="s">
        <v>327</v>
      </c>
      <c r="F193" s="221" t="s">
        <v>328</v>
      </c>
      <c r="G193" s="221"/>
      <c r="H193" s="221"/>
      <c r="I193" s="221"/>
      <c r="J193" s="222" t="s">
        <v>240</v>
      </c>
      <c r="K193" s="223">
        <v>57.799999999999997</v>
      </c>
      <c r="L193" s="224">
        <v>0</v>
      </c>
      <c r="M193" s="225"/>
      <c r="N193" s="226">
        <f>ROUND(L193*K193,2)</f>
        <v>0</v>
      </c>
      <c r="O193" s="226"/>
      <c r="P193" s="226"/>
      <c r="Q193" s="226"/>
      <c r="R193" s="48"/>
      <c r="T193" s="227" t="s">
        <v>23</v>
      </c>
      <c r="U193" s="56" t="s">
        <v>47</v>
      </c>
      <c r="V193" s="47"/>
      <c r="W193" s="228">
        <f>V193*K193</f>
        <v>0</v>
      </c>
      <c r="X193" s="228">
        <v>0</v>
      </c>
      <c r="Y193" s="228">
        <f>X193*K193</f>
        <v>0</v>
      </c>
      <c r="Z193" s="228">
        <v>0.00175</v>
      </c>
      <c r="AA193" s="229">
        <f>Z193*K193</f>
        <v>0.10115</v>
      </c>
      <c r="AR193" s="22" t="s">
        <v>267</v>
      </c>
      <c r="AT193" s="22" t="s">
        <v>193</v>
      </c>
      <c r="AU193" s="22" t="s">
        <v>147</v>
      </c>
      <c r="AY193" s="22" t="s">
        <v>192</v>
      </c>
      <c r="BE193" s="142">
        <f>IF(U193="základní",N193,0)</f>
        <v>0</v>
      </c>
      <c r="BF193" s="142">
        <f>IF(U193="snížená",N193,0)</f>
        <v>0</v>
      </c>
      <c r="BG193" s="142">
        <f>IF(U193="zákl. přenesená",N193,0)</f>
        <v>0</v>
      </c>
      <c r="BH193" s="142">
        <f>IF(U193="sníž. přenesená",N193,0)</f>
        <v>0</v>
      </c>
      <c r="BI193" s="142">
        <f>IF(U193="nulová",N193,0)</f>
        <v>0</v>
      </c>
      <c r="BJ193" s="22" t="s">
        <v>25</v>
      </c>
      <c r="BK193" s="142">
        <f>ROUND(L193*K193,2)</f>
        <v>0</v>
      </c>
      <c r="BL193" s="22" t="s">
        <v>267</v>
      </c>
      <c r="BM193" s="22" t="s">
        <v>329</v>
      </c>
    </row>
    <row r="194" s="10" customFormat="1" ht="16.5" customHeight="1">
      <c r="B194" s="238"/>
      <c r="C194" s="239"/>
      <c r="D194" s="239"/>
      <c r="E194" s="240" t="s">
        <v>23</v>
      </c>
      <c r="F194" s="241" t="s">
        <v>330</v>
      </c>
      <c r="G194" s="242"/>
      <c r="H194" s="242"/>
      <c r="I194" s="242"/>
      <c r="J194" s="239"/>
      <c r="K194" s="243">
        <v>57.799999999999997</v>
      </c>
      <c r="L194" s="239"/>
      <c r="M194" s="239"/>
      <c r="N194" s="239"/>
      <c r="O194" s="239"/>
      <c r="P194" s="239"/>
      <c r="Q194" s="239"/>
      <c r="R194" s="244"/>
      <c r="T194" s="245"/>
      <c r="U194" s="239"/>
      <c r="V194" s="239"/>
      <c r="W194" s="239"/>
      <c r="X194" s="239"/>
      <c r="Y194" s="239"/>
      <c r="Z194" s="239"/>
      <c r="AA194" s="246"/>
      <c r="AT194" s="247" t="s">
        <v>204</v>
      </c>
      <c r="AU194" s="247" t="s">
        <v>147</v>
      </c>
      <c r="AV194" s="10" t="s">
        <v>147</v>
      </c>
      <c r="AW194" s="10" t="s">
        <v>205</v>
      </c>
      <c r="AX194" s="10" t="s">
        <v>25</v>
      </c>
      <c r="AY194" s="247" t="s">
        <v>192</v>
      </c>
    </row>
    <row r="195" s="1" customFormat="1" ht="16.5" customHeight="1">
      <c r="B195" s="46"/>
      <c r="C195" s="219" t="s">
        <v>331</v>
      </c>
      <c r="D195" s="219" t="s">
        <v>193</v>
      </c>
      <c r="E195" s="220" t="s">
        <v>332</v>
      </c>
      <c r="F195" s="221" t="s">
        <v>333</v>
      </c>
      <c r="G195" s="221"/>
      <c r="H195" s="221"/>
      <c r="I195" s="221"/>
      <c r="J195" s="222" t="s">
        <v>240</v>
      </c>
      <c r="K195" s="223">
        <v>336.524</v>
      </c>
      <c r="L195" s="224">
        <v>0</v>
      </c>
      <c r="M195" s="225"/>
      <c r="N195" s="226">
        <f>ROUND(L195*K195,2)</f>
        <v>0</v>
      </c>
      <c r="O195" s="226"/>
      <c r="P195" s="226"/>
      <c r="Q195" s="226"/>
      <c r="R195" s="48"/>
      <c r="T195" s="227" t="s">
        <v>23</v>
      </c>
      <c r="U195" s="56" t="s">
        <v>47</v>
      </c>
      <c r="V195" s="47"/>
      <c r="W195" s="228">
        <f>V195*K195</f>
        <v>0</v>
      </c>
      <c r="X195" s="228">
        <v>0</v>
      </c>
      <c r="Y195" s="228">
        <f>X195*K195</f>
        <v>0</v>
      </c>
      <c r="Z195" s="228">
        <v>0.0025999999999999999</v>
      </c>
      <c r="AA195" s="229">
        <f>Z195*K195</f>
        <v>0.87496239999999992</v>
      </c>
      <c r="AR195" s="22" t="s">
        <v>267</v>
      </c>
      <c r="AT195" s="22" t="s">
        <v>193</v>
      </c>
      <c r="AU195" s="22" t="s">
        <v>147</v>
      </c>
      <c r="AY195" s="22" t="s">
        <v>192</v>
      </c>
      <c r="BE195" s="142">
        <f>IF(U195="základní",N195,0)</f>
        <v>0</v>
      </c>
      <c r="BF195" s="142">
        <f>IF(U195="snížená",N195,0)</f>
        <v>0</v>
      </c>
      <c r="BG195" s="142">
        <f>IF(U195="zákl. přenesená",N195,0)</f>
        <v>0</v>
      </c>
      <c r="BH195" s="142">
        <f>IF(U195="sníž. přenesená",N195,0)</f>
        <v>0</v>
      </c>
      <c r="BI195" s="142">
        <f>IF(U195="nulová",N195,0)</f>
        <v>0</v>
      </c>
      <c r="BJ195" s="22" t="s">
        <v>25</v>
      </c>
      <c r="BK195" s="142">
        <f>ROUND(L195*K195,2)</f>
        <v>0</v>
      </c>
      <c r="BL195" s="22" t="s">
        <v>267</v>
      </c>
      <c r="BM195" s="22" t="s">
        <v>334</v>
      </c>
    </row>
    <row r="196" s="10" customFormat="1" ht="16.5" customHeight="1">
      <c r="B196" s="238"/>
      <c r="C196" s="239"/>
      <c r="D196" s="239"/>
      <c r="E196" s="240" t="s">
        <v>23</v>
      </c>
      <c r="F196" s="241" t="s">
        <v>320</v>
      </c>
      <c r="G196" s="242"/>
      <c r="H196" s="242"/>
      <c r="I196" s="242"/>
      <c r="J196" s="239"/>
      <c r="K196" s="243">
        <v>336.524</v>
      </c>
      <c r="L196" s="239"/>
      <c r="M196" s="239"/>
      <c r="N196" s="239"/>
      <c r="O196" s="239"/>
      <c r="P196" s="239"/>
      <c r="Q196" s="239"/>
      <c r="R196" s="244"/>
      <c r="T196" s="245"/>
      <c r="U196" s="239"/>
      <c r="V196" s="239"/>
      <c r="W196" s="239"/>
      <c r="X196" s="239"/>
      <c r="Y196" s="239"/>
      <c r="Z196" s="239"/>
      <c r="AA196" s="246"/>
      <c r="AT196" s="247" t="s">
        <v>204</v>
      </c>
      <c r="AU196" s="247" t="s">
        <v>147</v>
      </c>
      <c r="AV196" s="10" t="s">
        <v>147</v>
      </c>
      <c r="AW196" s="10" t="s">
        <v>205</v>
      </c>
      <c r="AX196" s="10" t="s">
        <v>25</v>
      </c>
      <c r="AY196" s="247" t="s">
        <v>192</v>
      </c>
    </row>
    <row r="197" s="1" customFormat="1" ht="16.5" customHeight="1">
      <c r="B197" s="46"/>
      <c r="C197" s="219" t="s">
        <v>335</v>
      </c>
      <c r="D197" s="219" t="s">
        <v>193</v>
      </c>
      <c r="E197" s="220" t="s">
        <v>336</v>
      </c>
      <c r="F197" s="221" t="s">
        <v>337</v>
      </c>
      <c r="G197" s="221"/>
      <c r="H197" s="221"/>
      <c r="I197" s="221"/>
      <c r="J197" s="222" t="s">
        <v>240</v>
      </c>
      <c r="K197" s="223">
        <v>518</v>
      </c>
      <c r="L197" s="224">
        <v>0</v>
      </c>
      <c r="M197" s="225"/>
      <c r="N197" s="226">
        <f>ROUND(L197*K197,2)</f>
        <v>0</v>
      </c>
      <c r="O197" s="226"/>
      <c r="P197" s="226"/>
      <c r="Q197" s="226"/>
      <c r="R197" s="48"/>
      <c r="T197" s="227" t="s">
        <v>23</v>
      </c>
      <c r="U197" s="56" t="s">
        <v>47</v>
      </c>
      <c r="V197" s="47"/>
      <c r="W197" s="228">
        <f>V197*K197</f>
        <v>0</v>
      </c>
      <c r="X197" s="228">
        <v>0</v>
      </c>
      <c r="Y197" s="228">
        <f>X197*K197</f>
        <v>0</v>
      </c>
      <c r="Z197" s="228">
        <v>0.0039399999999999999</v>
      </c>
      <c r="AA197" s="229">
        <f>Z197*K197</f>
        <v>2.0409199999999998</v>
      </c>
      <c r="AR197" s="22" t="s">
        <v>267</v>
      </c>
      <c r="AT197" s="22" t="s">
        <v>193</v>
      </c>
      <c r="AU197" s="22" t="s">
        <v>147</v>
      </c>
      <c r="AY197" s="22" t="s">
        <v>192</v>
      </c>
      <c r="BE197" s="142">
        <f>IF(U197="základní",N197,0)</f>
        <v>0</v>
      </c>
      <c r="BF197" s="142">
        <f>IF(U197="snížená",N197,0)</f>
        <v>0</v>
      </c>
      <c r="BG197" s="142">
        <f>IF(U197="zákl. přenesená",N197,0)</f>
        <v>0</v>
      </c>
      <c r="BH197" s="142">
        <f>IF(U197="sníž. přenesená",N197,0)</f>
        <v>0</v>
      </c>
      <c r="BI197" s="142">
        <f>IF(U197="nulová",N197,0)</f>
        <v>0</v>
      </c>
      <c r="BJ197" s="22" t="s">
        <v>25</v>
      </c>
      <c r="BK197" s="142">
        <f>ROUND(L197*K197,2)</f>
        <v>0</v>
      </c>
      <c r="BL197" s="22" t="s">
        <v>267</v>
      </c>
      <c r="BM197" s="22" t="s">
        <v>338</v>
      </c>
    </row>
    <row r="198" s="10" customFormat="1" ht="16.5" customHeight="1">
      <c r="B198" s="238"/>
      <c r="C198" s="239"/>
      <c r="D198" s="239"/>
      <c r="E198" s="240" t="s">
        <v>23</v>
      </c>
      <c r="F198" s="241" t="s">
        <v>339</v>
      </c>
      <c r="G198" s="242"/>
      <c r="H198" s="242"/>
      <c r="I198" s="242"/>
      <c r="J198" s="239"/>
      <c r="K198" s="243">
        <v>518</v>
      </c>
      <c r="L198" s="239"/>
      <c r="M198" s="239"/>
      <c r="N198" s="239"/>
      <c r="O198" s="239"/>
      <c r="P198" s="239"/>
      <c r="Q198" s="239"/>
      <c r="R198" s="244"/>
      <c r="T198" s="245"/>
      <c r="U198" s="239"/>
      <c r="V198" s="239"/>
      <c r="W198" s="239"/>
      <c r="X198" s="239"/>
      <c r="Y198" s="239"/>
      <c r="Z198" s="239"/>
      <c r="AA198" s="246"/>
      <c r="AT198" s="247" t="s">
        <v>204</v>
      </c>
      <c r="AU198" s="247" t="s">
        <v>147</v>
      </c>
      <c r="AV198" s="10" t="s">
        <v>147</v>
      </c>
      <c r="AW198" s="10" t="s">
        <v>205</v>
      </c>
      <c r="AX198" s="10" t="s">
        <v>25</v>
      </c>
      <c r="AY198" s="247" t="s">
        <v>192</v>
      </c>
    </row>
    <row r="199" s="1" customFormat="1" ht="16.5" customHeight="1">
      <c r="B199" s="46"/>
      <c r="C199" s="219" t="s">
        <v>340</v>
      </c>
      <c r="D199" s="219" t="s">
        <v>193</v>
      </c>
      <c r="E199" s="220" t="s">
        <v>341</v>
      </c>
      <c r="F199" s="221" t="s">
        <v>342</v>
      </c>
      <c r="G199" s="221"/>
      <c r="H199" s="221"/>
      <c r="I199" s="221"/>
      <c r="J199" s="222" t="s">
        <v>196</v>
      </c>
      <c r="K199" s="223">
        <v>34</v>
      </c>
      <c r="L199" s="224">
        <v>0</v>
      </c>
      <c r="M199" s="225"/>
      <c r="N199" s="226">
        <f>ROUND(L199*K199,2)</f>
        <v>0</v>
      </c>
      <c r="O199" s="226"/>
      <c r="P199" s="226"/>
      <c r="Q199" s="226"/>
      <c r="R199" s="48"/>
      <c r="T199" s="227" t="s">
        <v>23</v>
      </c>
      <c r="U199" s="56" t="s">
        <v>47</v>
      </c>
      <c r="V199" s="47"/>
      <c r="W199" s="228">
        <f>V199*K199</f>
        <v>0</v>
      </c>
      <c r="X199" s="228">
        <v>0</v>
      </c>
      <c r="Y199" s="228">
        <f>X199*K199</f>
        <v>0</v>
      </c>
      <c r="Z199" s="228">
        <v>0.0039399999999999999</v>
      </c>
      <c r="AA199" s="229">
        <f>Z199*K199</f>
        <v>0.13396</v>
      </c>
      <c r="AR199" s="22" t="s">
        <v>267</v>
      </c>
      <c r="AT199" s="22" t="s">
        <v>193</v>
      </c>
      <c r="AU199" s="22" t="s">
        <v>147</v>
      </c>
      <c r="AY199" s="22" t="s">
        <v>192</v>
      </c>
      <c r="BE199" s="142">
        <f>IF(U199="základní",N199,0)</f>
        <v>0</v>
      </c>
      <c r="BF199" s="142">
        <f>IF(U199="snížená",N199,0)</f>
        <v>0</v>
      </c>
      <c r="BG199" s="142">
        <f>IF(U199="zákl. přenesená",N199,0)</f>
        <v>0</v>
      </c>
      <c r="BH199" s="142">
        <f>IF(U199="sníž. přenesená",N199,0)</f>
        <v>0</v>
      </c>
      <c r="BI199" s="142">
        <f>IF(U199="nulová",N199,0)</f>
        <v>0</v>
      </c>
      <c r="BJ199" s="22" t="s">
        <v>25</v>
      </c>
      <c r="BK199" s="142">
        <f>ROUND(L199*K199,2)</f>
        <v>0</v>
      </c>
      <c r="BL199" s="22" t="s">
        <v>267</v>
      </c>
      <c r="BM199" s="22" t="s">
        <v>343</v>
      </c>
    </row>
    <row r="200" s="10" customFormat="1" ht="16.5" customHeight="1">
      <c r="B200" s="238"/>
      <c r="C200" s="239"/>
      <c r="D200" s="239"/>
      <c r="E200" s="240" t="s">
        <v>23</v>
      </c>
      <c r="F200" s="241" t="s">
        <v>344</v>
      </c>
      <c r="G200" s="242"/>
      <c r="H200" s="242"/>
      <c r="I200" s="242"/>
      <c r="J200" s="239"/>
      <c r="K200" s="243">
        <v>34</v>
      </c>
      <c r="L200" s="239"/>
      <c r="M200" s="239"/>
      <c r="N200" s="239"/>
      <c r="O200" s="239"/>
      <c r="P200" s="239"/>
      <c r="Q200" s="239"/>
      <c r="R200" s="244"/>
      <c r="T200" s="245"/>
      <c r="U200" s="239"/>
      <c r="V200" s="239"/>
      <c r="W200" s="239"/>
      <c r="X200" s="239"/>
      <c r="Y200" s="239"/>
      <c r="Z200" s="239"/>
      <c r="AA200" s="246"/>
      <c r="AT200" s="247" t="s">
        <v>204</v>
      </c>
      <c r="AU200" s="247" t="s">
        <v>147</v>
      </c>
      <c r="AV200" s="10" t="s">
        <v>147</v>
      </c>
      <c r="AW200" s="10" t="s">
        <v>205</v>
      </c>
      <c r="AX200" s="10" t="s">
        <v>25</v>
      </c>
      <c r="AY200" s="247" t="s">
        <v>192</v>
      </c>
    </row>
    <row r="201" s="9" customFormat="1" ht="29.88" customHeight="1">
      <c r="B201" s="206"/>
      <c r="C201" s="207"/>
      <c r="D201" s="216" t="s">
        <v>165</v>
      </c>
      <c r="E201" s="216"/>
      <c r="F201" s="216"/>
      <c r="G201" s="216"/>
      <c r="H201" s="216"/>
      <c r="I201" s="216"/>
      <c r="J201" s="216"/>
      <c r="K201" s="216"/>
      <c r="L201" s="216"/>
      <c r="M201" s="216"/>
      <c r="N201" s="217">
        <f>BK201</f>
        <v>0</v>
      </c>
      <c r="O201" s="218"/>
      <c r="P201" s="218"/>
      <c r="Q201" s="218"/>
      <c r="R201" s="209"/>
      <c r="T201" s="210"/>
      <c r="U201" s="207"/>
      <c r="V201" s="207"/>
      <c r="W201" s="211">
        <f>SUM(W202:W207)</f>
        <v>0</v>
      </c>
      <c r="X201" s="207"/>
      <c r="Y201" s="211">
        <f>SUM(Y202:Y207)</f>
        <v>0</v>
      </c>
      <c r="Z201" s="207"/>
      <c r="AA201" s="212">
        <f>SUM(AA202:AA207)</f>
        <v>22.732199000000001</v>
      </c>
      <c r="AR201" s="213" t="s">
        <v>147</v>
      </c>
      <c r="AT201" s="214" t="s">
        <v>81</v>
      </c>
      <c r="AU201" s="214" t="s">
        <v>25</v>
      </c>
      <c r="AY201" s="213" t="s">
        <v>192</v>
      </c>
      <c r="BK201" s="215">
        <f>SUM(BK202:BK207)</f>
        <v>0</v>
      </c>
    </row>
    <row r="202" s="1" customFormat="1" ht="25.5" customHeight="1">
      <c r="B202" s="46"/>
      <c r="C202" s="219" t="s">
        <v>345</v>
      </c>
      <c r="D202" s="219" t="s">
        <v>193</v>
      </c>
      <c r="E202" s="220" t="s">
        <v>346</v>
      </c>
      <c r="F202" s="221" t="s">
        <v>347</v>
      </c>
      <c r="G202" s="221"/>
      <c r="H202" s="221"/>
      <c r="I202" s="221"/>
      <c r="J202" s="222" t="s">
        <v>23</v>
      </c>
      <c r="K202" s="223">
        <v>3247.4569999999999</v>
      </c>
      <c r="L202" s="224">
        <v>0</v>
      </c>
      <c r="M202" s="225"/>
      <c r="N202" s="226">
        <f>ROUND(L202*K202,2)</f>
        <v>0</v>
      </c>
      <c r="O202" s="226"/>
      <c r="P202" s="226"/>
      <c r="Q202" s="226"/>
      <c r="R202" s="48"/>
      <c r="T202" s="227" t="s">
        <v>23</v>
      </c>
      <c r="U202" s="56" t="s">
        <v>47</v>
      </c>
      <c r="V202" s="47"/>
      <c r="W202" s="228">
        <f>V202*K202</f>
        <v>0</v>
      </c>
      <c r="X202" s="228">
        <v>0</v>
      </c>
      <c r="Y202" s="228">
        <f>X202*K202</f>
        <v>0</v>
      </c>
      <c r="Z202" s="228">
        <v>0.0070000000000000001</v>
      </c>
      <c r="AA202" s="229">
        <f>Z202*K202</f>
        <v>22.732199000000001</v>
      </c>
      <c r="AR202" s="22" t="s">
        <v>267</v>
      </c>
      <c r="AT202" s="22" t="s">
        <v>193</v>
      </c>
      <c r="AU202" s="22" t="s">
        <v>147</v>
      </c>
      <c r="AY202" s="22" t="s">
        <v>192</v>
      </c>
      <c r="BE202" s="142">
        <f>IF(U202="základní",N202,0)</f>
        <v>0</v>
      </c>
      <c r="BF202" s="142">
        <f>IF(U202="snížená",N202,0)</f>
        <v>0</v>
      </c>
      <c r="BG202" s="142">
        <f>IF(U202="zákl. přenesená",N202,0)</f>
        <v>0</v>
      </c>
      <c r="BH202" s="142">
        <f>IF(U202="sníž. přenesená",N202,0)</f>
        <v>0</v>
      </c>
      <c r="BI202" s="142">
        <f>IF(U202="nulová",N202,0)</f>
        <v>0</v>
      </c>
      <c r="BJ202" s="22" t="s">
        <v>25</v>
      </c>
      <c r="BK202" s="142">
        <f>ROUND(L202*K202,2)</f>
        <v>0</v>
      </c>
      <c r="BL202" s="22" t="s">
        <v>267</v>
      </c>
      <c r="BM202" s="22" t="s">
        <v>348</v>
      </c>
    </row>
    <row r="203" s="10" customFormat="1" ht="16.5" customHeight="1">
      <c r="B203" s="238"/>
      <c r="C203" s="239"/>
      <c r="D203" s="239"/>
      <c r="E203" s="240" t="s">
        <v>23</v>
      </c>
      <c r="F203" s="241" t="s">
        <v>349</v>
      </c>
      <c r="G203" s="242"/>
      <c r="H203" s="242"/>
      <c r="I203" s="242"/>
      <c r="J203" s="239"/>
      <c r="K203" s="243">
        <v>3247.4566</v>
      </c>
      <c r="L203" s="239"/>
      <c r="M203" s="239"/>
      <c r="N203" s="239"/>
      <c r="O203" s="239"/>
      <c r="P203" s="239"/>
      <c r="Q203" s="239"/>
      <c r="R203" s="244"/>
      <c r="T203" s="245"/>
      <c r="U203" s="239"/>
      <c r="V203" s="239"/>
      <c r="W203" s="239"/>
      <c r="X203" s="239"/>
      <c r="Y203" s="239"/>
      <c r="Z203" s="239"/>
      <c r="AA203" s="246"/>
      <c r="AT203" s="247" t="s">
        <v>204</v>
      </c>
      <c r="AU203" s="247" t="s">
        <v>147</v>
      </c>
      <c r="AV203" s="10" t="s">
        <v>147</v>
      </c>
      <c r="AW203" s="10" t="s">
        <v>205</v>
      </c>
      <c r="AX203" s="10" t="s">
        <v>25</v>
      </c>
      <c r="AY203" s="247" t="s">
        <v>192</v>
      </c>
    </row>
    <row r="204" s="1" customFormat="1" ht="16.5" customHeight="1">
      <c r="B204" s="46"/>
      <c r="C204" s="219" t="s">
        <v>350</v>
      </c>
      <c r="D204" s="219" t="s">
        <v>193</v>
      </c>
      <c r="E204" s="220" t="s">
        <v>356</v>
      </c>
      <c r="F204" s="221" t="s">
        <v>357</v>
      </c>
      <c r="G204" s="221"/>
      <c r="H204" s="221"/>
      <c r="I204" s="221"/>
      <c r="J204" s="222" t="s">
        <v>210</v>
      </c>
      <c r="K204" s="223">
        <v>2934.085</v>
      </c>
      <c r="L204" s="224">
        <v>0</v>
      </c>
      <c r="M204" s="225"/>
      <c r="N204" s="226">
        <f>ROUND(L204*K204,2)</f>
        <v>0</v>
      </c>
      <c r="O204" s="226"/>
      <c r="P204" s="226"/>
      <c r="Q204" s="226"/>
      <c r="R204" s="48"/>
      <c r="T204" s="227" t="s">
        <v>23</v>
      </c>
      <c r="U204" s="56" t="s">
        <v>47</v>
      </c>
      <c r="V204" s="47"/>
      <c r="W204" s="228">
        <f>V204*K204</f>
        <v>0</v>
      </c>
      <c r="X204" s="228">
        <v>0</v>
      </c>
      <c r="Y204" s="228">
        <f>X204*K204</f>
        <v>0</v>
      </c>
      <c r="Z204" s="228">
        <v>0</v>
      </c>
      <c r="AA204" s="229">
        <f>Z204*K204</f>
        <v>0</v>
      </c>
      <c r="AR204" s="22" t="s">
        <v>267</v>
      </c>
      <c r="AT204" s="22" t="s">
        <v>193</v>
      </c>
      <c r="AU204" s="22" t="s">
        <v>147</v>
      </c>
      <c r="AY204" s="22" t="s">
        <v>192</v>
      </c>
      <c r="BE204" s="142">
        <f>IF(U204="základní",N204,0)</f>
        <v>0</v>
      </c>
      <c r="BF204" s="142">
        <f>IF(U204="snížená",N204,0)</f>
        <v>0</v>
      </c>
      <c r="BG204" s="142">
        <f>IF(U204="zákl. přenesená",N204,0)</f>
        <v>0</v>
      </c>
      <c r="BH204" s="142">
        <f>IF(U204="sníž. přenesená",N204,0)</f>
        <v>0</v>
      </c>
      <c r="BI204" s="142">
        <f>IF(U204="nulová",N204,0)</f>
        <v>0</v>
      </c>
      <c r="BJ204" s="22" t="s">
        <v>25</v>
      </c>
      <c r="BK204" s="142">
        <f>ROUND(L204*K204,2)</f>
        <v>0</v>
      </c>
      <c r="BL204" s="22" t="s">
        <v>267</v>
      </c>
      <c r="BM204" s="22" t="s">
        <v>358</v>
      </c>
    </row>
    <row r="205" s="10" customFormat="1" ht="16.5" customHeight="1">
      <c r="B205" s="238"/>
      <c r="C205" s="239"/>
      <c r="D205" s="239"/>
      <c r="E205" s="240" t="s">
        <v>23</v>
      </c>
      <c r="F205" s="241" t="s">
        <v>359</v>
      </c>
      <c r="G205" s="242"/>
      <c r="H205" s="242"/>
      <c r="I205" s="242"/>
      <c r="J205" s="239"/>
      <c r="K205" s="243">
        <v>2934.085</v>
      </c>
      <c r="L205" s="239"/>
      <c r="M205" s="239"/>
      <c r="N205" s="239"/>
      <c r="O205" s="239"/>
      <c r="P205" s="239"/>
      <c r="Q205" s="239"/>
      <c r="R205" s="244"/>
      <c r="T205" s="245"/>
      <c r="U205" s="239"/>
      <c r="V205" s="239"/>
      <c r="W205" s="239"/>
      <c r="X205" s="239"/>
      <c r="Y205" s="239"/>
      <c r="Z205" s="239"/>
      <c r="AA205" s="246"/>
      <c r="AT205" s="247" t="s">
        <v>204</v>
      </c>
      <c r="AU205" s="247" t="s">
        <v>147</v>
      </c>
      <c r="AV205" s="10" t="s">
        <v>147</v>
      </c>
      <c r="AW205" s="10" t="s">
        <v>205</v>
      </c>
      <c r="AX205" s="10" t="s">
        <v>25</v>
      </c>
      <c r="AY205" s="247" t="s">
        <v>192</v>
      </c>
    </row>
    <row r="206" s="1" customFormat="1" ht="16.5" customHeight="1">
      <c r="B206" s="46"/>
      <c r="C206" s="219" t="s">
        <v>355</v>
      </c>
      <c r="D206" s="219" t="s">
        <v>193</v>
      </c>
      <c r="E206" s="220" t="s">
        <v>361</v>
      </c>
      <c r="F206" s="221" t="s">
        <v>362</v>
      </c>
      <c r="G206" s="221"/>
      <c r="H206" s="221"/>
      <c r="I206" s="221"/>
      <c r="J206" s="222" t="s">
        <v>210</v>
      </c>
      <c r="K206" s="223">
        <v>2934.085</v>
      </c>
      <c r="L206" s="224">
        <v>0</v>
      </c>
      <c r="M206" s="225"/>
      <c r="N206" s="226">
        <f>ROUND(L206*K206,2)</f>
        <v>0</v>
      </c>
      <c r="O206" s="226"/>
      <c r="P206" s="226"/>
      <c r="Q206" s="226"/>
      <c r="R206" s="48"/>
      <c r="T206" s="227" t="s">
        <v>23</v>
      </c>
      <c r="U206" s="56" t="s">
        <v>47</v>
      </c>
      <c r="V206" s="47"/>
      <c r="W206" s="228">
        <f>V206*K206</f>
        <v>0</v>
      </c>
      <c r="X206" s="228">
        <v>0</v>
      </c>
      <c r="Y206" s="228">
        <f>X206*K206</f>
        <v>0</v>
      </c>
      <c r="Z206" s="228">
        <v>0</v>
      </c>
      <c r="AA206" s="229">
        <f>Z206*K206</f>
        <v>0</v>
      </c>
      <c r="AR206" s="22" t="s">
        <v>267</v>
      </c>
      <c r="AT206" s="22" t="s">
        <v>193</v>
      </c>
      <c r="AU206" s="22" t="s">
        <v>147</v>
      </c>
      <c r="AY206" s="22" t="s">
        <v>192</v>
      </c>
      <c r="BE206" s="142">
        <f>IF(U206="základní",N206,0)</f>
        <v>0</v>
      </c>
      <c r="BF206" s="142">
        <f>IF(U206="snížená",N206,0)</f>
        <v>0</v>
      </c>
      <c r="BG206" s="142">
        <f>IF(U206="zákl. přenesená",N206,0)</f>
        <v>0</v>
      </c>
      <c r="BH206" s="142">
        <f>IF(U206="sníž. přenesená",N206,0)</f>
        <v>0</v>
      </c>
      <c r="BI206" s="142">
        <f>IF(U206="nulová",N206,0)</f>
        <v>0</v>
      </c>
      <c r="BJ206" s="22" t="s">
        <v>25</v>
      </c>
      <c r="BK206" s="142">
        <f>ROUND(L206*K206,2)</f>
        <v>0</v>
      </c>
      <c r="BL206" s="22" t="s">
        <v>267</v>
      </c>
      <c r="BM206" s="22" t="s">
        <v>363</v>
      </c>
    </row>
    <row r="207" s="10" customFormat="1" ht="16.5" customHeight="1">
      <c r="B207" s="238"/>
      <c r="C207" s="239"/>
      <c r="D207" s="239"/>
      <c r="E207" s="240" t="s">
        <v>23</v>
      </c>
      <c r="F207" s="241" t="s">
        <v>359</v>
      </c>
      <c r="G207" s="242"/>
      <c r="H207" s="242"/>
      <c r="I207" s="242"/>
      <c r="J207" s="239"/>
      <c r="K207" s="243">
        <v>2934.085</v>
      </c>
      <c r="L207" s="239"/>
      <c r="M207" s="239"/>
      <c r="N207" s="239"/>
      <c r="O207" s="239"/>
      <c r="P207" s="239"/>
      <c r="Q207" s="239"/>
      <c r="R207" s="244"/>
      <c r="T207" s="245"/>
      <c r="U207" s="239"/>
      <c r="V207" s="239"/>
      <c r="W207" s="239"/>
      <c r="X207" s="239"/>
      <c r="Y207" s="239"/>
      <c r="Z207" s="239"/>
      <c r="AA207" s="246"/>
      <c r="AT207" s="247" t="s">
        <v>204</v>
      </c>
      <c r="AU207" s="247" t="s">
        <v>147</v>
      </c>
      <c r="AV207" s="10" t="s">
        <v>147</v>
      </c>
      <c r="AW207" s="10" t="s">
        <v>205</v>
      </c>
      <c r="AX207" s="10" t="s">
        <v>25</v>
      </c>
      <c r="AY207" s="247" t="s">
        <v>192</v>
      </c>
    </row>
    <row r="208" s="9" customFormat="1" ht="37.44" customHeight="1">
      <c r="B208" s="206"/>
      <c r="C208" s="207"/>
      <c r="D208" s="208" t="s">
        <v>166</v>
      </c>
      <c r="E208" s="208"/>
      <c r="F208" s="208"/>
      <c r="G208" s="208"/>
      <c r="H208" s="208"/>
      <c r="I208" s="208"/>
      <c r="J208" s="208"/>
      <c r="K208" s="208"/>
      <c r="L208" s="208"/>
      <c r="M208" s="208"/>
      <c r="N208" s="185">
        <f>BK208</f>
        <v>0</v>
      </c>
      <c r="O208" s="178"/>
      <c r="P208" s="178"/>
      <c r="Q208" s="178"/>
      <c r="R208" s="209"/>
      <c r="T208" s="210"/>
      <c r="U208" s="207"/>
      <c r="V208" s="207"/>
      <c r="W208" s="211">
        <f>W209</f>
        <v>0</v>
      </c>
      <c r="X208" s="207"/>
      <c r="Y208" s="211">
        <f>Y209</f>
        <v>0</v>
      </c>
      <c r="Z208" s="207"/>
      <c r="AA208" s="212">
        <f>AA209</f>
        <v>0</v>
      </c>
      <c r="AR208" s="213" t="s">
        <v>207</v>
      </c>
      <c r="AT208" s="214" t="s">
        <v>81</v>
      </c>
      <c r="AU208" s="214" t="s">
        <v>82</v>
      </c>
      <c r="AY208" s="213" t="s">
        <v>192</v>
      </c>
      <c r="BK208" s="215">
        <f>BK209</f>
        <v>0</v>
      </c>
    </row>
    <row r="209" s="9" customFormat="1" ht="19.92" customHeight="1">
      <c r="B209" s="206"/>
      <c r="C209" s="207"/>
      <c r="D209" s="216" t="s">
        <v>167</v>
      </c>
      <c r="E209" s="216"/>
      <c r="F209" s="216"/>
      <c r="G209" s="216"/>
      <c r="H209" s="216"/>
      <c r="I209" s="216"/>
      <c r="J209" s="216"/>
      <c r="K209" s="216"/>
      <c r="L209" s="216"/>
      <c r="M209" s="216"/>
      <c r="N209" s="217">
        <f>BK209</f>
        <v>0</v>
      </c>
      <c r="O209" s="218"/>
      <c r="P209" s="218"/>
      <c r="Q209" s="218"/>
      <c r="R209" s="209"/>
      <c r="T209" s="210"/>
      <c r="U209" s="207"/>
      <c r="V209" s="207"/>
      <c r="W209" s="211">
        <f>SUM(W210:W217)</f>
        <v>0</v>
      </c>
      <c r="X209" s="207"/>
      <c r="Y209" s="211">
        <f>SUM(Y210:Y217)</f>
        <v>0</v>
      </c>
      <c r="Z209" s="207"/>
      <c r="AA209" s="212">
        <f>SUM(AA210:AA217)</f>
        <v>0</v>
      </c>
      <c r="AR209" s="213" t="s">
        <v>207</v>
      </c>
      <c r="AT209" s="214" t="s">
        <v>81</v>
      </c>
      <c r="AU209" s="214" t="s">
        <v>25</v>
      </c>
      <c r="AY209" s="213" t="s">
        <v>192</v>
      </c>
      <c r="BK209" s="215">
        <f>SUM(BK210:BK217)</f>
        <v>0</v>
      </c>
    </row>
    <row r="210" s="1" customFormat="1" ht="25.5" customHeight="1">
      <c r="B210" s="46"/>
      <c r="C210" s="219" t="s">
        <v>360</v>
      </c>
      <c r="D210" s="219" t="s">
        <v>193</v>
      </c>
      <c r="E210" s="220" t="s">
        <v>365</v>
      </c>
      <c r="F210" s="221" t="s">
        <v>366</v>
      </c>
      <c r="G210" s="221"/>
      <c r="H210" s="221"/>
      <c r="I210" s="221"/>
      <c r="J210" s="222" t="s">
        <v>245</v>
      </c>
      <c r="K210" s="223">
        <v>67.072000000000003</v>
      </c>
      <c r="L210" s="224">
        <v>0</v>
      </c>
      <c r="M210" s="225"/>
      <c r="N210" s="226">
        <f>ROUND(L210*K210,2)</f>
        <v>0</v>
      </c>
      <c r="O210" s="226"/>
      <c r="P210" s="226"/>
      <c r="Q210" s="226"/>
      <c r="R210" s="48"/>
      <c r="T210" s="227" t="s">
        <v>23</v>
      </c>
      <c r="U210" s="56" t="s">
        <v>47</v>
      </c>
      <c r="V210" s="47"/>
      <c r="W210" s="228">
        <f>V210*K210</f>
        <v>0</v>
      </c>
      <c r="X210" s="228">
        <v>0</v>
      </c>
      <c r="Y210" s="228">
        <f>X210*K210</f>
        <v>0</v>
      </c>
      <c r="Z210" s="228">
        <v>0</v>
      </c>
      <c r="AA210" s="229">
        <f>Z210*K210</f>
        <v>0</v>
      </c>
      <c r="AR210" s="22" t="s">
        <v>367</v>
      </c>
      <c r="AT210" s="22" t="s">
        <v>193</v>
      </c>
      <c r="AU210" s="22" t="s">
        <v>147</v>
      </c>
      <c r="AY210" s="22" t="s">
        <v>192</v>
      </c>
      <c r="BE210" s="142">
        <f>IF(U210="základní",N210,0)</f>
        <v>0</v>
      </c>
      <c r="BF210" s="142">
        <f>IF(U210="snížená",N210,0)</f>
        <v>0</v>
      </c>
      <c r="BG210" s="142">
        <f>IF(U210="zákl. přenesená",N210,0)</f>
        <v>0</v>
      </c>
      <c r="BH210" s="142">
        <f>IF(U210="sníž. přenesená",N210,0)</f>
        <v>0</v>
      </c>
      <c r="BI210" s="142">
        <f>IF(U210="nulová",N210,0)</f>
        <v>0</v>
      </c>
      <c r="BJ210" s="22" t="s">
        <v>25</v>
      </c>
      <c r="BK210" s="142">
        <f>ROUND(L210*K210,2)</f>
        <v>0</v>
      </c>
      <c r="BL210" s="22" t="s">
        <v>367</v>
      </c>
      <c r="BM210" s="22" t="s">
        <v>335</v>
      </c>
    </row>
    <row r="211" s="10" customFormat="1" ht="16.5" customHeight="1">
      <c r="B211" s="238"/>
      <c r="C211" s="239"/>
      <c r="D211" s="239"/>
      <c r="E211" s="240" t="s">
        <v>23</v>
      </c>
      <c r="F211" s="241" t="s">
        <v>368</v>
      </c>
      <c r="G211" s="242"/>
      <c r="H211" s="242"/>
      <c r="I211" s="242"/>
      <c r="J211" s="239"/>
      <c r="K211" s="243">
        <v>20.032271999999999</v>
      </c>
      <c r="L211" s="239"/>
      <c r="M211" s="239"/>
      <c r="N211" s="239"/>
      <c r="O211" s="239"/>
      <c r="P211" s="239"/>
      <c r="Q211" s="239"/>
      <c r="R211" s="244"/>
      <c r="T211" s="245"/>
      <c r="U211" s="239"/>
      <c r="V211" s="239"/>
      <c r="W211" s="239"/>
      <c r="X211" s="239"/>
      <c r="Y211" s="239"/>
      <c r="Z211" s="239"/>
      <c r="AA211" s="246"/>
      <c r="AT211" s="247" t="s">
        <v>204</v>
      </c>
      <c r="AU211" s="247" t="s">
        <v>147</v>
      </c>
      <c r="AV211" s="10" t="s">
        <v>147</v>
      </c>
      <c r="AW211" s="10" t="s">
        <v>205</v>
      </c>
      <c r="AX211" s="10" t="s">
        <v>82</v>
      </c>
      <c r="AY211" s="247" t="s">
        <v>192</v>
      </c>
    </row>
    <row r="212" s="10" customFormat="1" ht="38.25" customHeight="1">
      <c r="B212" s="238"/>
      <c r="C212" s="239"/>
      <c r="D212" s="239"/>
      <c r="E212" s="240" t="s">
        <v>23</v>
      </c>
      <c r="F212" s="257" t="s">
        <v>369</v>
      </c>
      <c r="G212" s="239"/>
      <c r="H212" s="239"/>
      <c r="I212" s="239"/>
      <c r="J212" s="239"/>
      <c r="K212" s="243">
        <v>47.0395094</v>
      </c>
      <c r="L212" s="239"/>
      <c r="M212" s="239"/>
      <c r="N212" s="239"/>
      <c r="O212" s="239"/>
      <c r="P212" s="239"/>
      <c r="Q212" s="239"/>
      <c r="R212" s="244"/>
      <c r="T212" s="245"/>
      <c r="U212" s="239"/>
      <c r="V212" s="239"/>
      <c r="W212" s="239"/>
      <c r="X212" s="239"/>
      <c r="Y212" s="239"/>
      <c r="Z212" s="239"/>
      <c r="AA212" s="246"/>
      <c r="AT212" s="247" t="s">
        <v>204</v>
      </c>
      <c r="AU212" s="247" t="s">
        <v>147</v>
      </c>
      <c r="AV212" s="10" t="s">
        <v>147</v>
      </c>
      <c r="AW212" s="10" t="s">
        <v>205</v>
      </c>
      <c r="AX212" s="10" t="s">
        <v>82</v>
      </c>
      <c r="AY212" s="247" t="s">
        <v>192</v>
      </c>
    </row>
    <row r="213" s="11" customFormat="1" ht="16.5" customHeight="1">
      <c r="B213" s="248"/>
      <c r="C213" s="249"/>
      <c r="D213" s="249"/>
      <c r="E213" s="250" t="s">
        <v>23</v>
      </c>
      <c r="F213" s="251" t="s">
        <v>206</v>
      </c>
      <c r="G213" s="249"/>
      <c r="H213" s="249"/>
      <c r="I213" s="249"/>
      <c r="J213" s="249"/>
      <c r="K213" s="252">
        <v>67.071781400000006</v>
      </c>
      <c r="L213" s="249"/>
      <c r="M213" s="249"/>
      <c r="N213" s="249"/>
      <c r="O213" s="249"/>
      <c r="P213" s="249"/>
      <c r="Q213" s="249"/>
      <c r="R213" s="253"/>
      <c r="T213" s="254"/>
      <c r="U213" s="249"/>
      <c r="V213" s="249"/>
      <c r="W213" s="249"/>
      <c r="X213" s="249"/>
      <c r="Y213" s="249"/>
      <c r="Z213" s="249"/>
      <c r="AA213" s="255"/>
      <c r="AT213" s="256" t="s">
        <v>204</v>
      </c>
      <c r="AU213" s="256" t="s">
        <v>147</v>
      </c>
      <c r="AV213" s="11" t="s">
        <v>197</v>
      </c>
      <c r="AW213" s="11" t="s">
        <v>205</v>
      </c>
      <c r="AX213" s="11" t="s">
        <v>25</v>
      </c>
      <c r="AY213" s="256" t="s">
        <v>192</v>
      </c>
    </row>
    <row r="214" s="1" customFormat="1" ht="16.5" customHeight="1">
      <c r="B214" s="46"/>
      <c r="C214" s="219" t="s">
        <v>364</v>
      </c>
      <c r="D214" s="219" t="s">
        <v>193</v>
      </c>
      <c r="E214" s="220" t="s">
        <v>371</v>
      </c>
      <c r="F214" s="221" t="s">
        <v>372</v>
      </c>
      <c r="G214" s="221"/>
      <c r="H214" s="221"/>
      <c r="I214" s="221"/>
      <c r="J214" s="222" t="s">
        <v>245</v>
      </c>
      <c r="K214" s="223">
        <v>11.946999999999999</v>
      </c>
      <c r="L214" s="224">
        <v>0</v>
      </c>
      <c r="M214" s="225"/>
      <c r="N214" s="226">
        <f>ROUND(L214*K214,2)</f>
        <v>0</v>
      </c>
      <c r="O214" s="226"/>
      <c r="P214" s="226"/>
      <c r="Q214" s="226"/>
      <c r="R214" s="48"/>
      <c r="T214" s="227" t="s">
        <v>23</v>
      </c>
      <c r="U214" s="56" t="s">
        <v>47</v>
      </c>
      <c r="V214" s="47"/>
      <c r="W214" s="228">
        <f>V214*K214</f>
        <v>0</v>
      </c>
      <c r="X214" s="228">
        <v>0</v>
      </c>
      <c r="Y214" s="228">
        <f>X214*K214</f>
        <v>0</v>
      </c>
      <c r="Z214" s="228">
        <v>0</v>
      </c>
      <c r="AA214" s="229">
        <f>Z214*K214</f>
        <v>0</v>
      </c>
      <c r="AR214" s="22" t="s">
        <v>367</v>
      </c>
      <c r="AT214" s="22" t="s">
        <v>193</v>
      </c>
      <c r="AU214" s="22" t="s">
        <v>147</v>
      </c>
      <c r="AY214" s="22" t="s">
        <v>192</v>
      </c>
      <c r="BE214" s="142">
        <f>IF(U214="základní",N214,0)</f>
        <v>0</v>
      </c>
      <c r="BF214" s="142">
        <f>IF(U214="snížená",N214,0)</f>
        <v>0</v>
      </c>
      <c r="BG214" s="142">
        <f>IF(U214="zákl. přenesená",N214,0)</f>
        <v>0</v>
      </c>
      <c r="BH214" s="142">
        <f>IF(U214="sníž. přenesená",N214,0)</f>
        <v>0</v>
      </c>
      <c r="BI214" s="142">
        <f>IF(U214="nulová",N214,0)</f>
        <v>0</v>
      </c>
      <c r="BJ214" s="22" t="s">
        <v>25</v>
      </c>
      <c r="BK214" s="142">
        <f>ROUND(L214*K214,2)</f>
        <v>0</v>
      </c>
      <c r="BL214" s="22" t="s">
        <v>367</v>
      </c>
      <c r="BM214" s="22" t="s">
        <v>340</v>
      </c>
    </row>
    <row r="215" s="10" customFormat="1" ht="16.5" customHeight="1">
      <c r="B215" s="238"/>
      <c r="C215" s="239"/>
      <c r="D215" s="239"/>
      <c r="E215" s="240" t="s">
        <v>23</v>
      </c>
      <c r="F215" s="241" t="s">
        <v>373</v>
      </c>
      <c r="G215" s="242"/>
      <c r="H215" s="242"/>
      <c r="I215" s="242"/>
      <c r="J215" s="239"/>
      <c r="K215" s="243">
        <v>11.946602</v>
      </c>
      <c r="L215" s="239"/>
      <c r="M215" s="239"/>
      <c r="N215" s="239"/>
      <c r="O215" s="239"/>
      <c r="P215" s="239"/>
      <c r="Q215" s="239"/>
      <c r="R215" s="244"/>
      <c r="T215" s="245"/>
      <c r="U215" s="239"/>
      <c r="V215" s="239"/>
      <c r="W215" s="239"/>
      <c r="X215" s="239"/>
      <c r="Y215" s="239"/>
      <c r="Z215" s="239"/>
      <c r="AA215" s="246"/>
      <c r="AT215" s="247" t="s">
        <v>204</v>
      </c>
      <c r="AU215" s="247" t="s">
        <v>147</v>
      </c>
      <c r="AV215" s="10" t="s">
        <v>147</v>
      </c>
      <c r="AW215" s="10" t="s">
        <v>205</v>
      </c>
      <c r="AX215" s="10" t="s">
        <v>25</v>
      </c>
      <c r="AY215" s="247" t="s">
        <v>192</v>
      </c>
    </row>
    <row r="216" s="1" customFormat="1" ht="16.5" customHeight="1">
      <c r="B216" s="46"/>
      <c r="C216" s="219" t="s">
        <v>370</v>
      </c>
      <c r="D216" s="219" t="s">
        <v>193</v>
      </c>
      <c r="E216" s="220" t="s">
        <v>375</v>
      </c>
      <c r="F216" s="221" t="s">
        <v>376</v>
      </c>
      <c r="G216" s="221"/>
      <c r="H216" s="221"/>
      <c r="I216" s="221"/>
      <c r="J216" s="222" t="s">
        <v>245</v>
      </c>
      <c r="K216" s="223">
        <v>7.8250000000000002</v>
      </c>
      <c r="L216" s="224">
        <v>0</v>
      </c>
      <c r="M216" s="225"/>
      <c r="N216" s="226">
        <f>ROUND(L216*K216,2)</f>
        <v>0</v>
      </c>
      <c r="O216" s="226"/>
      <c r="P216" s="226"/>
      <c r="Q216" s="226"/>
      <c r="R216" s="48"/>
      <c r="T216" s="227" t="s">
        <v>23</v>
      </c>
      <c r="U216" s="56" t="s">
        <v>47</v>
      </c>
      <c r="V216" s="47"/>
      <c r="W216" s="228">
        <f>V216*K216</f>
        <v>0</v>
      </c>
      <c r="X216" s="228">
        <v>0</v>
      </c>
      <c r="Y216" s="228">
        <f>X216*K216</f>
        <v>0</v>
      </c>
      <c r="Z216" s="228">
        <v>0</v>
      </c>
      <c r="AA216" s="229">
        <f>Z216*K216</f>
        <v>0</v>
      </c>
      <c r="AR216" s="22" t="s">
        <v>367</v>
      </c>
      <c r="AT216" s="22" t="s">
        <v>193</v>
      </c>
      <c r="AU216" s="22" t="s">
        <v>147</v>
      </c>
      <c r="AY216" s="22" t="s">
        <v>192</v>
      </c>
      <c r="BE216" s="142">
        <f>IF(U216="základní",N216,0)</f>
        <v>0</v>
      </c>
      <c r="BF216" s="142">
        <f>IF(U216="snížená",N216,0)</f>
        <v>0</v>
      </c>
      <c r="BG216" s="142">
        <f>IF(U216="zákl. přenesená",N216,0)</f>
        <v>0</v>
      </c>
      <c r="BH216" s="142">
        <f>IF(U216="sníž. přenesená",N216,0)</f>
        <v>0</v>
      </c>
      <c r="BI216" s="142">
        <f>IF(U216="nulová",N216,0)</f>
        <v>0</v>
      </c>
      <c r="BJ216" s="22" t="s">
        <v>25</v>
      </c>
      <c r="BK216" s="142">
        <f>ROUND(L216*K216,2)</f>
        <v>0</v>
      </c>
      <c r="BL216" s="22" t="s">
        <v>367</v>
      </c>
      <c r="BM216" s="22" t="s">
        <v>377</v>
      </c>
    </row>
    <row r="217" s="10" customFormat="1" ht="16.5" customHeight="1">
      <c r="B217" s="238"/>
      <c r="C217" s="239"/>
      <c r="D217" s="239"/>
      <c r="E217" s="240" t="s">
        <v>23</v>
      </c>
      <c r="F217" s="241" t="s">
        <v>378</v>
      </c>
      <c r="G217" s="242"/>
      <c r="H217" s="242"/>
      <c r="I217" s="242"/>
      <c r="J217" s="239"/>
      <c r="K217" s="243">
        <v>7.8248800000000003</v>
      </c>
      <c r="L217" s="239"/>
      <c r="M217" s="239"/>
      <c r="N217" s="239"/>
      <c r="O217" s="239"/>
      <c r="P217" s="239"/>
      <c r="Q217" s="239"/>
      <c r="R217" s="244"/>
      <c r="T217" s="245"/>
      <c r="U217" s="239"/>
      <c r="V217" s="239"/>
      <c r="W217" s="239"/>
      <c r="X217" s="239"/>
      <c r="Y217" s="239"/>
      <c r="Z217" s="239"/>
      <c r="AA217" s="246"/>
      <c r="AT217" s="247" t="s">
        <v>204</v>
      </c>
      <c r="AU217" s="247" t="s">
        <v>147</v>
      </c>
      <c r="AV217" s="10" t="s">
        <v>147</v>
      </c>
      <c r="AW217" s="10" t="s">
        <v>205</v>
      </c>
      <c r="AX217" s="10" t="s">
        <v>25</v>
      </c>
      <c r="AY217" s="247" t="s">
        <v>192</v>
      </c>
    </row>
    <row r="218" s="1" customFormat="1" ht="49.92" customHeight="1">
      <c r="B218" s="46"/>
      <c r="C218" s="47"/>
      <c r="D218" s="208" t="s">
        <v>379</v>
      </c>
      <c r="E218" s="47"/>
      <c r="F218" s="47"/>
      <c r="G218" s="47"/>
      <c r="H218" s="47"/>
      <c r="I218" s="47"/>
      <c r="J218" s="47"/>
      <c r="K218" s="47"/>
      <c r="L218" s="47"/>
      <c r="M218" s="47"/>
      <c r="N218" s="258">
        <f>BK218</f>
        <v>0</v>
      </c>
      <c r="O218" s="259"/>
      <c r="P218" s="259"/>
      <c r="Q218" s="259"/>
      <c r="R218" s="48"/>
      <c r="T218" s="190"/>
      <c r="U218" s="47"/>
      <c r="V218" s="47"/>
      <c r="W218" s="47"/>
      <c r="X218" s="47"/>
      <c r="Y218" s="47"/>
      <c r="Z218" s="47"/>
      <c r="AA218" s="100"/>
      <c r="AT218" s="22" t="s">
        <v>81</v>
      </c>
      <c r="AU218" s="22" t="s">
        <v>82</v>
      </c>
      <c r="AY218" s="22" t="s">
        <v>380</v>
      </c>
      <c r="BK218" s="142">
        <f>SUM(BK219:BK223)</f>
        <v>0</v>
      </c>
    </row>
    <row r="219" s="1" customFormat="1" ht="22.32" customHeight="1">
      <c r="B219" s="46"/>
      <c r="C219" s="260" t="s">
        <v>23</v>
      </c>
      <c r="D219" s="260" t="s">
        <v>193</v>
      </c>
      <c r="E219" s="261" t="s">
        <v>23</v>
      </c>
      <c r="F219" s="262" t="s">
        <v>23</v>
      </c>
      <c r="G219" s="262"/>
      <c r="H219" s="262"/>
      <c r="I219" s="262"/>
      <c r="J219" s="263" t="s">
        <v>23</v>
      </c>
      <c r="K219" s="264"/>
      <c r="L219" s="224"/>
      <c r="M219" s="226"/>
      <c r="N219" s="226">
        <f>BK219</f>
        <v>0</v>
      </c>
      <c r="O219" s="226"/>
      <c r="P219" s="226"/>
      <c r="Q219" s="226"/>
      <c r="R219" s="48"/>
      <c r="T219" s="227" t="s">
        <v>23</v>
      </c>
      <c r="U219" s="265" t="s">
        <v>47</v>
      </c>
      <c r="V219" s="47"/>
      <c r="W219" s="47"/>
      <c r="X219" s="47"/>
      <c r="Y219" s="47"/>
      <c r="Z219" s="47"/>
      <c r="AA219" s="100"/>
      <c r="AT219" s="22" t="s">
        <v>380</v>
      </c>
      <c r="AU219" s="22" t="s">
        <v>25</v>
      </c>
      <c r="AY219" s="22" t="s">
        <v>380</v>
      </c>
      <c r="BE219" s="142">
        <f>IF(U219="základní",N219,0)</f>
        <v>0</v>
      </c>
      <c r="BF219" s="142">
        <f>IF(U219="snížená",N219,0)</f>
        <v>0</v>
      </c>
      <c r="BG219" s="142">
        <f>IF(U219="zákl. přenesená",N219,0)</f>
        <v>0</v>
      </c>
      <c r="BH219" s="142">
        <f>IF(U219="sníž. přenesená",N219,0)</f>
        <v>0</v>
      </c>
      <c r="BI219" s="142">
        <f>IF(U219="nulová",N219,0)</f>
        <v>0</v>
      </c>
      <c r="BJ219" s="22" t="s">
        <v>25</v>
      </c>
      <c r="BK219" s="142">
        <f>L219*K219</f>
        <v>0</v>
      </c>
    </row>
    <row r="220" s="1" customFormat="1" ht="22.32" customHeight="1">
      <c r="B220" s="46"/>
      <c r="C220" s="260" t="s">
        <v>23</v>
      </c>
      <c r="D220" s="260" t="s">
        <v>193</v>
      </c>
      <c r="E220" s="261" t="s">
        <v>23</v>
      </c>
      <c r="F220" s="262" t="s">
        <v>23</v>
      </c>
      <c r="G220" s="262"/>
      <c r="H220" s="262"/>
      <c r="I220" s="262"/>
      <c r="J220" s="263" t="s">
        <v>23</v>
      </c>
      <c r="K220" s="264"/>
      <c r="L220" s="224"/>
      <c r="M220" s="226"/>
      <c r="N220" s="226">
        <f>BK220</f>
        <v>0</v>
      </c>
      <c r="O220" s="226"/>
      <c r="P220" s="226"/>
      <c r="Q220" s="226"/>
      <c r="R220" s="48"/>
      <c r="T220" s="227" t="s">
        <v>23</v>
      </c>
      <c r="U220" s="265" t="s">
        <v>47</v>
      </c>
      <c r="V220" s="47"/>
      <c r="W220" s="47"/>
      <c r="X220" s="47"/>
      <c r="Y220" s="47"/>
      <c r="Z220" s="47"/>
      <c r="AA220" s="100"/>
      <c r="AT220" s="22" t="s">
        <v>380</v>
      </c>
      <c r="AU220" s="22" t="s">
        <v>25</v>
      </c>
      <c r="AY220" s="22" t="s">
        <v>380</v>
      </c>
      <c r="BE220" s="142">
        <f>IF(U220="základní",N220,0)</f>
        <v>0</v>
      </c>
      <c r="BF220" s="142">
        <f>IF(U220="snížená",N220,0)</f>
        <v>0</v>
      </c>
      <c r="BG220" s="142">
        <f>IF(U220="zákl. přenesená",N220,0)</f>
        <v>0</v>
      </c>
      <c r="BH220" s="142">
        <f>IF(U220="sníž. přenesená",N220,0)</f>
        <v>0</v>
      </c>
      <c r="BI220" s="142">
        <f>IF(U220="nulová",N220,0)</f>
        <v>0</v>
      </c>
      <c r="BJ220" s="22" t="s">
        <v>25</v>
      </c>
      <c r="BK220" s="142">
        <f>L220*K220</f>
        <v>0</v>
      </c>
    </row>
    <row r="221" s="1" customFormat="1" ht="22.32" customHeight="1">
      <c r="B221" s="46"/>
      <c r="C221" s="260" t="s">
        <v>23</v>
      </c>
      <c r="D221" s="260" t="s">
        <v>193</v>
      </c>
      <c r="E221" s="261" t="s">
        <v>23</v>
      </c>
      <c r="F221" s="262" t="s">
        <v>23</v>
      </c>
      <c r="G221" s="262"/>
      <c r="H221" s="262"/>
      <c r="I221" s="262"/>
      <c r="J221" s="263" t="s">
        <v>23</v>
      </c>
      <c r="K221" s="264"/>
      <c r="L221" s="224"/>
      <c r="M221" s="226"/>
      <c r="N221" s="226">
        <f>BK221</f>
        <v>0</v>
      </c>
      <c r="O221" s="226"/>
      <c r="P221" s="226"/>
      <c r="Q221" s="226"/>
      <c r="R221" s="48"/>
      <c r="T221" s="227" t="s">
        <v>23</v>
      </c>
      <c r="U221" s="265" t="s">
        <v>47</v>
      </c>
      <c r="V221" s="47"/>
      <c r="W221" s="47"/>
      <c r="X221" s="47"/>
      <c r="Y221" s="47"/>
      <c r="Z221" s="47"/>
      <c r="AA221" s="100"/>
      <c r="AT221" s="22" t="s">
        <v>380</v>
      </c>
      <c r="AU221" s="22" t="s">
        <v>25</v>
      </c>
      <c r="AY221" s="22" t="s">
        <v>380</v>
      </c>
      <c r="BE221" s="142">
        <f>IF(U221="základní",N221,0)</f>
        <v>0</v>
      </c>
      <c r="BF221" s="142">
        <f>IF(U221="snížená",N221,0)</f>
        <v>0</v>
      </c>
      <c r="BG221" s="142">
        <f>IF(U221="zákl. přenesená",N221,0)</f>
        <v>0</v>
      </c>
      <c r="BH221" s="142">
        <f>IF(U221="sníž. přenesená",N221,0)</f>
        <v>0</v>
      </c>
      <c r="BI221" s="142">
        <f>IF(U221="nulová",N221,0)</f>
        <v>0</v>
      </c>
      <c r="BJ221" s="22" t="s">
        <v>25</v>
      </c>
      <c r="BK221" s="142">
        <f>L221*K221</f>
        <v>0</v>
      </c>
    </row>
    <row r="222" s="1" customFormat="1" ht="22.32" customHeight="1">
      <c r="B222" s="46"/>
      <c r="C222" s="260" t="s">
        <v>23</v>
      </c>
      <c r="D222" s="260" t="s">
        <v>193</v>
      </c>
      <c r="E222" s="261" t="s">
        <v>23</v>
      </c>
      <c r="F222" s="262" t="s">
        <v>23</v>
      </c>
      <c r="G222" s="262"/>
      <c r="H222" s="262"/>
      <c r="I222" s="262"/>
      <c r="J222" s="263" t="s">
        <v>23</v>
      </c>
      <c r="K222" s="264"/>
      <c r="L222" s="224"/>
      <c r="M222" s="226"/>
      <c r="N222" s="226">
        <f>BK222</f>
        <v>0</v>
      </c>
      <c r="O222" s="226"/>
      <c r="P222" s="226"/>
      <c r="Q222" s="226"/>
      <c r="R222" s="48"/>
      <c r="T222" s="227" t="s">
        <v>23</v>
      </c>
      <c r="U222" s="265" t="s">
        <v>47</v>
      </c>
      <c r="V222" s="47"/>
      <c r="W222" s="47"/>
      <c r="X222" s="47"/>
      <c r="Y222" s="47"/>
      <c r="Z222" s="47"/>
      <c r="AA222" s="100"/>
      <c r="AT222" s="22" t="s">
        <v>380</v>
      </c>
      <c r="AU222" s="22" t="s">
        <v>25</v>
      </c>
      <c r="AY222" s="22" t="s">
        <v>380</v>
      </c>
      <c r="BE222" s="142">
        <f>IF(U222="základní",N222,0)</f>
        <v>0</v>
      </c>
      <c r="BF222" s="142">
        <f>IF(U222="snížená",N222,0)</f>
        <v>0</v>
      </c>
      <c r="BG222" s="142">
        <f>IF(U222="zákl. přenesená",N222,0)</f>
        <v>0</v>
      </c>
      <c r="BH222" s="142">
        <f>IF(U222="sníž. přenesená",N222,0)</f>
        <v>0</v>
      </c>
      <c r="BI222" s="142">
        <f>IF(U222="nulová",N222,0)</f>
        <v>0</v>
      </c>
      <c r="BJ222" s="22" t="s">
        <v>25</v>
      </c>
      <c r="BK222" s="142">
        <f>L222*K222</f>
        <v>0</v>
      </c>
    </row>
    <row r="223" s="1" customFormat="1" ht="22.32" customHeight="1">
      <c r="B223" s="46"/>
      <c r="C223" s="260" t="s">
        <v>23</v>
      </c>
      <c r="D223" s="260" t="s">
        <v>193</v>
      </c>
      <c r="E223" s="261" t="s">
        <v>23</v>
      </c>
      <c r="F223" s="262" t="s">
        <v>23</v>
      </c>
      <c r="G223" s="262"/>
      <c r="H223" s="262"/>
      <c r="I223" s="262"/>
      <c r="J223" s="263" t="s">
        <v>23</v>
      </c>
      <c r="K223" s="264"/>
      <c r="L223" s="224"/>
      <c r="M223" s="226"/>
      <c r="N223" s="226">
        <f>BK223</f>
        <v>0</v>
      </c>
      <c r="O223" s="226"/>
      <c r="P223" s="226"/>
      <c r="Q223" s="226"/>
      <c r="R223" s="48"/>
      <c r="T223" s="227" t="s">
        <v>23</v>
      </c>
      <c r="U223" s="265" t="s">
        <v>47</v>
      </c>
      <c r="V223" s="72"/>
      <c r="W223" s="72"/>
      <c r="X223" s="72"/>
      <c r="Y223" s="72"/>
      <c r="Z223" s="72"/>
      <c r="AA223" s="74"/>
      <c r="AT223" s="22" t="s">
        <v>380</v>
      </c>
      <c r="AU223" s="22" t="s">
        <v>25</v>
      </c>
      <c r="AY223" s="22" t="s">
        <v>380</v>
      </c>
      <c r="BE223" s="142">
        <f>IF(U223="základní",N223,0)</f>
        <v>0</v>
      </c>
      <c r="BF223" s="142">
        <f>IF(U223="snížená",N223,0)</f>
        <v>0</v>
      </c>
      <c r="BG223" s="142">
        <f>IF(U223="zákl. přenesená",N223,0)</f>
        <v>0</v>
      </c>
      <c r="BH223" s="142">
        <f>IF(U223="sníž. přenesená",N223,0)</f>
        <v>0</v>
      </c>
      <c r="BI223" s="142">
        <f>IF(U223="nulová",N223,0)</f>
        <v>0</v>
      </c>
      <c r="BJ223" s="22" t="s">
        <v>25</v>
      </c>
      <c r="BK223" s="142">
        <f>L223*K223</f>
        <v>0</v>
      </c>
    </row>
    <row r="224" s="1" customFormat="1" ht="6.96" customHeight="1">
      <c r="B224" s="75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7"/>
    </row>
  </sheetData>
  <sheetProtection sheet="1" formatColumns="0" formatRows="0" objects="1" scenarios="1" spinCount="10" saltValue="CllVvJDpHzafzoT84aHmRGi07TYKhDfKYD5g5nRyBAFnpC+T5v+WNYSfDW8eWIPYWwG3o0NUNhHXyqrmM9XkBg==" hashValue="WhRramDhnMp4xtK+0oVFKJBrKfA8c7IdneNk5aw3YS2kyy1ZYebC08JaxBGzdHPtsukWyuiizxXsHeh1xclUYA==" algorithmName="SHA-512" password="CC35"/>
  <mergeCells count="257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1:I131"/>
    <mergeCell ref="L131:M131"/>
    <mergeCell ref="N131:Q131"/>
    <mergeCell ref="F132:I132"/>
    <mergeCell ref="F133:I133"/>
    <mergeCell ref="F135:I135"/>
    <mergeCell ref="L135:M135"/>
    <mergeCell ref="N135:Q135"/>
    <mergeCell ref="F136:I136"/>
    <mergeCell ref="F137:I137"/>
    <mergeCell ref="L137:M137"/>
    <mergeCell ref="N137:Q137"/>
    <mergeCell ref="F138:I138"/>
    <mergeCell ref="F139:I139"/>
    <mergeCell ref="F140:I140"/>
    <mergeCell ref="F141:I141"/>
    <mergeCell ref="L141:M141"/>
    <mergeCell ref="N141:Q141"/>
    <mergeCell ref="F142:I142"/>
    <mergeCell ref="F143:I143"/>
    <mergeCell ref="L143:M143"/>
    <mergeCell ref="N143:Q143"/>
    <mergeCell ref="F144:I144"/>
    <mergeCell ref="F145:I145"/>
    <mergeCell ref="L145:M145"/>
    <mergeCell ref="N145:Q145"/>
    <mergeCell ref="F146:I146"/>
    <mergeCell ref="F147:I147"/>
    <mergeCell ref="L147:M147"/>
    <mergeCell ref="N147:Q147"/>
    <mergeCell ref="F148:I148"/>
    <mergeCell ref="F150:I150"/>
    <mergeCell ref="L150:M150"/>
    <mergeCell ref="N150:Q150"/>
    <mergeCell ref="F151:I151"/>
    <mergeCell ref="F152:I152"/>
    <mergeCell ref="F153:I153"/>
    <mergeCell ref="F154:I154"/>
    <mergeCell ref="L154:M154"/>
    <mergeCell ref="N154:Q154"/>
    <mergeCell ref="F155:I155"/>
    <mergeCell ref="F156:I156"/>
    <mergeCell ref="F157:I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F166:I166"/>
    <mergeCell ref="L166:M166"/>
    <mergeCell ref="N166:Q166"/>
    <mergeCell ref="F167:I167"/>
    <mergeCell ref="L167:M167"/>
    <mergeCell ref="N167:Q167"/>
    <mergeCell ref="F168:I168"/>
    <mergeCell ref="F169:I169"/>
    <mergeCell ref="L169:M169"/>
    <mergeCell ref="N169:Q169"/>
    <mergeCell ref="F170:I170"/>
    <mergeCell ref="F171:I171"/>
    <mergeCell ref="L171:M171"/>
    <mergeCell ref="N171:Q171"/>
    <mergeCell ref="F172:I172"/>
    <mergeCell ref="L172:M172"/>
    <mergeCell ref="N172:Q172"/>
    <mergeCell ref="F173:I173"/>
    <mergeCell ref="F174:I174"/>
    <mergeCell ref="L174:M174"/>
    <mergeCell ref="N174:Q174"/>
    <mergeCell ref="F175:I175"/>
    <mergeCell ref="F176:I176"/>
    <mergeCell ref="F177:I177"/>
    <mergeCell ref="F178:I178"/>
    <mergeCell ref="L178:M178"/>
    <mergeCell ref="N178:Q178"/>
    <mergeCell ref="F179:I179"/>
    <mergeCell ref="F180:I180"/>
    <mergeCell ref="L180:M180"/>
    <mergeCell ref="N180:Q180"/>
    <mergeCell ref="F181:I181"/>
    <mergeCell ref="F184:I184"/>
    <mergeCell ref="L184:M184"/>
    <mergeCell ref="N184:Q184"/>
    <mergeCell ref="F185:I185"/>
    <mergeCell ref="F187:I187"/>
    <mergeCell ref="L187:M187"/>
    <mergeCell ref="N187:Q187"/>
    <mergeCell ref="F188:I188"/>
    <mergeCell ref="F189:I189"/>
    <mergeCell ref="L189:M189"/>
    <mergeCell ref="N189:Q189"/>
    <mergeCell ref="F190:I190"/>
    <mergeCell ref="F191:I191"/>
    <mergeCell ref="L191:M191"/>
    <mergeCell ref="N191:Q191"/>
    <mergeCell ref="F192:I192"/>
    <mergeCell ref="F193:I193"/>
    <mergeCell ref="L193:M193"/>
    <mergeCell ref="N193:Q193"/>
    <mergeCell ref="F194:I194"/>
    <mergeCell ref="F195:I195"/>
    <mergeCell ref="L195:M195"/>
    <mergeCell ref="N195:Q195"/>
    <mergeCell ref="F196:I196"/>
    <mergeCell ref="F197:I197"/>
    <mergeCell ref="L197:M197"/>
    <mergeCell ref="N197:Q197"/>
    <mergeCell ref="F198:I198"/>
    <mergeCell ref="F199:I199"/>
    <mergeCell ref="L199:M199"/>
    <mergeCell ref="N199:Q199"/>
    <mergeCell ref="F200:I200"/>
    <mergeCell ref="F202:I202"/>
    <mergeCell ref="L202:M202"/>
    <mergeCell ref="N202:Q202"/>
    <mergeCell ref="F203:I203"/>
    <mergeCell ref="F204:I204"/>
    <mergeCell ref="L204:M204"/>
    <mergeCell ref="N204:Q204"/>
    <mergeCell ref="F205:I205"/>
    <mergeCell ref="F206:I206"/>
    <mergeCell ref="L206:M206"/>
    <mergeCell ref="N206:Q206"/>
    <mergeCell ref="F207:I207"/>
    <mergeCell ref="F210:I210"/>
    <mergeCell ref="L210:M210"/>
    <mergeCell ref="N210:Q210"/>
    <mergeCell ref="F211:I211"/>
    <mergeCell ref="F212:I212"/>
    <mergeCell ref="F213:I213"/>
    <mergeCell ref="F214:I214"/>
    <mergeCell ref="L214:M214"/>
    <mergeCell ref="N214:Q214"/>
    <mergeCell ref="F215:I215"/>
    <mergeCell ref="F216:I216"/>
    <mergeCell ref="L216:M216"/>
    <mergeCell ref="N216:Q216"/>
    <mergeCell ref="F217:I217"/>
    <mergeCell ref="F219:I219"/>
    <mergeCell ref="L219:M219"/>
    <mergeCell ref="N219:Q219"/>
    <mergeCell ref="F220:I220"/>
    <mergeCell ref="L220:M220"/>
    <mergeCell ref="N220:Q220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N127:Q127"/>
    <mergeCell ref="N128:Q128"/>
    <mergeCell ref="N129:Q129"/>
    <mergeCell ref="N134:Q134"/>
    <mergeCell ref="N149:Q149"/>
    <mergeCell ref="N158:Q158"/>
    <mergeCell ref="N182:Q182"/>
    <mergeCell ref="N183:Q183"/>
    <mergeCell ref="N186:Q186"/>
    <mergeCell ref="N201:Q201"/>
    <mergeCell ref="N208:Q208"/>
    <mergeCell ref="N209:Q209"/>
    <mergeCell ref="N218:Q218"/>
    <mergeCell ref="H1:K1"/>
    <mergeCell ref="S2:AC2"/>
  </mergeCells>
  <dataValidations count="2">
    <dataValidation type="list" allowBlank="1" showInputMessage="1" showErrorMessage="1" error="Povoleny jsou hodnoty K, M." sqref="D219:D224">
      <formula1>"K, M"</formula1>
    </dataValidation>
    <dataValidation type="list" allowBlank="1" showInputMessage="1" showErrorMessage="1" error="Povoleny jsou hodnoty základní, snížená, zákl. přenesená, sníž. přenesená, nulová." sqref="U219:U224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6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99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391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N102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ROUND((((SUM(BE102:BE109)+SUM(BE127:BE222))+SUM(BE224:BE228))),2)</f>
        <v>0</v>
      </c>
      <c r="I32" s="47"/>
      <c r="J32" s="47"/>
      <c r="K32" s="47"/>
      <c r="L32" s="47"/>
      <c r="M32" s="162">
        <f>ROUND(((ROUND((SUM(BE102:BE109)+SUM(BE127:BE222)), 2)*F32)+SUM(BE224:BE228)*F32),2)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ROUND((((SUM(BF102:BF109)+SUM(BF127:BF222))+SUM(BF224:BF228))),2)</f>
        <v>0</v>
      </c>
      <c r="I33" s="47"/>
      <c r="J33" s="47"/>
      <c r="K33" s="47"/>
      <c r="L33" s="47"/>
      <c r="M33" s="162">
        <f>ROUND(((ROUND((SUM(BF102:BF109)+SUM(BF127:BF222)), 2)*F33)+SUM(BF224:BF228)*F33),2)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ROUND((((SUM(BG102:BG109)+SUM(BG127:BG222))+SUM(BG224:BG228))),2)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ROUND((((SUM(BH102:BH109)+SUM(BH127:BH222))+SUM(BH224:BH228))),2)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ROUND((((SUM(BI102:BI109)+SUM(BI127:BI222))+SUM(BI224:BI228))),2)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01d - Demolice haly 4 - stěny sendvičové panely - nadzemní část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N127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N128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158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N129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159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N134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160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N149</f>
        <v>0</v>
      </c>
      <c r="O92" s="182"/>
      <c r="P92" s="182"/>
      <c r="Q92" s="182"/>
      <c r="R92" s="183"/>
      <c r="T92" s="184"/>
      <c r="U92" s="184"/>
    </row>
    <row r="93" s="7" customFormat="1" ht="19.92" customHeight="1">
      <c r="B93" s="181"/>
      <c r="C93" s="182"/>
      <c r="D93" s="136" t="s">
        <v>161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N158</f>
        <v>0</v>
      </c>
      <c r="O93" s="182"/>
      <c r="P93" s="182"/>
      <c r="Q93" s="182"/>
      <c r="R93" s="183"/>
      <c r="T93" s="184"/>
      <c r="U93" s="184"/>
    </row>
    <row r="94" s="6" customFormat="1" ht="24.96" customHeight="1">
      <c r="B94" s="175"/>
      <c r="C94" s="176"/>
      <c r="D94" s="177" t="s">
        <v>162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78">
        <f>N185</f>
        <v>0</v>
      </c>
      <c r="O94" s="176"/>
      <c r="P94" s="176"/>
      <c r="Q94" s="176"/>
      <c r="R94" s="179"/>
      <c r="T94" s="180"/>
      <c r="U94" s="180"/>
    </row>
    <row r="95" s="7" customFormat="1" ht="19.92" customHeight="1">
      <c r="B95" s="181"/>
      <c r="C95" s="182"/>
      <c r="D95" s="136" t="s">
        <v>163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N186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164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N189</f>
        <v>0</v>
      </c>
      <c r="O96" s="182"/>
      <c r="P96" s="182"/>
      <c r="Q96" s="182"/>
      <c r="R96" s="183"/>
      <c r="T96" s="184"/>
      <c r="U96" s="184"/>
    </row>
    <row r="97" s="7" customFormat="1" ht="19.92" customHeight="1">
      <c r="B97" s="181"/>
      <c r="C97" s="182"/>
      <c r="D97" s="136" t="s">
        <v>165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38">
        <f>N204</f>
        <v>0</v>
      </c>
      <c r="O97" s="182"/>
      <c r="P97" s="182"/>
      <c r="Q97" s="182"/>
      <c r="R97" s="183"/>
      <c r="T97" s="184"/>
      <c r="U97" s="184"/>
    </row>
    <row r="98" s="6" customFormat="1" ht="24.96" customHeight="1">
      <c r="B98" s="175"/>
      <c r="C98" s="176"/>
      <c r="D98" s="177" t="s">
        <v>166</v>
      </c>
      <c r="E98" s="176"/>
      <c r="F98" s="176"/>
      <c r="G98" s="176"/>
      <c r="H98" s="176"/>
      <c r="I98" s="176"/>
      <c r="J98" s="176"/>
      <c r="K98" s="176"/>
      <c r="L98" s="176"/>
      <c r="M98" s="176"/>
      <c r="N98" s="178">
        <f>N213</f>
        <v>0</v>
      </c>
      <c r="O98" s="176"/>
      <c r="P98" s="176"/>
      <c r="Q98" s="176"/>
      <c r="R98" s="179"/>
      <c r="T98" s="180"/>
      <c r="U98" s="180"/>
    </row>
    <row r="99" s="7" customFormat="1" ht="19.92" customHeight="1">
      <c r="B99" s="181"/>
      <c r="C99" s="182"/>
      <c r="D99" s="136" t="s">
        <v>167</v>
      </c>
      <c r="E99" s="182"/>
      <c r="F99" s="182"/>
      <c r="G99" s="182"/>
      <c r="H99" s="182"/>
      <c r="I99" s="182"/>
      <c r="J99" s="182"/>
      <c r="K99" s="182"/>
      <c r="L99" s="182"/>
      <c r="M99" s="182"/>
      <c r="N99" s="138">
        <f>N214</f>
        <v>0</v>
      </c>
      <c r="O99" s="182"/>
      <c r="P99" s="182"/>
      <c r="Q99" s="182"/>
      <c r="R99" s="183"/>
      <c r="T99" s="184"/>
      <c r="U99" s="184"/>
    </row>
    <row r="100" s="6" customFormat="1" ht="21.84" customHeight="1">
      <c r="B100" s="175"/>
      <c r="C100" s="176"/>
      <c r="D100" s="177" t="s">
        <v>168</v>
      </c>
      <c r="E100" s="176"/>
      <c r="F100" s="176"/>
      <c r="G100" s="176"/>
      <c r="H100" s="176"/>
      <c r="I100" s="176"/>
      <c r="J100" s="176"/>
      <c r="K100" s="176"/>
      <c r="L100" s="176"/>
      <c r="M100" s="176"/>
      <c r="N100" s="185">
        <f>N223</f>
        <v>0</v>
      </c>
      <c r="O100" s="176"/>
      <c r="P100" s="176"/>
      <c r="Q100" s="176"/>
      <c r="R100" s="179"/>
      <c r="T100" s="180"/>
      <c r="U100" s="180"/>
    </row>
    <row r="101" s="1" customFormat="1" ht="21.84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73" t="s">
        <v>169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174">
        <f>ROUND(N103+N104+N105+N106+N107+N108,2)</f>
        <v>0</v>
      </c>
      <c r="O102" s="186"/>
      <c r="P102" s="186"/>
      <c r="Q102" s="186"/>
      <c r="R102" s="48"/>
      <c r="T102" s="187"/>
      <c r="U102" s="188" t="s">
        <v>46</v>
      </c>
    </row>
    <row r="103" s="1" customFormat="1" ht="18" customHeight="1">
      <c r="B103" s="46"/>
      <c r="C103" s="47"/>
      <c r="D103" s="146" t="s">
        <v>170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172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173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174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46" t="s">
        <v>175</v>
      </c>
      <c r="E107" s="136"/>
      <c r="F107" s="136"/>
      <c r="G107" s="136"/>
      <c r="H107" s="136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0"/>
      <c r="U107" s="191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171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 ht="18" customHeight="1">
      <c r="B108" s="46"/>
      <c r="C108" s="47"/>
      <c r="D108" s="136" t="s">
        <v>176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137">
        <f>ROUND(N88*T108,2)</f>
        <v>0</v>
      </c>
      <c r="O108" s="138"/>
      <c r="P108" s="138"/>
      <c r="Q108" s="138"/>
      <c r="R108" s="48"/>
      <c r="S108" s="189"/>
      <c r="T108" s="194"/>
      <c r="U108" s="195" t="s">
        <v>47</v>
      </c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92" t="s">
        <v>177</v>
      </c>
      <c r="AZ108" s="189"/>
      <c r="BA108" s="189"/>
      <c r="BB108" s="189"/>
      <c r="BC108" s="189"/>
      <c r="BD108" s="189"/>
      <c r="BE108" s="193">
        <f>IF(U108="základní",N108,0)</f>
        <v>0</v>
      </c>
      <c r="BF108" s="193">
        <f>IF(U108="snížená",N108,0)</f>
        <v>0</v>
      </c>
      <c r="BG108" s="193">
        <f>IF(U108="zákl. přenesená",N108,0)</f>
        <v>0</v>
      </c>
      <c r="BH108" s="193">
        <f>IF(U108="sníž. přenesená",N108,0)</f>
        <v>0</v>
      </c>
      <c r="BI108" s="193">
        <f>IF(U108="nulová",N108,0)</f>
        <v>0</v>
      </c>
      <c r="BJ108" s="192" t="s">
        <v>25</v>
      </c>
      <c r="BK108" s="189"/>
      <c r="BL108" s="189"/>
      <c r="BM108" s="189"/>
    </row>
    <row r="109" s="1" customForma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  <c r="T109" s="171"/>
      <c r="U109" s="171"/>
    </row>
    <row r="110" s="1" customFormat="1" ht="29.28" customHeight="1">
      <c r="B110" s="46"/>
      <c r="C110" s="150" t="s">
        <v>141</v>
      </c>
      <c r="D110" s="151"/>
      <c r="E110" s="151"/>
      <c r="F110" s="151"/>
      <c r="G110" s="151"/>
      <c r="H110" s="151"/>
      <c r="I110" s="151"/>
      <c r="J110" s="151"/>
      <c r="K110" s="151"/>
      <c r="L110" s="152">
        <f>ROUND(SUM(N88+N102),2)</f>
        <v>0</v>
      </c>
      <c r="M110" s="152"/>
      <c r="N110" s="152"/>
      <c r="O110" s="152"/>
      <c r="P110" s="152"/>
      <c r="Q110" s="152"/>
      <c r="R110" s="48"/>
      <c r="T110" s="171"/>
      <c r="U110" s="171"/>
    </row>
    <row r="111" s="1" customFormat="1" ht="6.96" customHeight="1"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  <c r="T111" s="171"/>
      <c r="U111" s="171"/>
    </row>
    <row r="115" s="1" customFormat="1" ht="6.96" customHeight="1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80"/>
    </row>
    <row r="116" s="1" customFormat="1" ht="36.96" customHeight="1">
      <c r="B116" s="46"/>
      <c r="C116" s="27" t="s">
        <v>178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6.96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1" customFormat="1" ht="30" customHeight="1">
      <c r="B118" s="46"/>
      <c r="C118" s="38" t="s">
        <v>19</v>
      </c>
      <c r="D118" s="47"/>
      <c r="E118" s="47"/>
      <c r="F118" s="155" t="str">
        <f>F6</f>
        <v>Demolice výkrmny prasat Gigant Mimoň-vrchní stavba</v>
      </c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47"/>
      <c r="R118" s="48"/>
    </row>
    <row r="119" s="1" customFormat="1" ht="36.96" customHeight="1">
      <c r="B119" s="46"/>
      <c r="C119" s="85" t="s">
        <v>149</v>
      </c>
      <c r="D119" s="47"/>
      <c r="E119" s="47"/>
      <c r="F119" s="87" t="str">
        <f>F7</f>
        <v>SO 01d - Demolice haly 4 - stěny sendvičové panely - nadzemní část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6.96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="1" customFormat="1" ht="18" customHeight="1">
      <c r="B121" s="46"/>
      <c r="C121" s="38" t="s">
        <v>26</v>
      </c>
      <c r="D121" s="47"/>
      <c r="E121" s="47"/>
      <c r="F121" s="33" t="str">
        <f>F9</f>
        <v xml:space="preserve"> </v>
      </c>
      <c r="G121" s="47"/>
      <c r="H121" s="47"/>
      <c r="I121" s="47"/>
      <c r="J121" s="47"/>
      <c r="K121" s="38" t="s">
        <v>28</v>
      </c>
      <c r="L121" s="47"/>
      <c r="M121" s="90" t="str">
        <f>IF(O9="","",O9)</f>
        <v>14. 6. 2018</v>
      </c>
      <c r="N121" s="90"/>
      <c r="O121" s="90"/>
      <c r="P121" s="90"/>
      <c r="Q121" s="47"/>
      <c r="R121" s="48"/>
    </row>
    <row r="122" s="1" customFormat="1" ht="6.96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="1" customFormat="1">
      <c r="B123" s="46"/>
      <c r="C123" s="38" t="s">
        <v>32</v>
      </c>
      <c r="D123" s="47"/>
      <c r="E123" s="47"/>
      <c r="F123" s="33" t="str">
        <f>E12</f>
        <v xml:space="preserve">Město Mimoň </v>
      </c>
      <c r="G123" s="47"/>
      <c r="H123" s="47"/>
      <c r="I123" s="47"/>
      <c r="J123" s="47"/>
      <c r="K123" s="38" t="s">
        <v>39</v>
      </c>
      <c r="L123" s="47"/>
      <c r="M123" s="33" t="str">
        <f>E18</f>
        <v xml:space="preserve"> </v>
      </c>
      <c r="N123" s="33"/>
      <c r="O123" s="33"/>
      <c r="P123" s="33"/>
      <c r="Q123" s="33"/>
      <c r="R123" s="48"/>
    </row>
    <row r="124" s="1" customFormat="1" ht="14.4" customHeight="1">
      <c r="B124" s="46"/>
      <c r="C124" s="38" t="s">
        <v>37</v>
      </c>
      <c r="D124" s="47"/>
      <c r="E124" s="47"/>
      <c r="F124" s="33" t="str">
        <f>IF(E15="","",E15)</f>
        <v>Vyplň údaj</v>
      </c>
      <c r="G124" s="47"/>
      <c r="H124" s="47"/>
      <c r="I124" s="47"/>
      <c r="J124" s="47"/>
      <c r="K124" s="38" t="s">
        <v>40</v>
      </c>
      <c r="L124" s="47"/>
      <c r="M124" s="33" t="str">
        <f>E21</f>
        <v>Malec</v>
      </c>
      <c r="N124" s="33"/>
      <c r="O124" s="33"/>
      <c r="P124" s="33"/>
      <c r="Q124" s="33"/>
      <c r="R124" s="48"/>
    </row>
    <row r="125" s="1" customFormat="1" ht="10.32" customHeight="1">
      <c r="B125" s="46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</row>
    <row r="126" s="8" customFormat="1" ht="29.28" customHeight="1">
      <c r="B126" s="196"/>
      <c r="C126" s="197" t="s">
        <v>179</v>
      </c>
      <c r="D126" s="198" t="s">
        <v>180</v>
      </c>
      <c r="E126" s="198" t="s">
        <v>64</v>
      </c>
      <c r="F126" s="198" t="s">
        <v>181</v>
      </c>
      <c r="G126" s="198"/>
      <c r="H126" s="198"/>
      <c r="I126" s="198"/>
      <c r="J126" s="198" t="s">
        <v>182</v>
      </c>
      <c r="K126" s="198" t="s">
        <v>183</v>
      </c>
      <c r="L126" s="198" t="s">
        <v>184</v>
      </c>
      <c r="M126" s="198"/>
      <c r="N126" s="198" t="s">
        <v>154</v>
      </c>
      <c r="O126" s="198"/>
      <c r="P126" s="198"/>
      <c r="Q126" s="199"/>
      <c r="R126" s="200"/>
      <c r="T126" s="106" t="s">
        <v>185</v>
      </c>
      <c r="U126" s="107" t="s">
        <v>46</v>
      </c>
      <c r="V126" s="107" t="s">
        <v>186</v>
      </c>
      <c r="W126" s="107" t="s">
        <v>187</v>
      </c>
      <c r="X126" s="107" t="s">
        <v>188</v>
      </c>
      <c r="Y126" s="107" t="s">
        <v>189</v>
      </c>
      <c r="Z126" s="107" t="s">
        <v>190</v>
      </c>
      <c r="AA126" s="108" t="s">
        <v>191</v>
      </c>
    </row>
    <row r="127" s="1" customFormat="1" ht="29.28" customHeight="1">
      <c r="B127" s="46"/>
      <c r="C127" s="110" t="s">
        <v>151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201">
        <f>BK127</f>
        <v>0</v>
      </c>
      <c r="O127" s="202"/>
      <c r="P127" s="202"/>
      <c r="Q127" s="202"/>
      <c r="R127" s="48"/>
      <c r="T127" s="109"/>
      <c r="U127" s="67"/>
      <c r="V127" s="67"/>
      <c r="W127" s="203">
        <f>W128+W185+W213+W223</f>
        <v>0</v>
      </c>
      <c r="X127" s="67"/>
      <c r="Y127" s="203">
        <f>Y128+Y185+Y213+Y223</f>
        <v>0</v>
      </c>
      <c r="Z127" s="67"/>
      <c r="AA127" s="204">
        <f>AA128+AA185+AA213+AA223</f>
        <v>682.06687062000015</v>
      </c>
      <c r="AT127" s="22" t="s">
        <v>81</v>
      </c>
      <c r="AU127" s="22" t="s">
        <v>156</v>
      </c>
      <c r="BK127" s="205">
        <f>BK128+BK185+BK213+BK223</f>
        <v>0</v>
      </c>
    </row>
    <row r="128" s="9" customFormat="1" ht="37.44" customHeight="1">
      <c r="B128" s="206"/>
      <c r="C128" s="207"/>
      <c r="D128" s="208" t="s">
        <v>157</v>
      </c>
      <c r="E128" s="208"/>
      <c r="F128" s="208"/>
      <c r="G128" s="208"/>
      <c r="H128" s="208"/>
      <c r="I128" s="208"/>
      <c r="J128" s="208"/>
      <c r="K128" s="208"/>
      <c r="L128" s="208"/>
      <c r="M128" s="208"/>
      <c r="N128" s="185">
        <f>BK128</f>
        <v>0</v>
      </c>
      <c r="O128" s="178"/>
      <c r="P128" s="178"/>
      <c r="Q128" s="178"/>
      <c r="R128" s="209"/>
      <c r="T128" s="210"/>
      <c r="U128" s="207"/>
      <c r="V128" s="207"/>
      <c r="W128" s="211">
        <f>W129+W134+W149+W158</f>
        <v>0</v>
      </c>
      <c r="X128" s="207"/>
      <c r="Y128" s="211">
        <f>Y129+Y134+Y149+Y158</f>
        <v>0</v>
      </c>
      <c r="Z128" s="207"/>
      <c r="AA128" s="212">
        <f>AA129+AA134+AA149+AA158</f>
        <v>647.15957000000014</v>
      </c>
      <c r="AR128" s="213" t="s">
        <v>25</v>
      </c>
      <c r="AT128" s="214" t="s">
        <v>81</v>
      </c>
      <c r="AU128" s="214" t="s">
        <v>82</v>
      </c>
      <c r="AY128" s="213" t="s">
        <v>192</v>
      </c>
      <c r="BK128" s="215">
        <f>BK129+BK134+BK149+BK158</f>
        <v>0</v>
      </c>
    </row>
    <row r="129" s="9" customFormat="1" ht="19.92" customHeight="1">
      <c r="B129" s="206"/>
      <c r="C129" s="207"/>
      <c r="D129" s="216" t="s">
        <v>158</v>
      </c>
      <c r="E129" s="216"/>
      <c r="F129" s="216"/>
      <c r="G129" s="216"/>
      <c r="H129" s="216"/>
      <c r="I129" s="216"/>
      <c r="J129" s="216"/>
      <c r="K129" s="216"/>
      <c r="L129" s="216"/>
      <c r="M129" s="216"/>
      <c r="N129" s="217">
        <f>BK129</f>
        <v>0</v>
      </c>
      <c r="O129" s="218"/>
      <c r="P129" s="218"/>
      <c r="Q129" s="218"/>
      <c r="R129" s="209"/>
      <c r="T129" s="210"/>
      <c r="U129" s="207"/>
      <c r="V129" s="207"/>
      <c r="W129" s="211">
        <f>SUM(W130:W133)</f>
        <v>0</v>
      </c>
      <c r="X129" s="207"/>
      <c r="Y129" s="211">
        <f>SUM(Y130:Y133)</f>
        <v>0</v>
      </c>
      <c r="Z129" s="207"/>
      <c r="AA129" s="212">
        <f>SUM(AA130:AA133)</f>
        <v>129.59999999999999</v>
      </c>
      <c r="AR129" s="213" t="s">
        <v>25</v>
      </c>
      <c r="AT129" s="214" t="s">
        <v>81</v>
      </c>
      <c r="AU129" s="214" t="s">
        <v>25</v>
      </c>
      <c r="AY129" s="213" t="s">
        <v>192</v>
      </c>
      <c r="BK129" s="215">
        <f>SUM(BK130:BK133)</f>
        <v>0</v>
      </c>
    </row>
    <row r="130" s="1" customFormat="1" ht="25.5" customHeight="1">
      <c r="B130" s="46"/>
      <c r="C130" s="219" t="s">
        <v>25</v>
      </c>
      <c r="D130" s="219" t="s">
        <v>193</v>
      </c>
      <c r="E130" s="220" t="s">
        <v>194</v>
      </c>
      <c r="F130" s="221" t="s">
        <v>195</v>
      </c>
      <c r="G130" s="221"/>
      <c r="H130" s="221"/>
      <c r="I130" s="221"/>
      <c r="J130" s="222" t="s">
        <v>196</v>
      </c>
      <c r="K130" s="223">
        <v>1296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0.10000000000000001</v>
      </c>
      <c r="AA130" s="229">
        <f>Z130*K130</f>
        <v>129.59999999999999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198</v>
      </c>
    </row>
    <row r="131" s="1" customFormat="1" ht="16.5" customHeight="1">
      <c r="B131" s="46"/>
      <c r="C131" s="230" t="s">
        <v>147</v>
      </c>
      <c r="D131" s="230" t="s">
        <v>199</v>
      </c>
      <c r="E131" s="231" t="s">
        <v>200</v>
      </c>
      <c r="F131" s="232" t="s">
        <v>201</v>
      </c>
      <c r="G131" s="232"/>
      <c r="H131" s="232"/>
      <c r="I131" s="232"/>
      <c r="J131" s="233" t="s">
        <v>196</v>
      </c>
      <c r="K131" s="234">
        <v>1296</v>
      </c>
      <c r="L131" s="235">
        <v>0</v>
      </c>
      <c r="M131" s="236"/>
      <c r="N131" s="237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202</v>
      </c>
      <c r="AT131" s="22" t="s">
        <v>199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147</v>
      </c>
    </row>
    <row r="132" s="10" customFormat="1" ht="16.5" customHeight="1">
      <c r="B132" s="238"/>
      <c r="C132" s="239"/>
      <c r="D132" s="239"/>
      <c r="E132" s="240" t="s">
        <v>23</v>
      </c>
      <c r="F132" s="241" t="s">
        <v>203</v>
      </c>
      <c r="G132" s="242"/>
      <c r="H132" s="242"/>
      <c r="I132" s="242"/>
      <c r="J132" s="239"/>
      <c r="K132" s="243">
        <v>1296</v>
      </c>
      <c r="L132" s="239"/>
      <c r="M132" s="239"/>
      <c r="N132" s="239"/>
      <c r="O132" s="239"/>
      <c r="P132" s="239"/>
      <c r="Q132" s="239"/>
      <c r="R132" s="244"/>
      <c r="T132" s="245"/>
      <c r="U132" s="239"/>
      <c r="V132" s="239"/>
      <c r="W132" s="239"/>
      <c r="X132" s="239"/>
      <c r="Y132" s="239"/>
      <c r="Z132" s="239"/>
      <c r="AA132" s="246"/>
      <c r="AT132" s="247" t="s">
        <v>204</v>
      </c>
      <c r="AU132" s="247" t="s">
        <v>147</v>
      </c>
      <c r="AV132" s="10" t="s">
        <v>147</v>
      </c>
      <c r="AW132" s="10" t="s">
        <v>205</v>
      </c>
      <c r="AX132" s="10" t="s">
        <v>82</v>
      </c>
      <c r="AY132" s="247" t="s">
        <v>192</v>
      </c>
    </row>
    <row r="133" s="11" customFormat="1" ht="16.5" customHeight="1">
      <c r="B133" s="248"/>
      <c r="C133" s="249"/>
      <c r="D133" s="249"/>
      <c r="E133" s="250" t="s">
        <v>23</v>
      </c>
      <c r="F133" s="251" t="s">
        <v>206</v>
      </c>
      <c r="G133" s="249"/>
      <c r="H133" s="249"/>
      <c r="I133" s="249"/>
      <c r="J133" s="249"/>
      <c r="K133" s="252">
        <v>1296</v>
      </c>
      <c r="L133" s="249"/>
      <c r="M133" s="249"/>
      <c r="N133" s="249"/>
      <c r="O133" s="249"/>
      <c r="P133" s="249"/>
      <c r="Q133" s="249"/>
      <c r="R133" s="253"/>
      <c r="T133" s="254"/>
      <c r="U133" s="249"/>
      <c r="V133" s="249"/>
      <c r="W133" s="249"/>
      <c r="X133" s="249"/>
      <c r="Y133" s="249"/>
      <c r="Z133" s="249"/>
      <c r="AA133" s="255"/>
      <c r="AT133" s="256" t="s">
        <v>204</v>
      </c>
      <c r="AU133" s="256" t="s">
        <v>147</v>
      </c>
      <c r="AV133" s="11" t="s">
        <v>197</v>
      </c>
      <c r="AW133" s="11" t="s">
        <v>205</v>
      </c>
      <c r="AX133" s="11" t="s">
        <v>25</v>
      </c>
      <c r="AY133" s="256" t="s">
        <v>192</v>
      </c>
    </row>
    <row r="134" s="9" customFormat="1" ht="29.88" customHeight="1">
      <c r="B134" s="206"/>
      <c r="C134" s="207"/>
      <c r="D134" s="216" t="s">
        <v>159</v>
      </c>
      <c r="E134" s="216"/>
      <c r="F134" s="216"/>
      <c r="G134" s="216"/>
      <c r="H134" s="216"/>
      <c r="I134" s="216"/>
      <c r="J134" s="216"/>
      <c r="K134" s="216"/>
      <c r="L134" s="216"/>
      <c r="M134" s="216"/>
      <c r="N134" s="217">
        <f>BK134</f>
        <v>0</v>
      </c>
      <c r="O134" s="218"/>
      <c r="P134" s="218"/>
      <c r="Q134" s="218"/>
      <c r="R134" s="209"/>
      <c r="T134" s="210"/>
      <c r="U134" s="207"/>
      <c r="V134" s="207"/>
      <c r="W134" s="211">
        <f>SUM(W135:W148)</f>
        <v>0</v>
      </c>
      <c r="X134" s="207"/>
      <c r="Y134" s="211">
        <f>SUM(Y135:Y148)</f>
        <v>0</v>
      </c>
      <c r="Z134" s="207"/>
      <c r="AA134" s="212">
        <f>SUM(AA135:AA148)</f>
        <v>517.55957000000012</v>
      </c>
      <c r="AR134" s="213" t="s">
        <v>25</v>
      </c>
      <c r="AT134" s="214" t="s">
        <v>81</v>
      </c>
      <c r="AU134" s="214" t="s">
        <v>25</v>
      </c>
      <c r="AY134" s="213" t="s">
        <v>192</v>
      </c>
      <c r="BK134" s="215">
        <f>SUM(BK135:BK148)</f>
        <v>0</v>
      </c>
    </row>
    <row r="135" s="1" customFormat="1" ht="25.5" customHeight="1">
      <c r="B135" s="46"/>
      <c r="C135" s="219" t="s">
        <v>207</v>
      </c>
      <c r="D135" s="219" t="s">
        <v>193</v>
      </c>
      <c r="E135" s="220" t="s">
        <v>208</v>
      </c>
      <c r="F135" s="221" t="s">
        <v>209</v>
      </c>
      <c r="G135" s="221"/>
      <c r="H135" s="221"/>
      <c r="I135" s="221"/>
      <c r="J135" s="222" t="s">
        <v>210</v>
      </c>
      <c r="K135" s="223">
        <v>131.37000000000001</v>
      </c>
      <c r="L135" s="224">
        <v>0</v>
      </c>
      <c r="M135" s="225"/>
      <c r="N135" s="226">
        <f>ROUND(L135*K135,2)</f>
        <v>0</v>
      </c>
      <c r="O135" s="226"/>
      <c r="P135" s="226"/>
      <c r="Q135" s="226"/>
      <c r="R135" s="48"/>
      <c r="T135" s="227" t="s">
        <v>23</v>
      </c>
      <c r="U135" s="56" t="s">
        <v>47</v>
      </c>
      <c r="V135" s="47"/>
      <c r="W135" s="228">
        <f>V135*K135</f>
        <v>0</v>
      </c>
      <c r="X135" s="228">
        <v>0</v>
      </c>
      <c r="Y135" s="228">
        <f>X135*K135</f>
        <v>0</v>
      </c>
      <c r="Z135" s="228">
        <v>0.26100000000000001</v>
      </c>
      <c r="AA135" s="229">
        <f>Z135*K135</f>
        <v>34.287570000000002</v>
      </c>
      <c r="AR135" s="22" t="s">
        <v>197</v>
      </c>
      <c r="AT135" s="22" t="s">
        <v>193</v>
      </c>
      <c r="AU135" s="22" t="s">
        <v>147</v>
      </c>
      <c r="AY135" s="22" t="s">
        <v>192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ROUND(L135*K135,2)</f>
        <v>0</v>
      </c>
      <c r="BL135" s="22" t="s">
        <v>197</v>
      </c>
      <c r="BM135" s="22" t="s">
        <v>211</v>
      </c>
    </row>
    <row r="136" s="10" customFormat="1" ht="25.5" customHeight="1">
      <c r="B136" s="238"/>
      <c r="C136" s="239"/>
      <c r="D136" s="239"/>
      <c r="E136" s="240" t="s">
        <v>23</v>
      </c>
      <c r="F136" s="241" t="s">
        <v>212</v>
      </c>
      <c r="G136" s="242"/>
      <c r="H136" s="242"/>
      <c r="I136" s="242"/>
      <c r="J136" s="239"/>
      <c r="K136" s="243">
        <v>131.36959999999999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25</v>
      </c>
      <c r="AY136" s="247" t="s">
        <v>192</v>
      </c>
    </row>
    <row r="137" s="1" customFormat="1" ht="25.5" customHeight="1">
      <c r="B137" s="46"/>
      <c r="C137" s="219" t="s">
        <v>197</v>
      </c>
      <c r="D137" s="219" t="s">
        <v>193</v>
      </c>
      <c r="E137" s="220" t="s">
        <v>213</v>
      </c>
      <c r="F137" s="221" t="s">
        <v>214</v>
      </c>
      <c r="G137" s="221"/>
      <c r="H137" s="221"/>
      <c r="I137" s="221"/>
      <c r="J137" s="222" t="s">
        <v>215</v>
      </c>
      <c r="K137" s="223">
        <v>152.899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1.95</v>
      </c>
      <c r="AA137" s="229">
        <f>Z137*K137</f>
        <v>298.15305000000001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216</v>
      </c>
    </row>
    <row r="138" s="10" customFormat="1" ht="51" customHeight="1">
      <c r="B138" s="238"/>
      <c r="C138" s="239"/>
      <c r="D138" s="239"/>
      <c r="E138" s="240" t="s">
        <v>23</v>
      </c>
      <c r="F138" s="241" t="s">
        <v>217</v>
      </c>
      <c r="G138" s="242"/>
      <c r="H138" s="242"/>
      <c r="I138" s="242"/>
      <c r="J138" s="239"/>
      <c r="K138" s="243">
        <v>89.476275000000001</v>
      </c>
      <c r="L138" s="239"/>
      <c r="M138" s="239"/>
      <c r="N138" s="239"/>
      <c r="O138" s="239"/>
      <c r="P138" s="239"/>
      <c r="Q138" s="239"/>
      <c r="R138" s="244"/>
      <c r="T138" s="245"/>
      <c r="U138" s="239"/>
      <c r="V138" s="239"/>
      <c r="W138" s="239"/>
      <c r="X138" s="239"/>
      <c r="Y138" s="239"/>
      <c r="Z138" s="239"/>
      <c r="AA138" s="246"/>
      <c r="AT138" s="247" t="s">
        <v>204</v>
      </c>
      <c r="AU138" s="247" t="s">
        <v>147</v>
      </c>
      <c r="AV138" s="10" t="s">
        <v>147</v>
      </c>
      <c r="AW138" s="10" t="s">
        <v>205</v>
      </c>
      <c r="AX138" s="10" t="s">
        <v>82</v>
      </c>
      <c r="AY138" s="247" t="s">
        <v>192</v>
      </c>
    </row>
    <row r="139" s="10" customFormat="1" ht="25.5" customHeight="1">
      <c r="B139" s="238"/>
      <c r="C139" s="239"/>
      <c r="D139" s="239"/>
      <c r="E139" s="240" t="s">
        <v>23</v>
      </c>
      <c r="F139" s="257" t="s">
        <v>218</v>
      </c>
      <c r="G139" s="239"/>
      <c r="H139" s="239"/>
      <c r="I139" s="239"/>
      <c r="J139" s="239"/>
      <c r="K139" s="243">
        <v>63.423000000000002</v>
      </c>
      <c r="L139" s="239"/>
      <c r="M139" s="239"/>
      <c r="N139" s="239"/>
      <c r="O139" s="239"/>
      <c r="P139" s="239"/>
      <c r="Q139" s="239"/>
      <c r="R139" s="244"/>
      <c r="T139" s="245"/>
      <c r="U139" s="239"/>
      <c r="V139" s="239"/>
      <c r="W139" s="239"/>
      <c r="X139" s="239"/>
      <c r="Y139" s="239"/>
      <c r="Z139" s="239"/>
      <c r="AA139" s="246"/>
      <c r="AT139" s="247" t="s">
        <v>204</v>
      </c>
      <c r="AU139" s="247" t="s">
        <v>147</v>
      </c>
      <c r="AV139" s="10" t="s">
        <v>147</v>
      </c>
      <c r="AW139" s="10" t="s">
        <v>205</v>
      </c>
      <c r="AX139" s="10" t="s">
        <v>82</v>
      </c>
      <c r="AY139" s="247" t="s">
        <v>192</v>
      </c>
    </row>
    <row r="140" s="11" customFormat="1" ht="16.5" customHeight="1">
      <c r="B140" s="248"/>
      <c r="C140" s="249"/>
      <c r="D140" s="249"/>
      <c r="E140" s="250" t="s">
        <v>23</v>
      </c>
      <c r="F140" s="251" t="s">
        <v>206</v>
      </c>
      <c r="G140" s="249"/>
      <c r="H140" s="249"/>
      <c r="I140" s="249"/>
      <c r="J140" s="249"/>
      <c r="K140" s="252">
        <v>152.89927499999999</v>
      </c>
      <c r="L140" s="249"/>
      <c r="M140" s="249"/>
      <c r="N140" s="249"/>
      <c r="O140" s="249"/>
      <c r="P140" s="249"/>
      <c r="Q140" s="249"/>
      <c r="R140" s="253"/>
      <c r="T140" s="254"/>
      <c r="U140" s="249"/>
      <c r="V140" s="249"/>
      <c r="W140" s="249"/>
      <c r="X140" s="249"/>
      <c r="Y140" s="249"/>
      <c r="Z140" s="249"/>
      <c r="AA140" s="255"/>
      <c r="AT140" s="256" t="s">
        <v>204</v>
      </c>
      <c r="AU140" s="256" t="s">
        <v>147</v>
      </c>
      <c r="AV140" s="11" t="s">
        <v>197</v>
      </c>
      <c r="AW140" s="11" t="s">
        <v>205</v>
      </c>
      <c r="AX140" s="11" t="s">
        <v>25</v>
      </c>
      <c r="AY140" s="256" t="s">
        <v>192</v>
      </c>
    </row>
    <row r="141" s="1" customFormat="1" ht="25.5" customHeight="1">
      <c r="B141" s="46"/>
      <c r="C141" s="219" t="s">
        <v>121</v>
      </c>
      <c r="D141" s="219" t="s">
        <v>193</v>
      </c>
      <c r="E141" s="220" t="s">
        <v>224</v>
      </c>
      <c r="F141" s="221" t="s">
        <v>225</v>
      </c>
      <c r="G141" s="221"/>
      <c r="H141" s="221"/>
      <c r="I141" s="221"/>
      <c r="J141" s="222" t="s">
        <v>215</v>
      </c>
      <c r="K141" s="223">
        <v>45.451000000000001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2.2000000000000002</v>
      </c>
      <c r="AA141" s="229">
        <f>Z141*K141</f>
        <v>99.992200000000011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226</v>
      </c>
    </row>
    <row r="142" s="10" customFormat="1" ht="16.5" customHeight="1">
      <c r="B142" s="238"/>
      <c r="C142" s="239"/>
      <c r="D142" s="239"/>
      <c r="E142" s="240" t="s">
        <v>23</v>
      </c>
      <c r="F142" s="241" t="s">
        <v>227</v>
      </c>
      <c r="G142" s="242"/>
      <c r="H142" s="242"/>
      <c r="I142" s="242"/>
      <c r="J142" s="239"/>
      <c r="K142" s="243">
        <v>45.450719999999997</v>
      </c>
      <c r="L142" s="239"/>
      <c r="M142" s="239"/>
      <c r="N142" s="239"/>
      <c r="O142" s="239"/>
      <c r="P142" s="239"/>
      <c r="Q142" s="239"/>
      <c r="R142" s="244"/>
      <c r="T142" s="245"/>
      <c r="U142" s="239"/>
      <c r="V142" s="239"/>
      <c r="W142" s="239"/>
      <c r="X142" s="239"/>
      <c r="Y142" s="239"/>
      <c r="Z142" s="239"/>
      <c r="AA142" s="246"/>
      <c r="AT142" s="247" t="s">
        <v>204</v>
      </c>
      <c r="AU142" s="247" t="s">
        <v>147</v>
      </c>
      <c r="AV142" s="10" t="s">
        <v>147</v>
      </c>
      <c r="AW142" s="10" t="s">
        <v>205</v>
      </c>
      <c r="AX142" s="10" t="s">
        <v>25</v>
      </c>
      <c r="AY142" s="247" t="s">
        <v>192</v>
      </c>
    </row>
    <row r="143" s="1" customFormat="1" ht="25.5" customHeight="1">
      <c r="B143" s="46"/>
      <c r="C143" s="219" t="s">
        <v>223</v>
      </c>
      <c r="D143" s="219" t="s">
        <v>193</v>
      </c>
      <c r="E143" s="220" t="s">
        <v>229</v>
      </c>
      <c r="F143" s="221" t="s">
        <v>230</v>
      </c>
      <c r="G143" s="221"/>
      <c r="H143" s="221"/>
      <c r="I143" s="221"/>
      <c r="J143" s="222" t="s">
        <v>215</v>
      </c>
      <c r="K143" s="223">
        <v>24.344999999999999</v>
      </c>
      <c r="L143" s="224">
        <v>0</v>
      </c>
      <c r="M143" s="225"/>
      <c r="N143" s="226">
        <f>ROUND(L143*K143,2)</f>
        <v>0</v>
      </c>
      <c r="O143" s="226"/>
      <c r="P143" s="226"/>
      <c r="Q143" s="226"/>
      <c r="R143" s="48"/>
      <c r="T143" s="227" t="s">
        <v>23</v>
      </c>
      <c r="U143" s="56" t="s">
        <v>47</v>
      </c>
      <c r="V143" s="47"/>
      <c r="W143" s="228">
        <f>V143*K143</f>
        <v>0</v>
      </c>
      <c r="X143" s="228">
        <v>0</v>
      </c>
      <c r="Y143" s="228">
        <f>X143*K143</f>
        <v>0</v>
      </c>
      <c r="Z143" s="228">
        <v>2.3999999999999999</v>
      </c>
      <c r="AA143" s="229">
        <f>Z143*K143</f>
        <v>58.427999999999997</v>
      </c>
      <c r="AR143" s="22" t="s">
        <v>197</v>
      </c>
      <c r="AT143" s="22" t="s">
        <v>193</v>
      </c>
      <c r="AU143" s="22" t="s">
        <v>147</v>
      </c>
      <c r="AY143" s="22" t="s">
        <v>192</v>
      </c>
      <c r="BE143" s="142">
        <f>IF(U143="základní",N143,0)</f>
        <v>0</v>
      </c>
      <c r="BF143" s="142">
        <f>IF(U143="snížená",N143,0)</f>
        <v>0</v>
      </c>
      <c r="BG143" s="142">
        <f>IF(U143="zákl. přenesená",N143,0)</f>
        <v>0</v>
      </c>
      <c r="BH143" s="142">
        <f>IF(U143="sníž. přenesená",N143,0)</f>
        <v>0</v>
      </c>
      <c r="BI143" s="142">
        <f>IF(U143="nulová",N143,0)</f>
        <v>0</v>
      </c>
      <c r="BJ143" s="22" t="s">
        <v>25</v>
      </c>
      <c r="BK143" s="142">
        <f>ROUND(L143*K143,2)</f>
        <v>0</v>
      </c>
      <c r="BL143" s="22" t="s">
        <v>197</v>
      </c>
      <c r="BM143" s="22" t="s">
        <v>231</v>
      </c>
    </row>
    <row r="144" s="10" customFormat="1" ht="38.25" customHeight="1">
      <c r="B144" s="238"/>
      <c r="C144" s="239"/>
      <c r="D144" s="239"/>
      <c r="E144" s="240" t="s">
        <v>23</v>
      </c>
      <c r="F144" s="241" t="s">
        <v>232</v>
      </c>
      <c r="G144" s="242"/>
      <c r="H144" s="242"/>
      <c r="I144" s="242"/>
      <c r="J144" s="239"/>
      <c r="K144" s="243">
        <v>24.34506</v>
      </c>
      <c r="L144" s="239"/>
      <c r="M144" s="239"/>
      <c r="N144" s="239"/>
      <c r="O144" s="239"/>
      <c r="P144" s="239"/>
      <c r="Q144" s="239"/>
      <c r="R144" s="244"/>
      <c r="T144" s="245"/>
      <c r="U144" s="239"/>
      <c r="V144" s="239"/>
      <c r="W144" s="239"/>
      <c r="X144" s="239"/>
      <c r="Y144" s="239"/>
      <c r="Z144" s="239"/>
      <c r="AA144" s="246"/>
      <c r="AT144" s="247" t="s">
        <v>204</v>
      </c>
      <c r="AU144" s="247" t="s">
        <v>147</v>
      </c>
      <c r="AV144" s="10" t="s">
        <v>147</v>
      </c>
      <c r="AW144" s="10" t="s">
        <v>205</v>
      </c>
      <c r="AX144" s="10" t="s">
        <v>25</v>
      </c>
      <c r="AY144" s="247" t="s">
        <v>192</v>
      </c>
    </row>
    <row r="145" s="1" customFormat="1" ht="25.5" customHeight="1">
      <c r="B145" s="46"/>
      <c r="C145" s="219" t="s">
        <v>228</v>
      </c>
      <c r="D145" s="219" t="s">
        <v>193</v>
      </c>
      <c r="E145" s="220" t="s">
        <v>233</v>
      </c>
      <c r="F145" s="221" t="s">
        <v>234</v>
      </c>
      <c r="G145" s="221"/>
      <c r="H145" s="221"/>
      <c r="I145" s="221"/>
      <c r="J145" s="222" t="s">
        <v>210</v>
      </c>
      <c r="K145" s="223">
        <v>29</v>
      </c>
      <c r="L145" s="224">
        <v>0</v>
      </c>
      <c r="M145" s="225"/>
      <c r="N145" s="226">
        <f>ROUND(L145*K145,2)</f>
        <v>0</v>
      </c>
      <c r="O145" s="226"/>
      <c r="P145" s="226"/>
      <c r="Q145" s="226"/>
      <c r="R145" s="48"/>
      <c r="T145" s="227" t="s">
        <v>23</v>
      </c>
      <c r="U145" s="56" t="s">
        <v>47</v>
      </c>
      <c r="V145" s="47"/>
      <c r="W145" s="228">
        <f>V145*K145</f>
        <v>0</v>
      </c>
      <c r="X145" s="228">
        <v>0</v>
      </c>
      <c r="Y145" s="228">
        <f>X145*K145</f>
        <v>0</v>
      </c>
      <c r="Z145" s="228">
        <v>0.16500000000000001</v>
      </c>
      <c r="AA145" s="229">
        <f>Z145*K145</f>
        <v>4.7850000000000001</v>
      </c>
      <c r="AR145" s="22" t="s">
        <v>197</v>
      </c>
      <c r="AT145" s="22" t="s">
        <v>193</v>
      </c>
      <c r="AU145" s="22" t="s">
        <v>147</v>
      </c>
      <c r="AY145" s="22" t="s">
        <v>192</v>
      </c>
      <c r="BE145" s="142">
        <f>IF(U145="základní",N145,0)</f>
        <v>0</v>
      </c>
      <c r="BF145" s="142">
        <f>IF(U145="snížená",N145,0)</f>
        <v>0</v>
      </c>
      <c r="BG145" s="142">
        <f>IF(U145="zákl. přenesená",N145,0)</f>
        <v>0</v>
      </c>
      <c r="BH145" s="142">
        <f>IF(U145="sníž. přenesená",N145,0)</f>
        <v>0</v>
      </c>
      <c r="BI145" s="142">
        <f>IF(U145="nulová",N145,0)</f>
        <v>0</v>
      </c>
      <c r="BJ145" s="22" t="s">
        <v>25</v>
      </c>
      <c r="BK145" s="142">
        <f>ROUND(L145*K145,2)</f>
        <v>0</v>
      </c>
      <c r="BL145" s="22" t="s">
        <v>197</v>
      </c>
      <c r="BM145" s="22" t="s">
        <v>235</v>
      </c>
    </row>
    <row r="146" s="10" customFormat="1" ht="16.5" customHeight="1">
      <c r="B146" s="238"/>
      <c r="C146" s="239"/>
      <c r="D146" s="239"/>
      <c r="E146" s="240" t="s">
        <v>23</v>
      </c>
      <c r="F146" s="241" t="s">
        <v>236</v>
      </c>
      <c r="G146" s="242"/>
      <c r="H146" s="242"/>
      <c r="I146" s="242"/>
      <c r="J146" s="239"/>
      <c r="K146" s="243">
        <v>29.000399999999999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25</v>
      </c>
      <c r="AY146" s="247" t="s">
        <v>192</v>
      </c>
    </row>
    <row r="147" s="1" customFormat="1" ht="25.5" customHeight="1">
      <c r="B147" s="46"/>
      <c r="C147" s="219" t="s">
        <v>202</v>
      </c>
      <c r="D147" s="219" t="s">
        <v>193</v>
      </c>
      <c r="E147" s="220" t="s">
        <v>392</v>
      </c>
      <c r="F147" s="221" t="s">
        <v>393</v>
      </c>
      <c r="G147" s="221"/>
      <c r="H147" s="221"/>
      <c r="I147" s="221"/>
      <c r="J147" s="222" t="s">
        <v>210</v>
      </c>
      <c r="K147" s="223">
        <v>876.54999999999995</v>
      </c>
      <c r="L147" s="224">
        <v>0</v>
      </c>
      <c r="M147" s="225"/>
      <c r="N147" s="226">
        <f>ROUND(L147*K147,2)</f>
        <v>0</v>
      </c>
      <c r="O147" s="226"/>
      <c r="P147" s="226"/>
      <c r="Q147" s="226"/>
      <c r="R147" s="48"/>
      <c r="T147" s="227" t="s">
        <v>23</v>
      </c>
      <c r="U147" s="56" t="s">
        <v>47</v>
      </c>
      <c r="V147" s="47"/>
      <c r="W147" s="228">
        <f>V147*K147</f>
        <v>0</v>
      </c>
      <c r="X147" s="228">
        <v>0</v>
      </c>
      <c r="Y147" s="228">
        <f>X147*K147</f>
        <v>0</v>
      </c>
      <c r="Z147" s="228">
        <v>0.025000000000000001</v>
      </c>
      <c r="AA147" s="229">
        <f>Z147*K147</f>
        <v>21.91375</v>
      </c>
      <c r="AR147" s="22" t="s">
        <v>197</v>
      </c>
      <c r="AT147" s="22" t="s">
        <v>193</v>
      </c>
      <c r="AU147" s="22" t="s">
        <v>147</v>
      </c>
      <c r="AY147" s="22" t="s">
        <v>192</v>
      </c>
      <c r="BE147" s="142">
        <f>IF(U147="základní",N147,0)</f>
        <v>0</v>
      </c>
      <c r="BF147" s="142">
        <f>IF(U147="snížená",N147,0)</f>
        <v>0</v>
      </c>
      <c r="BG147" s="142">
        <f>IF(U147="zákl. přenesená",N147,0)</f>
        <v>0</v>
      </c>
      <c r="BH147" s="142">
        <f>IF(U147="sníž. přenesená",N147,0)</f>
        <v>0</v>
      </c>
      <c r="BI147" s="142">
        <f>IF(U147="nulová",N147,0)</f>
        <v>0</v>
      </c>
      <c r="BJ147" s="22" t="s">
        <v>25</v>
      </c>
      <c r="BK147" s="142">
        <f>ROUND(L147*K147,2)</f>
        <v>0</v>
      </c>
      <c r="BL147" s="22" t="s">
        <v>197</v>
      </c>
      <c r="BM147" s="22" t="s">
        <v>394</v>
      </c>
    </row>
    <row r="148" s="10" customFormat="1" ht="16.5" customHeight="1">
      <c r="B148" s="238"/>
      <c r="C148" s="239"/>
      <c r="D148" s="239"/>
      <c r="E148" s="240" t="s">
        <v>23</v>
      </c>
      <c r="F148" s="241" t="s">
        <v>395</v>
      </c>
      <c r="G148" s="242"/>
      <c r="H148" s="242"/>
      <c r="I148" s="242"/>
      <c r="J148" s="239"/>
      <c r="K148" s="243">
        <v>876.54960000000005</v>
      </c>
      <c r="L148" s="239"/>
      <c r="M148" s="239"/>
      <c r="N148" s="239"/>
      <c r="O148" s="239"/>
      <c r="P148" s="239"/>
      <c r="Q148" s="239"/>
      <c r="R148" s="244"/>
      <c r="T148" s="245"/>
      <c r="U148" s="239"/>
      <c r="V148" s="239"/>
      <c r="W148" s="239"/>
      <c r="X148" s="239"/>
      <c r="Y148" s="239"/>
      <c r="Z148" s="239"/>
      <c r="AA148" s="246"/>
      <c r="AT148" s="247" t="s">
        <v>204</v>
      </c>
      <c r="AU148" s="247" t="s">
        <v>147</v>
      </c>
      <c r="AV148" s="10" t="s">
        <v>147</v>
      </c>
      <c r="AW148" s="10" t="s">
        <v>205</v>
      </c>
      <c r="AX148" s="10" t="s">
        <v>25</v>
      </c>
      <c r="AY148" s="247" t="s">
        <v>192</v>
      </c>
    </row>
    <row r="149" s="9" customFormat="1" ht="29.88" customHeight="1">
      <c r="B149" s="206"/>
      <c r="C149" s="207"/>
      <c r="D149" s="216" t="s">
        <v>160</v>
      </c>
      <c r="E149" s="216"/>
      <c r="F149" s="216"/>
      <c r="G149" s="216"/>
      <c r="H149" s="216"/>
      <c r="I149" s="216"/>
      <c r="J149" s="216"/>
      <c r="K149" s="216"/>
      <c r="L149" s="216"/>
      <c r="M149" s="216"/>
      <c r="N149" s="217">
        <f>BK149</f>
        <v>0</v>
      </c>
      <c r="O149" s="218"/>
      <c r="P149" s="218"/>
      <c r="Q149" s="218"/>
      <c r="R149" s="209"/>
      <c r="T149" s="210"/>
      <c r="U149" s="207"/>
      <c r="V149" s="207"/>
      <c r="W149" s="211">
        <f>SUM(W150:W157)</f>
        <v>0</v>
      </c>
      <c r="X149" s="207"/>
      <c r="Y149" s="211">
        <f>SUM(Y150:Y157)</f>
        <v>0</v>
      </c>
      <c r="Z149" s="207"/>
      <c r="AA149" s="212">
        <f>SUM(AA150:AA157)</f>
        <v>0</v>
      </c>
      <c r="AR149" s="213" t="s">
        <v>25</v>
      </c>
      <c r="AT149" s="214" t="s">
        <v>81</v>
      </c>
      <c r="AU149" s="214" t="s">
        <v>25</v>
      </c>
      <c r="AY149" s="213" t="s">
        <v>192</v>
      </c>
      <c r="BK149" s="215">
        <f>SUM(BK150:BK157)</f>
        <v>0</v>
      </c>
    </row>
    <row r="150" s="1" customFormat="1" ht="16.5" customHeight="1">
      <c r="B150" s="46"/>
      <c r="C150" s="219" t="s">
        <v>237</v>
      </c>
      <c r="D150" s="219" t="s">
        <v>193</v>
      </c>
      <c r="E150" s="220" t="s">
        <v>238</v>
      </c>
      <c r="F150" s="221" t="s">
        <v>239</v>
      </c>
      <c r="G150" s="221"/>
      <c r="H150" s="221"/>
      <c r="I150" s="221"/>
      <c r="J150" s="222" t="s">
        <v>240</v>
      </c>
      <c r="K150" s="223">
        <v>914.39999999999998</v>
      </c>
      <c r="L150" s="224">
        <v>0</v>
      </c>
      <c r="M150" s="225"/>
      <c r="N150" s="226">
        <f>ROUND(L150*K150,2)</f>
        <v>0</v>
      </c>
      <c r="O150" s="226"/>
      <c r="P150" s="226"/>
      <c r="Q150" s="226"/>
      <c r="R150" s="48"/>
      <c r="T150" s="227" t="s">
        <v>23</v>
      </c>
      <c r="U150" s="56" t="s">
        <v>47</v>
      </c>
      <c r="V150" s="47"/>
      <c r="W150" s="228">
        <f>V150*K150</f>
        <v>0</v>
      </c>
      <c r="X150" s="228">
        <v>0</v>
      </c>
      <c r="Y150" s="228">
        <f>X150*K150</f>
        <v>0</v>
      </c>
      <c r="Z150" s="228">
        <v>0</v>
      </c>
      <c r="AA150" s="229">
        <f>Z150*K150</f>
        <v>0</v>
      </c>
      <c r="AR150" s="22" t="s">
        <v>197</v>
      </c>
      <c r="AT150" s="22" t="s">
        <v>193</v>
      </c>
      <c r="AU150" s="22" t="s">
        <v>147</v>
      </c>
      <c r="AY150" s="22" t="s">
        <v>192</v>
      </c>
      <c r="BE150" s="142">
        <f>IF(U150="základní",N150,0)</f>
        <v>0</v>
      </c>
      <c r="BF150" s="142">
        <f>IF(U150="snížená",N150,0)</f>
        <v>0</v>
      </c>
      <c r="BG150" s="142">
        <f>IF(U150="zákl. přenesená",N150,0)</f>
        <v>0</v>
      </c>
      <c r="BH150" s="142">
        <f>IF(U150="sníž. přenesená",N150,0)</f>
        <v>0</v>
      </c>
      <c r="BI150" s="142">
        <f>IF(U150="nulová",N150,0)</f>
        <v>0</v>
      </c>
      <c r="BJ150" s="22" t="s">
        <v>25</v>
      </c>
      <c r="BK150" s="142">
        <f>ROUND(L150*K150,2)</f>
        <v>0</v>
      </c>
      <c r="BL150" s="22" t="s">
        <v>197</v>
      </c>
      <c r="BM150" s="22" t="s">
        <v>207</v>
      </c>
    </row>
    <row r="151" s="10" customFormat="1" ht="16.5" customHeight="1">
      <c r="B151" s="238"/>
      <c r="C151" s="239"/>
      <c r="D151" s="239"/>
      <c r="E151" s="240" t="s">
        <v>23</v>
      </c>
      <c r="F151" s="241" t="s">
        <v>241</v>
      </c>
      <c r="G151" s="242"/>
      <c r="H151" s="242"/>
      <c r="I151" s="242"/>
      <c r="J151" s="239"/>
      <c r="K151" s="243">
        <v>612</v>
      </c>
      <c r="L151" s="239"/>
      <c r="M151" s="239"/>
      <c r="N151" s="239"/>
      <c r="O151" s="239"/>
      <c r="P151" s="239"/>
      <c r="Q151" s="239"/>
      <c r="R151" s="244"/>
      <c r="T151" s="245"/>
      <c r="U151" s="239"/>
      <c r="V151" s="239"/>
      <c r="W151" s="239"/>
      <c r="X151" s="239"/>
      <c r="Y151" s="239"/>
      <c r="Z151" s="239"/>
      <c r="AA151" s="246"/>
      <c r="AT151" s="247" t="s">
        <v>204</v>
      </c>
      <c r="AU151" s="247" t="s">
        <v>147</v>
      </c>
      <c r="AV151" s="10" t="s">
        <v>147</v>
      </c>
      <c r="AW151" s="10" t="s">
        <v>205</v>
      </c>
      <c r="AX151" s="10" t="s">
        <v>82</v>
      </c>
      <c r="AY151" s="247" t="s">
        <v>192</v>
      </c>
    </row>
    <row r="152" s="10" customFormat="1" ht="16.5" customHeight="1">
      <c r="B152" s="238"/>
      <c r="C152" s="239"/>
      <c r="D152" s="239"/>
      <c r="E152" s="240" t="s">
        <v>23</v>
      </c>
      <c r="F152" s="257" t="s">
        <v>242</v>
      </c>
      <c r="G152" s="239"/>
      <c r="H152" s="239"/>
      <c r="I152" s="239"/>
      <c r="J152" s="239"/>
      <c r="K152" s="243">
        <v>302.39999999999998</v>
      </c>
      <c r="L152" s="239"/>
      <c r="M152" s="239"/>
      <c r="N152" s="239"/>
      <c r="O152" s="239"/>
      <c r="P152" s="239"/>
      <c r="Q152" s="239"/>
      <c r="R152" s="244"/>
      <c r="T152" s="245"/>
      <c r="U152" s="239"/>
      <c r="V152" s="239"/>
      <c r="W152" s="239"/>
      <c r="X152" s="239"/>
      <c r="Y152" s="239"/>
      <c r="Z152" s="239"/>
      <c r="AA152" s="246"/>
      <c r="AT152" s="247" t="s">
        <v>204</v>
      </c>
      <c r="AU152" s="247" t="s">
        <v>147</v>
      </c>
      <c r="AV152" s="10" t="s">
        <v>147</v>
      </c>
      <c r="AW152" s="10" t="s">
        <v>205</v>
      </c>
      <c r="AX152" s="10" t="s">
        <v>82</v>
      </c>
      <c r="AY152" s="247" t="s">
        <v>192</v>
      </c>
    </row>
    <row r="153" s="11" customFormat="1" ht="16.5" customHeight="1">
      <c r="B153" s="248"/>
      <c r="C153" s="249"/>
      <c r="D153" s="249"/>
      <c r="E153" s="250" t="s">
        <v>23</v>
      </c>
      <c r="F153" s="251" t="s">
        <v>206</v>
      </c>
      <c r="G153" s="249"/>
      <c r="H153" s="249"/>
      <c r="I153" s="249"/>
      <c r="J153" s="249"/>
      <c r="K153" s="252">
        <v>914.39999999999998</v>
      </c>
      <c r="L153" s="249"/>
      <c r="M153" s="249"/>
      <c r="N153" s="249"/>
      <c r="O153" s="249"/>
      <c r="P153" s="249"/>
      <c r="Q153" s="249"/>
      <c r="R153" s="253"/>
      <c r="T153" s="254"/>
      <c r="U153" s="249"/>
      <c r="V153" s="249"/>
      <c r="W153" s="249"/>
      <c r="X153" s="249"/>
      <c r="Y153" s="249"/>
      <c r="Z153" s="249"/>
      <c r="AA153" s="255"/>
      <c r="AT153" s="256" t="s">
        <v>204</v>
      </c>
      <c r="AU153" s="256" t="s">
        <v>147</v>
      </c>
      <c r="AV153" s="11" t="s">
        <v>197</v>
      </c>
      <c r="AW153" s="11" t="s">
        <v>205</v>
      </c>
      <c r="AX153" s="11" t="s">
        <v>25</v>
      </c>
      <c r="AY153" s="256" t="s">
        <v>192</v>
      </c>
    </row>
    <row r="154" s="1" customFormat="1" ht="16.5" customHeight="1">
      <c r="B154" s="46"/>
      <c r="C154" s="230" t="s">
        <v>30</v>
      </c>
      <c r="D154" s="230" t="s">
        <v>199</v>
      </c>
      <c r="E154" s="231" t="s">
        <v>243</v>
      </c>
      <c r="F154" s="232" t="s">
        <v>244</v>
      </c>
      <c r="G154" s="232"/>
      <c r="H154" s="232"/>
      <c r="I154" s="232"/>
      <c r="J154" s="233" t="s">
        <v>245</v>
      </c>
      <c r="K154" s="234">
        <v>17.956</v>
      </c>
      <c r="L154" s="235">
        <v>0</v>
      </c>
      <c r="M154" s="236"/>
      <c r="N154" s="237">
        <f>ROUND(L154*K154,2)</f>
        <v>0</v>
      </c>
      <c r="O154" s="226"/>
      <c r="P154" s="226"/>
      <c r="Q154" s="226"/>
      <c r="R154" s="48"/>
      <c r="T154" s="227" t="s">
        <v>23</v>
      </c>
      <c r="U154" s="56" t="s">
        <v>47</v>
      </c>
      <c r="V154" s="47"/>
      <c r="W154" s="228">
        <f>V154*K154</f>
        <v>0</v>
      </c>
      <c r="X154" s="228">
        <v>0</v>
      </c>
      <c r="Y154" s="228">
        <f>X154*K154</f>
        <v>0</v>
      </c>
      <c r="Z154" s="228">
        <v>0</v>
      </c>
      <c r="AA154" s="229">
        <f>Z154*K154</f>
        <v>0</v>
      </c>
      <c r="AR154" s="22" t="s">
        <v>202</v>
      </c>
      <c r="AT154" s="22" t="s">
        <v>199</v>
      </c>
      <c r="AU154" s="22" t="s">
        <v>147</v>
      </c>
      <c r="AY154" s="22" t="s">
        <v>192</v>
      </c>
      <c r="BE154" s="142">
        <f>IF(U154="základní",N154,0)</f>
        <v>0</v>
      </c>
      <c r="BF154" s="142">
        <f>IF(U154="snížená",N154,0)</f>
        <v>0</v>
      </c>
      <c r="BG154" s="142">
        <f>IF(U154="zákl. přenesená",N154,0)</f>
        <v>0</v>
      </c>
      <c r="BH154" s="142">
        <f>IF(U154="sníž. přenesená",N154,0)</f>
        <v>0</v>
      </c>
      <c r="BI154" s="142">
        <f>IF(U154="nulová",N154,0)</f>
        <v>0</v>
      </c>
      <c r="BJ154" s="22" t="s">
        <v>25</v>
      </c>
      <c r="BK154" s="142">
        <f>ROUND(L154*K154,2)</f>
        <v>0</v>
      </c>
      <c r="BL154" s="22" t="s">
        <v>197</v>
      </c>
      <c r="BM154" s="22" t="s">
        <v>197</v>
      </c>
    </row>
    <row r="155" s="10" customFormat="1" ht="38.25" customHeight="1">
      <c r="B155" s="238"/>
      <c r="C155" s="239"/>
      <c r="D155" s="239"/>
      <c r="E155" s="240" t="s">
        <v>23</v>
      </c>
      <c r="F155" s="241" t="s">
        <v>246</v>
      </c>
      <c r="G155" s="242"/>
      <c r="H155" s="242"/>
      <c r="I155" s="242"/>
      <c r="J155" s="239"/>
      <c r="K155" s="243">
        <v>14.724352</v>
      </c>
      <c r="L155" s="239"/>
      <c r="M155" s="239"/>
      <c r="N155" s="239"/>
      <c r="O155" s="239"/>
      <c r="P155" s="239"/>
      <c r="Q155" s="239"/>
      <c r="R155" s="244"/>
      <c r="T155" s="245"/>
      <c r="U155" s="239"/>
      <c r="V155" s="239"/>
      <c r="W155" s="239"/>
      <c r="X155" s="239"/>
      <c r="Y155" s="239"/>
      <c r="Z155" s="239"/>
      <c r="AA155" s="246"/>
      <c r="AT155" s="247" t="s">
        <v>204</v>
      </c>
      <c r="AU155" s="247" t="s">
        <v>147</v>
      </c>
      <c r="AV155" s="10" t="s">
        <v>147</v>
      </c>
      <c r="AW155" s="10" t="s">
        <v>205</v>
      </c>
      <c r="AX155" s="10" t="s">
        <v>82</v>
      </c>
      <c r="AY155" s="247" t="s">
        <v>192</v>
      </c>
    </row>
    <row r="156" s="10" customFormat="1" ht="25.5" customHeight="1">
      <c r="B156" s="238"/>
      <c r="C156" s="239"/>
      <c r="D156" s="239"/>
      <c r="E156" s="240" t="s">
        <v>23</v>
      </c>
      <c r="F156" s="257" t="s">
        <v>247</v>
      </c>
      <c r="G156" s="239"/>
      <c r="H156" s="239"/>
      <c r="I156" s="239"/>
      <c r="J156" s="239"/>
      <c r="K156" s="243">
        <v>3.2321279999999999</v>
      </c>
      <c r="L156" s="239"/>
      <c r="M156" s="239"/>
      <c r="N156" s="239"/>
      <c r="O156" s="239"/>
      <c r="P156" s="239"/>
      <c r="Q156" s="239"/>
      <c r="R156" s="244"/>
      <c r="T156" s="245"/>
      <c r="U156" s="239"/>
      <c r="V156" s="239"/>
      <c r="W156" s="239"/>
      <c r="X156" s="239"/>
      <c r="Y156" s="239"/>
      <c r="Z156" s="239"/>
      <c r="AA156" s="246"/>
      <c r="AT156" s="247" t="s">
        <v>204</v>
      </c>
      <c r="AU156" s="247" t="s">
        <v>147</v>
      </c>
      <c r="AV156" s="10" t="s">
        <v>147</v>
      </c>
      <c r="AW156" s="10" t="s">
        <v>205</v>
      </c>
      <c r="AX156" s="10" t="s">
        <v>82</v>
      </c>
      <c r="AY156" s="247" t="s">
        <v>192</v>
      </c>
    </row>
    <row r="157" s="11" customFormat="1" ht="16.5" customHeight="1">
      <c r="B157" s="248"/>
      <c r="C157" s="249"/>
      <c r="D157" s="249"/>
      <c r="E157" s="250" t="s">
        <v>23</v>
      </c>
      <c r="F157" s="251" t="s">
        <v>206</v>
      </c>
      <c r="G157" s="249"/>
      <c r="H157" s="249"/>
      <c r="I157" s="249"/>
      <c r="J157" s="249"/>
      <c r="K157" s="252">
        <v>17.956479999999999</v>
      </c>
      <c r="L157" s="249"/>
      <c r="M157" s="249"/>
      <c r="N157" s="249"/>
      <c r="O157" s="249"/>
      <c r="P157" s="249"/>
      <c r="Q157" s="249"/>
      <c r="R157" s="253"/>
      <c r="T157" s="254"/>
      <c r="U157" s="249"/>
      <c r="V157" s="249"/>
      <c r="W157" s="249"/>
      <c r="X157" s="249"/>
      <c r="Y157" s="249"/>
      <c r="Z157" s="249"/>
      <c r="AA157" s="255"/>
      <c r="AT157" s="256" t="s">
        <v>204</v>
      </c>
      <c r="AU157" s="256" t="s">
        <v>147</v>
      </c>
      <c r="AV157" s="11" t="s">
        <v>197</v>
      </c>
      <c r="AW157" s="11" t="s">
        <v>205</v>
      </c>
      <c r="AX157" s="11" t="s">
        <v>25</v>
      </c>
      <c r="AY157" s="256" t="s">
        <v>192</v>
      </c>
    </row>
    <row r="158" s="9" customFormat="1" ht="29.88" customHeight="1">
      <c r="B158" s="206"/>
      <c r="C158" s="207"/>
      <c r="D158" s="216" t="s">
        <v>161</v>
      </c>
      <c r="E158" s="216"/>
      <c r="F158" s="216"/>
      <c r="G158" s="216"/>
      <c r="H158" s="216"/>
      <c r="I158" s="216"/>
      <c r="J158" s="216"/>
      <c r="K158" s="216"/>
      <c r="L158" s="216"/>
      <c r="M158" s="216"/>
      <c r="N158" s="217">
        <f>BK158</f>
        <v>0</v>
      </c>
      <c r="O158" s="218"/>
      <c r="P158" s="218"/>
      <c r="Q158" s="218"/>
      <c r="R158" s="209"/>
      <c r="T158" s="210"/>
      <c r="U158" s="207"/>
      <c r="V158" s="207"/>
      <c r="W158" s="211">
        <f>SUM(W159:W184)</f>
        <v>0</v>
      </c>
      <c r="X158" s="207"/>
      <c r="Y158" s="211">
        <f>SUM(Y159:Y184)</f>
        <v>0</v>
      </c>
      <c r="Z158" s="207"/>
      <c r="AA158" s="212">
        <f>SUM(AA159:AA184)</f>
        <v>0</v>
      </c>
      <c r="AR158" s="213" t="s">
        <v>25</v>
      </c>
      <c r="AT158" s="214" t="s">
        <v>81</v>
      </c>
      <c r="AU158" s="214" t="s">
        <v>25</v>
      </c>
      <c r="AY158" s="213" t="s">
        <v>192</v>
      </c>
      <c r="BK158" s="215">
        <f>SUM(BK159:BK184)</f>
        <v>0</v>
      </c>
    </row>
    <row r="159" s="1" customFormat="1" ht="38.25" customHeight="1">
      <c r="B159" s="46"/>
      <c r="C159" s="219" t="s">
        <v>248</v>
      </c>
      <c r="D159" s="219" t="s">
        <v>193</v>
      </c>
      <c r="E159" s="220" t="s">
        <v>249</v>
      </c>
      <c r="F159" s="221" t="s">
        <v>250</v>
      </c>
      <c r="G159" s="221"/>
      <c r="H159" s="221"/>
      <c r="I159" s="221"/>
      <c r="J159" s="222" t="s">
        <v>245</v>
      </c>
      <c r="K159" s="223">
        <v>337.226</v>
      </c>
      <c r="L159" s="224">
        <v>0</v>
      </c>
      <c r="M159" s="225"/>
      <c r="N159" s="226">
        <f>ROUND(L159*K159,2)</f>
        <v>0</v>
      </c>
      <c r="O159" s="226"/>
      <c r="P159" s="226"/>
      <c r="Q159" s="226"/>
      <c r="R159" s="48"/>
      <c r="T159" s="227" t="s">
        <v>23</v>
      </c>
      <c r="U159" s="56" t="s">
        <v>47</v>
      </c>
      <c r="V159" s="47"/>
      <c r="W159" s="228">
        <f>V159*K159</f>
        <v>0</v>
      </c>
      <c r="X159" s="228">
        <v>0</v>
      </c>
      <c r="Y159" s="228">
        <f>X159*K159</f>
        <v>0</v>
      </c>
      <c r="Z159" s="228">
        <v>0</v>
      </c>
      <c r="AA159" s="229">
        <f>Z159*K159</f>
        <v>0</v>
      </c>
      <c r="AR159" s="22" t="s">
        <v>197</v>
      </c>
      <c r="AT159" s="22" t="s">
        <v>193</v>
      </c>
      <c r="AU159" s="22" t="s">
        <v>147</v>
      </c>
      <c r="AY159" s="22" t="s">
        <v>192</v>
      </c>
      <c r="BE159" s="142">
        <f>IF(U159="základní",N159,0)</f>
        <v>0</v>
      </c>
      <c r="BF159" s="142">
        <f>IF(U159="snížená",N159,0)</f>
        <v>0</v>
      </c>
      <c r="BG159" s="142">
        <f>IF(U159="zákl. přenesená",N159,0)</f>
        <v>0</v>
      </c>
      <c r="BH159" s="142">
        <f>IF(U159="sníž. přenesená",N159,0)</f>
        <v>0</v>
      </c>
      <c r="BI159" s="142">
        <f>IF(U159="nulová",N159,0)</f>
        <v>0</v>
      </c>
      <c r="BJ159" s="22" t="s">
        <v>25</v>
      </c>
      <c r="BK159" s="142">
        <f>ROUND(L159*K159,2)</f>
        <v>0</v>
      </c>
      <c r="BL159" s="22" t="s">
        <v>197</v>
      </c>
      <c r="BM159" s="22" t="s">
        <v>396</v>
      </c>
    </row>
    <row r="160" s="1" customFormat="1" ht="38.25" customHeight="1">
      <c r="B160" s="46"/>
      <c r="C160" s="219" t="s">
        <v>252</v>
      </c>
      <c r="D160" s="219" t="s">
        <v>193</v>
      </c>
      <c r="E160" s="220" t="s">
        <v>253</v>
      </c>
      <c r="F160" s="221" t="s">
        <v>254</v>
      </c>
      <c r="G160" s="221"/>
      <c r="H160" s="221"/>
      <c r="I160" s="221"/>
      <c r="J160" s="222" t="s">
        <v>245</v>
      </c>
      <c r="K160" s="223">
        <v>99.992000000000004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397</v>
      </c>
    </row>
    <row r="161" s="1" customFormat="1" ht="38.25" customHeight="1">
      <c r="B161" s="46"/>
      <c r="C161" s="219" t="s">
        <v>256</v>
      </c>
      <c r="D161" s="219" t="s">
        <v>193</v>
      </c>
      <c r="E161" s="220" t="s">
        <v>257</v>
      </c>
      <c r="F161" s="221" t="s">
        <v>258</v>
      </c>
      <c r="G161" s="221"/>
      <c r="H161" s="221"/>
      <c r="I161" s="221"/>
      <c r="J161" s="222" t="s">
        <v>245</v>
      </c>
      <c r="K161" s="223">
        <v>58.427999999999997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398</v>
      </c>
    </row>
    <row r="162" s="1" customFormat="1" ht="38.25" customHeight="1">
      <c r="B162" s="46"/>
      <c r="C162" s="219" t="s">
        <v>260</v>
      </c>
      <c r="D162" s="219" t="s">
        <v>193</v>
      </c>
      <c r="E162" s="220" t="s">
        <v>261</v>
      </c>
      <c r="F162" s="221" t="s">
        <v>262</v>
      </c>
      <c r="G162" s="221"/>
      <c r="H162" s="221"/>
      <c r="I162" s="221"/>
      <c r="J162" s="222" t="s">
        <v>245</v>
      </c>
      <c r="K162" s="223">
        <v>682.06700000000001</v>
      </c>
      <c r="L162" s="224">
        <v>0</v>
      </c>
      <c r="M162" s="225"/>
      <c r="N162" s="226">
        <f>ROUND(L162*K162,2)</f>
        <v>0</v>
      </c>
      <c r="O162" s="226"/>
      <c r="P162" s="226"/>
      <c r="Q162" s="226"/>
      <c r="R162" s="48"/>
      <c r="T162" s="227" t="s">
        <v>23</v>
      </c>
      <c r="U162" s="56" t="s">
        <v>47</v>
      </c>
      <c r="V162" s="47"/>
      <c r="W162" s="228">
        <f>V162*K162</f>
        <v>0</v>
      </c>
      <c r="X162" s="228">
        <v>0</v>
      </c>
      <c r="Y162" s="228">
        <f>X162*K162</f>
        <v>0</v>
      </c>
      <c r="Z162" s="228">
        <v>0</v>
      </c>
      <c r="AA162" s="229">
        <f>Z162*K162</f>
        <v>0</v>
      </c>
      <c r="AR162" s="22" t="s">
        <v>197</v>
      </c>
      <c r="AT162" s="22" t="s">
        <v>193</v>
      </c>
      <c r="AU162" s="22" t="s">
        <v>147</v>
      </c>
      <c r="AY162" s="22" t="s">
        <v>192</v>
      </c>
      <c r="BE162" s="142">
        <f>IF(U162="základní",N162,0)</f>
        <v>0</v>
      </c>
      <c r="BF162" s="142">
        <f>IF(U162="snížená",N162,0)</f>
        <v>0</v>
      </c>
      <c r="BG162" s="142">
        <f>IF(U162="zákl. přenesená",N162,0)</f>
        <v>0</v>
      </c>
      <c r="BH162" s="142">
        <f>IF(U162="sníž. přenesená",N162,0)</f>
        <v>0</v>
      </c>
      <c r="BI162" s="142">
        <f>IF(U162="nulová",N162,0)</f>
        <v>0</v>
      </c>
      <c r="BJ162" s="22" t="s">
        <v>25</v>
      </c>
      <c r="BK162" s="142">
        <f>ROUND(L162*K162,2)</f>
        <v>0</v>
      </c>
      <c r="BL162" s="22" t="s">
        <v>197</v>
      </c>
      <c r="BM162" s="22" t="s">
        <v>263</v>
      </c>
    </row>
    <row r="163" s="1" customFormat="1" ht="38.25" customHeight="1">
      <c r="B163" s="46"/>
      <c r="C163" s="219" t="s">
        <v>11</v>
      </c>
      <c r="D163" s="219" t="s">
        <v>193</v>
      </c>
      <c r="E163" s="220" t="s">
        <v>264</v>
      </c>
      <c r="F163" s="221" t="s">
        <v>265</v>
      </c>
      <c r="G163" s="221"/>
      <c r="H163" s="221"/>
      <c r="I163" s="221"/>
      <c r="J163" s="222" t="s">
        <v>245</v>
      </c>
      <c r="K163" s="223">
        <v>682.06700000000001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266</v>
      </c>
    </row>
    <row r="164" s="1" customFormat="1" ht="25.5" customHeight="1">
      <c r="B164" s="46"/>
      <c r="C164" s="219" t="s">
        <v>267</v>
      </c>
      <c r="D164" s="219" t="s">
        <v>193</v>
      </c>
      <c r="E164" s="220" t="s">
        <v>268</v>
      </c>
      <c r="F164" s="221" t="s">
        <v>269</v>
      </c>
      <c r="G164" s="221"/>
      <c r="H164" s="221"/>
      <c r="I164" s="221"/>
      <c r="J164" s="222" t="s">
        <v>245</v>
      </c>
      <c r="K164" s="223">
        <v>8866.8709999999992</v>
      </c>
      <c r="L164" s="224">
        <v>0</v>
      </c>
      <c r="M164" s="225"/>
      <c r="N164" s="226">
        <f>ROUND(L164*K164,2)</f>
        <v>0</v>
      </c>
      <c r="O164" s="226"/>
      <c r="P164" s="226"/>
      <c r="Q164" s="226"/>
      <c r="R164" s="48"/>
      <c r="T164" s="227" t="s">
        <v>23</v>
      </c>
      <c r="U164" s="56" t="s">
        <v>47</v>
      </c>
      <c r="V164" s="47"/>
      <c r="W164" s="228">
        <f>V164*K164</f>
        <v>0</v>
      </c>
      <c r="X164" s="228">
        <v>0</v>
      </c>
      <c r="Y164" s="228">
        <f>X164*K164</f>
        <v>0</v>
      </c>
      <c r="Z164" s="228">
        <v>0</v>
      </c>
      <c r="AA164" s="229">
        <f>Z164*K164</f>
        <v>0</v>
      </c>
      <c r="AR164" s="22" t="s">
        <v>197</v>
      </c>
      <c r="AT164" s="22" t="s">
        <v>193</v>
      </c>
      <c r="AU164" s="22" t="s">
        <v>147</v>
      </c>
      <c r="AY164" s="22" t="s">
        <v>192</v>
      </c>
      <c r="BE164" s="142">
        <f>IF(U164="základní",N164,0)</f>
        <v>0</v>
      </c>
      <c r="BF164" s="142">
        <f>IF(U164="snížená",N164,0)</f>
        <v>0</v>
      </c>
      <c r="BG164" s="142">
        <f>IF(U164="zákl. přenesená",N164,0)</f>
        <v>0</v>
      </c>
      <c r="BH164" s="142">
        <f>IF(U164="sníž. přenesená",N164,0)</f>
        <v>0</v>
      </c>
      <c r="BI164" s="142">
        <f>IF(U164="nulová",N164,0)</f>
        <v>0</v>
      </c>
      <c r="BJ164" s="22" t="s">
        <v>25</v>
      </c>
      <c r="BK164" s="142">
        <f>ROUND(L164*K164,2)</f>
        <v>0</v>
      </c>
      <c r="BL164" s="22" t="s">
        <v>197</v>
      </c>
      <c r="BM164" s="22" t="s">
        <v>270</v>
      </c>
    </row>
    <row r="165" s="10" customFormat="1" ht="16.5" customHeight="1">
      <c r="B165" s="238"/>
      <c r="C165" s="239"/>
      <c r="D165" s="239"/>
      <c r="E165" s="240" t="s">
        <v>23</v>
      </c>
      <c r="F165" s="241" t="s">
        <v>399</v>
      </c>
      <c r="G165" s="242"/>
      <c r="H165" s="242"/>
      <c r="I165" s="242"/>
      <c r="J165" s="239"/>
      <c r="K165" s="243">
        <v>8866.8709999999992</v>
      </c>
      <c r="L165" s="239"/>
      <c r="M165" s="239"/>
      <c r="N165" s="239"/>
      <c r="O165" s="239"/>
      <c r="P165" s="239"/>
      <c r="Q165" s="239"/>
      <c r="R165" s="244"/>
      <c r="T165" s="245"/>
      <c r="U165" s="239"/>
      <c r="V165" s="239"/>
      <c r="W165" s="239"/>
      <c r="X165" s="239"/>
      <c r="Y165" s="239"/>
      <c r="Z165" s="239"/>
      <c r="AA165" s="246"/>
      <c r="AT165" s="247" t="s">
        <v>204</v>
      </c>
      <c r="AU165" s="247" t="s">
        <v>147</v>
      </c>
      <c r="AV165" s="10" t="s">
        <v>147</v>
      </c>
      <c r="AW165" s="10" t="s">
        <v>205</v>
      </c>
      <c r="AX165" s="10" t="s">
        <v>25</v>
      </c>
      <c r="AY165" s="247" t="s">
        <v>192</v>
      </c>
    </row>
    <row r="166" s="1" customFormat="1" ht="25.5" customHeight="1">
      <c r="B166" s="46"/>
      <c r="C166" s="219" t="s">
        <v>272</v>
      </c>
      <c r="D166" s="219" t="s">
        <v>193</v>
      </c>
      <c r="E166" s="220" t="s">
        <v>273</v>
      </c>
      <c r="F166" s="221" t="s">
        <v>274</v>
      </c>
      <c r="G166" s="221"/>
      <c r="H166" s="221"/>
      <c r="I166" s="221"/>
      <c r="J166" s="222" t="s">
        <v>245</v>
      </c>
      <c r="K166" s="223">
        <v>99.992000000000004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275</v>
      </c>
    </row>
    <row r="167" s="1" customFormat="1" ht="38.25" customHeight="1">
      <c r="B167" s="46"/>
      <c r="C167" s="219" t="s">
        <v>276</v>
      </c>
      <c r="D167" s="219" t="s">
        <v>193</v>
      </c>
      <c r="E167" s="220" t="s">
        <v>277</v>
      </c>
      <c r="F167" s="221" t="s">
        <v>278</v>
      </c>
      <c r="G167" s="221"/>
      <c r="H167" s="221"/>
      <c r="I167" s="221"/>
      <c r="J167" s="222" t="s">
        <v>245</v>
      </c>
      <c r="K167" s="223">
        <v>58.427999999999997</v>
      </c>
      <c r="L167" s="224">
        <v>0</v>
      </c>
      <c r="M167" s="225"/>
      <c r="N167" s="226">
        <f>ROUND(L167*K167,2)</f>
        <v>0</v>
      </c>
      <c r="O167" s="226"/>
      <c r="P167" s="226"/>
      <c r="Q167" s="226"/>
      <c r="R167" s="48"/>
      <c r="T167" s="227" t="s">
        <v>23</v>
      </c>
      <c r="U167" s="56" t="s">
        <v>47</v>
      </c>
      <c r="V167" s="47"/>
      <c r="W167" s="228">
        <f>V167*K167</f>
        <v>0</v>
      </c>
      <c r="X167" s="228">
        <v>0</v>
      </c>
      <c r="Y167" s="228">
        <f>X167*K167</f>
        <v>0</v>
      </c>
      <c r="Z167" s="228">
        <v>0</v>
      </c>
      <c r="AA167" s="229">
        <f>Z167*K167</f>
        <v>0</v>
      </c>
      <c r="AR167" s="22" t="s">
        <v>197</v>
      </c>
      <c r="AT167" s="22" t="s">
        <v>193</v>
      </c>
      <c r="AU167" s="22" t="s">
        <v>147</v>
      </c>
      <c r="AY167" s="22" t="s">
        <v>192</v>
      </c>
      <c r="BE167" s="142">
        <f>IF(U167="základní",N167,0)</f>
        <v>0</v>
      </c>
      <c r="BF167" s="142">
        <f>IF(U167="snížená",N167,0)</f>
        <v>0</v>
      </c>
      <c r="BG167" s="142">
        <f>IF(U167="zákl. přenesená",N167,0)</f>
        <v>0</v>
      </c>
      <c r="BH167" s="142">
        <f>IF(U167="sníž. přenesená",N167,0)</f>
        <v>0</v>
      </c>
      <c r="BI167" s="142">
        <f>IF(U167="nulová",N167,0)</f>
        <v>0</v>
      </c>
      <c r="BJ167" s="22" t="s">
        <v>25</v>
      </c>
      <c r="BK167" s="142">
        <f>ROUND(L167*K167,2)</f>
        <v>0</v>
      </c>
      <c r="BL167" s="22" t="s">
        <v>197</v>
      </c>
      <c r="BM167" s="22" t="s">
        <v>279</v>
      </c>
    </row>
    <row r="168" s="10" customFormat="1" ht="16.5" customHeight="1">
      <c r="B168" s="238"/>
      <c r="C168" s="239"/>
      <c r="D168" s="239"/>
      <c r="E168" s="240" t="s">
        <v>23</v>
      </c>
      <c r="F168" s="241" t="s">
        <v>280</v>
      </c>
      <c r="G168" s="242"/>
      <c r="H168" s="242"/>
      <c r="I168" s="242"/>
      <c r="J168" s="239"/>
      <c r="K168" s="243">
        <v>58.427999999999997</v>
      </c>
      <c r="L168" s="239"/>
      <c r="M168" s="239"/>
      <c r="N168" s="239"/>
      <c r="O168" s="239"/>
      <c r="P168" s="239"/>
      <c r="Q168" s="239"/>
      <c r="R168" s="244"/>
      <c r="T168" s="245"/>
      <c r="U168" s="239"/>
      <c r="V168" s="239"/>
      <c r="W168" s="239"/>
      <c r="X168" s="239"/>
      <c r="Y168" s="239"/>
      <c r="Z168" s="239"/>
      <c r="AA168" s="246"/>
      <c r="AT168" s="247" t="s">
        <v>204</v>
      </c>
      <c r="AU168" s="247" t="s">
        <v>147</v>
      </c>
      <c r="AV168" s="10" t="s">
        <v>147</v>
      </c>
      <c r="AW168" s="10" t="s">
        <v>205</v>
      </c>
      <c r="AX168" s="10" t="s">
        <v>25</v>
      </c>
      <c r="AY168" s="247" t="s">
        <v>192</v>
      </c>
    </row>
    <row r="169" s="1" customFormat="1" ht="38.25" customHeight="1">
      <c r="B169" s="46"/>
      <c r="C169" s="219" t="s">
        <v>281</v>
      </c>
      <c r="D169" s="219" t="s">
        <v>193</v>
      </c>
      <c r="E169" s="220" t="s">
        <v>282</v>
      </c>
      <c r="F169" s="221" t="s">
        <v>283</v>
      </c>
      <c r="G169" s="221"/>
      <c r="H169" s="221"/>
      <c r="I169" s="221"/>
      <c r="J169" s="222" t="s">
        <v>245</v>
      </c>
      <c r="K169" s="223">
        <v>337.226</v>
      </c>
      <c r="L169" s="224">
        <v>0</v>
      </c>
      <c r="M169" s="225"/>
      <c r="N169" s="226">
        <f>ROUND(L169*K169,2)</f>
        <v>0</v>
      </c>
      <c r="O169" s="226"/>
      <c r="P169" s="226"/>
      <c r="Q169" s="226"/>
      <c r="R169" s="48"/>
      <c r="T169" s="227" t="s">
        <v>23</v>
      </c>
      <c r="U169" s="56" t="s">
        <v>47</v>
      </c>
      <c r="V169" s="47"/>
      <c r="W169" s="228">
        <f>V169*K169</f>
        <v>0</v>
      </c>
      <c r="X169" s="228">
        <v>0</v>
      </c>
      <c r="Y169" s="228">
        <f>X169*K169</f>
        <v>0</v>
      </c>
      <c r="Z169" s="228">
        <v>0</v>
      </c>
      <c r="AA169" s="229">
        <f>Z169*K169</f>
        <v>0</v>
      </c>
      <c r="AR169" s="22" t="s">
        <v>197</v>
      </c>
      <c r="AT169" s="22" t="s">
        <v>193</v>
      </c>
      <c r="AU169" s="22" t="s">
        <v>147</v>
      </c>
      <c r="AY169" s="22" t="s">
        <v>192</v>
      </c>
      <c r="BE169" s="142">
        <f>IF(U169="základní",N169,0)</f>
        <v>0</v>
      </c>
      <c r="BF169" s="142">
        <f>IF(U169="snížená",N169,0)</f>
        <v>0</v>
      </c>
      <c r="BG169" s="142">
        <f>IF(U169="zákl. přenesená",N169,0)</f>
        <v>0</v>
      </c>
      <c r="BH169" s="142">
        <f>IF(U169="sníž. přenesená",N169,0)</f>
        <v>0</v>
      </c>
      <c r="BI169" s="142">
        <f>IF(U169="nulová",N169,0)</f>
        <v>0</v>
      </c>
      <c r="BJ169" s="22" t="s">
        <v>25</v>
      </c>
      <c r="BK169" s="142">
        <f>ROUND(L169*K169,2)</f>
        <v>0</v>
      </c>
      <c r="BL169" s="22" t="s">
        <v>197</v>
      </c>
      <c r="BM169" s="22" t="s">
        <v>284</v>
      </c>
    </row>
    <row r="170" s="10" customFormat="1" ht="16.5" customHeight="1">
      <c r="B170" s="238"/>
      <c r="C170" s="239"/>
      <c r="D170" s="239"/>
      <c r="E170" s="240" t="s">
        <v>23</v>
      </c>
      <c r="F170" s="241" t="s">
        <v>400</v>
      </c>
      <c r="G170" s="242"/>
      <c r="H170" s="242"/>
      <c r="I170" s="242"/>
      <c r="J170" s="239"/>
      <c r="K170" s="243">
        <v>337.226</v>
      </c>
      <c r="L170" s="239"/>
      <c r="M170" s="239"/>
      <c r="N170" s="239"/>
      <c r="O170" s="239"/>
      <c r="P170" s="239"/>
      <c r="Q170" s="239"/>
      <c r="R170" s="244"/>
      <c r="T170" s="245"/>
      <c r="U170" s="239"/>
      <c r="V170" s="239"/>
      <c r="W170" s="239"/>
      <c r="X170" s="239"/>
      <c r="Y170" s="239"/>
      <c r="Z170" s="239"/>
      <c r="AA170" s="246"/>
      <c r="AT170" s="247" t="s">
        <v>204</v>
      </c>
      <c r="AU170" s="247" t="s">
        <v>147</v>
      </c>
      <c r="AV170" s="10" t="s">
        <v>147</v>
      </c>
      <c r="AW170" s="10" t="s">
        <v>205</v>
      </c>
      <c r="AX170" s="10" t="s">
        <v>25</v>
      </c>
      <c r="AY170" s="247" t="s">
        <v>192</v>
      </c>
    </row>
    <row r="171" s="1" customFormat="1" ht="25.5" customHeight="1">
      <c r="B171" s="46"/>
      <c r="C171" s="219" t="s">
        <v>286</v>
      </c>
      <c r="D171" s="219" t="s">
        <v>193</v>
      </c>
      <c r="E171" s="220" t="s">
        <v>287</v>
      </c>
      <c r="F171" s="221" t="s">
        <v>288</v>
      </c>
      <c r="G171" s="221"/>
      <c r="H171" s="221"/>
      <c r="I171" s="221"/>
      <c r="J171" s="222" t="s">
        <v>245</v>
      </c>
      <c r="K171" s="223">
        <v>4.2699999999999996</v>
      </c>
      <c r="L171" s="224">
        <v>0</v>
      </c>
      <c r="M171" s="225"/>
      <c r="N171" s="226">
        <f>ROUND(L171*K171,2)</f>
        <v>0</v>
      </c>
      <c r="O171" s="226"/>
      <c r="P171" s="226"/>
      <c r="Q171" s="226"/>
      <c r="R171" s="48"/>
      <c r="T171" s="227" t="s">
        <v>23</v>
      </c>
      <c r="U171" s="56" t="s">
        <v>47</v>
      </c>
      <c r="V171" s="47"/>
      <c r="W171" s="228">
        <f>V171*K171</f>
        <v>0</v>
      </c>
      <c r="X171" s="228">
        <v>0</v>
      </c>
      <c r="Y171" s="228">
        <f>X171*K171</f>
        <v>0</v>
      </c>
      <c r="Z171" s="228">
        <v>0</v>
      </c>
      <c r="AA171" s="229">
        <f>Z171*K171</f>
        <v>0</v>
      </c>
      <c r="AR171" s="22" t="s">
        <v>197</v>
      </c>
      <c r="AT171" s="22" t="s">
        <v>193</v>
      </c>
      <c r="AU171" s="22" t="s">
        <v>147</v>
      </c>
      <c r="AY171" s="22" t="s">
        <v>192</v>
      </c>
      <c r="BE171" s="142">
        <f>IF(U171="základní",N171,0)</f>
        <v>0</v>
      </c>
      <c r="BF171" s="142">
        <f>IF(U171="snížená",N171,0)</f>
        <v>0</v>
      </c>
      <c r="BG171" s="142">
        <f>IF(U171="zákl. přenesená",N171,0)</f>
        <v>0</v>
      </c>
      <c r="BH171" s="142">
        <f>IF(U171="sníž. přenesená",N171,0)</f>
        <v>0</v>
      </c>
      <c r="BI171" s="142">
        <f>IF(U171="nulová",N171,0)</f>
        <v>0</v>
      </c>
      <c r="BJ171" s="22" t="s">
        <v>25</v>
      </c>
      <c r="BK171" s="142">
        <f>ROUND(L171*K171,2)</f>
        <v>0</v>
      </c>
      <c r="BL171" s="22" t="s">
        <v>197</v>
      </c>
      <c r="BM171" s="22" t="s">
        <v>289</v>
      </c>
    </row>
    <row r="172" s="1" customFormat="1" ht="16.5" customHeight="1">
      <c r="B172" s="46"/>
      <c r="C172" s="219" t="s">
        <v>10</v>
      </c>
      <c r="D172" s="219" t="s">
        <v>193</v>
      </c>
      <c r="E172" s="220" t="s">
        <v>290</v>
      </c>
      <c r="F172" s="221" t="s">
        <v>291</v>
      </c>
      <c r="G172" s="221"/>
      <c r="H172" s="221"/>
      <c r="I172" s="221"/>
      <c r="J172" s="222" t="s">
        <v>245</v>
      </c>
      <c r="K172" s="223">
        <v>86.843999999999994</v>
      </c>
      <c r="L172" s="224">
        <v>0</v>
      </c>
      <c r="M172" s="225"/>
      <c r="N172" s="226">
        <f>ROUND(L172*K172,2)</f>
        <v>0</v>
      </c>
      <c r="O172" s="226"/>
      <c r="P172" s="226"/>
      <c r="Q172" s="226"/>
      <c r="R172" s="48"/>
      <c r="T172" s="227" t="s">
        <v>23</v>
      </c>
      <c r="U172" s="56" t="s">
        <v>47</v>
      </c>
      <c r="V172" s="47"/>
      <c r="W172" s="228">
        <f>V172*K172</f>
        <v>0</v>
      </c>
      <c r="X172" s="228">
        <v>0</v>
      </c>
      <c r="Y172" s="228">
        <f>X172*K172</f>
        <v>0</v>
      </c>
      <c r="Z172" s="228">
        <v>0</v>
      </c>
      <c r="AA172" s="229">
        <f>Z172*K172</f>
        <v>0</v>
      </c>
      <c r="AR172" s="22" t="s">
        <v>197</v>
      </c>
      <c r="AT172" s="22" t="s">
        <v>193</v>
      </c>
      <c r="AU172" s="22" t="s">
        <v>147</v>
      </c>
      <c r="AY172" s="22" t="s">
        <v>192</v>
      </c>
      <c r="BE172" s="142">
        <f>IF(U172="základní",N172,0)</f>
        <v>0</v>
      </c>
      <c r="BF172" s="142">
        <f>IF(U172="snížená",N172,0)</f>
        <v>0</v>
      </c>
      <c r="BG172" s="142">
        <f>IF(U172="zákl. přenesená",N172,0)</f>
        <v>0</v>
      </c>
      <c r="BH172" s="142">
        <f>IF(U172="sníž. přenesená",N172,0)</f>
        <v>0</v>
      </c>
      <c r="BI172" s="142">
        <f>IF(U172="nulová",N172,0)</f>
        <v>0</v>
      </c>
      <c r="BJ172" s="22" t="s">
        <v>25</v>
      </c>
      <c r="BK172" s="142">
        <f>ROUND(L172*K172,2)</f>
        <v>0</v>
      </c>
      <c r="BL172" s="22" t="s">
        <v>197</v>
      </c>
      <c r="BM172" s="22" t="s">
        <v>252</v>
      </c>
    </row>
    <row r="173" s="10" customFormat="1" ht="16.5" customHeight="1">
      <c r="B173" s="238"/>
      <c r="C173" s="239"/>
      <c r="D173" s="239"/>
      <c r="E173" s="240" t="s">
        <v>23</v>
      </c>
      <c r="F173" s="241" t="s">
        <v>292</v>
      </c>
      <c r="G173" s="242"/>
      <c r="H173" s="242"/>
      <c r="I173" s="242"/>
      <c r="J173" s="239"/>
      <c r="K173" s="243">
        <v>86.843999999999994</v>
      </c>
      <c r="L173" s="239"/>
      <c r="M173" s="239"/>
      <c r="N173" s="239"/>
      <c r="O173" s="239"/>
      <c r="P173" s="239"/>
      <c r="Q173" s="239"/>
      <c r="R173" s="244"/>
      <c r="T173" s="245"/>
      <c r="U173" s="239"/>
      <c r="V173" s="239"/>
      <c r="W173" s="239"/>
      <c r="X173" s="239"/>
      <c r="Y173" s="239"/>
      <c r="Z173" s="239"/>
      <c r="AA173" s="246"/>
      <c r="AT173" s="247" t="s">
        <v>204</v>
      </c>
      <c r="AU173" s="247" t="s">
        <v>147</v>
      </c>
      <c r="AV173" s="10" t="s">
        <v>147</v>
      </c>
      <c r="AW173" s="10" t="s">
        <v>205</v>
      </c>
      <c r="AX173" s="10" t="s">
        <v>25</v>
      </c>
      <c r="AY173" s="247" t="s">
        <v>192</v>
      </c>
    </row>
    <row r="174" s="1" customFormat="1" ht="16.5" customHeight="1">
      <c r="B174" s="46"/>
      <c r="C174" s="219" t="s">
        <v>293</v>
      </c>
      <c r="D174" s="219" t="s">
        <v>193</v>
      </c>
      <c r="E174" s="220" t="s">
        <v>294</v>
      </c>
      <c r="F174" s="221" t="s">
        <v>295</v>
      </c>
      <c r="G174" s="221"/>
      <c r="H174" s="221"/>
      <c r="I174" s="221"/>
      <c r="J174" s="222" t="s">
        <v>245</v>
      </c>
      <c r="K174" s="223">
        <v>22.030999999999999</v>
      </c>
      <c r="L174" s="224">
        <v>0</v>
      </c>
      <c r="M174" s="225"/>
      <c r="N174" s="226">
        <f>ROUND(L174*K174,2)</f>
        <v>0</v>
      </c>
      <c r="O174" s="226"/>
      <c r="P174" s="226"/>
      <c r="Q174" s="226"/>
      <c r="R174" s="48"/>
      <c r="T174" s="227" t="s">
        <v>23</v>
      </c>
      <c r="U174" s="56" t="s">
        <v>47</v>
      </c>
      <c r="V174" s="47"/>
      <c r="W174" s="228">
        <f>V174*K174</f>
        <v>0</v>
      </c>
      <c r="X174" s="228">
        <v>0</v>
      </c>
      <c r="Y174" s="228">
        <f>X174*K174</f>
        <v>0</v>
      </c>
      <c r="Z174" s="228">
        <v>0</v>
      </c>
      <c r="AA174" s="229">
        <f>Z174*K174</f>
        <v>0</v>
      </c>
      <c r="AR174" s="22" t="s">
        <v>197</v>
      </c>
      <c r="AT174" s="22" t="s">
        <v>193</v>
      </c>
      <c r="AU174" s="22" t="s">
        <v>147</v>
      </c>
      <c r="AY174" s="22" t="s">
        <v>192</v>
      </c>
      <c r="BE174" s="142">
        <f>IF(U174="základní",N174,0)</f>
        <v>0</v>
      </c>
      <c r="BF174" s="142">
        <f>IF(U174="snížená",N174,0)</f>
        <v>0</v>
      </c>
      <c r="BG174" s="142">
        <f>IF(U174="zákl. přenesená",N174,0)</f>
        <v>0</v>
      </c>
      <c r="BH174" s="142">
        <f>IF(U174="sníž. přenesená",N174,0)</f>
        <v>0</v>
      </c>
      <c r="BI174" s="142">
        <f>IF(U174="nulová",N174,0)</f>
        <v>0</v>
      </c>
      <c r="BJ174" s="22" t="s">
        <v>25</v>
      </c>
      <c r="BK174" s="142">
        <f>ROUND(L174*K174,2)</f>
        <v>0</v>
      </c>
      <c r="BL174" s="22" t="s">
        <v>197</v>
      </c>
      <c r="BM174" s="22" t="s">
        <v>248</v>
      </c>
    </row>
    <row r="175" s="10" customFormat="1" ht="16.5" customHeight="1">
      <c r="B175" s="238"/>
      <c r="C175" s="239"/>
      <c r="D175" s="239"/>
      <c r="E175" s="240" t="s">
        <v>23</v>
      </c>
      <c r="F175" s="241" t="s">
        <v>296</v>
      </c>
      <c r="G175" s="242"/>
      <c r="H175" s="242"/>
      <c r="I175" s="242"/>
      <c r="J175" s="239"/>
      <c r="K175" s="243">
        <v>17.956</v>
      </c>
      <c r="L175" s="239"/>
      <c r="M175" s="239"/>
      <c r="N175" s="239"/>
      <c r="O175" s="239"/>
      <c r="P175" s="239"/>
      <c r="Q175" s="239"/>
      <c r="R175" s="244"/>
      <c r="T175" s="245"/>
      <c r="U175" s="239"/>
      <c r="V175" s="239"/>
      <c r="W175" s="239"/>
      <c r="X175" s="239"/>
      <c r="Y175" s="239"/>
      <c r="Z175" s="239"/>
      <c r="AA175" s="246"/>
      <c r="AT175" s="247" t="s">
        <v>204</v>
      </c>
      <c r="AU175" s="247" t="s">
        <v>147</v>
      </c>
      <c r="AV175" s="10" t="s">
        <v>147</v>
      </c>
      <c r="AW175" s="10" t="s">
        <v>205</v>
      </c>
      <c r="AX175" s="10" t="s">
        <v>82</v>
      </c>
      <c r="AY175" s="247" t="s">
        <v>192</v>
      </c>
    </row>
    <row r="176" s="10" customFormat="1" ht="16.5" customHeight="1">
      <c r="B176" s="238"/>
      <c r="C176" s="239"/>
      <c r="D176" s="239"/>
      <c r="E176" s="240" t="s">
        <v>23</v>
      </c>
      <c r="F176" s="257" t="s">
        <v>297</v>
      </c>
      <c r="G176" s="239"/>
      <c r="H176" s="239"/>
      <c r="I176" s="239"/>
      <c r="J176" s="239"/>
      <c r="K176" s="243">
        <v>4.0750000000000002</v>
      </c>
      <c r="L176" s="239"/>
      <c r="M176" s="239"/>
      <c r="N176" s="239"/>
      <c r="O176" s="239"/>
      <c r="P176" s="239"/>
      <c r="Q176" s="239"/>
      <c r="R176" s="244"/>
      <c r="T176" s="245"/>
      <c r="U176" s="239"/>
      <c r="V176" s="239"/>
      <c r="W176" s="239"/>
      <c r="X176" s="239"/>
      <c r="Y176" s="239"/>
      <c r="Z176" s="239"/>
      <c r="AA176" s="246"/>
      <c r="AT176" s="247" t="s">
        <v>204</v>
      </c>
      <c r="AU176" s="247" t="s">
        <v>147</v>
      </c>
      <c r="AV176" s="10" t="s">
        <v>147</v>
      </c>
      <c r="AW176" s="10" t="s">
        <v>205</v>
      </c>
      <c r="AX176" s="10" t="s">
        <v>82</v>
      </c>
      <c r="AY176" s="247" t="s">
        <v>192</v>
      </c>
    </row>
    <row r="177" s="11" customFormat="1" ht="16.5" customHeight="1">
      <c r="B177" s="248"/>
      <c r="C177" s="249"/>
      <c r="D177" s="249"/>
      <c r="E177" s="250" t="s">
        <v>23</v>
      </c>
      <c r="F177" s="251" t="s">
        <v>206</v>
      </c>
      <c r="G177" s="249"/>
      <c r="H177" s="249"/>
      <c r="I177" s="249"/>
      <c r="J177" s="249"/>
      <c r="K177" s="252">
        <v>22.030999999999999</v>
      </c>
      <c r="L177" s="249"/>
      <c r="M177" s="249"/>
      <c r="N177" s="249"/>
      <c r="O177" s="249"/>
      <c r="P177" s="249"/>
      <c r="Q177" s="249"/>
      <c r="R177" s="253"/>
      <c r="T177" s="254"/>
      <c r="U177" s="249"/>
      <c r="V177" s="249"/>
      <c r="W177" s="249"/>
      <c r="X177" s="249"/>
      <c r="Y177" s="249"/>
      <c r="Z177" s="249"/>
      <c r="AA177" s="255"/>
      <c r="AT177" s="256" t="s">
        <v>204</v>
      </c>
      <c r="AU177" s="256" t="s">
        <v>147</v>
      </c>
      <c r="AV177" s="11" t="s">
        <v>197</v>
      </c>
      <c r="AW177" s="11" t="s">
        <v>205</v>
      </c>
      <c r="AX177" s="11" t="s">
        <v>25</v>
      </c>
      <c r="AY177" s="256" t="s">
        <v>192</v>
      </c>
    </row>
    <row r="178" s="1" customFormat="1" ht="16.5" customHeight="1">
      <c r="B178" s="46"/>
      <c r="C178" s="219" t="s">
        <v>298</v>
      </c>
      <c r="D178" s="219" t="s">
        <v>193</v>
      </c>
      <c r="E178" s="220" t="s">
        <v>299</v>
      </c>
      <c r="F178" s="221" t="s">
        <v>300</v>
      </c>
      <c r="G178" s="221"/>
      <c r="H178" s="221"/>
      <c r="I178" s="221"/>
      <c r="J178" s="222" t="s">
        <v>245</v>
      </c>
      <c r="K178" s="223">
        <v>42.564999999999998</v>
      </c>
      <c r="L178" s="224">
        <v>0</v>
      </c>
      <c r="M178" s="225"/>
      <c r="N178" s="226">
        <f>ROUND(L178*K178,2)</f>
        <v>0</v>
      </c>
      <c r="O178" s="226"/>
      <c r="P178" s="226"/>
      <c r="Q178" s="226"/>
      <c r="R178" s="48"/>
      <c r="T178" s="227" t="s">
        <v>23</v>
      </c>
      <c r="U178" s="56" t="s">
        <v>47</v>
      </c>
      <c r="V178" s="47"/>
      <c r="W178" s="228">
        <f>V178*K178</f>
        <v>0</v>
      </c>
      <c r="X178" s="228">
        <v>0</v>
      </c>
      <c r="Y178" s="228">
        <f>X178*K178</f>
        <v>0</v>
      </c>
      <c r="Z178" s="228">
        <v>0</v>
      </c>
      <c r="AA178" s="229">
        <f>Z178*K178</f>
        <v>0</v>
      </c>
      <c r="AR178" s="22" t="s">
        <v>197</v>
      </c>
      <c r="AT178" s="22" t="s">
        <v>193</v>
      </c>
      <c r="AU178" s="22" t="s">
        <v>147</v>
      </c>
      <c r="AY178" s="22" t="s">
        <v>192</v>
      </c>
      <c r="BE178" s="142">
        <f>IF(U178="základní",N178,0)</f>
        <v>0</v>
      </c>
      <c r="BF178" s="142">
        <f>IF(U178="snížená",N178,0)</f>
        <v>0</v>
      </c>
      <c r="BG178" s="142">
        <f>IF(U178="zákl. přenesená",N178,0)</f>
        <v>0</v>
      </c>
      <c r="BH178" s="142">
        <f>IF(U178="sníž. přenesená",N178,0)</f>
        <v>0</v>
      </c>
      <c r="BI178" s="142">
        <f>IF(U178="nulová",N178,0)</f>
        <v>0</v>
      </c>
      <c r="BJ178" s="22" t="s">
        <v>25</v>
      </c>
      <c r="BK178" s="142">
        <f>ROUND(L178*K178,2)</f>
        <v>0</v>
      </c>
      <c r="BL178" s="22" t="s">
        <v>197</v>
      </c>
      <c r="BM178" s="22" t="s">
        <v>260</v>
      </c>
    </row>
    <row r="179" s="10" customFormat="1" ht="25.5" customHeight="1">
      <c r="B179" s="238"/>
      <c r="C179" s="239"/>
      <c r="D179" s="239"/>
      <c r="E179" s="240" t="s">
        <v>23</v>
      </c>
      <c r="F179" s="241" t="s">
        <v>301</v>
      </c>
      <c r="G179" s="242"/>
      <c r="H179" s="242"/>
      <c r="I179" s="242"/>
      <c r="J179" s="239"/>
      <c r="K179" s="243">
        <v>42.565467499999997</v>
      </c>
      <c r="L179" s="239"/>
      <c r="M179" s="239"/>
      <c r="N179" s="239"/>
      <c r="O179" s="239"/>
      <c r="P179" s="239"/>
      <c r="Q179" s="239"/>
      <c r="R179" s="244"/>
      <c r="T179" s="245"/>
      <c r="U179" s="239"/>
      <c r="V179" s="239"/>
      <c r="W179" s="239"/>
      <c r="X179" s="239"/>
      <c r="Y179" s="239"/>
      <c r="Z179" s="239"/>
      <c r="AA179" s="246"/>
      <c r="AT179" s="247" t="s">
        <v>204</v>
      </c>
      <c r="AU179" s="247" t="s">
        <v>147</v>
      </c>
      <c r="AV179" s="10" t="s">
        <v>147</v>
      </c>
      <c r="AW179" s="10" t="s">
        <v>205</v>
      </c>
      <c r="AX179" s="10" t="s">
        <v>25</v>
      </c>
      <c r="AY179" s="247" t="s">
        <v>192</v>
      </c>
    </row>
    <row r="180" s="1" customFormat="1" ht="16.5" customHeight="1">
      <c r="B180" s="46"/>
      <c r="C180" s="219" t="s">
        <v>302</v>
      </c>
      <c r="D180" s="219" t="s">
        <v>193</v>
      </c>
      <c r="E180" s="220" t="s">
        <v>303</v>
      </c>
      <c r="F180" s="221" t="s">
        <v>304</v>
      </c>
      <c r="G180" s="221"/>
      <c r="H180" s="221"/>
      <c r="I180" s="221"/>
      <c r="J180" s="222" t="s">
        <v>245</v>
      </c>
      <c r="K180" s="223">
        <v>110.16</v>
      </c>
      <c r="L180" s="224">
        <v>0</v>
      </c>
      <c r="M180" s="225"/>
      <c r="N180" s="226">
        <f>ROUND(L180*K180,2)</f>
        <v>0</v>
      </c>
      <c r="O180" s="226"/>
      <c r="P180" s="226"/>
      <c r="Q180" s="226"/>
      <c r="R180" s="48"/>
      <c r="T180" s="227" t="s">
        <v>23</v>
      </c>
      <c r="U180" s="56" t="s">
        <v>47</v>
      </c>
      <c r="V180" s="47"/>
      <c r="W180" s="228">
        <f>V180*K180</f>
        <v>0</v>
      </c>
      <c r="X180" s="228">
        <v>0</v>
      </c>
      <c r="Y180" s="228">
        <f>X180*K180</f>
        <v>0</v>
      </c>
      <c r="Z180" s="228">
        <v>0</v>
      </c>
      <c r="AA180" s="229">
        <f>Z180*K180</f>
        <v>0</v>
      </c>
      <c r="AR180" s="22" t="s">
        <v>197</v>
      </c>
      <c r="AT180" s="22" t="s">
        <v>193</v>
      </c>
      <c r="AU180" s="22" t="s">
        <v>147</v>
      </c>
      <c r="AY180" s="22" t="s">
        <v>192</v>
      </c>
      <c r="BE180" s="142">
        <f>IF(U180="základní",N180,0)</f>
        <v>0</v>
      </c>
      <c r="BF180" s="142">
        <f>IF(U180="snížená",N180,0)</f>
        <v>0</v>
      </c>
      <c r="BG180" s="142">
        <f>IF(U180="zákl. přenesená",N180,0)</f>
        <v>0</v>
      </c>
      <c r="BH180" s="142">
        <f>IF(U180="sníž. přenesená",N180,0)</f>
        <v>0</v>
      </c>
      <c r="BI180" s="142">
        <f>IF(U180="nulová",N180,0)</f>
        <v>0</v>
      </c>
      <c r="BJ180" s="22" t="s">
        <v>25</v>
      </c>
      <c r="BK180" s="142">
        <f>ROUND(L180*K180,2)</f>
        <v>0</v>
      </c>
      <c r="BL180" s="22" t="s">
        <v>197</v>
      </c>
      <c r="BM180" s="22" t="s">
        <v>11</v>
      </c>
    </row>
    <row r="181" s="10" customFormat="1" ht="16.5" customHeight="1">
      <c r="B181" s="238"/>
      <c r="C181" s="239"/>
      <c r="D181" s="239"/>
      <c r="E181" s="240" t="s">
        <v>23</v>
      </c>
      <c r="F181" s="241" t="s">
        <v>305</v>
      </c>
      <c r="G181" s="242"/>
      <c r="H181" s="242"/>
      <c r="I181" s="242"/>
      <c r="J181" s="239"/>
      <c r="K181" s="243">
        <v>110.16</v>
      </c>
      <c r="L181" s="239"/>
      <c r="M181" s="239"/>
      <c r="N181" s="239"/>
      <c r="O181" s="239"/>
      <c r="P181" s="239"/>
      <c r="Q181" s="239"/>
      <c r="R181" s="244"/>
      <c r="T181" s="245"/>
      <c r="U181" s="239"/>
      <c r="V181" s="239"/>
      <c r="W181" s="239"/>
      <c r="X181" s="239"/>
      <c r="Y181" s="239"/>
      <c r="Z181" s="239"/>
      <c r="AA181" s="246"/>
      <c r="AT181" s="247" t="s">
        <v>204</v>
      </c>
      <c r="AU181" s="247" t="s">
        <v>147</v>
      </c>
      <c r="AV181" s="10" t="s">
        <v>147</v>
      </c>
      <c r="AW181" s="10" t="s">
        <v>205</v>
      </c>
      <c r="AX181" s="10" t="s">
        <v>25</v>
      </c>
      <c r="AY181" s="247" t="s">
        <v>192</v>
      </c>
    </row>
    <row r="182" s="1" customFormat="1" ht="25.5" customHeight="1">
      <c r="B182" s="46"/>
      <c r="C182" s="219" t="s">
        <v>306</v>
      </c>
      <c r="D182" s="219" t="s">
        <v>193</v>
      </c>
      <c r="E182" s="220" t="s">
        <v>401</v>
      </c>
      <c r="F182" s="221" t="s">
        <v>402</v>
      </c>
      <c r="G182" s="221"/>
      <c r="H182" s="221"/>
      <c r="I182" s="221"/>
      <c r="J182" s="222" t="s">
        <v>245</v>
      </c>
      <c r="K182" s="223">
        <v>682.06700000000001</v>
      </c>
      <c r="L182" s="224">
        <v>0</v>
      </c>
      <c r="M182" s="225"/>
      <c r="N182" s="226">
        <f>ROUND(L182*K182,2)</f>
        <v>0</v>
      </c>
      <c r="O182" s="226"/>
      <c r="P182" s="226"/>
      <c r="Q182" s="226"/>
      <c r="R182" s="48"/>
      <c r="T182" s="227" t="s">
        <v>23</v>
      </c>
      <c r="U182" s="56" t="s">
        <v>47</v>
      </c>
      <c r="V182" s="47"/>
      <c r="W182" s="228">
        <f>V182*K182</f>
        <v>0</v>
      </c>
      <c r="X182" s="228">
        <v>0</v>
      </c>
      <c r="Y182" s="228">
        <f>X182*K182</f>
        <v>0</v>
      </c>
      <c r="Z182" s="228">
        <v>0</v>
      </c>
      <c r="AA182" s="229">
        <f>Z182*K182</f>
        <v>0</v>
      </c>
      <c r="AR182" s="22" t="s">
        <v>197</v>
      </c>
      <c r="AT182" s="22" t="s">
        <v>193</v>
      </c>
      <c r="AU182" s="22" t="s">
        <v>147</v>
      </c>
      <c r="AY182" s="22" t="s">
        <v>192</v>
      </c>
      <c r="BE182" s="142">
        <f>IF(U182="základní",N182,0)</f>
        <v>0</v>
      </c>
      <c r="BF182" s="142">
        <f>IF(U182="snížená",N182,0)</f>
        <v>0</v>
      </c>
      <c r="BG182" s="142">
        <f>IF(U182="zákl. přenesená",N182,0)</f>
        <v>0</v>
      </c>
      <c r="BH182" s="142">
        <f>IF(U182="sníž. přenesená",N182,0)</f>
        <v>0</v>
      </c>
      <c r="BI182" s="142">
        <f>IF(U182="nulová",N182,0)</f>
        <v>0</v>
      </c>
      <c r="BJ182" s="22" t="s">
        <v>25</v>
      </c>
      <c r="BK182" s="142">
        <f>ROUND(L182*K182,2)</f>
        <v>0</v>
      </c>
      <c r="BL182" s="22" t="s">
        <v>197</v>
      </c>
      <c r="BM182" s="22" t="s">
        <v>403</v>
      </c>
    </row>
    <row r="183" s="1" customFormat="1" ht="38.25" customHeight="1">
      <c r="B183" s="46"/>
      <c r="C183" s="219" t="s">
        <v>311</v>
      </c>
      <c r="D183" s="219" t="s">
        <v>193</v>
      </c>
      <c r="E183" s="220" t="s">
        <v>404</v>
      </c>
      <c r="F183" s="221" t="s">
        <v>405</v>
      </c>
      <c r="G183" s="221"/>
      <c r="H183" s="221"/>
      <c r="I183" s="221"/>
      <c r="J183" s="222" t="s">
        <v>245</v>
      </c>
      <c r="K183" s="223">
        <v>43.828000000000003</v>
      </c>
      <c r="L183" s="224">
        <v>0</v>
      </c>
      <c r="M183" s="225"/>
      <c r="N183" s="226">
        <f>ROUND(L183*K183,2)</f>
        <v>0</v>
      </c>
      <c r="O183" s="226"/>
      <c r="P183" s="226"/>
      <c r="Q183" s="226"/>
      <c r="R183" s="48"/>
      <c r="T183" s="227" t="s">
        <v>23</v>
      </c>
      <c r="U183" s="56" t="s">
        <v>47</v>
      </c>
      <c r="V183" s="47"/>
      <c r="W183" s="228">
        <f>V183*K183</f>
        <v>0</v>
      </c>
      <c r="X183" s="228">
        <v>0</v>
      </c>
      <c r="Y183" s="228">
        <f>X183*K183</f>
        <v>0</v>
      </c>
      <c r="Z183" s="228">
        <v>0</v>
      </c>
      <c r="AA183" s="229">
        <f>Z183*K183</f>
        <v>0</v>
      </c>
      <c r="AR183" s="22" t="s">
        <v>197</v>
      </c>
      <c r="AT183" s="22" t="s">
        <v>193</v>
      </c>
      <c r="AU183" s="22" t="s">
        <v>147</v>
      </c>
      <c r="AY183" s="22" t="s">
        <v>192</v>
      </c>
      <c r="BE183" s="142">
        <f>IF(U183="základní",N183,0)</f>
        <v>0</v>
      </c>
      <c r="BF183" s="142">
        <f>IF(U183="snížená",N183,0)</f>
        <v>0</v>
      </c>
      <c r="BG183" s="142">
        <f>IF(U183="zákl. přenesená",N183,0)</f>
        <v>0</v>
      </c>
      <c r="BH183" s="142">
        <f>IF(U183="sníž. přenesená",N183,0)</f>
        <v>0</v>
      </c>
      <c r="BI183" s="142">
        <f>IF(U183="nulová",N183,0)</f>
        <v>0</v>
      </c>
      <c r="BJ183" s="22" t="s">
        <v>25</v>
      </c>
      <c r="BK183" s="142">
        <f>ROUND(L183*K183,2)</f>
        <v>0</v>
      </c>
      <c r="BL183" s="22" t="s">
        <v>197</v>
      </c>
      <c r="BM183" s="22" t="s">
        <v>406</v>
      </c>
    </row>
    <row r="184" s="10" customFormat="1" ht="16.5" customHeight="1">
      <c r="B184" s="238"/>
      <c r="C184" s="239"/>
      <c r="D184" s="239"/>
      <c r="E184" s="240" t="s">
        <v>23</v>
      </c>
      <c r="F184" s="241" t="s">
        <v>407</v>
      </c>
      <c r="G184" s="242"/>
      <c r="H184" s="242"/>
      <c r="I184" s="242"/>
      <c r="J184" s="239"/>
      <c r="K184" s="243">
        <v>43.827500000000001</v>
      </c>
      <c r="L184" s="239"/>
      <c r="M184" s="239"/>
      <c r="N184" s="239"/>
      <c r="O184" s="239"/>
      <c r="P184" s="239"/>
      <c r="Q184" s="239"/>
      <c r="R184" s="244"/>
      <c r="T184" s="245"/>
      <c r="U184" s="239"/>
      <c r="V184" s="239"/>
      <c r="W184" s="239"/>
      <c r="X184" s="239"/>
      <c r="Y184" s="239"/>
      <c r="Z184" s="239"/>
      <c r="AA184" s="246"/>
      <c r="AT184" s="247" t="s">
        <v>204</v>
      </c>
      <c r="AU184" s="247" t="s">
        <v>147</v>
      </c>
      <c r="AV184" s="10" t="s">
        <v>147</v>
      </c>
      <c r="AW184" s="10" t="s">
        <v>205</v>
      </c>
      <c r="AX184" s="10" t="s">
        <v>25</v>
      </c>
      <c r="AY184" s="247" t="s">
        <v>192</v>
      </c>
    </row>
    <row r="185" s="9" customFormat="1" ht="37.44" customHeight="1">
      <c r="B185" s="206"/>
      <c r="C185" s="207"/>
      <c r="D185" s="208" t="s">
        <v>162</v>
      </c>
      <c r="E185" s="208"/>
      <c r="F185" s="208"/>
      <c r="G185" s="208"/>
      <c r="H185" s="208"/>
      <c r="I185" s="208"/>
      <c r="J185" s="208"/>
      <c r="K185" s="208"/>
      <c r="L185" s="208"/>
      <c r="M185" s="208"/>
      <c r="N185" s="185">
        <f>BK185</f>
        <v>0</v>
      </c>
      <c r="O185" s="178"/>
      <c r="P185" s="178"/>
      <c r="Q185" s="178"/>
      <c r="R185" s="209"/>
      <c r="T185" s="210"/>
      <c r="U185" s="207"/>
      <c r="V185" s="207"/>
      <c r="W185" s="211">
        <f>W186+W189+W204</f>
        <v>0</v>
      </c>
      <c r="X185" s="207"/>
      <c r="Y185" s="211">
        <f>Y186+Y189+Y204</f>
        <v>0</v>
      </c>
      <c r="Z185" s="207"/>
      <c r="AA185" s="212">
        <f>AA186+AA189+AA204</f>
        <v>34.907300620000001</v>
      </c>
      <c r="AR185" s="213" t="s">
        <v>147</v>
      </c>
      <c r="AT185" s="214" t="s">
        <v>81</v>
      </c>
      <c r="AU185" s="214" t="s">
        <v>82</v>
      </c>
      <c r="AY185" s="213" t="s">
        <v>192</v>
      </c>
      <c r="BK185" s="215">
        <f>BK186+BK189+BK204</f>
        <v>0</v>
      </c>
    </row>
    <row r="186" s="9" customFormat="1" ht="19.92" customHeight="1">
      <c r="B186" s="206"/>
      <c r="C186" s="207"/>
      <c r="D186" s="216" t="s">
        <v>163</v>
      </c>
      <c r="E186" s="216"/>
      <c r="F186" s="216"/>
      <c r="G186" s="216"/>
      <c r="H186" s="216"/>
      <c r="I186" s="216"/>
      <c r="J186" s="216"/>
      <c r="K186" s="216"/>
      <c r="L186" s="216"/>
      <c r="M186" s="216"/>
      <c r="N186" s="217">
        <f>BK186</f>
        <v>0</v>
      </c>
      <c r="O186" s="218"/>
      <c r="P186" s="218"/>
      <c r="Q186" s="218"/>
      <c r="R186" s="209"/>
      <c r="T186" s="210"/>
      <c r="U186" s="207"/>
      <c r="V186" s="207"/>
      <c r="W186" s="211">
        <f>SUM(W187:W188)</f>
        <v>0</v>
      </c>
      <c r="X186" s="207"/>
      <c r="Y186" s="211">
        <f>SUM(Y187:Y188)</f>
        <v>0</v>
      </c>
      <c r="Z186" s="207"/>
      <c r="AA186" s="212">
        <f>SUM(AA187:AA188)</f>
        <v>4.2703598000000005</v>
      </c>
      <c r="AR186" s="213" t="s">
        <v>147</v>
      </c>
      <c r="AT186" s="214" t="s">
        <v>81</v>
      </c>
      <c r="AU186" s="214" t="s">
        <v>25</v>
      </c>
      <c r="AY186" s="213" t="s">
        <v>192</v>
      </c>
      <c r="BK186" s="215">
        <f>SUM(BK187:BK188)</f>
        <v>0</v>
      </c>
    </row>
    <row r="187" s="1" customFormat="1" ht="38.25" customHeight="1">
      <c r="B187" s="46"/>
      <c r="C187" s="219" t="s">
        <v>316</v>
      </c>
      <c r="D187" s="219" t="s">
        <v>193</v>
      </c>
      <c r="E187" s="220" t="s">
        <v>307</v>
      </c>
      <c r="F187" s="221" t="s">
        <v>308</v>
      </c>
      <c r="G187" s="221"/>
      <c r="H187" s="221"/>
      <c r="I187" s="221"/>
      <c r="J187" s="222" t="s">
        <v>210</v>
      </c>
      <c r="K187" s="223">
        <v>3050.2570000000001</v>
      </c>
      <c r="L187" s="224">
        <v>0</v>
      </c>
      <c r="M187" s="225"/>
      <c r="N187" s="226">
        <f>ROUND(L187*K187,2)</f>
        <v>0</v>
      </c>
      <c r="O187" s="226"/>
      <c r="P187" s="226"/>
      <c r="Q187" s="226"/>
      <c r="R187" s="48"/>
      <c r="T187" s="227" t="s">
        <v>23</v>
      </c>
      <c r="U187" s="56" t="s">
        <v>47</v>
      </c>
      <c r="V187" s="47"/>
      <c r="W187" s="228">
        <f>V187*K187</f>
        <v>0</v>
      </c>
      <c r="X187" s="228">
        <v>0</v>
      </c>
      <c r="Y187" s="228">
        <f>X187*K187</f>
        <v>0</v>
      </c>
      <c r="Z187" s="228">
        <v>0.0014</v>
      </c>
      <c r="AA187" s="229">
        <f>Z187*K187</f>
        <v>4.2703598000000005</v>
      </c>
      <c r="AR187" s="22" t="s">
        <v>267</v>
      </c>
      <c r="AT187" s="22" t="s">
        <v>193</v>
      </c>
      <c r="AU187" s="22" t="s">
        <v>147</v>
      </c>
      <c r="AY187" s="22" t="s">
        <v>192</v>
      </c>
      <c r="BE187" s="142">
        <f>IF(U187="základní",N187,0)</f>
        <v>0</v>
      </c>
      <c r="BF187" s="142">
        <f>IF(U187="snížená",N187,0)</f>
        <v>0</v>
      </c>
      <c r="BG187" s="142">
        <f>IF(U187="zákl. přenesená",N187,0)</f>
        <v>0</v>
      </c>
      <c r="BH187" s="142">
        <f>IF(U187="sníž. přenesená",N187,0)</f>
        <v>0</v>
      </c>
      <c r="BI187" s="142">
        <f>IF(U187="nulová",N187,0)</f>
        <v>0</v>
      </c>
      <c r="BJ187" s="22" t="s">
        <v>25</v>
      </c>
      <c r="BK187" s="142">
        <f>ROUND(L187*K187,2)</f>
        <v>0</v>
      </c>
      <c r="BL187" s="22" t="s">
        <v>267</v>
      </c>
      <c r="BM187" s="22" t="s">
        <v>309</v>
      </c>
    </row>
    <row r="188" s="10" customFormat="1" ht="16.5" customHeight="1">
      <c r="B188" s="238"/>
      <c r="C188" s="239"/>
      <c r="D188" s="239"/>
      <c r="E188" s="240" t="s">
        <v>23</v>
      </c>
      <c r="F188" s="241" t="s">
        <v>310</v>
      </c>
      <c r="G188" s="242"/>
      <c r="H188" s="242"/>
      <c r="I188" s="242"/>
      <c r="J188" s="239"/>
      <c r="K188" s="243">
        <v>3050.2569920000001</v>
      </c>
      <c r="L188" s="239"/>
      <c r="M188" s="239"/>
      <c r="N188" s="239"/>
      <c r="O188" s="239"/>
      <c r="P188" s="239"/>
      <c r="Q188" s="239"/>
      <c r="R188" s="244"/>
      <c r="T188" s="245"/>
      <c r="U188" s="239"/>
      <c r="V188" s="239"/>
      <c r="W188" s="239"/>
      <c r="X188" s="239"/>
      <c r="Y188" s="239"/>
      <c r="Z188" s="239"/>
      <c r="AA188" s="246"/>
      <c r="AT188" s="247" t="s">
        <v>204</v>
      </c>
      <c r="AU188" s="247" t="s">
        <v>147</v>
      </c>
      <c r="AV188" s="10" t="s">
        <v>147</v>
      </c>
      <c r="AW188" s="10" t="s">
        <v>205</v>
      </c>
      <c r="AX188" s="10" t="s">
        <v>25</v>
      </c>
      <c r="AY188" s="247" t="s">
        <v>192</v>
      </c>
    </row>
    <row r="189" s="9" customFormat="1" ht="29.88" customHeight="1">
      <c r="B189" s="206"/>
      <c r="C189" s="207"/>
      <c r="D189" s="216" t="s">
        <v>164</v>
      </c>
      <c r="E189" s="216"/>
      <c r="F189" s="216"/>
      <c r="G189" s="216"/>
      <c r="H189" s="216"/>
      <c r="I189" s="216"/>
      <c r="J189" s="216"/>
      <c r="K189" s="216"/>
      <c r="L189" s="216"/>
      <c r="M189" s="216"/>
      <c r="N189" s="217">
        <f>BK189</f>
        <v>0</v>
      </c>
      <c r="O189" s="218"/>
      <c r="P189" s="218"/>
      <c r="Q189" s="218"/>
      <c r="R189" s="209"/>
      <c r="T189" s="210"/>
      <c r="U189" s="207"/>
      <c r="V189" s="207"/>
      <c r="W189" s="211">
        <f>SUM(W190:W203)</f>
        <v>0</v>
      </c>
      <c r="X189" s="207"/>
      <c r="Y189" s="211">
        <f>SUM(Y190:Y203)</f>
        <v>0</v>
      </c>
      <c r="Z189" s="207"/>
      <c r="AA189" s="212">
        <f>SUM(AA190:AA203)</f>
        <v>4.2087418200000002</v>
      </c>
      <c r="AR189" s="213" t="s">
        <v>147</v>
      </c>
      <c r="AT189" s="214" t="s">
        <v>81</v>
      </c>
      <c r="AU189" s="214" t="s">
        <v>25</v>
      </c>
      <c r="AY189" s="213" t="s">
        <v>192</v>
      </c>
      <c r="BK189" s="215">
        <f>SUM(BK190:BK203)</f>
        <v>0</v>
      </c>
    </row>
    <row r="190" s="1" customFormat="1" ht="16.5" customHeight="1">
      <c r="B190" s="46"/>
      <c r="C190" s="219" t="s">
        <v>321</v>
      </c>
      <c r="D190" s="219" t="s">
        <v>193</v>
      </c>
      <c r="E190" s="220" t="s">
        <v>312</v>
      </c>
      <c r="F190" s="221" t="s">
        <v>313</v>
      </c>
      <c r="G190" s="221"/>
      <c r="H190" s="221"/>
      <c r="I190" s="221"/>
      <c r="J190" s="222" t="s">
        <v>240</v>
      </c>
      <c r="K190" s="223">
        <v>168.262</v>
      </c>
      <c r="L190" s="224">
        <v>0</v>
      </c>
      <c r="M190" s="225"/>
      <c r="N190" s="226">
        <f>ROUND(L190*K190,2)</f>
        <v>0</v>
      </c>
      <c r="O190" s="226"/>
      <c r="P190" s="226"/>
      <c r="Q190" s="226"/>
      <c r="R190" s="48"/>
      <c r="T190" s="227" t="s">
        <v>23</v>
      </c>
      <c r="U190" s="56" t="s">
        <v>47</v>
      </c>
      <c r="V190" s="47"/>
      <c r="W190" s="228">
        <f>V190*K190</f>
        <v>0</v>
      </c>
      <c r="X190" s="228">
        <v>0</v>
      </c>
      <c r="Y190" s="228">
        <f>X190*K190</f>
        <v>0</v>
      </c>
      <c r="Z190" s="228">
        <v>0.0018699999999999999</v>
      </c>
      <c r="AA190" s="229">
        <f>Z190*K190</f>
        <v>0.31464993999999996</v>
      </c>
      <c r="AR190" s="22" t="s">
        <v>267</v>
      </c>
      <c r="AT190" s="22" t="s">
        <v>193</v>
      </c>
      <c r="AU190" s="22" t="s">
        <v>147</v>
      </c>
      <c r="AY190" s="22" t="s">
        <v>192</v>
      </c>
      <c r="BE190" s="142">
        <f>IF(U190="základní",N190,0)</f>
        <v>0</v>
      </c>
      <c r="BF190" s="142">
        <f>IF(U190="snížená",N190,0)</f>
        <v>0</v>
      </c>
      <c r="BG190" s="142">
        <f>IF(U190="zákl. přenesená",N190,0)</f>
        <v>0</v>
      </c>
      <c r="BH190" s="142">
        <f>IF(U190="sníž. přenesená",N190,0)</f>
        <v>0</v>
      </c>
      <c r="BI190" s="142">
        <f>IF(U190="nulová",N190,0)</f>
        <v>0</v>
      </c>
      <c r="BJ190" s="22" t="s">
        <v>25</v>
      </c>
      <c r="BK190" s="142">
        <f>ROUND(L190*K190,2)</f>
        <v>0</v>
      </c>
      <c r="BL190" s="22" t="s">
        <v>267</v>
      </c>
      <c r="BM190" s="22" t="s">
        <v>314</v>
      </c>
    </row>
    <row r="191" s="10" customFormat="1" ht="16.5" customHeight="1">
      <c r="B191" s="238"/>
      <c r="C191" s="239"/>
      <c r="D191" s="239"/>
      <c r="E191" s="240" t="s">
        <v>23</v>
      </c>
      <c r="F191" s="241" t="s">
        <v>315</v>
      </c>
      <c r="G191" s="242"/>
      <c r="H191" s="242"/>
      <c r="I191" s="242"/>
      <c r="J191" s="239"/>
      <c r="K191" s="243">
        <v>168.262</v>
      </c>
      <c r="L191" s="239"/>
      <c r="M191" s="239"/>
      <c r="N191" s="239"/>
      <c r="O191" s="239"/>
      <c r="P191" s="239"/>
      <c r="Q191" s="239"/>
      <c r="R191" s="244"/>
      <c r="T191" s="245"/>
      <c r="U191" s="239"/>
      <c r="V191" s="239"/>
      <c r="W191" s="239"/>
      <c r="X191" s="239"/>
      <c r="Y191" s="239"/>
      <c r="Z191" s="239"/>
      <c r="AA191" s="246"/>
      <c r="AT191" s="247" t="s">
        <v>204</v>
      </c>
      <c r="AU191" s="247" t="s">
        <v>147</v>
      </c>
      <c r="AV191" s="10" t="s">
        <v>147</v>
      </c>
      <c r="AW191" s="10" t="s">
        <v>205</v>
      </c>
      <c r="AX191" s="10" t="s">
        <v>25</v>
      </c>
      <c r="AY191" s="247" t="s">
        <v>192</v>
      </c>
    </row>
    <row r="192" s="1" customFormat="1" ht="25.5" customHeight="1">
      <c r="B192" s="46"/>
      <c r="C192" s="219" t="s">
        <v>326</v>
      </c>
      <c r="D192" s="219" t="s">
        <v>193</v>
      </c>
      <c r="E192" s="220" t="s">
        <v>317</v>
      </c>
      <c r="F192" s="221" t="s">
        <v>318</v>
      </c>
      <c r="G192" s="221"/>
      <c r="H192" s="221"/>
      <c r="I192" s="221"/>
      <c r="J192" s="222" t="s">
        <v>240</v>
      </c>
      <c r="K192" s="223">
        <v>336.524</v>
      </c>
      <c r="L192" s="224">
        <v>0</v>
      </c>
      <c r="M192" s="225"/>
      <c r="N192" s="226">
        <f>ROUND(L192*K192,2)</f>
        <v>0</v>
      </c>
      <c r="O192" s="226"/>
      <c r="P192" s="226"/>
      <c r="Q192" s="226"/>
      <c r="R192" s="48"/>
      <c r="T192" s="227" t="s">
        <v>23</v>
      </c>
      <c r="U192" s="56" t="s">
        <v>47</v>
      </c>
      <c r="V192" s="47"/>
      <c r="W192" s="228">
        <f>V192*K192</f>
        <v>0</v>
      </c>
      <c r="X192" s="228">
        <v>0</v>
      </c>
      <c r="Y192" s="228">
        <f>X192*K192</f>
        <v>0</v>
      </c>
      <c r="Z192" s="228">
        <v>0.0017700000000000001</v>
      </c>
      <c r="AA192" s="229">
        <f>Z192*K192</f>
        <v>0.59564748000000001</v>
      </c>
      <c r="AR192" s="22" t="s">
        <v>267</v>
      </c>
      <c r="AT192" s="22" t="s">
        <v>193</v>
      </c>
      <c r="AU192" s="22" t="s">
        <v>147</v>
      </c>
      <c r="AY192" s="22" t="s">
        <v>192</v>
      </c>
      <c r="BE192" s="142">
        <f>IF(U192="základní",N192,0)</f>
        <v>0</v>
      </c>
      <c r="BF192" s="142">
        <f>IF(U192="snížená",N192,0)</f>
        <v>0</v>
      </c>
      <c r="BG192" s="142">
        <f>IF(U192="zákl. přenesená",N192,0)</f>
        <v>0</v>
      </c>
      <c r="BH192" s="142">
        <f>IF(U192="sníž. přenesená",N192,0)</f>
        <v>0</v>
      </c>
      <c r="BI192" s="142">
        <f>IF(U192="nulová",N192,0)</f>
        <v>0</v>
      </c>
      <c r="BJ192" s="22" t="s">
        <v>25</v>
      </c>
      <c r="BK192" s="142">
        <f>ROUND(L192*K192,2)</f>
        <v>0</v>
      </c>
      <c r="BL192" s="22" t="s">
        <v>267</v>
      </c>
      <c r="BM192" s="22" t="s">
        <v>319</v>
      </c>
    </row>
    <row r="193" s="10" customFormat="1" ht="16.5" customHeight="1">
      <c r="B193" s="238"/>
      <c r="C193" s="239"/>
      <c r="D193" s="239"/>
      <c r="E193" s="240" t="s">
        <v>23</v>
      </c>
      <c r="F193" s="241" t="s">
        <v>320</v>
      </c>
      <c r="G193" s="242"/>
      <c r="H193" s="242"/>
      <c r="I193" s="242"/>
      <c r="J193" s="239"/>
      <c r="K193" s="243">
        <v>336.524</v>
      </c>
      <c r="L193" s="239"/>
      <c r="M193" s="239"/>
      <c r="N193" s="239"/>
      <c r="O193" s="239"/>
      <c r="P193" s="239"/>
      <c r="Q193" s="239"/>
      <c r="R193" s="244"/>
      <c r="T193" s="245"/>
      <c r="U193" s="239"/>
      <c r="V193" s="239"/>
      <c r="W193" s="239"/>
      <c r="X193" s="239"/>
      <c r="Y193" s="239"/>
      <c r="Z193" s="239"/>
      <c r="AA193" s="246"/>
      <c r="AT193" s="247" t="s">
        <v>204</v>
      </c>
      <c r="AU193" s="247" t="s">
        <v>147</v>
      </c>
      <c r="AV193" s="10" t="s">
        <v>147</v>
      </c>
      <c r="AW193" s="10" t="s">
        <v>205</v>
      </c>
      <c r="AX193" s="10" t="s">
        <v>25</v>
      </c>
      <c r="AY193" s="247" t="s">
        <v>192</v>
      </c>
    </row>
    <row r="194" s="1" customFormat="1" ht="25.5" customHeight="1">
      <c r="B194" s="46"/>
      <c r="C194" s="219" t="s">
        <v>331</v>
      </c>
      <c r="D194" s="219" t="s">
        <v>193</v>
      </c>
      <c r="E194" s="220" t="s">
        <v>322</v>
      </c>
      <c r="F194" s="221" t="s">
        <v>323</v>
      </c>
      <c r="G194" s="221"/>
      <c r="H194" s="221"/>
      <c r="I194" s="221"/>
      <c r="J194" s="222" t="s">
        <v>240</v>
      </c>
      <c r="K194" s="223">
        <v>77.200000000000003</v>
      </c>
      <c r="L194" s="224">
        <v>0</v>
      </c>
      <c r="M194" s="225"/>
      <c r="N194" s="226">
        <f>ROUND(L194*K194,2)</f>
        <v>0</v>
      </c>
      <c r="O194" s="226"/>
      <c r="P194" s="226"/>
      <c r="Q194" s="226"/>
      <c r="R194" s="48"/>
      <c r="T194" s="227" t="s">
        <v>23</v>
      </c>
      <c r="U194" s="56" t="s">
        <v>47</v>
      </c>
      <c r="V194" s="47"/>
      <c r="W194" s="228">
        <f>V194*K194</f>
        <v>0</v>
      </c>
      <c r="X194" s="228">
        <v>0</v>
      </c>
      <c r="Y194" s="228">
        <f>X194*K194</f>
        <v>0</v>
      </c>
      <c r="Z194" s="228">
        <v>0.00191</v>
      </c>
      <c r="AA194" s="229">
        <f>Z194*K194</f>
        <v>0.147452</v>
      </c>
      <c r="AR194" s="22" t="s">
        <v>267</v>
      </c>
      <c r="AT194" s="22" t="s">
        <v>193</v>
      </c>
      <c r="AU194" s="22" t="s">
        <v>147</v>
      </c>
      <c r="AY194" s="22" t="s">
        <v>192</v>
      </c>
      <c r="BE194" s="142">
        <f>IF(U194="základní",N194,0)</f>
        <v>0</v>
      </c>
      <c r="BF194" s="142">
        <f>IF(U194="snížená",N194,0)</f>
        <v>0</v>
      </c>
      <c r="BG194" s="142">
        <f>IF(U194="zákl. přenesená",N194,0)</f>
        <v>0</v>
      </c>
      <c r="BH194" s="142">
        <f>IF(U194="sníž. přenesená",N194,0)</f>
        <v>0</v>
      </c>
      <c r="BI194" s="142">
        <f>IF(U194="nulová",N194,0)</f>
        <v>0</v>
      </c>
      <c r="BJ194" s="22" t="s">
        <v>25</v>
      </c>
      <c r="BK194" s="142">
        <f>ROUND(L194*K194,2)</f>
        <v>0</v>
      </c>
      <c r="BL194" s="22" t="s">
        <v>267</v>
      </c>
      <c r="BM194" s="22" t="s">
        <v>324</v>
      </c>
    </row>
    <row r="195" s="10" customFormat="1" ht="16.5" customHeight="1">
      <c r="B195" s="238"/>
      <c r="C195" s="239"/>
      <c r="D195" s="239"/>
      <c r="E195" s="240" t="s">
        <v>23</v>
      </c>
      <c r="F195" s="241" t="s">
        <v>325</v>
      </c>
      <c r="G195" s="242"/>
      <c r="H195" s="242"/>
      <c r="I195" s="242"/>
      <c r="J195" s="239"/>
      <c r="K195" s="243">
        <v>77.200000000000003</v>
      </c>
      <c r="L195" s="239"/>
      <c r="M195" s="239"/>
      <c r="N195" s="239"/>
      <c r="O195" s="239"/>
      <c r="P195" s="239"/>
      <c r="Q195" s="239"/>
      <c r="R195" s="244"/>
      <c r="T195" s="245"/>
      <c r="U195" s="239"/>
      <c r="V195" s="239"/>
      <c r="W195" s="239"/>
      <c r="X195" s="239"/>
      <c r="Y195" s="239"/>
      <c r="Z195" s="239"/>
      <c r="AA195" s="246"/>
      <c r="AT195" s="247" t="s">
        <v>204</v>
      </c>
      <c r="AU195" s="247" t="s">
        <v>147</v>
      </c>
      <c r="AV195" s="10" t="s">
        <v>147</v>
      </c>
      <c r="AW195" s="10" t="s">
        <v>205</v>
      </c>
      <c r="AX195" s="10" t="s">
        <v>25</v>
      </c>
      <c r="AY195" s="247" t="s">
        <v>192</v>
      </c>
    </row>
    <row r="196" s="1" customFormat="1" ht="16.5" customHeight="1">
      <c r="B196" s="46"/>
      <c r="C196" s="219" t="s">
        <v>335</v>
      </c>
      <c r="D196" s="219" t="s">
        <v>193</v>
      </c>
      <c r="E196" s="220" t="s">
        <v>327</v>
      </c>
      <c r="F196" s="221" t="s">
        <v>328</v>
      </c>
      <c r="G196" s="221"/>
      <c r="H196" s="221"/>
      <c r="I196" s="221"/>
      <c r="J196" s="222" t="s">
        <v>240</v>
      </c>
      <c r="K196" s="223">
        <v>57.799999999999997</v>
      </c>
      <c r="L196" s="224">
        <v>0</v>
      </c>
      <c r="M196" s="225"/>
      <c r="N196" s="226">
        <f>ROUND(L196*K196,2)</f>
        <v>0</v>
      </c>
      <c r="O196" s="226"/>
      <c r="P196" s="226"/>
      <c r="Q196" s="226"/>
      <c r="R196" s="48"/>
      <c r="T196" s="227" t="s">
        <v>23</v>
      </c>
      <c r="U196" s="56" t="s">
        <v>47</v>
      </c>
      <c r="V196" s="47"/>
      <c r="W196" s="228">
        <f>V196*K196</f>
        <v>0</v>
      </c>
      <c r="X196" s="228">
        <v>0</v>
      </c>
      <c r="Y196" s="228">
        <f>X196*K196</f>
        <v>0</v>
      </c>
      <c r="Z196" s="228">
        <v>0.00175</v>
      </c>
      <c r="AA196" s="229">
        <f>Z196*K196</f>
        <v>0.10115</v>
      </c>
      <c r="AR196" s="22" t="s">
        <v>267</v>
      </c>
      <c r="AT196" s="22" t="s">
        <v>193</v>
      </c>
      <c r="AU196" s="22" t="s">
        <v>147</v>
      </c>
      <c r="AY196" s="22" t="s">
        <v>192</v>
      </c>
      <c r="BE196" s="142">
        <f>IF(U196="základní",N196,0)</f>
        <v>0</v>
      </c>
      <c r="BF196" s="142">
        <f>IF(U196="snížená",N196,0)</f>
        <v>0</v>
      </c>
      <c r="BG196" s="142">
        <f>IF(U196="zákl. přenesená",N196,0)</f>
        <v>0</v>
      </c>
      <c r="BH196" s="142">
        <f>IF(U196="sníž. přenesená",N196,0)</f>
        <v>0</v>
      </c>
      <c r="BI196" s="142">
        <f>IF(U196="nulová",N196,0)</f>
        <v>0</v>
      </c>
      <c r="BJ196" s="22" t="s">
        <v>25</v>
      </c>
      <c r="BK196" s="142">
        <f>ROUND(L196*K196,2)</f>
        <v>0</v>
      </c>
      <c r="BL196" s="22" t="s">
        <v>267</v>
      </c>
      <c r="BM196" s="22" t="s">
        <v>329</v>
      </c>
    </row>
    <row r="197" s="10" customFormat="1" ht="16.5" customHeight="1">
      <c r="B197" s="238"/>
      <c r="C197" s="239"/>
      <c r="D197" s="239"/>
      <c r="E197" s="240" t="s">
        <v>23</v>
      </c>
      <c r="F197" s="241" t="s">
        <v>330</v>
      </c>
      <c r="G197" s="242"/>
      <c r="H197" s="242"/>
      <c r="I197" s="242"/>
      <c r="J197" s="239"/>
      <c r="K197" s="243">
        <v>57.799999999999997</v>
      </c>
      <c r="L197" s="239"/>
      <c r="M197" s="239"/>
      <c r="N197" s="239"/>
      <c r="O197" s="239"/>
      <c r="P197" s="239"/>
      <c r="Q197" s="239"/>
      <c r="R197" s="244"/>
      <c r="T197" s="245"/>
      <c r="U197" s="239"/>
      <c r="V197" s="239"/>
      <c r="W197" s="239"/>
      <c r="X197" s="239"/>
      <c r="Y197" s="239"/>
      <c r="Z197" s="239"/>
      <c r="AA197" s="246"/>
      <c r="AT197" s="247" t="s">
        <v>204</v>
      </c>
      <c r="AU197" s="247" t="s">
        <v>147</v>
      </c>
      <c r="AV197" s="10" t="s">
        <v>147</v>
      </c>
      <c r="AW197" s="10" t="s">
        <v>205</v>
      </c>
      <c r="AX197" s="10" t="s">
        <v>25</v>
      </c>
      <c r="AY197" s="247" t="s">
        <v>192</v>
      </c>
    </row>
    <row r="198" s="1" customFormat="1" ht="16.5" customHeight="1">
      <c r="B198" s="46"/>
      <c r="C198" s="219" t="s">
        <v>340</v>
      </c>
      <c r="D198" s="219" t="s">
        <v>193</v>
      </c>
      <c r="E198" s="220" t="s">
        <v>332</v>
      </c>
      <c r="F198" s="221" t="s">
        <v>333</v>
      </c>
      <c r="G198" s="221"/>
      <c r="H198" s="221"/>
      <c r="I198" s="221"/>
      <c r="J198" s="222" t="s">
        <v>240</v>
      </c>
      <c r="K198" s="223">
        <v>336.524</v>
      </c>
      <c r="L198" s="224">
        <v>0</v>
      </c>
      <c r="M198" s="225"/>
      <c r="N198" s="226">
        <f>ROUND(L198*K198,2)</f>
        <v>0</v>
      </c>
      <c r="O198" s="226"/>
      <c r="P198" s="226"/>
      <c r="Q198" s="226"/>
      <c r="R198" s="48"/>
      <c r="T198" s="227" t="s">
        <v>23</v>
      </c>
      <c r="U198" s="56" t="s">
        <v>47</v>
      </c>
      <c r="V198" s="47"/>
      <c r="W198" s="228">
        <f>V198*K198</f>
        <v>0</v>
      </c>
      <c r="X198" s="228">
        <v>0</v>
      </c>
      <c r="Y198" s="228">
        <f>X198*K198</f>
        <v>0</v>
      </c>
      <c r="Z198" s="228">
        <v>0.0025999999999999999</v>
      </c>
      <c r="AA198" s="229">
        <f>Z198*K198</f>
        <v>0.87496239999999992</v>
      </c>
      <c r="AR198" s="22" t="s">
        <v>267</v>
      </c>
      <c r="AT198" s="22" t="s">
        <v>193</v>
      </c>
      <c r="AU198" s="22" t="s">
        <v>147</v>
      </c>
      <c r="AY198" s="22" t="s">
        <v>192</v>
      </c>
      <c r="BE198" s="142">
        <f>IF(U198="základní",N198,0)</f>
        <v>0</v>
      </c>
      <c r="BF198" s="142">
        <f>IF(U198="snížená",N198,0)</f>
        <v>0</v>
      </c>
      <c r="BG198" s="142">
        <f>IF(U198="zákl. přenesená",N198,0)</f>
        <v>0</v>
      </c>
      <c r="BH198" s="142">
        <f>IF(U198="sníž. přenesená",N198,0)</f>
        <v>0</v>
      </c>
      <c r="BI198" s="142">
        <f>IF(U198="nulová",N198,0)</f>
        <v>0</v>
      </c>
      <c r="BJ198" s="22" t="s">
        <v>25</v>
      </c>
      <c r="BK198" s="142">
        <f>ROUND(L198*K198,2)</f>
        <v>0</v>
      </c>
      <c r="BL198" s="22" t="s">
        <v>267</v>
      </c>
      <c r="BM198" s="22" t="s">
        <v>334</v>
      </c>
    </row>
    <row r="199" s="10" customFormat="1" ht="16.5" customHeight="1">
      <c r="B199" s="238"/>
      <c r="C199" s="239"/>
      <c r="D199" s="239"/>
      <c r="E199" s="240" t="s">
        <v>23</v>
      </c>
      <c r="F199" s="241" t="s">
        <v>320</v>
      </c>
      <c r="G199" s="242"/>
      <c r="H199" s="242"/>
      <c r="I199" s="242"/>
      <c r="J199" s="239"/>
      <c r="K199" s="243">
        <v>336.524</v>
      </c>
      <c r="L199" s="239"/>
      <c r="M199" s="239"/>
      <c r="N199" s="239"/>
      <c r="O199" s="239"/>
      <c r="P199" s="239"/>
      <c r="Q199" s="239"/>
      <c r="R199" s="244"/>
      <c r="T199" s="245"/>
      <c r="U199" s="239"/>
      <c r="V199" s="239"/>
      <c r="W199" s="239"/>
      <c r="X199" s="239"/>
      <c r="Y199" s="239"/>
      <c r="Z199" s="239"/>
      <c r="AA199" s="246"/>
      <c r="AT199" s="247" t="s">
        <v>204</v>
      </c>
      <c r="AU199" s="247" t="s">
        <v>147</v>
      </c>
      <c r="AV199" s="10" t="s">
        <v>147</v>
      </c>
      <c r="AW199" s="10" t="s">
        <v>205</v>
      </c>
      <c r="AX199" s="10" t="s">
        <v>25</v>
      </c>
      <c r="AY199" s="247" t="s">
        <v>192</v>
      </c>
    </row>
    <row r="200" s="1" customFormat="1" ht="16.5" customHeight="1">
      <c r="B200" s="46"/>
      <c r="C200" s="219" t="s">
        <v>345</v>
      </c>
      <c r="D200" s="219" t="s">
        <v>193</v>
      </c>
      <c r="E200" s="220" t="s">
        <v>336</v>
      </c>
      <c r="F200" s="221" t="s">
        <v>337</v>
      </c>
      <c r="G200" s="221"/>
      <c r="H200" s="221"/>
      <c r="I200" s="221"/>
      <c r="J200" s="222" t="s">
        <v>240</v>
      </c>
      <c r="K200" s="223">
        <v>518</v>
      </c>
      <c r="L200" s="224">
        <v>0</v>
      </c>
      <c r="M200" s="225"/>
      <c r="N200" s="226">
        <f>ROUND(L200*K200,2)</f>
        <v>0</v>
      </c>
      <c r="O200" s="226"/>
      <c r="P200" s="226"/>
      <c r="Q200" s="226"/>
      <c r="R200" s="48"/>
      <c r="T200" s="227" t="s">
        <v>23</v>
      </c>
      <c r="U200" s="56" t="s">
        <v>47</v>
      </c>
      <c r="V200" s="47"/>
      <c r="W200" s="228">
        <f>V200*K200</f>
        <v>0</v>
      </c>
      <c r="X200" s="228">
        <v>0</v>
      </c>
      <c r="Y200" s="228">
        <f>X200*K200</f>
        <v>0</v>
      </c>
      <c r="Z200" s="228">
        <v>0.0039399999999999999</v>
      </c>
      <c r="AA200" s="229">
        <f>Z200*K200</f>
        <v>2.0409199999999998</v>
      </c>
      <c r="AR200" s="22" t="s">
        <v>267</v>
      </c>
      <c r="AT200" s="22" t="s">
        <v>193</v>
      </c>
      <c r="AU200" s="22" t="s">
        <v>147</v>
      </c>
      <c r="AY200" s="22" t="s">
        <v>192</v>
      </c>
      <c r="BE200" s="142">
        <f>IF(U200="základní",N200,0)</f>
        <v>0</v>
      </c>
      <c r="BF200" s="142">
        <f>IF(U200="snížená",N200,0)</f>
        <v>0</v>
      </c>
      <c r="BG200" s="142">
        <f>IF(U200="zákl. přenesená",N200,0)</f>
        <v>0</v>
      </c>
      <c r="BH200" s="142">
        <f>IF(U200="sníž. přenesená",N200,0)</f>
        <v>0</v>
      </c>
      <c r="BI200" s="142">
        <f>IF(U200="nulová",N200,0)</f>
        <v>0</v>
      </c>
      <c r="BJ200" s="22" t="s">
        <v>25</v>
      </c>
      <c r="BK200" s="142">
        <f>ROUND(L200*K200,2)</f>
        <v>0</v>
      </c>
      <c r="BL200" s="22" t="s">
        <v>267</v>
      </c>
      <c r="BM200" s="22" t="s">
        <v>338</v>
      </c>
    </row>
    <row r="201" s="10" customFormat="1" ht="16.5" customHeight="1">
      <c r="B201" s="238"/>
      <c r="C201" s="239"/>
      <c r="D201" s="239"/>
      <c r="E201" s="240" t="s">
        <v>23</v>
      </c>
      <c r="F201" s="241" t="s">
        <v>339</v>
      </c>
      <c r="G201" s="242"/>
      <c r="H201" s="242"/>
      <c r="I201" s="242"/>
      <c r="J201" s="239"/>
      <c r="K201" s="243">
        <v>518</v>
      </c>
      <c r="L201" s="239"/>
      <c r="M201" s="239"/>
      <c r="N201" s="239"/>
      <c r="O201" s="239"/>
      <c r="P201" s="239"/>
      <c r="Q201" s="239"/>
      <c r="R201" s="244"/>
      <c r="T201" s="245"/>
      <c r="U201" s="239"/>
      <c r="V201" s="239"/>
      <c r="W201" s="239"/>
      <c r="X201" s="239"/>
      <c r="Y201" s="239"/>
      <c r="Z201" s="239"/>
      <c r="AA201" s="246"/>
      <c r="AT201" s="247" t="s">
        <v>204</v>
      </c>
      <c r="AU201" s="247" t="s">
        <v>147</v>
      </c>
      <c r="AV201" s="10" t="s">
        <v>147</v>
      </c>
      <c r="AW201" s="10" t="s">
        <v>205</v>
      </c>
      <c r="AX201" s="10" t="s">
        <v>25</v>
      </c>
      <c r="AY201" s="247" t="s">
        <v>192</v>
      </c>
    </row>
    <row r="202" s="1" customFormat="1" ht="16.5" customHeight="1">
      <c r="B202" s="46"/>
      <c r="C202" s="219" t="s">
        <v>350</v>
      </c>
      <c r="D202" s="219" t="s">
        <v>193</v>
      </c>
      <c r="E202" s="220" t="s">
        <v>341</v>
      </c>
      <c r="F202" s="221" t="s">
        <v>342</v>
      </c>
      <c r="G202" s="221"/>
      <c r="H202" s="221"/>
      <c r="I202" s="221"/>
      <c r="J202" s="222" t="s">
        <v>196</v>
      </c>
      <c r="K202" s="223">
        <v>34</v>
      </c>
      <c r="L202" s="224">
        <v>0</v>
      </c>
      <c r="M202" s="225"/>
      <c r="N202" s="226">
        <f>ROUND(L202*K202,2)</f>
        <v>0</v>
      </c>
      <c r="O202" s="226"/>
      <c r="P202" s="226"/>
      <c r="Q202" s="226"/>
      <c r="R202" s="48"/>
      <c r="T202" s="227" t="s">
        <v>23</v>
      </c>
      <c r="U202" s="56" t="s">
        <v>47</v>
      </c>
      <c r="V202" s="47"/>
      <c r="W202" s="228">
        <f>V202*K202</f>
        <v>0</v>
      </c>
      <c r="X202" s="228">
        <v>0</v>
      </c>
      <c r="Y202" s="228">
        <f>X202*K202</f>
        <v>0</v>
      </c>
      <c r="Z202" s="228">
        <v>0.0039399999999999999</v>
      </c>
      <c r="AA202" s="229">
        <f>Z202*K202</f>
        <v>0.13396</v>
      </c>
      <c r="AR202" s="22" t="s">
        <v>267</v>
      </c>
      <c r="AT202" s="22" t="s">
        <v>193</v>
      </c>
      <c r="AU202" s="22" t="s">
        <v>147</v>
      </c>
      <c r="AY202" s="22" t="s">
        <v>192</v>
      </c>
      <c r="BE202" s="142">
        <f>IF(U202="základní",N202,0)</f>
        <v>0</v>
      </c>
      <c r="BF202" s="142">
        <f>IF(U202="snížená",N202,0)</f>
        <v>0</v>
      </c>
      <c r="BG202" s="142">
        <f>IF(U202="zákl. přenesená",N202,0)</f>
        <v>0</v>
      </c>
      <c r="BH202" s="142">
        <f>IF(U202="sníž. přenesená",N202,0)</f>
        <v>0</v>
      </c>
      <c r="BI202" s="142">
        <f>IF(U202="nulová",N202,0)</f>
        <v>0</v>
      </c>
      <c r="BJ202" s="22" t="s">
        <v>25</v>
      </c>
      <c r="BK202" s="142">
        <f>ROUND(L202*K202,2)</f>
        <v>0</v>
      </c>
      <c r="BL202" s="22" t="s">
        <v>267</v>
      </c>
      <c r="BM202" s="22" t="s">
        <v>343</v>
      </c>
    </row>
    <row r="203" s="10" customFormat="1" ht="16.5" customHeight="1">
      <c r="B203" s="238"/>
      <c r="C203" s="239"/>
      <c r="D203" s="239"/>
      <c r="E203" s="240" t="s">
        <v>23</v>
      </c>
      <c r="F203" s="241" t="s">
        <v>344</v>
      </c>
      <c r="G203" s="242"/>
      <c r="H203" s="242"/>
      <c r="I203" s="242"/>
      <c r="J203" s="239"/>
      <c r="K203" s="243">
        <v>34</v>
      </c>
      <c r="L203" s="239"/>
      <c r="M203" s="239"/>
      <c r="N203" s="239"/>
      <c r="O203" s="239"/>
      <c r="P203" s="239"/>
      <c r="Q203" s="239"/>
      <c r="R203" s="244"/>
      <c r="T203" s="245"/>
      <c r="U203" s="239"/>
      <c r="V203" s="239"/>
      <c r="W203" s="239"/>
      <c r="X203" s="239"/>
      <c r="Y203" s="239"/>
      <c r="Z203" s="239"/>
      <c r="AA203" s="246"/>
      <c r="AT203" s="247" t="s">
        <v>204</v>
      </c>
      <c r="AU203" s="247" t="s">
        <v>147</v>
      </c>
      <c r="AV203" s="10" t="s">
        <v>147</v>
      </c>
      <c r="AW203" s="10" t="s">
        <v>205</v>
      </c>
      <c r="AX203" s="10" t="s">
        <v>25</v>
      </c>
      <c r="AY203" s="247" t="s">
        <v>192</v>
      </c>
    </row>
    <row r="204" s="9" customFormat="1" ht="29.88" customHeight="1">
      <c r="B204" s="206"/>
      <c r="C204" s="207"/>
      <c r="D204" s="216" t="s">
        <v>165</v>
      </c>
      <c r="E204" s="216"/>
      <c r="F204" s="216"/>
      <c r="G204" s="216"/>
      <c r="H204" s="216"/>
      <c r="I204" s="216"/>
      <c r="J204" s="216"/>
      <c r="K204" s="216"/>
      <c r="L204" s="216"/>
      <c r="M204" s="216"/>
      <c r="N204" s="217">
        <f>BK204</f>
        <v>0</v>
      </c>
      <c r="O204" s="218"/>
      <c r="P204" s="218"/>
      <c r="Q204" s="218"/>
      <c r="R204" s="209"/>
      <c r="T204" s="210"/>
      <c r="U204" s="207"/>
      <c r="V204" s="207"/>
      <c r="W204" s="211">
        <f>SUM(W205:W212)</f>
        <v>0</v>
      </c>
      <c r="X204" s="207"/>
      <c r="Y204" s="211">
        <f>SUM(Y205:Y212)</f>
        <v>0</v>
      </c>
      <c r="Z204" s="207"/>
      <c r="AA204" s="212">
        <f>SUM(AA205:AA212)</f>
        <v>26.428198999999999</v>
      </c>
      <c r="AR204" s="213" t="s">
        <v>147</v>
      </c>
      <c r="AT204" s="214" t="s">
        <v>81</v>
      </c>
      <c r="AU204" s="214" t="s">
        <v>25</v>
      </c>
      <c r="AY204" s="213" t="s">
        <v>192</v>
      </c>
      <c r="BK204" s="215">
        <f>SUM(BK205:BK212)</f>
        <v>0</v>
      </c>
    </row>
    <row r="205" s="1" customFormat="1" ht="25.5" customHeight="1">
      <c r="B205" s="46"/>
      <c r="C205" s="219" t="s">
        <v>355</v>
      </c>
      <c r="D205" s="219" t="s">
        <v>193</v>
      </c>
      <c r="E205" s="220" t="s">
        <v>346</v>
      </c>
      <c r="F205" s="221" t="s">
        <v>347</v>
      </c>
      <c r="G205" s="221"/>
      <c r="H205" s="221"/>
      <c r="I205" s="221"/>
      <c r="J205" s="222" t="s">
        <v>23</v>
      </c>
      <c r="K205" s="223">
        <v>3247.4569999999999</v>
      </c>
      <c r="L205" s="224">
        <v>0</v>
      </c>
      <c r="M205" s="225"/>
      <c r="N205" s="226">
        <f>ROUND(L205*K205,2)</f>
        <v>0</v>
      </c>
      <c r="O205" s="226"/>
      <c r="P205" s="226"/>
      <c r="Q205" s="226"/>
      <c r="R205" s="48"/>
      <c r="T205" s="227" t="s">
        <v>23</v>
      </c>
      <c r="U205" s="56" t="s">
        <v>47</v>
      </c>
      <c r="V205" s="47"/>
      <c r="W205" s="228">
        <f>V205*K205</f>
        <v>0</v>
      </c>
      <c r="X205" s="228">
        <v>0</v>
      </c>
      <c r="Y205" s="228">
        <f>X205*K205</f>
        <v>0</v>
      </c>
      <c r="Z205" s="228">
        <v>0.0070000000000000001</v>
      </c>
      <c r="AA205" s="229">
        <f>Z205*K205</f>
        <v>22.732199000000001</v>
      </c>
      <c r="AR205" s="22" t="s">
        <v>267</v>
      </c>
      <c r="AT205" s="22" t="s">
        <v>193</v>
      </c>
      <c r="AU205" s="22" t="s">
        <v>147</v>
      </c>
      <c r="AY205" s="22" t="s">
        <v>192</v>
      </c>
      <c r="BE205" s="142">
        <f>IF(U205="základní",N205,0)</f>
        <v>0</v>
      </c>
      <c r="BF205" s="142">
        <f>IF(U205="snížená",N205,0)</f>
        <v>0</v>
      </c>
      <c r="BG205" s="142">
        <f>IF(U205="zákl. přenesená",N205,0)</f>
        <v>0</v>
      </c>
      <c r="BH205" s="142">
        <f>IF(U205="sníž. přenesená",N205,0)</f>
        <v>0</v>
      </c>
      <c r="BI205" s="142">
        <f>IF(U205="nulová",N205,0)</f>
        <v>0</v>
      </c>
      <c r="BJ205" s="22" t="s">
        <v>25</v>
      </c>
      <c r="BK205" s="142">
        <f>ROUND(L205*K205,2)</f>
        <v>0</v>
      </c>
      <c r="BL205" s="22" t="s">
        <v>267</v>
      </c>
      <c r="BM205" s="22" t="s">
        <v>348</v>
      </c>
    </row>
    <row r="206" s="10" customFormat="1" ht="16.5" customHeight="1">
      <c r="B206" s="238"/>
      <c r="C206" s="239"/>
      <c r="D206" s="239"/>
      <c r="E206" s="240" t="s">
        <v>23</v>
      </c>
      <c r="F206" s="241" t="s">
        <v>349</v>
      </c>
      <c r="G206" s="242"/>
      <c r="H206" s="242"/>
      <c r="I206" s="242"/>
      <c r="J206" s="239"/>
      <c r="K206" s="243">
        <v>3247.4566</v>
      </c>
      <c r="L206" s="239"/>
      <c r="M206" s="239"/>
      <c r="N206" s="239"/>
      <c r="O206" s="239"/>
      <c r="P206" s="239"/>
      <c r="Q206" s="239"/>
      <c r="R206" s="244"/>
      <c r="T206" s="245"/>
      <c r="U206" s="239"/>
      <c r="V206" s="239"/>
      <c r="W206" s="239"/>
      <c r="X206" s="239"/>
      <c r="Y206" s="239"/>
      <c r="Z206" s="239"/>
      <c r="AA206" s="246"/>
      <c r="AT206" s="247" t="s">
        <v>204</v>
      </c>
      <c r="AU206" s="247" t="s">
        <v>147</v>
      </c>
      <c r="AV206" s="10" t="s">
        <v>147</v>
      </c>
      <c r="AW206" s="10" t="s">
        <v>205</v>
      </c>
      <c r="AX206" s="10" t="s">
        <v>25</v>
      </c>
      <c r="AY206" s="247" t="s">
        <v>192</v>
      </c>
    </row>
    <row r="207" s="1" customFormat="1" ht="38.25" customHeight="1">
      <c r="B207" s="46"/>
      <c r="C207" s="219" t="s">
        <v>360</v>
      </c>
      <c r="D207" s="219" t="s">
        <v>193</v>
      </c>
      <c r="E207" s="220" t="s">
        <v>351</v>
      </c>
      <c r="F207" s="221" t="s">
        <v>352</v>
      </c>
      <c r="G207" s="221"/>
      <c r="H207" s="221"/>
      <c r="I207" s="221"/>
      <c r="J207" s="222" t="s">
        <v>210</v>
      </c>
      <c r="K207" s="223">
        <v>336</v>
      </c>
      <c r="L207" s="224">
        <v>0</v>
      </c>
      <c r="M207" s="225"/>
      <c r="N207" s="226">
        <f>ROUND(L207*K207,2)</f>
        <v>0</v>
      </c>
      <c r="O207" s="226"/>
      <c r="P207" s="226"/>
      <c r="Q207" s="226"/>
      <c r="R207" s="48"/>
      <c r="T207" s="227" t="s">
        <v>23</v>
      </c>
      <c r="U207" s="56" t="s">
        <v>47</v>
      </c>
      <c r="V207" s="47"/>
      <c r="W207" s="228">
        <f>V207*K207</f>
        <v>0</v>
      </c>
      <c r="X207" s="228">
        <v>0</v>
      </c>
      <c r="Y207" s="228">
        <f>X207*K207</f>
        <v>0</v>
      </c>
      <c r="Z207" s="228">
        <v>0.010999999999999999</v>
      </c>
      <c r="AA207" s="229">
        <f>Z207*K207</f>
        <v>3.6959999999999997</v>
      </c>
      <c r="AR207" s="22" t="s">
        <v>267</v>
      </c>
      <c r="AT207" s="22" t="s">
        <v>193</v>
      </c>
      <c r="AU207" s="22" t="s">
        <v>147</v>
      </c>
      <c r="AY207" s="22" t="s">
        <v>192</v>
      </c>
      <c r="BE207" s="142">
        <f>IF(U207="základní",N207,0)</f>
        <v>0</v>
      </c>
      <c r="BF207" s="142">
        <f>IF(U207="snížená",N207,0)</f>
        <v>0</v>
      </c>
      <c r="BG207" s="142">
        <f>IF(U207="zákl. přenesená",N207,0)</f>
        <v>0</v>
      </c>
      <c r="BH207" s="142">
        <f>IF(U207="sníž. přenesená",N207,0)</f>
        <v>0</v>
      </c>
      <c r="BI207" s="142">
        <f>IF(U207="nulová",N207,0)</f>
        <v>0</v>
      </c>
      <c r="BJ207" s="22" t="s">
        <v>25</v>
      </c>
      <c r="BK207" s="142">
        <f>ROUND(L207*K207,2)</f>
        <v>0</v>
      </c>
      <c r="BL207" s="22" t="s">
        <v>267</v>
      </c>
      <c r="BM207" s="22" t="s">
        <v>408</v>
      </c>
    </row>
    <row r="208" s="10" customFormat="1" ht="16.5" customHeight="1">
      <c r="B208" s="238"/>
      <c r="C208" s="239"/>
      <c r="D208" s="239"/>
      <c r="E208" s="240" t="s">
        <v>23</v>
      </c>
      <c r="F208" s="241" t="s">
        <v>354</v>
      </c>
      <c r="G208" s="242"/>
      <c r="H208" s="242"/>
      <c r="I208" s="242"/>
      <c r="J208" s="239"/>
      <c r="K208" s="243">
        <v>336</v>
      </c>
      <c r="L208" s="239"/>
      <c r="M208" s="239"/>
      <c r="N208" s="239"/>
      <c r="O208" s="239"/>
      <c r="P208" s="239"/>
      <c r="Q208" s="239"/>
      <c r="R208" s="244"/>
      <c r="T208" s="245"/>
      <c r="U208" s="239"/>
      <c r="V208" s="239"/>
      <c r="W208" s="239"/>
      <c r="X208" s="239"/>
      <c r="Y208" s="239"/>
      <c r="Z208" s="239"/>
      <c r="AA208" s="246"/>
      <c r="AT208" s="247" t="s">
        <v>204</v>
      </c>
      <c r="AU208" s="247" t="s">
        <v>147</v>
      </c>
      <c r="AV208" s="10" t="s">
        <v>147</v>
      </c>
      <c r="AW208" s="10" t="s">
        <v>205</v>
      </c>
      <c r="AX208" s="10" t="s">
        <v>25</v>
      </c>
      <c r="AY208" s="247" t="s">
        <v>192</v>
      </c>
    </row>
    <row r="209" s="1" customFormat="1" ht="16.5" customHeight="1">
      <c r="B209" s="46"/>
      <c r="C209" s="219" t="s">
        <v>364</v>
      </c>
      <c r="D209" s="219" t="s">
        <v>193</v>
      </c>
      <c r="E209" s="220" t="s">
        <v>356</v>
      </c>
      <c r="F209" s="221" t="s">
        <v>357</v>
      </c>
      <c r="G209" s="221"/>
      <c r="H209" s="221"/>
      <c r="I209" s="221"/>
      <c r="J209" s="222" t="s">
        <v>210</v>
      </c>
      <c r="K209" s="223">
        <v>2934.085</v>
      </c>
      <c r="L209" s="224">
        <v>0</v>
      </c>
      <c r="M209" s="225"/>
      <c r="N209" s="226">
        <f>ROUND(L209*K209,2)</f>
        <v>0</v>
      </c>
      <c r="O209" s="226"/>
      <c r="P209" s="226"/>
      <c r="Q209" s="226"/>
      <c r="R209" s="48"/>
      <c r="T209" s="227" t="s">
        <v>23</v>
      </c>
      <c r="U209" s="56" t="s">
        <v>47</v>
      </c>
      <c r="V209" s="47"/>
      <c r="W209" s="228">
        <f>V209*K209</f>
        <v>0</v>
      </c>
      <c r="X209" s="228">
        <v>0</v>
      </c>
      <c r="Y209" s="228">
        <f>X209*K209</f>
        <v>0</v>
      </c>
      <c r="Z209" s="228">
        <v>0</v>
      </c>
      <c r="AA209" s="229">
        <f>Z209*K209</f>
        <v>0</v>
      </c>
      <c r="AR209" s="22" t="s">
        <v>267</v>
      </c>
      <c r="AT209" s="22" t="s">
        <v>193</v>
      </c>
      <c r="AU209" s="22" t="s">
        <v>147</v>
      </c>
      <c r="AY209" s="22" t="s">
        <v>192</v>
      </c>
      <c r="BE209" s="142">
        <f>IF(U209="základní",N209,0)</f>
        <v>0</v>
      </c>
      <c r="BF209" s="142">
        <f>IF(U209="snížená",N209,0)</f>
        <v>0</v>
      </c>
      <c r="BG209" s="142">
        <f>IF(U209="zákl. přenesená",N209,0)</f>
        <v>0</v>
      </c>
      <c r="BH209" s="142">
        <f>IF(U209="sníž. přenesená",N209,0)</f>
        <v>0</v>
      </c>
      <c r="BI209" s="142">
        <f>IF(U209="nulová",N209,0)</f>
        <v>0</v>
      </c>
      <c r="BJ209" s="22" t="s">
        <v>25</v>
      </c>
      <c r="BK209" s="142">
        <f>ROUND(L209*K209,2)</f>
        <v>0</v>
      </c>
      <c r="BL209" s="22" t="s">
        <v>267</v>
      </c>
      <c r="BM209" s="22" t="s">
        <v>358</v>
      </c>
    </row>
    <row r="210" s="10" customFormat="1" ht="16.5" customHeight="1">
      <c r="B210" s="238"/>
      <c r="C210" s="239"/>
      <c r="D210" s="239"/>
      <c r="E210" s="240" t="s">
        <v>23</v>
      </c>
      <c r="F210" s="241" t="s">
        <v>359</v>
      </c>
      <c r="G210" s="242"/>
      <c r="H210" s="242"/>
      <c r="I210" s="242"/>
      <c r="J210" s="239"/>
      <c r="K210" s="243">
        <v>2934.085</v>
      </c>
      <c r="L210" s="239"/>
      <c r="M210" s="239"/>
      <c r="N210" s="239"/>
      <c r="O210" s="239"/>
      <c r="P210" s="239"/>
      <c r="Q210" s="239"/>
      <c r="R210" s="244"/>
      <c r="T210" s="245"/>
      <c r="U210" s="239"/>
      <c r="V210" s="239"/>
      <c r="W210" s="239"/>
      <c r="X210" s="239"/>
      <c r="Y210" s="239"/>
      <c r="Z210" s="239"/>
      <c r="AA210" s="246"/>
      <c r="AT210" s="247" t="s">
        <v>204</v>
      </c>
      <c r="AU210" s="247" t="s">
        <v>147</v>
      </c>
      <c r="AV210" s="10" t="s">
        <v>147</v>
      </c>
      <c r="AW210" s="10" t="s">
        <v>205</v>
      </c>
      <c r="AX210" s="10" t="s">
        <v>25</v>
      </c>
      <c r="AY210" s="247" t="s">
        <v>192</v>
      </c>
    </row>
    <row r="211" s="1" customFormat="1" ht="16.5" customHeight="1">
      <c r="B211" s="46"/>
      <c r="C211" s="219" t="s">
        <v>370</v>
      </c>
      <c r="D211" s="219" t="s">
        <v>193</v>
      </c>
      <c r="E211" s="220" t="s">
        <v>361</v>
      </c>
      <c r="F211" s="221" t="s">
        <v>362</v>
      </c>
      <c r="G211" s="221"/>
      <c r="H211" s="221"/>
      <c r="I211" s="221"/>
      <c r="J211" s="222" t="s">
        <v>210</v>
      </c>
      <c r="K211" s="223">
        <v>2934.085</v>
      </c>
      <c r="L211" s="224">
        <v>0</v>
      </c>
      <c r="M211" s="225"/>
      <c r="N211" s="226">
        <f>ROUND(L211*K211,2)</f>
        <v>0</v>
      </c>
      <c r="O211" s="226"/>
      <c r="P211" s="226"/>
      <c r="Q211" s="226"/>
      <c r="R211" s="48"/>
      <c r="T211" s="227" t="s">
        <v>23</v>
      </c>
      <c r="U211" s="56" t="s">
        <v>47</v>
      </c>
      <c r="V211" s="47"/>
      <c r="W211" s="228">
        <f>V211*K211</f>
        <v>0</v>
      </c>
      <c r="X211" s="228">
        <v>0</v>
      </c>
      <c r="Y211" s="228">
        <f>X211*K211</f>
        <v>0</v>
      </c>
      <c r="Z211" s="228">
        <v>0</v>
      </c>
      <c r="AA211" s="229">
        <f>Z211*K211</f>
        <v>0</v>
      </c>
      <c r="AR211" s="22" t="s">
        <v>267</v>
      </c>
      <c r="AT211" s="22" t="s">
        <v>193</v>
      </c>
      <c r="AU211" s="22" t="s">
        <v>147</v>
      </c>
      <c r="AY211" s="22" t="s">
        <v>192</v>
      </c>
      <c r="BE211" s="142">
        <f>IF(U211="základní",N211,0)</f>
        <v>0</v>
      </c>
      <c r="BF211" s="142">
        <f>IF(U211="snížená",N211,0)</f>
        <v>0</v>
      </c>
      <c r="BG211" s="142">
        <f>IF(U211="zákl. přenesená",N211,0)</f>
        <v>0</v>
      </c>
      <c r="BH211" s="142">
        <f>IF(U211="sníž. přenesená",N211,0)</f>
        <v>0</v>
      </c>
      <c r="BI211" s="142">
        <f>IF(U211="nulová",N211,0)</f>
        <v>0</v>
      </c>
      <c r="BJ211" s="22" t="s">
        <v>25</v>
      </c>
      <c r="BK211" s="142">
        <f>ROUND(L211*K211,2)</f>
        <v>0</v>
      </c>
      <c r="BL211" s="22" t="s">
        <v>267</v>
      </c>
      <c r="BM211" s="22" t="s">
        <v>363</v>
      </c>
    </row>
    <row r="212" s="10" customFormat="1" ht="16.5" customHeight="1">
      <c r="B212" s="238"/>
      <c r="C212" s="239"/>
      <c r="D212" s="239"/>
      <c r="E212" s="240" t="s">
        <v>23</v>
      </c>
      <c r="F212" s="241" t="s">
        <v>359</v>
      </c>
      <c r="G212" s="242"/>
      <c r="H212" s="242"/>
      <c r="I212" s="242"/>
      <c r="J212" s="239"/>
      <c r="K212" s="243">
        <v>2934.085</v>
      </c>
      <c r="L212" s="239"/>
      <c r="M212" s="239"/>
      <c r="N212" s="239"/>
      <c r="O212" s="239"/>
      <c r="P212" s="239"/>
      <c r="Q212" s="239"/>
      <c r="R212" s="244"/>
      <c r="T212" s="245"/>
      <c r="U212" s="239"/>
      <c r="V212" s="239"/>
      <c r="W212" s="239"/>
      <c r="X212" s="239"/>
      <c r="Y212" s="239"/>
      <c r="Z212" s="239"/>
      <c r="AA212" s="246"/>
      <c r="AT212" s="247" t="s">
        <v>204</v>
      </c>
      <c r="AU212" s="247" t="s">
        <v>147</v>
      </c>
      <c r="AV212" s="10" t="s">
        <v>147</v>
      </c>
      <c r="AW212" s="10" t="s">
        <v>205</v>
      </c>
      <c r="AX212" s="10" t="s">
        <v>25</v>
      </c>
      <c r="AY212" s="247" t="s">
        <v>192</v>
      </c>
    </row>
    <row r="213" s="9" customFormat="1" ht="37.44" customHeight="1">
      <c r="B213" s="206"/>
      <c r="C213" s="207"/>
      <c r="D213" s="208" t="s">
        <v>166</v>
      </c>
      <c r="E213" s="208"/>
      <c r="F213" s="208"/>
      <c r="G213" s="208"/>
      <c r="H213" s="208"/>
      <c r="I213" s="208"/>
      <c r="J213" s="208"/>
      <c r="K213" s="208"/>
      <c r="L213" s="208"/>
      <c r="M213" s="208"/>
      <c r="N213" s="185">
        <f>BK213</f>
        <v>0</v>
      </c>
      <c r="O213" s="178"/>
      <c r="P213" s="178"/>
      <c r="Q213" s="178"/>
      <c r="R213" s="209"/>
      <c r="T213" s="210"/>
      <c r="U213" s="207"/>
      <c r="V213" s="207"/>
      <c r="W213" s="211">
        <f>W214</f>
        <v>0</v>
      </c>
      <c r="X213" s="207"/>
      <c r="Y213" s="211">
        <f>Y214</f>
        <v>0</v>
      </c>
      <c r="Z213" s="207"/>
      <c r="AA213" s="212">
        <f>AA214</f>
        <v>0</v>
      </c>
      <c r="AR213" s="213" t="s">
        <v>207</v>
      </c>
      <c r="AT213" s="214" t="s">
        <v>81</v>
      </c>
      <c r="AU213" s="214" t="s">
        <v>82</v>
      </c>
      <c r="AY213" s="213" t="s">
        <v>192</v>
      </c>
      <c r="BK213" s="215">
        <f>BK214</f>
        <v>0</v>
      </c>
    </row>
    <row r="214" s="9" customFormat="1" ht="19.92" customHeight="1">
      <c r="B214" s="206"/>
      <c r="C214" s="207"/>
      <c r="D214" s="216" t="s">
        <v>167</v>
      </c>
      <c r="E214" s="216"/>
      <c r="F214" s="216"/>
      <c r="G214" s="216"/>
      <c r="H214" s="216"/>
      <c r="I214" s="216"/>
      <c r="J214" s="216"/>
      <c r="K214" s="216"/>
      <c r="L214" s="216"/>
      <c r="M214" s="216"/>
      <c r="N214" s="217">
        <f>BK214</f>
        <v>0</v>
      </c>
      <c r="O214" s="218"/>
      <c r="P214" s="218"/>
      <c r="Q214" s="218"/>
      <c r="R214" s="209"/>
      <c r="T214" s="210"/>
      <c r="U214" s="207"/>
      <c r="V214" s="207"/>
      <c r="W214" s="211">
        <f>SUM(W215:W222)</f>
        <v>0</v>
      </c>
      <c r="X214" s="207"/>
      <c r="Y214" s="211">
        <f>SUM(Y215:Y222)</f>
        <v>0</v>
      </c>
      <c r="Z214" s="207"/>
      <c r="AA214" s="212">
        <f>SUM(AA215:AA222)</f>
        <v>0</v>
      </c>
      <c r="AR214" s="213" t="s">
        <v>207</v>
      </c>
      <c r="AT214" s="214" t="s">
        <v>81</v>
      </c>
      <c r="AU214" s="214" t="s">
        <v>25</v>
      </c>
      <c r="AY214" s="213" t="s">
        <v>192</v>
      </c>
      <c r="BK214" s="215">
        <f>SUM(BK215:BK222)</f>
        <v>0</v>
      </c>
    </row>
    <row r="215" s="1" customFormat="1" ht="25.5" customHeight="1">
      <c r="B215" s="46"/>
      <c r="C215" s="219" t="s">
        <v>374</v>
      </c>
      <c r="D215" s="219" t="s">
        <v>193</v>
      </c>
      <c r="E215" s="220" t="s">
        <v>365</v>
      </c>
      <c r="F215" s="221" t="s">
        <v>366</v>
      </c>
      <c r="G215" s="221"/>
      <c r="H215" s="221"/>
      <c r="I215" s="221"/>
      <c r="J215" s="222" t="s">
        <v>245</v>
      </c>
      <c r="K215" s="223">
        <v>67.072000000000003</v>
      </c>
      <c r="L215" s="224">
        <v>0</v>
      </c>
      <c r="M215" s="225"/>
      <c r="N215" s="226">
        <f>ROUND(L215*K215,2)</f>
        <v>0</v>
      </c>
      <c r="O215" s="226"/>
      <c r="P215" s="226"/>
      <c r="Q215" s="226"/>
      <c r="R215" s="48"/>
      <c r="T215" s="227" t="s">
        <v>23</v>
      </c>
      <c r="U215" s="56" t="s">
        <v>47</v>
      </c>
      <c r="V215" s="47"/>
      <c r="W215" s="228">
        <f>V215*K215</f>
        <v>0</v>
      </c>
      <c r="X215" s="228">
        <v>0</v>
      </c>
      <c r="Y215" s="228">
        <f>X215*K215</f>
        <v>0</v>
      </c>
      <c r="Z215" s="228">
        <v>0</v>
      </c>
      <c r="AA215" s="229">
        <f>Z215*K215</f>
        <v>0</v>
      </c>
      <c r="AR215" s="22" t="s">
        <v>367</v>
      </c>
      <c r="AT215" s="22" t="s">
        <v>193</v>
      </c>
      <c r="AU215" s="22" t="s">
        <v>147</v>
      </c>
      <c r="AY215" s="22" t="s">
        <v>192</v>
      </c>
      <c r="BE215" s="142">
        <f>IF(U215="základní",N215,0)</f>
        <v>0</v>
      </c>
      <c r="BF215" s="142">
        <f>IF(U215="snížená",N215,0)</f>
        <v>0</v>
      </c>
      <c r="BG215" s="142">
        <f>IF(U215="zákl. přenesená",N215,0)</f>
        <v>0</v>
      </c>
      <c r="BH215" s="142">
        <f>IF(U215="sníž. přenesená",N215,0)</f>
        <v>0</v>
      </c>
      <c r="BI215" s="142">
        <f>IF(U215="nulová",N215,0)</f>
        <v>0</v>
      </c>
      <c r="BJ215" s="22" t="s">
        <v>25</v>
      </c>
      <c r="BK215" s="142">
        <f>ROUND(L215*K215,2)</f>
        <v>0</v>
      </c>
      <c r="BL215" s="22" t="s">
        <v>367</v>
      </c>
      <c r="BM215" s="22" t="s">
        <v>335</v>
      </c>
    </row>
    <row r="216" s="10" customFormat="1" ht="16.5" customHeight="1">
      <c r="B216" s="238"/>
      <c r="C216" s="239"/>
      <c r="D216" s="239"/>
      <c r="E216" s="240" t="s">
        <v>23</v>
      </c>
      <c r="F216" s="241" t="s">
        <v>368</v>
      </c>
      <c r="G216" s="242"/>
      <c r="H216" s="242"/>
      <c r="I216" s="242"/>
      <c r="J216" s="239"/>
      <c r="K216" s="243">
        <v>20.032271999999999</v>
      </c>
      <c r="L216" s="239"/>
      <c r="M216" s="239"/>
      <c r="N216" s="239"/>
      <c r="O216" s="239"/>
      <c r="P216" s="239"/>
      <c r="Q216" s="239"/>
      <c r="R216" s="244"/>
      <c r="T216" s="245"/>
      <c r="U216" s="239"/>
      <c r="V216" s="239"/>
      <c r="W216" s="239"/>
      <c r="X216" s="239"/>
      <c r="Y216" s="239"/>
      <c r="Z216" s="239"/>
      <c r="AA216" s="246"/>
      <c r="AT216" s="247" t="s">
        <v>204</v>
      </c>
      <c r="AU216" s="247" t="s">
        <v>147</v>
      </c>
      <c r="AV216" s="10" t="s">
        <v>147</v>
      </c>
      <c r="AW216" s="10" t="s">
        <v>205</v>
      </c>
      <c r="AX216" s="10" t="s">
        <v>82</v>
      </c>
      <c r="AY216" s="247" t="s">
        <v>192</v>
      </c>
    </row>
    <row r="217" s="10" customFormat="1" ht="38.25" customHeight="1">
      <c r="B217" s="238"/>
      <c r="C217" s="239"/>
      <c r="D217" s="239"/>
      <c r="E217" s="240" t="s">
        <v>23</v>
      </c>
      <c r="F217" s="257" t="s">
        <v>369</v>
      </c>
      <c r="G217" s="239"/>
      <c r="H217" s="239"/>
      <c r="I217" s="239"/>
      <c r="J217" s="239"/>
      <c r="K217" s="243">
        <v>47.0395094</v>
      </c>
      <c r="L217" s="239"/>
      <c r="M217" s="239"/>
      <c r="N217" s="239"/>
      <c r="O217" s="239"/>
      <c r="P217" s="239"/>
      <c r="Q217" s="239"/>
      <c r="R217" s="244"/>
      <c r="T217" s="245"/>
      <c r="U217" s="239"/>
      <c r="V217" s="239"/>
      <c r="W217" s="239"/>
      <c r="X217" s="239"/>
      <c r="Y217" s="239"/>
      <c r="Z217" s="239"/>
      <c r="AA217" s="246"/>
      <c r="AT217" s="247" t="s">
        <v>204</v>
      </c>
      <c r="AU217" s="247" t="s">
        <v>147</v>
      </c>
      <c r="AV217" s="10" t="s">
        <v>147</v>
      </c>
      <c r="AW217" s="10" t="s">
        <v>205</v>
      </c>
      <c r="AX217" s="10" t="s">
        <v>82</v>
      </c>
      <c r="AY217" s="247" t="s">
        <v>192</v>
      </c>
    </row>
    <row r="218" s="11" customFormat="1" ht="16.5" customHeight="1">
      <c r="B218" s="248"/>
      <c r="C218" s="249"/>
      <c r="D218" s="249"/>
      <c r="E218" s="250" t="s">
        <v>23</v>
      </c>
      <c r="F218" s="251" t="s">
        <v>206</v>
      </c>
      <c r="G218" s="249"/>
      <c r="H218" s="249"/>
      <c r="I218" s="249"/>
      <c r="J218" s="249"/>
      <c r="K218" s="252">
        <v>67.071781400000006</v>
      </c>
      <c r="L218" s="249"/>
      <c r="M218" s="249"/>
      <c r="N218" s="249"/>
      <c r="O218" s="249"/>
      <c r="P218" s="249"/>
      <c r="Q218" s="249"/>
      <c r="R218" s="253"/>
      <c r="T218" s="254"/>
      <c r="U218" s="249"/>
      <c r="V218" s="249"/>
      <c r="W218" s="249"/>
      <c r="X218" s="249"/>
      <c r="Y218" s="249"/>
      <c r="Z218" s="249"/>
      <c r="AA218" s="255"/>
      <c r="AT218" s="256" t="s">
        <v>204</v>
      </c>
      <c r="AU218" s="256" t="s">
        <v>147</v>
      </c>
      <c r="AV218" s="11" t="s">
        <v>197</v>
      </c>
      <c r="AW218" s="11" t="s">
        <v>205</v>
      </c>
      <c r="AX218" s="11" t="s">
        <v>25</v>
      </c>
      <c r="AY218" s="256" t="s">
        <v>192</v>
      </c>
    </row>
    <row r="219" s="1" customFormat="1" ht="16.5" customHeight="1">
      <c r="B219" s="46"/>
      <c r="C219" s="219" t="s">
        <v>409</v>
      </c>
      <c r="D219" s="219" t="s">
        <v>193</v>
      </c>
      <c r="E219" s="220" t="s">
        <v>371</v>
      </c>
      <c r="F219" s="221" t="s">
        <v>372</v>
      </c>
      <c r="G219" s="221"/>
      <c r="H219" s="221"/>
      <c r="I219" s="221"/>
      <c r="J219" s="222" t="s">
        <v>245</v>
      </c>
      <c r="K219" s="223">
        <v>11.946999999999999</v>
      </c>
      <c r="L219" s="224">
        <v>0</v>
      </c>
      <c r="M219" s="225"/>
      <c r="N219" s="226">
        <f>ROUND(L219*K219,2)</f>
        <v>0</v>
      </c>
      <c r="O219" s="226"/>
      <c r="P219" s="226"/>
      <c r="Q219" s="226"/>
      <c r="R219" s="48"/>
      <c r="T219" s="227" t="s">
        <v>23</v>
      </c>
      <c r="U219" s="56" t="s">
        <v>47</v>
      </c>
      <c r="V219" s="47"/>
      <c r="W219" s="228">
        <f>V219*K219</f>
        <v>0</v>
      </c>
      <c r="X219" s="228">
        <v>0</v>
      </c>
      <c r="Y219" s="228">
        <f>X219*K219</f>
        <v>0</v>
      </c>
      <c r="Z219" s="228">
        <v>0</v>
      </c>
      <c r="AA219" s="229">
        <f>Z219*K219</f>
        <v>0</v>
      </c>
      <c r="AR219" s="22" t="s">
        <v>367</v>
      </c>
      <c r="AT219" s="22" t="s">
        <v>193</v>
      </c>
      <c r="AU219" s="22" t="s">
        <v>147</v>
      </c>
      <c r="AY219" s="22" t="s">
        <v>192</v>
      </c>
      <c r="BE219" s="142">
        <f>IF(U219="základní",N219,0)</f>
        <v>0</v>
      </c>
      <c r="BF219" s="142">
        <f>IF(U219="snížená",N219,0)</f>
        <v>0</v>
      </c>
      <c r="BG219" s="142">
        <f>IF(U219="zákl. přenesená",N219,0)</f>
        <v>0</v>
      </c>
      <c r="BH219" s="142">
        <f>IF(U219="sníž. přenesená",N219,0)</f>
        <v>0</v>
      </c>
      <c r="BI219" s="142">
        <f>IF(U219="nulová",N219,0)</f>
        <v>0</v>
      </c>
      <c r="BJ219" s="22" t="s">
        <v>25</v>
      </c>
      <c r="BK219" s="142">
        <f>ROUND(L219*K219,2)</f>
        <v>0</v>
      </c>
      <c r="BL219" s="22" t="s">
        <v>367</v>
      </c>
      <c r="BM219" s="22" t="s">
        <v>340</v>
      </c>
    </row>
    <row r="220" s="10" customFormat="1" ht="16.5" customHeight="1">
      <c r="B220" s="238"/>
      <c r="C220" s="239"/>
      <c r="D220" s="239"/>
      <c r="E220" s="240" t="s">
        <v>23</v>
      </c>
      <c r="F220" s="241" t="s">
        <v>373</v>
      </c>
      <c r="G220" s="242"/>
      <c r="H220" s="242"/>
      <c r="I220" s="242"/>
      <c r="J220" s="239"/>
      <c r="K220" s="243">
        <v>11.946602</v>
      </c>
      <c r="L220" s="239"/>
      <c r="M220" s="239"/>
      <c r="N220" s="239"/>
      <c r="O220" s="239"/>
      <c r="P220" s="239"/>
      <c r="Q220" s="239"/>
      <c r="R220" s="244"/>
      <c r="T220" s="245"/>
      <c r="U220" s="239"/>
      <c r="V220" s="239"/>
      <c r="W220" s="239"/>
      <c r="X220" s="239"/>
      <c r="Y220" s="239"/>
      <c r="Z220" s="239"/>
      <c r="AA220" s="246"/>
      <c r="AT220" s="247" t="s">
        <v>204</v>
      </c>
      <c r="AU220" s="247" t="s">
        <v>147</v>
      </c>
      <c r="AV220" s="10" t="s">
        <v>147</v>
      </c>
      <c r="AW220" s="10" t="s">
        <v>205</v>
      </c>
      <c r="AX220" s="10" t="s">
        <v>25</v>
      </c>
      <c r="AY220" s="247" t="s">
        <v>192</v>
      </c>
    </row>
    <row r="221" s="1" customFormat="1" ht="16.5" customHeight="1">
      <c r="B221" s="46"/>
      <c r="C221" s="219" t="s">
        <v>410</v>
      </c>
      <c r="D221" s="219" t="s">
        <v>193</v>
      </c>
      <c r="E221" s="220" t="s">
        <v>375</v>
      </c>
      <c r="F221" s="221" t="s">
        <v>376</v>
      </c>
      <c r="G221" s="221"/>
      <c r="H221" s="221"/>
      <c r="I221" s="221"/>
      <c r="J221" s="222" t="s">
        <v>245</v>
      </c>
      <c r="K221" s="223">
        <v>7.8250000000000002</v>
      </c>
      <c r="L221" s="224">
        <v>0</v>
      </c>
      <c r="M221" s="225"/>
      <c r="N221" s="226">
        <f>ROUND(L221*K221,2)</f>
        <v>0</v>
      </c>
      <c r="O221" s="226"/>
      <c r="P221" s="226"/>
      <c r="Q221" s="226"/>
      <c r="R221" s="48"/>
      <c r="T221" s="227" t="s">
        <v>23</v>
      </c>
      <c r="U221" s="56" t="s">
        <v>47</v>
      </c>
      <c r="V221" s="47"/>
      <c r="W221" s="228">
        <f>V221*K221</f>
        <v>0</v>
      </c>
      <c r="X221" s="228">
        <v>0</v>
      </c>
      <c r="Y221" s="228">
        <f>X221*K221</f>
        <v>0</v>
      </c>
      <c r="Z221" s="228">
        <v>0</v>
      </c>
      <c r="AA221" s="229">
        <f>Z221*K221</f>
        <v>0</v>
      </c>
      <c r="AR221" s="22" t="s">
        <v>367</v>
      </c>
      <c r="AT221" s="22" t="s">
        <v>193</v>
      </c>
      <c r="AU221" s="22" t="s">
        <v>147</v>
      </c>
      <c r="AY221" s="22" t="s">
        <v>192</v>
      </c>
      <c r="BE221" s="142">
        <f>IF(U221="základní",N221,0)</f>
        <v>0</v>
      </c>
      <c r="BF221" s="142">
        <f>IF(U221="snížená",N221,0)</f>
        <v>0</v>
      </c>
      <c r="BG221" s="142">
        <f>IF(U221="zákl. přenesená",N221,0)</f>
        <v>0</v>
      </c>
      <c r="BH221" s="142">
        <f>IF(U221="sníž. přenesená",N221,0)</f>
        <v>0</v>
      </c>
      <c r="BI221" s="142">
        <f>IF(U221="nulová",N221,0)</f>
        <v>0</v>
      </c>
      <c r="BJ221" s="22" t="s">
        <v>25</v>
      </c>
      <c r="BK221" s="142">
        <f>ROUND(L221*K221,2)</f>
        <v>0</v>
      </c>
      <c r="BL221" s="22" t="s">
        <v>367</v>
      </c>
      <c r="BM221" s="22" t="s">
        <v>377</v>
      </c>
    </row>
    <row r="222" s="10" customFormat="1" ht="16.5" customHeight="1">
      <c r="B222" s="238"/>
      <c r="C222" s="239"/>
      <c r="D222" s="239"/>
      <c r="E222" s="240" t="s">
        <v>23</v>
      </c>
      <c r="F222" s="241" t="s">
        <v>378</v>
      </c>
      <c r="G222" s="242"/>
      <c r="H222" s="242"/>
      <c r="I222" s="242"/>
      <c r="J222" s="239"/>
      <c r="K222" s="243">
        <v>7.8248800000000003</v>
      </c>
      <c r="L222" s="239"/>
      <c r="M222" s="239"/>
      <c r="N222" s="239"/>
      <c r="O222" s="239"/>
      <c r="P222" s="239"/>
      <c r="Q222" s="239"/>
      <c r="R222" s="244"/>
      <c r="T222" s="245"/>
      <c r="U222" s="239"/>
      <c r="V222" s="239"/>
      <c r="W222" s="239"/>
      <c r="X222" s="239"/>
      <c r="Y222" s="239"/>
      <c r="Z222" s="239"/>
      <c r="AA222" s="246"/>
      <c r="AT222" s="247" t="s">
        <v>204</v>
      </c>
      <c r="AU222" s="247" t="s">
        <v>147</v>
      </c>
      <c r="AV222" s="10" t="s">
        <v>147</v>
      </c>
      <c r="AW222" s="10" t="s">
        <v>205</v>
      </c>
      <c r="AX222" s="10" t="s">
        <v>25</v>
      </c>
      <c r="AY222" s="247" t="s">
        <v>192</v>
      </c>
    </row>
    <row r="223" s="1" customFormat="1" ht="49.92" customHeight="1">
      <c r="B223" s="46"/>
      <c r="C223" s="47"/>
      <c r="D223" s="208" t="s">
        <v>379</v>
      </c>
      <c r="E223" s="47"/>
      <c r="F223" s="47"/>
      <c r="G223" s="47"/>
      <c r="H223" s="47"/>
      <c r="I223" s="47"/>
      <c r="J223" s="47"/>
      <c r="K223" s="47"/>
      <c r="L223" s="47"/>
      <c r="M223" s="47"/>
      <c r="N223" s="258">
        <f>BK223</f>
        <v>0</v>
      </c>
      <c r="O223" s="259"/>
      <c r="P223" s="259"/>
      <c r="Q223" s="259"/>
      <c r="R223" s="48"/>
      <c r="T223" s="190"/>
      <c r="U223" s="47"/>
      <c r="V223" s="47"/>
      <c r="W223" s="47"/>
      <c r="X223" s="47"/>
      <c r="Y223" s="47"/>
      <c r="Z223" s="47"/>
      <c r="AA223" s="100"/>
      <c r="AT223" s="22" t="s">
        <v>81</v>
      </c>
      <c r="AU223" s="22" t="s">
        <v>82</v>
      </c>
      <c r="AY223" s="22" t="s">
        <v>380</v>
      </c>
      <c r="BK223" s="142">
        <f>SUM(BK224:BK228)</f>
        <v>0</v>
      </c>
    </row>
    <row r="224" s="1" customFormat="1" ht="22.32" customHeight="1">
      <c r="B224" s="46"/>
      <c r="C224" s="260" t="s">
        <v>23</v>
      </c>
      <c r="D224" s="260" t="s">
        <v>193</v>
      </c>
      <c r="E224" s="261" t="s">
        <v>23</v>
      </c>
      <c r="F224" s="262" t="s">
        <v>23</v>
      </c>
      <c r="G224" s="262"/>
      <c r="H224" s="262"/>
      <c r="I224" s="262"/>
      <c r="J224" s="263" t="s">
        <v>23</v>
      </c>
      <c r="K224" s="264"/>
      <c r="L224" s="224"/>
      <c r="M224" s="226"/>
      <c r="N224" s="226">
        <f>BK224</f>
        <v>0</v>
      </c>
      <c r="O224" s="226"/>
      <c r="P224" s="226"/>
      <c r="Q224" s="226"/>
      <c r="R224" s="48"/>
      <c r="T224" s="227" t="s">
        <v>23</v>
      </c>
      <c r="U224" s="265" t="s">
        <v>47</v>
      </c>
      <c r="V224" s="47"/>
      <c r="W224" s="47"/>
      <c r="X224" s="47"/>
      <c r="Y224" s="47"/>
      <c r="Z224" s="47"/>
      <c r="AA224" s="100"/>
      <c r="AT224" s="22" t="s">
        <v>380</v>
      </c>
      <c r="AU224" s="22" t="s">
        <v>25</v>
      </c>
      <c r="AY224" s="22" t="s">
        <v>380</v>
      </c>
      <c r="BE224" s="142">
        <f>IF(U224="základní",N224,0)</f>
        <v>0</v>
      </c>
      <c r="BF224" s="142">
        <f>IF(U224="snížená",N224,0)</f>
        <v>0</v>
      </c>
      <c r="BG224" s="142">
        <f>IF(U224="zákl. přenesená",N224,0)</f>
        <v>0</v>
      </c>
      <c r="BH224" s="142">
        <f>IF(U224="sníž. přenesená",N224,0)</f>
        <v>0</v>
      </c>
      <c r="BI224" s="142">
        <f>IF(U224="nulová",N224,0)</f>
        <v>0</v>
      </c>
      <c r="BJ224" s="22" t="s">
        <v>25</v>
      </c>
      <c r="BK224" s="142">
        <f>L224*K224</f>
        <v>0</v>
      </c>
    </row>
    <row r="225" s="1" customFormat="1" ht="22.32" customHeight="1">
      <c r="B225" s="46"/>
      <c r="C225" s="260" t="s">
        <v>23</v>
      </c>
      <c r="D225" s="260" t="s">
        <v>193</v>
      </c>
      <c r="E225" s="261" t="s">
        <v>23</v>
      </c>
      <c r="F225" s="262" t="s">
        <v>23</v>
      </c>
      <c r="G225" s="262"/>
      <c r="H225" s="262"/>
      <c r="I225" s="262"/>
      <c r="J225" s="263" t="s">
        <v>23</v>
      </c>
      <c r="K225" s="264"/>
      <c r="L225" s="224"/>
      <c r="M225" s="226"/>
      <c r="N225" s="226">
        <f>BK225</f>
        <v>0</v>
      </c>
      <c r="O225" s="226"/>
      <c r="P225" s="226"/>
      <c r="Q225" s="226"/>
      <c r="R225" s="48"/>
      <c r="T225" s="227" t="s">
        <v>23</v>
      </c>
      <c r="U225" s="265" t="s">
        <v>47</v>
      </c>
      <c r="V225" s="47"/>
      <c r="W225" s="47"/>
      <c r="X225" s="47"/>
      <c r="Y225" s="47"/>
      <c r="Z225" s="47"/>
      <c r="AA225" s="100"/>
      <c r="AT225" s="22" t="s">
        <v>380</v>
      </c>
      <c r="AU225" s="22" t="s">
        <v>25</v>
      </c>
      <c r="AY225" s="22" t="s">
        <v>380</v>
      </c>
      <c r="BE225" s="142">
        <f>IF(U225="základní",N225,0)</f>
        <v>0</v>
      </c>
      <c r="BF225" s="142">
        <f>IF(U225="snížená",N225,0)</f>
        <v>0</v>
      </c>
      <c r="BG225" s="142">
        <f>IF(U225="zákl. přenesená",N225,0)</f>
        <v>0</v>
      </c>
      <c r="BH225" s="142">
        <f>IF(U225="sníž. přenesená",N225,0)</f>
        <v>0</v>
      </c>
      <c r="BI225" s="142">
        <f>IF(U225="nulová",N225,0)</f>
        <v>0</v>
      </c>
      <c r="BJ225" s="22" t="s">
        <v>25</v>
      </c>
      <c r="BK225" s="142">
        <f>L225*K225</f>
        <v>0</v>
      </c>
    </row>
    <row r="226" s="1" customFormat="1" ht="22.32" customHeight="1">
      <c r="B226" s="46"/>
      <c r="C226" s="260" t="s">
        <v>23</v>
      </c>
      <c r="D226" s="260" t="s">
        <v>193</v>
      </c>
      <c r="E226" s="261" t="s">
        <v>23</v>
      </c>
      <c r="F226" s="262" t="s">
        <v>23</v>
      </c>
      <c r="G226" s="262"/>
      <c r="H226" s="262"/>
      <c r="I226" s="262"/>
      <c r="J226" s="263" t="s">
        <v>23</v>
      </c>
      <c r="K226" s="264"/>
      <c r="L226" s="224"/>
      <c r="M226" s="226"/>
      <c r="N226" s="226">
        <f>BK226</f>
        <v>0</v>
      </c>
      <c r="O226" s="226"/>
      <c r="P226" s="226"/>
      <c r="Q226" s="226"/>
      <c r="R226" s="48"/>
      <c r="T226" s="227" t="s">
        <v>23</v>
      </c>
      <c r="U226" s="265" t="s">
        <v>47</v>
      </c>
      <c r="V226" s="47"/>
      <c r="W226" s="47"/>
      <c r="X226" s="47"/>
      <c r="Y226" s="47"/>
      <c r="Z226" s="47"/>
      <c r="AA226" s="100"/>
      <c r="AT226" s="22" t="s">
        <v>380</v>
      </c>
      <c r="AU226" s="22" t="s">
        <v>25</v>
      </c>
      <c r="AY226" s="22" t="s">
        <v>380</v>
      </c>
      <c r="BE226" s="142">
        <f>IF(U226="základní",N226,0)</f>
        <v>0</v>
      </c>
      <c r="BF226" s="142">
        <f>IF(U226="snížená",N226,0)</f>
        <v>0</v>
      </c>
      <c r="BG226" s="142">
        <f>IF(U226="zákl. přenesená",N226,0)</f>
        <v>0</v>
      </c>
      <c r="BH226" s="142">
        <f>IF(U226="sníž. přenesená",N226,0)</f>
        <v>0</v>
      </c>
      <c r="BI226" s="142">
        <f>IF(U226="nulová",N226,0)</f>
        <v>0</v>
      </c>
      <c r="BJ226" s="22" t="s">
        <v>25</v>
      </c>
      <c r="BK226" s="142">
        <f>L226*K226</f>
        <v>0</v>
      </c>
    </row>
    <row r="227" s="1" customFormat="1" ht="22.32" customHeight="1">
      <c r="B227" s="46"/>
      <c r="C227" s="260" t="s">
        <v>23</v>
      </c>
      <c r="D227" s="260" t="s">
        <v>193</v>
      </c>
      <c r="E227" s="261" t="s">
        <v>23</v>
      </c>
      <c r="F227" s="262" t="s">
        <v>23</v>
      </c>
      <c r="G227" s="262"/>
      <c r="H227" s="262"/>
      <c r="I227" s="262"/>
      <c r="J227" s="263" t="s">
        <v>23</v>
      </c>
      <c r="K227" s="264"/>
      <c r="L227" s="224"/>
      <c r="M227" s="226"/>
      <c r="N227" s="226">
        <f>BK227</f>
        <v>0</v>
      </c>
      <c r="O227" s="226"/>
      <c r="P227" s="226"/>
      <c r="Q227" s="226"/>
      <c r="R227" s="48"/>
      <c r="T227" s="227" t="s">
        <v>23</v>
      </c>
      <c r="U227" s="265" t="s">
        <v>47</v>
      </c>
      <c r="V227" s="47"/>
      <c r="W227" s="47"/>
      <c r="X227" s="47"/>
      <c r="Y227" s="47"/>
      <c r="Z227" s="47"/>
      <c r="AA227" s="100"/>
      <c r="AT227" s="22" t="s">
        <v>380</v>
      </c>
      <c r="AU227" s="22" t="s">
        <v>25</v>
      </c>
      <c r="AY227" s="22" t="s">
        <v>380</v>
      </c>
      <c r="BE227" s="142">
        <f>IF(U227="základní",N227,0)</f>
        <v>0</v>
      </c>
      <c r="BF227" s="142">
        <f>IF(U227="snížená",N227,0)</f>
        <v>0</v>
      </c>
      <c r="BG227" s="142">
        <f>IF(U227="zákl. přenesená",N227,0)</f>
        <v>0</v>
      </c>
      <c r="BH227" s="142">
        <f>IF(U227="sníž. přenesená",N227,0)</f>
        <v>0</v>
      </c>
      <c r="BI227" s="142">
        <f>IF(U227="nulová",N227,0)</f>
        <v>0</v>
      </c>
      <c r="BJ227" s="22" t="s">
        <v>25</v>
      </c>
      <c r="BK227" s="142">
        <f>L227*K227</f>
        <v>0</v>
      </c>
    </row>
    <row r="228" s="1" customFormat="1" ht="22.32" customHeight="1">
      <c r="B228" s="46"/>
      <c r="C228" s="260" t="s">
        <v>23</v>
      </c>
      <c r="D228" s="260" t="s">
        <v>193</v>
      </c>
      <c r="E228" s="261" t="s">
        <v>23</v>
      </c>
      <c r="F228" s="262" t="s">
        <v>23</v>
      </c>
      <c r="G228" s="262"/>
      <c r="H228" s="262"/>
      <c r="I228" s="262"/>
      <c r="J228" s="263" t="s">
        <v>23</v>
      </c>
      <c r="K228" s="264"/>
      <c r="L228" s="224"/>
      <c r="M228" s="226"/>
      <c r="N228" s="226">
        <f>BK228</f>
        <v>0</v>
      </c>
      <c r="O228" s="226"/>
      <c r="P228" s="226"/>
      <c r="Q228" s="226"/>
      <c r="R228" s="48"/>
      <c r="T228" s="227" t="s">
        <v>23</v>
      </c>
      <c r="U228" s="265" t="s">
        <v>47</v>
      </c>
      <c r="V228" s="72"/>
      <c r="W228" s="72"/>
      <c r="X228" s="72"/>
      <c r="Y228" s="72"/>
      <c r="Z228" s="72"/>
      <c r="AA228" s="74"/>
      <c r="AT228" s="22" t="s">
        <v>380</v>
      </c>
      <c r="AU228" s="22" t="s">
        <v>25</v>
      </c>
      <c r="AY228" s="22" t="s">
        <v>380</v>
      </c>
      <c r="BE228" s="142">
        <f>IF(U228="základní",N228,0)</f>
        <v>0</v>
      </c>
      <c r="BF228" s="142">
        <f>IF(U228="snížená",N228,0)</f>
        <v>0</v>
      </c>
      <c r="BG228" s="142">
        <f>IF(U228="zákl. přenesená",N228,0)</f>
        <v>0</v>
      </c>
      <c r="BH228" s="142">
        <f>IF(U228="sníž. přenesená",N228,0)</f>
        <v>0</v>
      </c>
      <c r="BI228" s="142">
        <f>IF(U228="nulová",N228,0)</f>
        <v>0</v>
      </c>
      <c r="BJ228" s="22" t="s">
        <v>25</v>
      </c>
      <c r="BK228" s="142">
        <f>L228*K228</f>
        <v>0</v>
      </c>
    </row>
    <row r="229" s="1" customFormat="1" ht="6.96" customHeight="1">
      <c r="B229" s="75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7"/>
    </row>
  </sheetData>
  <sheetProtection sheet="1" formatColumns="0" formatRows="0" objects="1" scenarios="1" spinCount="10" saltValue="CK9+mAhsLRdsOVQwGI5XiOA7Ixr4ICPRik+KddKjLIrKNIwdiIgbT25Y43l2YVyIVHtYEqIPBJ2S074me8cnMQ==" hashValue="QD2KhnZltAeHAVCJXin9up3O/Bw6xMK5HY4IEgE92PNSU1AqMud9P6kppJ26vv8aqmVyQSEKA6+/xUMNxOh7kA==" algorithmName="SHA-512" password="CC35"/>
  <mergeCells count="268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1:I131"/>
    <mergeCell ref="L131:M131"/>
    <mergeCell ref="N131:Q131"/>
    <mergeCell ref="F132:I132"/>
    <mergeCell ref="F133:I133"/>
    <mergeCell ref="F135:I135"/>
    <mergeCell ref="L135:M135"/>
    <mergeCell ref="N135:Q135"/>
    <mergeCell ref="F136:I136"/>
    <mergeCell ref="F137:I137"/>
    <mergeCell ref="L137:M137"/>
    <mergeCell ref="N137:Q137"/>
    <mergeCell ref="F138:I138"/>
    <mergeCell ref="F139:I139"/>
    <mergeCell ref="F140:I140"/>
    <mergeCell ref="F141:I141"/>
    <mergeCell ref="L141:M141"/>
    <mergeCell ref="N141:Q141"/>
    <mergeCell ref="F142:I142"/>
    <mergeCell ref="F143:I143"/>
    <mergeCell ref="L143:M143"/>
    <mergeCell ref="N143:Q143"/>
    <mergeCell ref="F144:I144"/>
    <mergeCell ref="F145:I145"/>
    <mergeCell ref="L145:M145"/>
    <mergeCell ref="N145:Q145"/>
    <mergeCell ref="F146:I146"/>
    <mergeCell ref="F147:I147"/>
    <mergeCell ref="L147:M147"/>
    <mergeCell ref="N147:Q147"/>
    <mergeCell ref="F148:I148"/>
    <mergeCell ref="F150:I150"/>
    <mergeCell ref="L150:M150"/>
    <mergeCell ref="N150:Q150"/>
    <mergeCell ref="F151:I151"/>
    <mergeCell ref="F152:I152"/>
    <mergeCell ref="F153:I153"/>
    <mergeCell ref="F154:I154"/>
    <mergeCell ref="L154:M154"/>
    <mergeCell ref="N154:Q154"/>
    <mergeCell ref="F155:I155"/>
    <mergeCell ref="F156:I156"/>
    <mergeCell ref="F157:I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F166:I166"/>
    <mergeCell ref="L166:M166"/>
    <mergeCell ref="N166:Q166"/>
    <mergeCell ref="F167:I167"/>
    <mergeCell ref="L167:M167"/>
    <mergeCell ref="N167:Q167"/>
    <mergeCell ref="F168:I168"/>
    <mergeCell ref="F169:I169"/>
    <mergeCell ref="L169:M169"/>
    <mergeCell ref="N169:Q169"/>
    <mergeCell ref="F170:I170"/>
    <mergeCell ref="F171:I171"/>
    <mergeCell ref="L171:M171"/>
    <mergeCell ref="N171:Q171"/>
    <mergeCell ref="F172:I172"/>
    <mergeCell ref="L172:M172"/>
    <mergeCell ref="N172:Q172"/>
    <mergeCell ref="F173:I173"/>
    <mergeCell ref="F174:I174"/>
    <mergeCell ref="L174:M174"/>
    <mergeCell ref="N174:Q174"/>
    <mergeCell ref="F175:I175"/>
    <mergeCell ref="F176:I176"/>
    <mergeCell ref="F177:I177"/>
    <mergeCell ref="F178:I178"/>
    <mergeCell ref="L178:M178"/>
    <mergeCell ref="N178:Q178"/>
    <mergeCell ref="F179:I179"/>
    <mergeCell ref="F180:I180"/>
    <mergeCell ref="L180:M180"/>
    <mergeCell ref="N180:Q180"/>
    <mergeCell ref="F181:I181"/>
    <mergeCell ref="F182:I182"/>
    <mergeCell ref="L182:M182"/>
    <mergeCell ref="N182:Q182"/>
    <mergeCell ref="F183:I183"/>
    <mergeCell ref="L183:M183"/>
    <mergeCell ref="N183:Q183"/>
    <mergeCell ref="F184:I184"/>
    <mergeCell ref="F187:I187"/>
    <mergeCell ref="L187:M187"/>
    <mergeCell ref="N187:Q187"/>
    <mergeCell ref="F188:I188"/>
    <mergeCell ref="F190:I190"/>
    <mergeCell ref="L190:M190"/>
    <mergeCell ref="N190:Q190"/>
    <mergeCell ref="F191:I191"/>
    <mergeCell ref="F192:I192"/>
    <mergeCell ref="L192:M192"/>
    <mergeCell ref="N192:Q192"/>
    <mergeCell ref="F193:I193"/>
    <mergeCell ref="F194:I194"/>
    <mergeCell ref="L194:M194"/>
    <mergeCell ref="N194:Q194"/>
    <mergeCell ref="F195:I195"/>
    <mergeCell ref="F196:I196"/>
    <mergeCell ref="L196:M196"/>
    <mergeCell ref="N196:Q196"/>
    <mergeCell ref="F197:I197"/>
    <mergeCell ref="F198:I198"/>
    <mergeCell ref="L198:M198"/>
    <mergeCell ref="N198:Q198"/>
    <mergeCell ref="F199:I199"/>
    <mergeCell ref="F200:I200"/>
    <mergeCell ref="L200:M200"/>
    <mergeCell ref="N200:Q200"/>
    <mergeCell ref="F201:I201"/>
    <mergeCell ref="F202:I202"/>
    <mergeCell ref="L202:M202"/>
    <mergeCell ref="N202:Q202"/>
    <mergeCell ref="F203:I203"/>
    <mergeCell ref="F205:I205"/>
    <mergeCell ref="L205:M205"/>
    <mergeCell ref="N205:Q205"/>
    <mergeCell ref="F206:I206"/>
    <mergeCell ref="F207:I207"/>
    <mergeCell ref="L207:M207"/>
    <mergeCell ref="N207:Q207"/>
    <mergeCell ref="F208:I208"/>
    <mergeCell ref="F209:I209"/>
    <mergeCell ref="L209:M209"/>
    <mergeCell ref="N209:Q209"/>
    <mergeCell ref="F210:I210"/>
    <mergeCell ref="F211:I211"/>
    <mergeCell ref="L211:M211"/>
    <mergeCell ref="N211:Q211"/>
    <mergeCell ref="F212:I212"/>
    <mergeCell ref="F215:I215"/>
    <mergeCell ref="L215:M215"/>
    <mergeCell ref="N215:Q215"/>
    <mergeCell ref="F216:I216"/>
    <mergeCell ref="F217:I217"/>
    <mergeCell ref="F218:I218"/>
    <mergeCell ref="F219:I219"/>
    <mergeCell ref="L219:M219"/>
    <mergeCell ref="N219:Q219"/>
    <mergeCell ref="F220:I220"/>
    <mergeCell ref="F221:I221"/>
    <mergeCell ref="L221:M221"/>
    <mergeCell ref="N221:Q221"/>
    <mergeCell ref="F222:I222"/>
    <mergeCell ref="F224:I224"/>
    <mergeCell ref="L224:M224"/>
    <mergeCell ref="N224:Q224"/>
    <mergeCell ref="F225:I225"/>
    <mergeCell ref="L225:M225"/>
    <mergeCell ref="N225:Q225"/>
    <mergeCell ref="F226:I226"/>
    <mergeCell ref="L226:M226"/>
    <mergeCell ref="N226:Q226"/>
    <mergeCell ref="F227:I227"/>
    <mergeCell ref="L227:M227"/>
    <mergeCell ref="N227:Q227"/>
    <mergeCell ref="F228:I228"/>
    <mergeCell ref="L228:M228"/>
    <mergeCell ref="N228:Q228"/>
    <mergeCell ref="N127:Q127"/>
    <mergeCell ref="N128:Q128"/>
    <mergeCell ref="N129:Q129"/>
    <mergeCell ref="N134:Q134"/>
    <mergeCell ref="N149:Q149"/>
    <mergeCell ref="N158:Q158"/>
    <mergeCell ref="N185:Q185"/>
    <mergeCell ref="N186:Q186"/>
    <mergeCell ref="N189:Q189"/>
    <mergeCell ref="N204:Q204"/>
    <mergeCell ref="N213:Q213"/>
    <mergeCell ref="N214:Q214"/>
    <mergeCell ref="N223:Q223"/>
    <mergeCell ref="H1:K1"/>
    <mergeCell ref="S2:AC2"/>
  </mergeCells>
  <dataValidations count="2">
    <dataValidation type="list" allowBlank="1" showInputMessage="1" showErrorMessage="1" error="Povoleny jsou hodnoty K, M." sqref="D224:D229">
      <formula1>"K, M"</formula1>
    </dataValidation>
    <dataValidation type="list" allowBlank="1" showInputMessage="1" showErrorMessage="1" error="Povoleny jsou hodnoty základní, snížená, zákl. přenesená, sníž. přenesená, nulová." sqref="U224:U229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6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102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411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N102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ROUND((((SUM(BE102:BE109)+SUM(BE127:BE222))+SUM(BE224:BE228))),2)</f>
        <v>0</v>
      </c>
      <c r="I32" s="47"/>
      <c r="J32" s="47"/>
      <c r="K32" s="47"/>
      <c r="L32" s="47"/>
      <c r="M32" s="162">
        <f>ROUND(((ROUND((SUM(BE102:BE109)+SUM(BE127:BE222)), 2)*F32)+SUM(BE224:BE228)*F32),2)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ROUND((((SUM(BF102:BF109)+SUM(BF127:BF222))+SUM(BF224:BF228))),2)</f>
        <v>0</v>
      </c>
      <c r="I33" s="47"/>
      <c r="J33" s="47"/>
      <c r="K33" s="47"/>
      <c r="L33" s="47"/>
      <c r="M33" s="162">
        <f>ROUND(((ROUND((SUM(BF102:BF109)+SUM(BF127:BF222)), 2)*F33)+SUM(BF224:BF228)*F33),2)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ROUND((((SUM(BG102:BG109)+SUM(BG127:BG222))+SUM(BG224:BG228))),2)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ROUND((((SUM(BH102:BH109)+SUM(BH127:BH222))+SUM(BH224:BH228))),2)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ROUND((((SUM(BI102:BI109)+SUM(BI127:BI222))+SUM(BI224:BI228))),2)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01e - Demolice haly 5 - stěny sendvičové panely - nadzemní část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N127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N128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158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N129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159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N134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160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N149</f>
        <v>0</v>
      </c>
      <c r="O92" s="182"/>
      <c r="P92" s="182"/>
      <c r="Q92" s="182"/>
      <c r="R92" s="183"/>
      <c r="T92" s="184"/>
      <c r="U92" s="184"/>
    </row>
    <row r="93" s="7" customFormat="1" ht="19.92" customHeight="1">
      <c r="B93" s="181"/>
      <c r="C93" s="182"/>
      <c r="D93" s="136" t="s">
        <v>161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N158</f>
        <v>0</v>
      </c>
      <c r="O93" s="182"/>
      <c r="P93" s="182"/>
      <c r="Q93" s="182"/>
      <c r="R93" s="183"/>
      <c r="T93" s="184"/>
      <c r="U93" s="184"/>
    </row>
    <row r="94" s="6" customFormat="1" ht="24.96" customHeight="1">
      <c r="B94" s="175"/>
      <c r="C94" s="176"/>
      <c r="D94" s="177" t="s">
        <v>162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78">
        <f>N185</f>
        <v>0</v>
      </c>
      <c r="O94" s="176"/>
      <c r="P94" s="176"/>
      <c r="Q94" s="176"/>
      <c r="R94" s="179"/>
      <c r="T94" s="180"/>
      <c r="U94" s="180"/>
    </row>
    <row r="95" s="7" customFormat="1" ht="19.92" customHeight="1">
      <c r="B95" s="181"/>
      <c r="C95" s="182"/>
      <c r="D95" s="136" t="s">
        <v>163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N186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164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N189</f>
        <v>0</v>
      </c>
      <c r="O96" s="182"/>
      <c r="P96" s="182"/>
      <c r="Q96" s="182"/>
      <c r="R96" s="183"/>
      <c r="T96" s="184"/>
      <c r="U96" s="184"/>
    </row>
    <row r="97" s="7" customFormat="1" ht="19.92" customHeight="1">
      <c r="B97" s="181"/>
      <c r="C97" s="182"/>
      <c r="D97" s="136" t="s">
        <v>165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38">
        <f>N204</f>
        <v>0</v>
      </c>
      <c r="O97" s="182"/>
      <c r="P97" s="182"/>
      <c r="Q97" s="182"/>
      <c r="R97" s="183"/>
      <c r="T97" s="184"/>
      <c r="U97" s="184"/>
    </row>
    <row r="98" s="6" customFormat="1" ht="24.96" customHeight="1">
      <c r="B98" s="175"/>
      <c r="C98" s="176"/>
      <c r="D98" s="177" t="s">
        <v>166</v>
      </c>
      <c r="E98" s="176"/>
      <c r="F98" s="176"/>
      <c r="G98" s="176"/>
      <c r="H98" s="176"/>
      <c r="I98" s="176"/>
      <c r="J98" s="176"/>
      <c r="K98" s="176"/>
      <c r="L98" s="176"/>
      <c r="M98" s="176"/>
      <c r="N98" s="178">
        <f>N213</f>
        <v>0</v>
      </c>
      <c r="O98" s="176"/>
      <c r="P98" s="176"/>
      <c r="Q98" s="176"/>
      <c r="R98" s="179"/>
      <c r="T98" s="180"/>
      <c r="U98" s="180"/>
    </row>
    <row r="99" s="7" customFormat="1" ht="19.92" customHeight="1">
      <c r="B99" s="181"/>
      <c r="C99" s="182"/>
      <c r="D99" s="136" t="s">
        <v>167</v>
      </c>
      <c r="E99" s="182"/>
      <c r="F99" s="182"/>
      <c r="G99" s="182"/>
      <c r="H99" s="182"/>
      <c r="I99" s="182"/>
      <c r="J99" s="182"/>
      <c r="K99" s="182"/>
      <c r="L99" s="182"/>
      <c r="M99" s="182"/>
      <c r="N99" s="138">
        <f>N214</f>
        <v>0</v>
      </c>
      <c r="O99" s="182"/>
      <c r="P99" s="182"/>
      <c r="Q99" s="182"/>
      <c r="R99" s="183"/>
      <c r="T99" s="184"/>
      <c r="U99" s="184"/>
    </row>
    <row r="100" s="6" customFormat="1" ht="21.84" customHeight="1">
      <c r="B100" s="175"/>
      <c r="C100" s="176"/>
      <c r="D100" s="177" t="s">
        <v>168</v>
      </c>
      <c r="E100" s="176"/>
      <c r="F100" s="176"/>
      <c r="G100" s="176"/>
      <c r="H100" s="176"/>
      <c r="I100" s="176"/>
      <c r="J100" s="176"/>
      <c r="K100" s="176"/>
      <c r="L100" s="176"/>
      <c r="M100" s="176"/>
      <c r="N100" s="185">
        <f>N223</f>
        <v>0</v>
      </c>
      <c r="O100" s="176"/>
      <c r="P100" s="176"/>
      <c r="Q100" s="176"/>
      <c r="R100" s="179"/>
      <c r="T100" s="180"/>
      <c r="U100" s="180"/>
    </row>
    <row r="101" s="1" customFormat="1" ht="21.84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73" t="s">
        <v>169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174">
        <f>ROUND(N103+N104+N105+N106+N107+N108,2)</f>
        <v>0</v>
      </c>
      <c r="O102" s="186"/>
      <c r="P102" s="186"/>
      <c r="Q102" s="186"/>
      <c r="R102" s="48"/>
      <c r="T102" s="187"/>
      <c r="U102" s="188" t="s">
        <v>46</v>
      </c>
    </row>
    <row r="103" s="1" customFormat="1" ht="18" customHeight="1">
      <c r="B103" s="46"/>
      <c r="C103" s="47"/>
      <c r="D103" s="146" t="s">
        <v>170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172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173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174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46" t="s">
        <v>175</v>
      </c>
      <c r="E107" s="136"/>
      <c r="F107" s="136"/>
      <c r="G107" s="136"/>
      <c r="H107" s="136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0"/>
      <c r="U107" s="191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171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 ht="18" customHeight="1">
      <c r="B108" s="46"/>
      <c r="C108" s="47"/>
      <c r="D108" s="136" t="s">
        <v>176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137">
        <f>ROUND(N88*T108,2)</f>
        <v>0</v>
      </c>
      <c r="O108" s="138"/>
      <c r="P108" s="138"/>
      <c r="Q108" s="138"/>
      <c r="R108" s="48"/>
      <c r="S108" s="189"/>
      <c r="T108" s="194"/>
      <c r="U108" s="195" t="s">
        <v>47</v>
      </c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92" t="s">
        <v>177</v>
      </c>
      <c r="AZ108" s="189"/>
      <c r="BA108" s="189"/>
      <c r="BB108" s="189"/>
      <c r="BC108" s="189"/>
      <c r="BD108" s="189"/>
      <c r="BE108" s="193">
        <f>IF(U108="základní",N108,0)</f>
        <v>0</v>
      </c>
      <c r="BF108" s="193">
        <f>IF(U108="snížená",N108,0)</f>
        <v>0</v>
      </c>
      <c r="BG108" s="193">
        <f>IF(U108="zákl. přenesená",N108,0)</f>
        <v>0</v>
      </c>
      <c r="BH108" s="193">
        <f>IF(U108="sníž. přenesená",N108,0)</f>
        <v>0</v>
      </c>
      <c r="BI108" s="193">
        <f>IF(U108="nulová",N108,0)</f>
        <v>0</v>
      </c>
      <c r="BJ108" s="192" t="s">
        <v>25</v>
      </c>
      <c r="BK108" s="189"/>
      <c r="BL108" s="189"/>
      <c r="BM108" s="189"/>
    </row>
    <row r="109" s="1" customForma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  <c r="T109" s="171"/>
      <c r="U109" s="171"/>
    </row>
    <row r="110" s="1" customFormat="1" ht="29.28" customHeight="1">
      <c r="B110" s="46"/>
      <c r="C110" s="150" t="s">
        <v>141</v>
      </c>
      <c r="D110" s="151"/>
      <c r="E110" s="151"/>
      <c r="F110" s="151"/>
      <c r="G110" s="151"/>
      <c r="H110" s="151"/>
      <c r="I110" s="151"/>
      <c r="J110" s="151"/>
      <c r="K110" s="151"/>
      <c r="L110" s="152">
        <f>ROUND(SUM(N88+N102),2)</f>
        <v>0</v>
      </c>
      <c r="M110" s="152"/>
      <c r="N110" s="152"/>
      <c r="O110" s="152"/>
      <c r="P110" s="152"/>
      <c r="Q110" s="152"/>
      <c r="R110" s="48"/>
      <c r="T110" s="171"/>
      <c r="U110" s="171"/>
    </row>
    <row r="111" s="1" customFormat="1" ht="6.96" customHeight="1"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  <c r="T111" s="171"/>
      <c r="U111" s="171"/>
    </row>
    <row r="115" s="1" customFormat="1" ht="6.96" customHeight="1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80"/>
    </row>
    <row r="116" s="1" customFormat="1" ht="36.96" customHeight="1">
      <c r="B116" s="46"/>
      <c r="C116" s="27" t="s">
        <v>178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6.96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1" customFormat="1" ht="30" customHeight="1">
      <c r="B118" s="46"/>
      <c r="C118" s="38" t="s">
        <v>19</v>
      </c>
      <c r="D118" s="47"/>
      <c r="E118" s="47"/>
      <c r="F118" s="155" t="str">
        <f>F6</f>
        <v>Demolice výkrmny prasat Gigant Mimoň-vrchní stavba</v>
      </c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47"/>
      <c r="R118" s="48"/>
    </row>
    <row r="119" s="1" customFormat="1" ht="36.96" customHeight="1">
      <c r="B119" s="46"/>
      <c r="C119" s="85" t="s">
        <v>149</v>
      </c>
      <c r="D119" s="47"/>
      <c r="E119" s="47"/>
      <c r="F119" s="87" t="str">
        <f>F7</f>
        <v>SO 01e - Demolice haly 5 - stěny sendvičové panely - nadzemní část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6.96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="1" customFormat="1" ht="18" customHeight="1">
      <c r="B121" s="46"/>
      <c r="C121" s="38" t="s">
        <v>26</v>
      </c>
      <c r="D121" s="47"/>
      <c r="E121" s="47"/>
      <c r="F121" s="33" t="str">
        <f>F9</f>
        <v xml:space="preserve"> </v>
      </c>
      <c r="G121" s="47"/>
      <c r="H121" s="47"/>
      <c r="I121" s="47"/>
      <c r="J121" s="47"/>
      <c r="K121" s="38" t="s">
        <v>28</v>
      </c>
      <c r="L121" s="47"/>
      <c r="M121" s="90" t="str">
        <f>IF(O9="","",O9)</f>
        <v>14. 6. 2018</v>
      </c>
      <c r="N121" s="90"/>
      <c r="O121" s="90"/>
      <c r="P121" s="90"/>
      <c r="Q121" s="47"/>
      <c r="R121" s="48"/>
    </row>
    <row r="122" s="1" customFormat="1" ht="6.96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="1" customFormat="1">
      <c r="B123" s="46"/>
      <c r="C123" s="38" t="s">
        <v>32</v>
      </c>
      <c r="D123" s="47"/>
      <c r="E123" s="47"/>
      <c r="F123" s="33" t="str">
        <f>E12</f>
        <v xml:space="preserve">Město Mimoň </v>
      </c>
      <c r="G123" s="47"/>
      <c r="H123" s="47"/>
      <c r="I123" s="47"/>
      <c r="J123" s="47"/>
      <c r="K123" s="38" t="s">
        <v>39</v>
      </c>
      <c r="L123" s="47"/>
      <c r="M123" s="33" t="str">
        <f>E18</f>
        <v xml:space="preserve"> </v>
      </c>
      <c r="N123" s="33"/>
      <c r="O123" s="33"/>
      <c r="P123" s="33"/>
      <c r="Q123" s="33"/>
      <c r="R123" s="48"/>
    </row>
    <row r="124" s="1" customFormat="1" ht="14.4" customHeight="1">
      <c r="B124" s="46"/>
      <c r="C124" s="38" t="s">
        <v>37</v>
      </c>
      <c r="D124" s="47"/>
      <c r="E124" s="47"/>
      <c r="F124" s="33" t="str">
        <f>IF(E15="","",E15)</f>
        <v>Vyplň údaj</v>
      </c>
      <c r="G124" s="47"/>
      <c r="H124" s="47"/>
      <c r="I124" s="47"/>
      <c r="J124" s="47"/>
      <c r="K124" s="38" t="s">
        <v>40</v>
      </c>
      <c r="L124" s="47"/>
      <c r="M124" s="33" t="str">
        <f>E21</f>
        <v>Malec</v>
      </c>
      <c r="N124" s="33"/>
      <c r="O124" s="33"/>
      <c r="P124" s="33"/>
      <c r="Q124" s="33"/>
      <c r="R124" s="48"/>
    </row>
    <row r="125" s="1" customFormat="1" ht="10.32" customHeight="1">
      <c r="B125" s="46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</row>
    <row r="126" s="8" customFormat="1" ht="29.28" customHeight="1">
      <c r="B126" s="196"/>
      <c r="C126" s="197" t="s">
        <v>179</v>
      </c>
      <c r="D126" s="198" t="s">
        <v>180</v>
      </c>
      <c r="E126" s="198" t="s">
        <v>64</v>
      </c>
      <c r="F126" s="198" t="s">
        <v>181</v>
      </c>
      <c r="G126" s="198"/>
      <c r="H126" s="198"/>
      <c r="I126" s="198"/>
      <c r="J126" s="198" t="s">
        <v>182</v>
      </c>
      <c r="K126" s="198" t="s">
        <v>183</v>
      </c>
      <c r="L126" s="198" t="s">
        <v>184</v>
      </c>
      <c r="M126" s="198"/>
      <c r="N126" s="198" t="s">
        <v>154</v>
      </c>
      <c r="O126" s="198"/>
      <c r="P126" s="198"/>
      <c r="Q126" s="199"/>
      <c r="R126" s="200"/>
      <c r="T126" s="106" t="s">
        <v>185</v>
      </c>
      <c r="U126" s="107" t="s">
        <v>46</v>
      </c>
      <c r="V126" s="107" t="s">
        <v>186</v>
      </c>
      <c r="W126" s="107" t="s">
        <v>187</v>
      </c>
      <c r="X126" s="107" t="s">
        <v>188</v>
      </c>
      <c r="Y126" s="107" t="s">
        <v>189</v>
      </c>
      <c r="Z126" s="107" t="s">
        <v>190</v>
      </c>
      <c r="AA126" s="108" t="s">
        <v>191</v>
      </c>
    </row>
    <row r="127" s="1" customFormat="1" ht="29.28" customHeight="1">
      <c r="B127" s="46"/>
      <c r="C127" s="110" t="s">
        <v>151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201">
        <f>BK127</f>
        <v>0</v>
      </c>
      <c r="O127" s="202"/>
      <c r="P127" s="202"/>
      <c r="Q127" s="202"/>
      <c r="R127" s="48"/>
      <c r="T127" s="109"/>
      <c r="U127" s="67"/>
      <c r="V127" s="67"/>
      <c r="W127" s="203">
        <f>W128+W185+W213+W223</f>
        <v>0</v>
      </c>
      <c r="X127" s="67"/>
      <c r="Y127" s="203">
        <f>Y128+Y185+Y213+Y223</f>
        <v>0</v>
      </c>
      <c r="Z127" s="67"/>
      <c r="AA127" s="204">
        <f>AA128+AA185+AA213+AA223</f>
        <v>682.06687062000015</v>
      </c>
      <c r="AT127" s="22" t="s">
        <v>81</v>
      </c>
      <c r="AU127" s="22" t="s">
        <v>156</v>
      </c>
      <c r="BK127" s="205">
        <f>BK128+BK185+BK213+BK223</f>
        <v>0</v>
      </c>
    </row>
    <row r="128" s="9" customFormat="1" ht="37.44" customHeight="1">
      <c r="B128" s="206"/>
      <c r="C128" s="207"/>
      <c r="D128" s="208" t="s">
        <v>157</v>
      </c>
      <c r="E128" s="208"/>
      <c r="F128" s="208"/>
      <c r="G128" s="208"/>
      <c r="H128" s="208"/>
      <c r="I128" s="208"/>
      <c r="J128" s="208"/>
      <c r="K128" s="208"/>
      <c r="L128" s="208"/>
      <c r="M128" s="208"/>
      <c r="N128" s="185">
        <f>BK128</f>
        <v>0</v>
      </c>
      <c r="O128" s="178"/>
      <c r="P128" s="178"/>
      <c r="Q128" s="178"/>
      <c r="R128" s="209"/>
      <c r="T128" s="210"/>
      <c r="U128" s="207"/>
      <c r="V128" s="207"/>
      <c r="W128" s="211">
        <f>W129+W134+W149+W158</f>
        <v>0</v>
      </c>
      <c r="X128" s="207"/>
      <c r="Y128" s="211">
        <f>Y129+Y134+Y149+Y158</f>
        <v>0</v>
      </c>
      <c r="Z128" s="207"/>
      <c r="AA128" s="212">
        <f>AA129+AA134+AA149+AA158</f>
        <v>647.15957000000014</v>
      </c>
      <c r="AR128" s="213" t="s">
        <v>25</v>
      </c>
      <c r="AT128" s="214" t="s">
        <v>81</v>
      </c>
      <c r="AU128" s="214" t="s">
        <v>82</v>
      </c>
      <c r="AY128" s="213" t="s">
        <v>192</v>
      </c>
      <c r="BK128" s="215">
        <f>BK129+BK134+BK149+BK158</f>
        <v>0</v>
      </c>
    </row>
    <row r="129" s="9" customFormat="1" ht="19.92" customHeight="1">
      <c r="B129" s="206"/>
      <c r="C129" s="207"/>
      <c r="D129" s="216" t="s">
        <v>158</v>
      </c>
      <c r="E129" s="216"/>
      <c r="F129" s="216"/>
      <c r="G129" s="216"/>
      <c r="H129" s="216"/>
      <c r="I129" s="216"/>
      <c r="J129" s="216"/>
      <c r="K129" s="216"/>
      <c r="L129" s="216"/>
      <c r="M129" s="216"/>
      <c r="N129" s="217">
        <f>BK129</f>
        <v>0</v>
      </c>
      <c r="O129" s="218"/>
      <c r="P129" s="218"/>
      <c r="Q129" s="218"/>
      <c r="R129" s="209"/>
      <c r="T129" s="210"/>
      <c r="U129" s="207"/>
      <c r="V129" s="207"/>
      <c r="W129" s="211">
        <f>SUM(W130:W133)</f>
        <v>0</v>
      </c>
      <c r="X129" s="207"/>
      <c r="Y129" s="211">
        <f>SUM(Y130:Y133)</f>
        <v>0</v>
      </c>
      <c r="Z129" s="207"/>
      <c r="AA129" s="212">
        <f>SUM(AA130:AA133)</f>
        <v>129.59999999999999</v>
      </c>
      <c r="AR129" s="213" t="s">
        <v>25</v>
      </c>
      <c r="AT129" s="214" t="s">
        <v>81</v>
      </c>
      <c r="AU129" s="214" t="s">
        <v>25</v>
      </c>
      <c r="AY129" s="213" t="s">
        <v>192</v>
      </c>
      <c r="BK129" s="215">
        <f>SUM(BK130:BK133)</f>
        <v>0</v>
      </c>
    </row>
    <row r="130" s="1" customFormat="1" ht="25.5" customHeight="1">
      <c r="B130" s="46"/>
      <c r="C130" s="219" t="s">
        <v>25</v>
      </c>
      <c r="D130" s="219" t="s">
        <v>193</v>
      </c>
      <c r="E130" s="220" t="s">
        <v>194</v>
      </c>
      <c r="F130" s="221" t="s">
        <v>195</v>
      </c>
      <c r="G130" s="221"/>
      <c r="H130" s="221"/>
      <c r="I130" s="221"/>
      <c r="J130" s="222" t="s">
        <v>196</v>
      </c>
      <c r="K130" s="223">
        <v>1296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0.10000000000000001</v>
      </c>
      <c r="AA130" s="229">
        <f>Z130*K130</f>
        <v>129.59999999999999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198</v>
      </c>
    </row>
    <row r="131" s="1" customFormat="1" ht="16.5" customHeight="1">
      <c r="B131" s="46"/>
      <c r="C131" s="230" t="s">
        <v>147</v>
      </c>
      <c r="D131" s="230" t="s">
        <v>199</v>
      </c>
      <c r="E131" s="231" t="s">
        <v>200</v>
      </c>
      <c r="F131" s="232" t="s">
        <v>201</v>
      </c>
      <c r="G131" s="232"/>
      <c r="H131" s="232"/>
      <c r="I131" s="232"/>
      <c r="J131" s="233" t="s">
        <v>196</v>
      </c>
      <c r="K131" s="234">
        <v>1296</v>
      </c>
      <c r="L131" s="235">
        <v>0</v>
      </c>
      <c r="M131" s="236"/>
      <c r="N131" s="237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202</v>
      </c>
      <c r="AT131" s="22" t="s">
        <v>199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147</v>
      </c>
    </row>
    <row r="132" s="10" customFormat="1" ht="16.5" customHeight="1">
      <c r="B132" s="238"/>
      <c r="C132" s="239"/>
      <c r="D132" s="239"/>
      <c r="E132" s="240" t="s">
        <v>23</v>
      </c>
      <c r="F132" s="241" t="s">
        <v>203</v>
      </c>
      <c r="G132" s="242"/>
      <c r="H132" s="242"/>
      <c r="I132" s="242"/>
      <c r="J132" s="239"/>
      <c r="K132" s="243">
        <v>1296</v>
      </c>
      <c r="L132" s="239"/>
      <c r="M132" s="239"/>
      <c r="N132" s="239"/>
      <c r="O132" s="239"/>
      <c r="P132" s="239"/>
      <c r="Q132" s="239"/>
      <c r="R132" s="244"/>
      <c r="T132" s="245"/>
      <c r="U132" s="239"/>
      <c r="V132" s="239"/>
      <c r="W132" s="239"/>
      <c r="X132" s="239"/>
      <c r="Y132" s="239"/>
      <c r="Z132" s="239"/>
      <c r="AA132" s="246"/>
      <c r="AT132" s="247" t="s">
        <v>204</v>
      </c>
      <c r="AU132" s="247" t="s">
        <v>147</v>
      </c>
      <c r="AV132" s="10" t="s">
        <v>147</v>
      </c>
      <c r="AW132" s="10" t="s">
        <v>205</v>
      </c>
      <c r="AX132" s="10" t="s">
        <v>82</v>
      </c>
      <c r="AY132" s="247" t="s">
        <v>192</v>
      </c>
    </row>
    <row r="133" s="11" customFormat="1" ht="16.5" customHeight="1">
      <c r="B133" s="248"/>
      <c r="C133" s="249"/>
      <c r="D133" s="249"/>
      <c r="E133" s="250" t="s">
        <v>23</v>
      </c>
      <c r="F133" s="251" t="s">
        <v>206</v>
      </c>
      <c r="G133" s="249"/>
      <c r="H133" s="249"/>
      <c r="I133" s="249"/>
      <c r="J133" s="249"/>
      <c r="K133" s="252">
        <v>1296</v>
      </c>
      <c r="L133" s="249"/>
      <c r="M133" s="249"/>
      <c r="N133" s="249"/>
      <c r="O133" s="249"/>
      <c r="P133" s="249"/>
      <c r="Q133" s="249"/>
      <c r="R133" s="253"/>
      <c r="T133" s="254"/>
      <c r="U133" s="249"/>
      <c r="V133" s="249"/>
      <c r="W133" s="249"/>
      <c r="X133" s="249"/>
      <c r="Y133" s="249"/>
      <c r="Z133" s="249"/>
      <c r="AA133" s="255"/>
      <c r="AT133" s="256" t="s">
        <v>204</v>
      </c>
      <c r="AU133" s="256" t="s">
        <v>147</v>
      </c>
      <c r="AV133" s="11" t="s">
        <v>197</v>
      </c>
      <c r="AW133" s="11" t="s">
        <v>205</v>
      </c>
      <c r="AX133" s="11" t="s">
        <v>25</v>
      </c>
      <c r="AY133" s="256" t="s">
        <v>192</v>
      </c>
    </row>
    <row r="134" s="9" customFormat="1" ht="29.88" customHeight="1">
      <c r="B134" s="206"/>
      <c r="C134" s="207"/>
      <c r="D134" s="216" t="s">
        <v>159</v>
      </c>
      <c r="E134" s="216"/>
      <c r="F134" s="216"/>
      <c r="G134" s="216"/>
      <c r="H134" s="216"/>
      <c r="I134" s="216"/>
      <c r="J134" s="216"/>
      <c r="K134" s="216"/>
      <c r="L134" s="216"/>
      <c r="M134" s="216"/>
      <c r="N134" s="217">
        <f>BK134</f>
        <v>0</v>
      </c>
      <c r="O134" s="218"/>
      <c r="P134" s="218"/>
      <c r="Q134" s="218"/>
      <c r="R134" s="209"/>
      <c r="T134" s="210"/>
      <c r="U134" s="207"/>
      <c r="V134" s="207"/>
      <c r="W134" s="211">
        <f>SUM(W135:W148)</f>
        <v>0</v>
      </c>
      <c r="X134" s="207"/>
      <c r="Y134" s="211">
        <f>SUM(Y135:Y148)</f>
        <v>0</v>
      </c>
      <c r="Z134" s="207"/>
      <c r="AA134" s="212">
        <f>SUM(AA135:AA148)</f>
        <v>517.55957000000012</v>
      </c>
      <c r="AR134" s="213" t="s">
        <v>25</v>
      </c>
      <c r="AT134" s="214" t="s">
        <v>81</v>
      </c>
      <c r="AU134" s="214" t="s">
        <v>25</v>
      </c>
      <c r="AY134" s="213" t="s">
        <v>192</v>
      </c>
      <c r="BK134" s="215">
        <f>SUM(BK135:BK148)</f>
        <v>0</v>
      </c>
    </row>
    <row r="135" s="1" customFormat="1" ht="25.5" customHeight="1">
      <c r="B135" s="46"/>
      <c r="C135" s="219" t="s">
        <v>207</v>
      </c>
      <c r="D135" s="219" t="s">
        <v>193</v>
      </c>
      <c r="E135" s="220" t="s">
        <v>208</v>
      </c>
      <c r="F135" s="221" t="s">
        <v>209</v>
      </c>
      <c r="G135" s="221"/>
      <c r="H135" s="221"/>
      <c r="I135" s="221"/>
      <c r="J135" s="222" t="s">
        <v>210</v>
      </c>
      <c r="K135" s="223">
        <v>131.37000000000001</v>
      </c>
      <c r="L135" s="224">
        <v>0</v>
      </c>
      <c r="M135" s="225"/>
      <c r="N135" s="226">
        <f>ROUND(L135*K135,2)</f>
        <v>0</v>
      </c>
      <c r="O135" s="226"/>
      <c r="P135" s="226"/>
      <c r="Q135" s="226"/>
      <c r="R135" s="48"/>
      <c r="T135" s="227" t="s">
        <v>23</v>
      </c>
      <c r="U135" s="56" t="s">
        <v>47</v>
      </c>
      <c r="V135" s="47"/>
      <c r="W135" s="228">
        <f>V135*K135</f>
        <v>0</v>
      </c>
      <c r="X135" s="228">
        <v>0</v>
      </c>
      <c r="Y135" s="228">
        <f>X135*K135</f>
        <v>0</v>
      </c>
      <c r="Z135" s="228">
        <v>0.26100000000000001</v>
      </c>
      <c r="AA135" s="229">
        <f>Z135*K135</f>
        <v>34.287570000000002</v>
      </c>
      <c r="AR135" s="22" t="s">
        <v>197</v>
      </c>
      <c r="AT135" s="22" t="s">
        <v>193</v>
      </c>
      <c r="AU135" s="22" t="s">
        <v>147</v>
      </c>
      <c r="AY135" s="22" t="s">
        <v>192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ROUND(L135*K135,2)</f>
        <v>0</v>
      </c>
      <c r="BL135" s="22" t="s">
        <v>197</v>
      </c>
      <c r="BM135" s="22" t="s">
        <v>211</v>
      </c>
    </row>
    <row r="136" s="10" customFormat="1" ht="25.5" customHeight="1">
      <c r="B136" s="238"/>
      <c r="C136" s="239"/>
      <c r="D136" s="239"/>
      <c r="E136" s="240" t="s">
        <v>23</v>
      </c>
      <c r="F136" s="241" t="s">
        <v>212</v>
      </c>
      <c r="G136" s="242"/>
      <c r="H136" s="242"/>
      <c r="I136" s="242"/>
      <c r="J136" s="239"/>
      <c r="K136" s="243">
        <v>131.36959999999999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25</v>
      </c>
      <c r="AY136" s="247" t="s">
        <v>192</v>
      </c>
    </row>
    <row r="137" s="1" customFormat="1" ht="25.5" customHeight="1">
      <c r="B137" s="46"/>
      <c r="C137" s="219" t="s">
        <v>197</v>
      </c>
      <c r="D137" s="219" t="s">
        <v>193</v>
      </c>
      <c r="E137" s="220" t="s">
        <v>213</v>
      </c>
      <c r="F137" s="221" t="s">
        <v>214</v>
      </c>
      <c r="G137" s="221"/>
      <c r="H137" s="221"/>
      <c r="I137" s="221"/>
      <c r="J137" s="222" t="s">
        <v>215</v>
      </c>
      <c r="K137" s="223">
        <v>152.899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1.95</v>
      </c>
      <c r="AA137" s="229">
        <f>Z137*K137</f>
        <v>298.15305000000001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216</v>
      </c>
    </row>
    <row r="138" s="10" customFormat="1" ht="51" customHeight="1">
      <c r="B138" s="238"/>
      <c r="C138" s="239"/>
      <c r="D138" s="239"/>
      <c r="E138" s="240" t="s">
        <v>23</v>
      </c>
      <c r="F138" s="241" t="s">
        <v>217</v>
      </c>
      <c r="G138" s="242"/>
      <c r="H138" s="242"/>
      <c r="I138" s="242"/>
      <c r="J138" s="239"/>
      <c r="K138" s="243">
        <v>89.476275000000001</v>
      </c>
      <c r="L138" s="239"/>
      <c r="M138" s="239"/>
      <c r="N138" s="239"/>
      <c r="O138" s="239"/>
      <c r="P138" s="239"/>
      <c r="Q138" s="239"/>
      <c r="R138" s="244"/>
      <c r="T138" s="245"/>
      <c r="U138" s="239"/>
      <c r="V138" s="239"/>
      <c r="W138" s="239"/>
      <c r="X138" s="239"/>
      <c r="Y138" s="239"/>
      <c r="Z138" s="239"/>
      <c r="AA138" s="246"/>
      <c r="AT138" s="247" t="s">
        <v>204</v>
      </c>
      <c r="AU138" s="247" t="s">
        <v>147</v>
      </c>
      <c r="AV138" s="10" t="s">
        <v>147</v>
      </c>
      <c r="AW138" s="10" t="s">
        <v>205</v>
      </c>
      <c r="AX138" s="10" t="s">
        <v>82</v>
      </c>
      <c r="AY138" s="247" t="s">
        <v>192</v>
      </c>
    </row>
    <row r="139" s="10" customFormat="1" ht="25.5" customHeight="1">
      <c r="B139" s="238"/>
      <c r="C139" s="239"/>
      <c r="D139" s="239"/>
      <c r="E139" s="240" t="s">
        <v>23</v>
      </c>
      <c r="F139" s="257" t="s">
        <v>218</v>
      </c>
      <c r="G139" s="239"/>
      <c r="H139" s="239"/>
      <c r="I139" s="239"/>
      <c r="J139" s="239"/>
      <c r="K139" s="243">
        <v>63.423000000000002</v>
      </c>
      <c r="L139" s="239"/>
      <c r="M139" s="239"/>
      <c r="N139" s="239"/>
      <c r="O139" s="239"/>
      <c r="P139" s="239"/>
      <c r="Q139" s="239"/>
      <c r="R139" s="244"/>
      <c r="T139" s="245"/>
      <c r="U139" s="239"/>
      <c r="V139" s="239"/>
      <c r="W139" s="239"/>
      <c r="X139" s="239"/>
      <c r="Y139" s="239"/>
      <c r="Z139" s="239"/>
      <c r="AA139" s="246"/>
      <c r="AT139" s="247" t="s">
        <v>204</v>
      </c>
      <c r="AU139" s="247" t="s">
        <v>147</v>
      </c>
      <c r="AV139" s="10" t="s">
        <v>147</v>
      </c>
      <c r="AW139" s="10" t="s">
        <v>205</v>
      </c>
      <c r="AX139" s="10" t="s">
        <v>82</v>
      </c>
      <c r="AY139" s="247" t="s">
        <v>192</v>
      </c>
    </row>
    <row r="140" s="11" customFormat="1" ht="16.5" customHeight="1">
      <c r="B140" s="248"/>
      <c r="C140" s="249"/>
      <c r="D140" s="249"/>
      <c r="E140" s="250" t="s">
        <v>23</v>
      </c>
      <c r="F140" s="251" t="s">
        <v>206</v>
      </c>
      <c r="G140" s="249"/>
      <c r="H140" s="249"/>
      <c r="I140" s="249"/>
      <c r="J140" s="249"/>
      <c r="K140" s="252">
        <v>152.89927499999999</v>
      </c>
      <c r="L140" s="249"/>
      <c r="M140" s="249"/>
      <c r="N140" s="249"/>
      <c r="O140" s="249"/>
      <c r="P140" s="249"/>
      <c r="Q140" s="249"/>
      <c r="R140" s="253"/>
      <c r="T140" s="254"/>
      <c r="U140" s="249"/>
      <c r="V140" s="249"/>
      <c r="W140" s="249"/>
      <c r="X140" s="249"/>
      <c r="Y140" s="249"/>
      <c r="Z140" s="249"/>
      <c r="AA140" s="255"/>
      <c r="AT140" s="256" t="s">
        <v>204</v>
      </c>
      <c r="AU140" s="256" t="s">
        <v>147</v>
      </c>
      <c r="AV140" s="11" t="s">
        <v>197</v>
      </c>
      <c r="AW140" s="11" t="s">
        <v>205</v>
      </c>
      <c r="AX140" s="11" t="s">
        <v>25</v>
      </c>
      <c r="AY140" s="256" t="s">
        <v>192</v>
      </c>
    </row>
    <row r="141" s="1" customFormat="1" ht="25.5" customHeight="1">
      <c r="B141" s="46"/>
      <c r="C141" s="219" t="s">
        <v>121</v>
      </c>
      <c r="D141" s="219" t="s">
        <v>193</v>
      </c>
      <c r="E141" s="220" t="s">
        <v>224</v>
      </c>
      <c r="F141" s="221" t="s">
        <v>225</v>
      </c>
      <c r="G141" s="221"/>
      <c r="H141" s="221"/>
      <c r="I141" s="221"/>
      <c r="J141" s="222" t="s">
        <v>215</v>
      </c>
      <c r="K141" s="223">
        <v>45.451000000000001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2.2000000000000002</v>
      </c>
      <c r="AA141" s="229">
        <f>Z141*K141</f>
        <v>99.992200000000011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226</v>
      </c>
    </row>
    <row r="142" s="10" customFormat="1" ht="16.5" customHeight="1">
      <c r="B142" s="238"/>
      <c r="C142" s="239"/>
      <c r="D142" s="239"/>
      <c r="E142" s="240" t="s">
        <v>23</v>
      </c>
      <c r="F142" s="241" t="s">
        <v>227</v>
      </c>
      <c r="G142" s="242"/>
      <c r="H142" s="242"/>
      <c r="I142" s="242"/>
      <c r="J142" s="239"/>
      <c r="K142" s="243">
        <v>45.450719999999997</v>
      </c>
      <c r="L142" s="239"/>
      <c r="M142" s="239"/>
      <c r="N142" s="239"/>
      <c r="O142" s="239"/>
      <c r="P142" s="239"/>
      <c r="Q142" s="239"/>
      <c r="R142" s="244"/>
      <c r="T142" s="245"/>
      <c r="U142" s="239"/>
      <c r="V142" s="239"/>
      <c r="W142" s="239"/>
      <c r="X142" s="239"/>
      <c r="Y142" s="239"/>
      <c r="Z142" s="239"/>
      <c r="AA142" s="246"/>
      <c r="AT142" s="247" t="s">
        <v>204</v>
      </c>
      <c r="AU142" s="247" t="s">
        <v>147</v>
      </c>
      <c r="AV142" s="10" t="s">
        <v>147</v>
      </c>
      <c r="AW142" s="10" t="s">
        <v>205</v>
      </c>
      <c r="AX142" s="10" t="s">
        <v>25</v>
      </c>
      <c r="AY142" s="247" t="s">
        <v>192</v>
      </c>
    </row>
    <row r="143" s="1" customFormat="1" ht="25.5" customHeight="1">
      <c r="B143" s="46"/>
      <c r="C143" s="219" t="s">
        <v>223</v>
      </c>
      <c r="D143" s="219" t="s">
        <v>193</v>
      </c>
      <c r="E143" s="220" t="s">
        <v>229</v>
      </c>
      <c r="F143" s="221" t="s">
        <v>230</v>
      </c>
      <c r="G143" s="221"/>
      <c r="H143" s="221"/>
      <c r="I143" s="221"/>
      <c r="J143" s="222" t="s">
        <v>215</v>
      </c>
      <c r="K143" s="223">
        <v>24.344999999999999</v>
      </c>
      <c r="L143" s="224">
        <v>0</v>
      </c>
      <c r="M143" s="225"/>
      <c r="N143" s="226">
        <f>ROUND(L143*K143,2)</f>
        <v>0</v>
      </c>
      <c r="O143" s="226"/>
      <c r="P143" s="226"/>
      <c r="Q143" s="226"/>
      <c r="R143" s="48"/>
      <c r="T143" s="227" t="s">
        <v>23</v>
      </c>
      <c r="U143" s="56" t="s">
        <v>47</v>
      </c>
      <c r="V143" s="47"/>
      <c r="W143" s="228">
        <f>V143*K143</f>
        <v>0</v>
      </c>
      <c r="X143" s="228">
        <v>0</v>
      </c>
      <c r="Y143" s="228">
        <f>X143*K143</f>
        <v>0</v>
      </c>
      <c r="Z143" s="228">
        <v>2.3999999999999999</v>
      </c>
      <c r="AA143" s="229">
        <f>Z143*K143</f>
        <v>58.427999999999997</v>
      </c>
      <c r="AR143" s="22" t="s">
        <v>197</v>
      </c>
      <c r="AT143" s="22" t="s">
        <v>193</v>
      </c>
      <c r="AU143" s="22" t="s">
        <v>147</v>
      </c>
      <c r="AY143" s="22" t="s">
        <v>192</v>
      </c>
      <c r="BE143" s="142">
        <f>IF(U143="základní",N143,0)</f>
        <v>0</v>
      </c>
      <c r="BF143" s="142">
        <f>IF(U143="snížená",N143,0)</f>
        <v>0</v>
      </c>
      <c r="BG143" s="142">
        <f>IF(U143="zákl. přenesená",N143,0)</f>
        <v>0</v>
      </c>
      <c r="BH143" s="142">
        <f>IF(U143="sníž. přenesená",N143,0)</f>
        <v>0</v>
      </c>
      <c r="BI143" s="142">
        <f>IF(U143="nulová",N143,0)</f>
        <v>0</v>
      </c>
      <c r="BJ143" s="22" t="s">
        <v>25</v>
      </c>
      <c r="BK143" s="142">
        <f>ROUND(L143*K143,2)</f>
        <v>0</v>
      </c>
      <c r="BL143" s="22" t="s">
        <v>197</v>
      </c>
      <c r="BM143" s="22" t="s">
        <v>231</v>
      </c>
    </row>
    <row r="144" s="10" customFormat="1" ht="38.25" customHeight="1">
      <c r="B144" s="238"/>
      <c r="C144" s="239"/>
      <c r="D144" s="239"/>
      <c r="E144" s="240" t="s">
        <v>23</v>
      </c>
      <c r="F144" s="241" t="s">
        <v>232</v>
      </c>
      <c r="G144" s="242"/>
      <c r="H144" s="242"/>
      <c r="I144" s="242"/>
      <c r="J144" s="239"/>
      <c r="K144" s="243">
        <v>24.34506</v>
      </c>
      <c r="L144" s="239"/>
      <c r="M144" s="239"/>
      <c r="N144" s="239"/>
      <c r="O144" s="239"/>
      <c r="P144" s="239"/>
      <c r="Q144" s="239"/>
      <c r="R144" s="244"/>
      <c r="T144" s="245"/>
      <c r="U144" s="239"/>
      <c r="V144" s="239"/>
      <c r="W144" s="239"/>
      <c r="X144" s="239"/>
      <c r="Y144" s="239"/>
      <c r="Z144" s="239"/>
      <c r="AA144" s="246"/>
      <c r="AT144" s="247" t="s">
        <v>204</v>
      </c>
      <c r="AU144" s="247" t="s">
        <v>147</v>
      </c>
      <c r="AV144" s="10" t="s">
        <v>147</v>
      </c>
      <c r="AW144" s="10" t="s">
        <v>205</v>
      </c>
      <c r="AX144" s="10" t="s">
        <v>25</v>
      </c>
      <c r="AY144" s="247" t="s">
        <v>192</v>
      </c>
    </row>
    <row r="145" s="1" customFormat="1" ht="25.5" customHeight="1">
      <c r="B145" s="46"/>
      <c r="C145" s="219" t="s">
        <v>228</v>
      </c>
      <c r="D145" s="219" t="s">
        <v>193</v>
      </c>
      <c r="E145" s="220" t="s">
        <v>233</v>
      </c>
      <c r="F145" s="221" t="s">
        <v>234</v>
      </c>
      <c r="G145" s="221"/>
      <c r="H145" s="221"/>
      <c r="I145" s="221"/>
      <c r="J145" s="222" t="s">
        <v>210</v>
      </c>
      <c r="K145" s="223">
        <v>29</v>
      </c>
      <c r="L145" s="224">
        <v>0</v>
      </c>
      <c r="M145" s="225"/>
      <c r="N145" s="226">
        <f>ROUND(L145*K145,2)</f>
        <v>0</v>
      </c>
      <c r="O145" s="226"/>
      <c r="P145" s="226"/>
      <c r="Q145" s="226"/>
      <c r="R145" s="48"/>
      <c r="T145" s="227" t="s">
        <v>23</v>
      </c>
      <c r="U145" s="56" t="s">
        <v>47</v>
      </c>
      <c r="V145" s="47"/>
      <c r="W145" s="228">
        <f>V145*K145</f>
        <v>0</v>
      </c>
      <c r="X145" s="228">
        <v>0</v>
      </c>
      <c r="Y145" s="228">
        <f>X145*K145</f>
        <v>0</v>
      </c>
      <c r="Z145" s="228">
        <v>0.16500000000000001</v>
      </c>
      <c r="AA145" s="229">
        <f>Z145*K145</f>
        <v>4.7850000000000001</v>
      </c>
      <c r="AR145" s="22" t="s">
        <v>197</v>
      </c>
      <c r="AT145" s="22" t="s">
        <v>193</v>
      </c>
      <c r="AU145" s="22" t="s">
        <v>147</v>
      </c>
      <c r="AY145" s="22" t="s">
        <v>192</v>
      </c>
      <c r="BE145" s="142">
        <f>IF(U145="základní",N145,0)</f>
        <v>0</v>
      </c>
      <c r="BF145" s="142">
        <f>IF(U145="snížená",N145,0)</f>
        <v>0</v>
      </c>
      <c r="BG145" s="142">
        <f>IF(U145="zákl. přenesená",N145,0)</f>
        <v>0</v>
      </c>
      <c r="BH145" s="142">
        <f>IF(U145="sníž. přenesená",N145,0)</f>
        <v>0</v>
      </c>
      <c r="BI145" s="142">
        <f>IF(U145="nulová",N145,0)</f>
        <v>0</v>
      </c>
      <c r="BJ145" s="22" t="s">
        <v>25</v>
      </c>
      <c r="BK145" s="142">
        <f>ROUND(L145*K145,2)</f>
        <v>0</v>
      </c>
      <c r="BL145" s="22" t="s">
        <v>197</v>
      </c>
      <c r="BM145" s="22" t="s">
        <v>235</v>
      </c>
    </row>
    <row r="146" s="10" customFormat="1" ht="16.5" customHeight="1">
      <c r="B146" s="238"/>
      <c r="C146" s="239"/>
      <c r="D146" s="239"/>
      <c r="E146" s="240" t="s">
        <v>23</v>
      </c>
      <c r="F146" s="241" t="s">
        <v>236</v>
      </c>
      <c r="G146" s="242"/>
      <c r="H146" s="242"/>
      <c r="I146" s="242"/>
      <c r="J146" s="239"/>
      <c r="K146" s="243">
        <v>29.000399999999999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25</v>
      </c>
      <c r="AY146" s="247" t="s">
        <v>192</v>
      </c>
    </row>
    <row r="147" s="1" customFormat="1" ht="25.5" customHeight="1">
      <c r="B147" s="46"/>
      <c r="C147" s="219" t="s">
        <v>202</v>
      </c>
      <c r="D147" s="219" t="s">
        <v>193</v>
      </c>
      <c r="E147" s="220" t="s">
        <v>392</v>
      </c>
      <c r="F147" s="221" t="s">
        <v>393</v>
      </c>
      <c r="G147" s="221"/>
      <c r="H147" s="221"/>
      <c r="I147" s="221"/>
      <c r="J147" s="222" t="s">
        <v>210</v>
      </c>
      <c r="K147" s="223">
        <v>876.54999999999995</v>
      </c>
      <c r="L147" s="224">
        <v>0</v>
      </c>
      <c r="M147" s="225"/>
      <c r="N147" s="226">
        <f>ROUND(L147*K147,2)</f>
        <v>0</v>
      </c>
      <c r="O147" s="226"/>
      <c r="P147" s="226"/>
      <c r="Q147" s="226"/>
      <c r="R147" s="48"/>
      <c r="T147" s="227" t="s">
        <v>23</v>
      </c>
      <c r="U147" s="56" t="s">
        <v>47</v>
      </c>
      <c r="V147" s="47"/>
      <c r="W147" s="228">
        <f>V147*K147</f>
        <v>0</v>
      </c>
      <c r="X147" s="228">
        <v>0</v>
      </c>
      <c r="Y147" s="228">
        <f>X147*K147</f>
        <v>0</v>
      </c>
      <c r="Z147" s="228">
        <v>0.025000000000000001</v>
      </c>
      <c r="AA147" s="229">
        <f>Z147*K147</f>
        <v>21.91375</v>
      </c>
      <c r="AR147" s="22" t="s">
        <v>197</v>
      </c>
      <c r="AT147" s="22" t="s">
        <v>193</v>
      </c>
      <c r="AU147" s="22" t="s">
        <v>147</v>
      </c>
      <c r="AY147" s="22" t="s">
        <v>192</v>
      </c>
      <c r="BE147" s="142">
        <f>IF(U147="základní",N147,0)</f>
        <v>0</v>
      </c>
      <c r="BF147" s="142">
        <f>IF(U147="snížená",N147,0)</f>
        <v>0</v>
      </c>
      <c r="BG147" s="142">
        <f>IF(U147="zákl. přenesená",N147,0)</f>
        <v>0</v>
      </c>
      <c r="BH147" s="142">
        <f>IF(U147="sníž. přenesená",N147,0)</f>
        <v>0</v>
      </c>
      <c r="BI147" s="142">
        <f>IF(U147="nulová",N147,0)</f>
        <v>0</v>
      </c>
      <c r="BJ147" s="22" t="s">
        <v>25</v>
      </c>
      <c r="BK147" s="142">
        <f>ROUND(L147*K147,2)</f>
        <v>0</v>
      </c>
      <c r="BL147" s="22" t="s">
        <v>197</v>
      </c>
      <c r="BM147" s="22" t="s">
        <v>394</v>
      </c>
    </row>
    <row r="148" s="10" customFormat="1" ht="16.5" customHeight="1">
      <c r="B148" s="238"/>
      <c r="C148" s="239"/>
      <c r="D148" s="239"/>
      <c r="E148" s="240" t="s">
        <v>23</v>
      </c>
      <c r="F148" s="241" t="s">
        <v>395</v>
      </c>
      <c r="G148" s="242"/>
      <c r="H148" s="242"/>
      <c r="I148" s="242"/>
      <c r="J148" s="239"/>
      <c r="K148" s="243">
        <v>876.54960000000005</v>
      </c>
      <c r="L148" s="239"/>
      <c r="M148" s="239"/>
      <c r="N148" s="239"/>
      <c r="O148" s="239"/>
      <c r="P148" s="239"/>
      <c r="Q148" s="239"/>
      <c r="R148" s="244"/>
      <c r="T148" s="245"/>
      <c r="U148" s="239"/>
      <c r="V148" s="239"/>
      <c r="W148" s="239"/>
      <c r="X148" s="239"/>
      <c r="Y148" s="239"/>
      <c r="Z148" s="239"/>
      <c r="AA148" s="246"/>
      <c r="AT148" s="247" t="s">
        <v>204</v>
      </c>
      <c r="AU148" s="247" t="s">
        <v>147</v>
      </c>
      <c r="AV148" s="10" t="s">
        <v>147</v>
      </c>
      <c r="AW148" s="10" t="s">
        <v>205</v>
      </c>
      <c r="AX148" s="10" t="s">
        <v>25</v>
      </c>
      <c r="AY148" s="247" t="s">
        <v>192</v>
      </c>
    </row>
    <row r="149" s="9" customFormat="1" ht="29.88" customHeight="1">
      <c r="B149" s="206"/>
      <c r="C149" s="207"/>
      <c r="D149" s="216" t="s">
        <v>160</v>
      </c>
      <c r="E149" s="216"/>
      <c r="F149" s="216"/>
      <c r="G149" s="216"/>
      <c r="H149" s="216"/>
      <c r="I149" s="216"/>
      <c r="J149" s="216"/>
      <c r="K149" s="216"/>
      <c r="L149" s="216"/>
      <c r="M149" s="216"/>
      <c r="N149" s="217">
        <f>BK149</f>
        <v>0</v>
      </c>
      <c r="O149" s="218"/>
      <c r="P149" s="218"/>
      <c r="Q149" s="218"/>
      <c r="R149" s="209"/>
      <c r="T149" s="210"/>
      <c r="U149" s="207"/>
      <c r="V149" s="207"/>
      <c r="W149" s="211">
        <f>SUM(W150:W157)</f>
        <v>0</v>
      </c>
      <c r="X149" s="207"/>
      <c r="Y149" s="211">
        <f>SUM(Y150:Y157)</f>
        <v>0</v>
      </c>
      <c r="Z149" s="207"/>
      <c r="AA149" s="212">
        <f>SUM(AA150:AA157)</f>
        <v>0</v>
      </c>
      <c r="AR149" s="213" t="s">
        <v>25</v>
      </c>
      <c r="AT149" s="214" t="s">
        <v>81</v>
      </c>
      <c r="AU149" s="214" t="s">
        <v>25</v>
      </c>
      <c r="AY149" s="213" t="s">
        <v>192</v>
      </c>
      <c r="BK149" s="215">
        <f>SUM(BK150:BK157)</f>
        <v>0</v>
      </c>
    </row>
    <row r="150" s="1" customFormat="1" ht="16.5" customHeight="1">
      <c r="B150" s="46"/>
      <c r="C150" s="219" t="s">
        <v>237</v>
      </c>
      <c r="D150" s="219" t="s">
        <v>193</v>
      </c>
      <c r="E150" s="220" t="s">
        <v>238</v>
      </c>
      <c r="F150" s="221" t="s">
        <v>239</v>
      </c>
      <c r="G150" s="221"/>
      <c r="H150" s="221"/>
      <c r="I150" s="221"/>
      <c r="J150" s="222" t="s">
        <v>240</v>
      </c>
      <c r="K150" s="223">
        <v>914.39999999999998</v>
      </c>
      <c r="L150" s="224">
        <v>0</v>
      </c>
      <c r="M150" s="225"/>
      <c r="N150" s="226">
        <f>ROUND(L150*K150,2)</f>
        <v>0</v>
      </c>
      <c r="O150" s="226"/>
      <c r="P150" s="226"/>
      <c r="Q150" s="226"/>
      <c r="R150" s="48"/>
      <c r="T150" s="227" t="s">
        <v>23</v>
      </c>
      <c r="U150" s="56" t="s">
        <v>47</v>
      </c>
      <c r="V150" s="47"/>
      <c r="W150" s="228">
        <f>V150*K150</f>
        <v>0</v>
      </c>
      <c r="X150" s="228">
        <v>0</v>
      </c>
      <c r="Y150" s="228">
        <f>X150*K150</f>
        <v>0</v>
      </c>
      <c r="Z150" s="228">
        <v>0</v>
      </c>
      <c r="AA150" s="229">
        <f>Z150*K150</f>
        <v>0</v>
      </c>
      <c r="AR150" s="22" t="s">
        <v>197</v>
      </c>
      <c r="AT150" s="22" t="s">
        <v>193</v>
      </c>
      <c r="AU150" s="22" t="s">
        <v>147</v>
      </c>
      <c r="AY150" s="22" t="s">
        <v>192</v>
      </c>
      <c r="BE150" s="142">
        <f>IF(U150="základní",N150,0)</f>
        <v>0</v>
      </c>
      <c r="BF150" s="142">
        <f>IF(U150="snížená",N150,0)</f>
        <v>0</v>
      </c>
      <c r="BG150" s="142">
        <f>IF(U150="zákl. přenesená",N150,0)</f>
        <v>0</v>
      </c>
      <c r="BH150" s="142">
        <f>IF(U150="sníž. přenesená",N150,0)</f>
        <v>0</v>
      </c>
      <c r="BI150" s="142">
        <f>IF(U150="nulová",N150,0)</f>
        <v>0</v>
      </c>
      <c r="BJ150" s="22" t="s">
        <v>25</v>
      </c>
      <c r="BK150" s="142">
        <f>ROUND(L150*K150,2)</f>
        <v>0</v>
      </c>
      <c r="BL150" s="22" t="s">
        <v>197</v>
      </c>
      <c r="BM150" s="22" t="s">
        <v>207</v>
      </c>
    </row>
    <row r="151" s="10" customFormat="1" ht="16.5" customHeight="1">
      <c r="B151" s="238"/>
      <c r="C151" s="239"/>
      <c r="D151" s="239"/>
      <c r="E151" s="240" t="s">
        <v>23</v>
      </c>
      <c r="F151" s="241" t="s">
        <v>241</v>
      </c>
      <c r="G151" s="242"/>
      <c r="H151" s="242"/>
      <c r="I151" s="242"/>
      <c r="J151" s="239"/>
      <c r="K151" s="243">
        <v>612</v>
      </c>
      <c r="L151" s="239"/>
      <c r="M151" s="239"/>
      <c r="N151" s="239"/>
      <c r="O151" s="239"/>
      <c r="P151" s="239"/>
      <c r="Q151" s="239"/>
      <c r="R151" s="244"/>
      <c r="T151" s="245"/>
      <c r="U151" s="239"/>
      <c r="V151" s="239"/>
      <c r="W151" s="239"/>
      <c r="X151" s="239"/>
      <c r="Y151" s="239"/>
      <c r="Z151" s="239"/>
      <c r="AA151" s="246"/>
      <c r="AT151" s="247" t="s">
        <v>204</v>
      </c>
      <c r="AU151" s="247" t="s">
        <v>147</v>
      </c>
      <c r="AV151" s="10" t="s">
        <v>147</v>
      </c>
      <c r="AW151" s="10" t="s">
        <v>205</v>
      </c>
      <c r="AX151" s="10" t="s">
        <v>82</v>
      </c>
      <c r="AY151" s="247" t="s">
        <v>192</v>
      </c>
    </row>
    <row r="152" s="10" customFormat="1" ht="16.5" customHeight="1">
      <c r="B152" s="238"/>
      <c r="C152" s="239"/>
      <c r="D152" s="239"/>
      <c r="E152" s="240" t="s">
        <v>23</v>
      </c>
      <c r="F152" s="257" t="s">
        <v>242</v>
      </c>
      <c r="G152" s="239"/>
      <c r="H152" s="239"/>
      <c r="I152" s="239"/>
      <c r="J152" s="239"/>
      <c r="K152" s="243">
        <v>302.39999999999998</v>
      </c>
      <c r="L152" s="239"/>
      <c r="M152" s="239"/>
      <c r="N152" s="239"/>
      <c r="O152" s="239"/>
      <c r="P152" s="239"/>
      <c r="Q152" s="239"/>
      <c r="R152" s="244"/>
      <c r="T152" s="245"/>
      <c r="U152" s="239"/>
      <c r="V152" s="239"/>
      <c r="W152" s="239"/>
      <c r="X152" s="239"/>
      <c r="Y152" s="239"/>
      <c r="Z152" s="239"/>
      <c r="AA152" s="246"/>
      <c r="AT152" s="247" t="s">
        <v>204</v>
      </c>
      <c r="AU152" s="247" t="s">
        <v>147</v>
      </c>
      <c r="AV152" s="10" t="s">
        <v>147</v>
      </c>
      <c r="AW152" s="10" t="s">
        <v>205</v>
      </c>
      <c r="AX152" s="10" t="s">
        <v>82</v>
      </c>
      <c r="AY152" s="247" t="s">
        <v>192</v>
      </c>
    </row>
    <row r="153" s="11" customFormat="1" ht="16.5" customHeight="1">
      <c r="B153" s="248"/>
      <c r="C153" s="249"/>
      <c r="D153" s="249"/>
      <c r="E153" s="250" t="s">
        <v>23</v>
      </c>
      <c r="F153" s="251" t="s">
        <v>206</v>
      </c>
      <c r="G153" s="249"/>
      <c r="H153" s="249"/>
      <c r="I153" s="249"/>
      <c r="J153" s="249"/>
      <c r="K153" s="252">
        <v>914.39999999999998</v>
      </c>
      <c r="L153" s="249"/>
      <c r="M153" s="249"/>
      <c r="N153" s="249"/>
      <c r="O153" s="249"/>
      <c r="P153" s="249"/>
      <c r="Q153" s="249"/>
      <c r="R153" s="253"/>
      <c r="T153" s="254"/>
      <c r="U153" s="249"/>
      <c r="V153" s="249"/>
      <c r="W153" s="249"/>
      <c r="X153" s="249"/>
      <c r="Y153" s="249"/>
      <c r="Z153" s="249"/>
      <c r="AA153" s="255"/>
      <c r="AT153" s="256" t="s">
        <v>204</v>
      </c>
      <c r="AU153" s="256" t="s">
        <v>147</v>
      </c>
      <c r="AV153" s="11" t="s">
        <v>197</v>
      </c>
      <c r="AW153" s="11" t="s">
        <v>205</v>
      </c>
      <c r="AX153" s="11" t="s">
        <v>25</v>
      </c>
      <c r="AY153" s="256" t="s">
        <v>192</v>
      </c>
    </row>
    <row r="154" s="1" customFormat="1" ht="16.5" customHeight="1">
      <c r="B154" s="46"/>
      <c r="C154" s="230" t="s">
        <v>30</v>
      </c>
      <c r="D154" s="230" t="s">
        <v>199</v>
      </c>
      <c r="E154" s="231" t="s">
        <v>243</v>
      </c>
      <c r="F154" s="232" t="s">
        <v>244</v>
      </c>
      <c r="G154" s="232"/>
      <c r="H154" s="232"/>
      <c r="I154" s="232"/>
      <c r="J154" s="233" t="s">
        <v>245</v>
      </c>
      <c r="K154" s="234">
        <v>17.956</v>
      </c>
      <c r="L154" s="235">
        <v>0</v>
      </c>
      <c r="M154" s="236"/>
      <c r="N154" s="237">
        <f>ROUND(L154*K154,2)</f>
        <v>0</v>
      </c>
      <c r="O154" s="226"/>
      <c r="P154" s="226"/>
      <c r="Q154" s="226"/>
      <c r="R154" s="48"/>
      <c r="T154" s="227" t="s">
        <v>23</v>
      </c>
      <c r="U154" s="56" t="s">
        <v>47</v>
      </c>
      <c r="V154" s="47"/>
      <c r="W154" s="228">
        <f>V154*K154</f>
        <v>0</v>
      </c>
      <c r="X154" s="228">
        <v>0</v>
      </c>
      <c r="Y154" s="228">
        <f>X154*K154</f>
        <v>0</v>
      </c>
      <c r="Z154" s="228">
        <v>0</v>
      </c>
      <c r="AA154" s="229">
        <f>Z154*K154</f>
        <v>0</v>
      </c>
      <c r="AR154" s="22" t="s">
        <v>202</v>
      </c>
      <c r="AT154" s="22" t="s">
        <v>199</v>
      </c>
      <c r="AU154" s="22" t="s">
        <v>147</v>
      </c>
      <c r="AY154" s="22" t="s">
        <v>192</v>
      </c>
      <c r="BE154" s="142">
        <f>IF(U154="základní",N154,0)</f>
        <v>0</v>
      </c>
      <c r="BF154" s="142">
        <f>IF(U154="snížená",N154,0)</f>
        <v>0</v>
      </c>
      <c r="BG154" s="142">
        <f>IF(U154="zákl. přenesená",N154,0)</f>
        <v>0</v>
      </c>
      <c r="BH154" s="142">
        <f>IF(U154="sníž. přenesená",N154,0)</f>
        <v>0</v>
      </c>
      <c r="BI154" s="142">
        <f>IF(U154="nulová",N154,0)</f>
        <v>0</v>
      </c>
      <c r="BJ154" s="22" t="s">
        <v>25</v>
      </c>
      <c r="BK154" s="142">
        <f>ROUND(L154*K154,2)</f>
        <v>0</v>
      </c>
      <c r="BL154" s="22" t="s">
        <v>197</v>
      </c>
      <c r="BM154" s="22" t="s">
        <v>197</v>
      </c>
    </row>
    <row r="155" s="10" customFormat="1" ht="38.25" customHeight="1">
      <c r="B155" s="238"/>
      <c r="C155" s="239"/>
      <c r="D155" s="239"/>
      <c r="E155" s="240" t="s">
        <v>23</v>
      </c>
      <c r="F155" s="241" t="s">
        <v>246</v>
      </c>
      <c r="G155" s="242"/>
      <c r="H155" s="242"/>
      <c r="I155" s="242"/>
      <c r="J155" s="239"/>
      <c r="K155" s="243">
        <v>14.724352</v>
      </c>
      <c r="L155" s="239"/>
      <c r="M155" s="239"/>
      <c r="N155" s="239"/>
      <c r="O155" s="239"/>
      <c r="P155" s="239"/>
      <c r="Q155" s="239"/>
      <c r="R155" s="244"/>
      <c r="T155" s="245"/>
      <c r="U155" s="239"/>
      <c r="V155" s="239"/>
      <c r="W155" s="239"/>
      <c r="X155" s="239"/>
      <c r="Y155" s="239"/>
      <c r="Z155" s="239"/>
      <c r="AA155" s="246"/>
      <c r="AT155" s="247" t="s">
        <v>204</v>
      </c>
      <c r="AU155" s="247" t="s">
        <v>147</v>
      </c>
      <c r="AV155" s="10" t="s">
        <v>147</v>
      </c>
      <c r="AW155" s="10" t="s">
        <v>205</v>
      </c>
      <c r="AX155" s="10" t="s">
        <v>82</v>
      </c>
      <c r="AY155" s="247" t="s">
        <v>192</v>
      </c>
    </row>
    <row r="156" s="10" customFormat="1" ht="25.5" customHeight="1">
      <c r="B156" s="238"/>
      <c r="C156" s="239"/>
      <c r="D156" s="239"/>
      <c r="E156" s="240" t="s">
        <v>23</v>
      </c>
      <c r="F156" s="257" t="s">
        <v>247</v>
      </c>
      <c r="G156" s="239"/>
      <c r="H156" s="239"/>
      <c r="I156" s="239"/>
      <c r="J156" s="239"/>
      <c r="K156" s="243">
        <v>3.2321279999999999</v>
      </c>
      <c r="L156" s="239"/>
      <c r="M156" s="239"/>
      <c r="N156" s="239"/>
      <c r="O156" s="239"/>
      <c r="P156" s="239"/>
      <c r="Q156" s="239"/>
      <c r="R156" s="244"/>
      <c r="T156" s="245"/>
      <c r="U156" s="239"/>
      <c r="V156" s="239"/>
      <c r="W156" s="239"/>
      <c r="X156" s="239"/>
      <c r="Y156" s="239"/>
      <c r="Z156" s="239"/>
      <c r="AA156" s="246"/>
      <c r="AT156" s="247" t="s">
        <v>204</v>
      </c>
      <c r="AU156" s="247" t="s">
        <v>147</v>
      </c>
      <c r="AV156" s="10" t="s">
        <v>147</v>
      </c>
      <c r="AW156" s="10" t="s">
        <v>205</v>
      </c>
      <c r="AX156" s="10" t="s">
        <v>82</v>
      </c>
      <c r="AY156" s="247" t="s">
        <v>192</v>
      </c>
    </row>
    <row r="157" s="11" customFormat="1" ht="16.5" customHeight="1">
      <c r="B157" s="248"/>
      <c r="C157" s="249"/>
      <c r="D157" s="249"/>
      <c r="E157" s="250" t="s">
        <v>23</v>
      </c>
      <c r="F157" s="251" t="s">
        <v>206</v>
      </c>
      <c r="G157" s="249"/>
      <c r="H157" s="249"/>
      <c r="I157" s="249"/>
      <c r="J157" s="249"/>
      <c r="K157" s="252">
        <v>17.956479999999999</v>
      </c>
      <c r="L157" s="249"/>
      <c r="M157" s="249"/>
      <c r="N157" s="249"/>
      <c r="O157" s="249"/>
      <c r="P157" s="249"/>
      <c r="Q157" s="249"/>
      <c r="R157" s="253"/>
      <c r="T157" s="254"/>
      <c r="U157" s="249"/>
      <c r="V157" s="249"/>
      <c r="W157" s="249"/>
      <c r="X157" s="249"/>
      <c r="Y157" s="249"/>
      <c r="Z157" s="249"/>
      <c r="AA157" s="255"/>
      <c r="AT157" s="256" t="s">
        <v>204</v>
      </c>
      <c r="AU157" s="256" t="s">
        <v>147</v>
      </c>
      <c r="AV157" s="11" t="s">
        <v>197</v>
      </c>
      <c r="AW157" s="11" t="s">
        <v>205</v>
      </c>
      <c r="AX157" s="11" t="s">
        <v>25</v>
      </c>
      <c r="AY157" s="256" t="s">
        <v>192</v>
      </c>
    </row>
    <row r="158" s="9" customFormat="1" ht="29.88" customHeight="1">
      <c r="B158" s="206"/>
      <c r="C158" s="207"/>
      <c r="D158" s="216" t="s">
        <v>161</v>
      </c>
      <c r="E158" s="216"/>
      <c r="F158" s="216"/>
      <c r="G158" s="216"/>
      <c r="H158" s="216"/>
      <c r="I158" s="216"/>
      <c r="J158" s="216"/>
      <c r="K158" s="216"/>
      <c r="L158" s="216"/>
      <c r="M158" s="216"/>
      <c r="N158" s="217">
        <f>BK158</f>
        <v>0</v>
      </c>
      <c r="O158" s="218"/>
      <c r="P158" s="218"/>
      <c r="Q158" s="218"/>
      <c r="R158" s="209"/>
      <c r="T158" s="210"/>
      <c r="U158" s="207"/>
      <c r="V158" s="207"/>
      <c r="W158" s="211">
        <f>SUM(W159:W184)</f>
        <v>0</v>
      </c>
      <c r="X158" s="207"/>
      <c r="Y158" s="211">
        <f>SUM(Y159:Y184)</f>
        <v>0</v>
      </c>
      <c r="Z158" s="207"/>
      <c r="AA158" s="212">
        <f>SUM(AA159:AA184)</f>
        <v>0</v>
      </c>
      <c r="AR158" s="213" t="s">
        <v>25</v>
      </c>
      <c r="AT158" s="214" t="s">
        <v>81</v>
      </c>
      <c r="AU158" s="214" t="s">
        <v>25</v>
      </c>
      <c r="AY158" s="213" t="s">
        <v>192</v>
      </c>
      <c r="BK158" s="215">
        <f>SUM(BK159:BK184)</f>
        <v>0</v>
      </c>
    </row>
    <row r="159" s="1" customFormat="1" ht="38.25" customHeight="1">
      <c r="B159" s="46"/>
      <c r="C159" s="219" t="s">
        <v>248</v>
      </c>
      <c r="D159" s="219" t="s">
        <v>193</v>
      </c>
      <c r="E159" s="220" t="s">
        <v>249</v>
      </c>
      <c r="F159" s="221" t="s">
        <v>250</v>
      </c>
      <c r="G159" s="221"/>
      <c r="H159" s="221"/>
      <c r="I159" s="221"/>
      <c r="J159" s="222" t="s">
        <v>245</v>
      </c>
      <c r="K159" s="223">
        <v>337.226</v>
      </c>
      <c r="L159" s="224">
        <v>0</v>
      </c>
      <c r="M159" s="225"/>
      <c r="N159" s="226">
        <f>ROUND(L159*K159,2)</f>
        <v>0</v>
      </c>
      <c r="O159" s="226"/>
      <c r="P159" s="226"/>
      <c r="Q159" s="226"/>
      <c r="R159" s="48"/>
      <c r="T159" s="227" t="s">
        <v>23</v>
      </c>
      <c r="U159" s="56" t="s">
        <v>47</v>
      </c>
      <c r="V159" s="47"/>
      <c r="W159" s="228">
        <f>V159*K159</f>
        <v>0</v>
      </c>
      <c r="X159" s="228">
        <v>0</v>
      </c>
      <c r="Y159" s="228">
        <f>X159*K159</f>
        <v>0</v>
      </c>
      <c r="Z159" s="228">
        <v>0</v>
      </c>
      <c r="AA159" s="229">
        <f>Z159*K159</f>
        <v>0</v>
      </c>
      <c r="AR159" s="22" t="s">
        <v>197</v>
      </c>
      <c r="AT159" s="22" t="s">
        <v>193</v>
      </c>
      <c r="AU159" s="22" t="s">
        <v>147</v>
      </c>
      <c r="AY159" s="22" t="s">
        <v>192</v>
      </c>
      <c r="BE159" s="142">
        <f>IF(U159="základní",N159,0)</f>
        <v>0</v>
      </c>
      <c r="BF159" s="142">
        <f>IF(U159="snížená",N159,0)</f>
        <v>0</v>
      </c>
      <c r="BG159" s="142">
        <f>IF(U159="zákl. přenesená",N159,0)</f>
        <v>0</v>
      </c>
      <c r="BH159" s="142">
        <f>IF(U159="sníž. přenesená",N159,0)</f>
        <v>0</v>
      </c>
      <c r="BI159" s="142">
        <f>IF(U159="nulová",N159,0)</f>
        <v>0</v>
      </c>
      <c r="BJ159" s="22" t="s">
        <v>25</v>
      </c>
      <c r="BK159" s="142">
        <f>ROUND(L159*K159,2)</f>
        <v>0</v>
      </c>
      <c r="BL159" s="22" t="s">
        <v>197</v>
      </c>
      <c r="BM159" s="22" t="s">
        <v>412</v>
      </c>
    </row>
    <row r="160" s="1" customFormat="1" ht="38.25" customHeight="1">
      <c r="B160" s="46"/>
      <c r="C160" s="219" t="s">
        <v>252</v>
      </c>
      <c r="D160" s="219" t="s">
        <v>193</v>
      </c>
      <c r="E160" s="220" t="s">
        <v>253</v>
      </c>
      <c r="F160" s="221" t="s">
        <v>254</v>
      </c>
      <c r="G160" s="221"/>
      <c r="H160" s="221"/>
      <c r="I160" s="221"/>
      <c r="J160" s="222" t="s">
        <v>245</v>
      </c>
      <c r="K160" s="223">
        <v>99.992000000000004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413</v>
      </c>
    </row>
    <row r="161" s="1" customFormat="1" ht="38.25" customHeight="1">
      <c r="B161" s="46"/>
      <c r="C161" s="219" t="s">
        <v>256</v>
      </c>
      <c r="D161" s="219" t="s">
        <v>193</v>
      </c>
      <c r="E161" s="220" t="s">
        <v>257</v>
      </c>
      <c r="F161" s="221" t="s">
        <v>258</v>
      </c>
      <c r="G161" s="221"/>
      <c r="H161" s="221"/>
      <c r="I161" s="221"/>
      <c r="J161" s="222" t="s">
        <v>245</v>
      </c>
      <c r="K161" s="223">
        <v>58.427999999999997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414</v>
      </c>
    </row>
    <row r="162" s="1" customFormat="1" ht="38.25" customHeight="1">
      <c r="B162" s="46"/>
      <c r="C162" s="219" t="s">
        <v>260</v>
      </c>
      <c r="D162" s="219" t="s">
        <v>193</v>
      </c>
      <c r="E162" s="220" t="s">
        <v>261</v>
      </c>
      <c r="F162" s="221" t="s">
        <v>262</v>
      </c>
      <c r="G162" s="221"/>
      <c r="H162" s="221"/>
      <c r="I162" s="221"/>
      <c r="J162" s="222" t="s">
        <v>245</v>
      </c>
      <c r="K162" s="223">
        <v>682.06700000000001</v>
      </c>
      <c r="L162" s="224">
        <v>0</v>
      </c>
      <c r="M162" s="225"/>
      <c r="N162" s="226">
        <f>ROUND(L162*K162,2)</f>
        <v>0</v>
      </c>
      <c r="O162" s="226"/>
      <c r="P162" s="226"/>
      <c r="Q162" s="226"/>
      <c r="R162" s="48"/>
      <c r="T162" s="227" t="s">
        <v>23</v>
      </c>
      <c r="U162" s="56" t="s">
        <v>47</v>
      </c>
      <c r="V162" s="47"/>
      <c r="W162" s="228">
        <f>V162*K162</f>
        <v>0</v>
      </c>
      <c r="X162" s="228">
        <v>0</v>
      </c>
      <c r="Y162" s="228">
        <f>X162*K162</f>
        <v>0</v>
      </c>
      <c r="Z162" s="228">
        <v>0</v>
      </c>
      <c r="AA162" s="229">
        <f>Z162*K162</f>
        <v>0</v>
      </c>
      <c r="AR162" s="22" t="s">
        <v>197</v>
      </c>
      <c r="AT162" s="22" t="s">
        <v>193</v>
      </c>
      <c r="AU162" s="22" t="s">
        <v>147</v>
      </c>
      <c r="AY162" s="22" t="s">
        <v>192</v>
      </c>
      <c r="BE162" s="142">
        <f>IF(U162="základní",N162,0)</f>
        <v>0</v>
      </c>
      <c r="BF162" s="142">
        <f>IF(U162="snížená",N162,0)</f>
        <v>0</v>
      </c>
      <c r="BG162" s="142">
        <f>IF(U162="zákl. přenesená",N162,0)</f>
        <v>0</v>
      </c>
      <c r="BH162" s="142">
        <f>IF(U162="sníž. přenesená",N162,0)</f>
        <v>0</v>
      </c>
      <c r="BI162" s="142">
        <f>IF(U162="nulová",N162,0)</f>
        <v>0</v>
      </c>
      <c r="BJ162" s="22" t="s">
        <v>25</v>
      </c>
      <c r="BK162" s="142">
        <f>ROUND(L162*K162,2)</f>
        <v>0</v>
      </c>
      <c r="BL162" s="22" t="s">
        <v>197</v>
      </c>
      <c r="BM162" s="22" t="s">
        <v>263</v>
      </c>
    </row>
    <row r="163" s="1" customFormat="1" ht="38.25" customHeight="1">
      <c r="B163" s="46"/>
      <c r="C163" s="219" t="s">
        <v>11</v>
      </c>
      <c r="D163" s="219" t="s">
        <v>193</v>
      </c>
      <c r="E163" s="220" t="s">
        <v>264</v>
      </c>
      <c r="F163" s="221" t="s">
        <v>265</v>
      </c>
      <c r="G163" s="221"/>
      <c r="H163" s="221"/>
      <c r="I163" s="221"/>
      <c r="J163" s="222" t="s">
        <v>245</v>
      </c>
      <c r="K163" s="223">
        <v>682.06700000000001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266</v>
      </c>
    </row>
    <row r="164" s="1" customFormat="1" ht="25.5" customHeight="1">
      <c r="B164" s="46"/>
      <c r="C164" s="219" t="s">
        <v>267</v>
      </c>
      <c r="D164" s="219" t="s">
        <v>193</v>
      </c>
      <c r="E164" s="220" t="s">
        <v>268</v>
      </c>
      <c r="F164" s="221" t="s">
        <v>269</v>
      </c>
      <c r="G164" s="221"/>
      <c r="H164" s="221"/>
      <c r="I164" s="221"/>
      <c r="J164" s="222" t="s">
        <v>245</v>
      </c>
      <c r="K164" s="223">
        <v>8866.8709999999992</v>
      </c>
      <c r="L164" s="224">
        <v>0</v>
      </c>
      <c r="M164" s="225"/>
      <c r="N164" s="226">
        <f>ROUND(L164*K164,2)</f>
        <v>0</v>
      </c>
      <c r="O164" s="226"/>
      <c r="P164" s="226"/>
      <c r="Q164" s="226"/>
      <c r="R164" s="48"/>
      <c r="T164" s="227" t="s">
        <v>23</v>
      </c>
      <c r="U164" s="56" t="s">
        <v>47</v>
      </c>
      <c r="V164" s="47"/>
      <c r="W164" s="228">
        <f>V164*K164</f>
        <v>0</v>
      </c>
      <c r="X164" s="228">
        <v>0</v>
      </c>
      <c r="Y164" s="228">
        <f>X164*K164</f>
        <v>0</v>
      </c>
      <c r="Z164" s="228">
        <v>0</v>
      </c>
      <c r="AA164" s="229">
        <f>Z164*K164</f>
        <v>0</v>
      </c>
      <c r="AR164" s="22" t="s">
        <v>197</v>
      </c>
      <c r="AT164" s="22" t="s">
        <v>193</v>
      </c>
      <c r="AU164" s="22" t="s">
        <v>147</v>
      </c>
      <c r="AY164" s="22" t="s">
        <v>192</v>
      </c>
      <c r="BE164" s="142">
        <f>IF(U164="základní",N164,0)</f>
        <v>0</v>
      </c>
      <c r="BF164" s="142">
        <f>IF(U164="snížená",N164,0)</f>
        <v>0</v>
      </c>
      <c r="BG164" s="142">
        <f>IF(U164="zákl. přenesená",N164,0)</f>
        <v>0</v>
      </c>
      <c r="BH164" s="142">
        <f>IF(U164="sníž. přenesená",N164,0)</f>
        <v>0</v>
      </c>
      <c r="BI164" s="142">
        <f>IF(U164="nulová",N164,0)</f>
        <v>0</v>
      </c>
      <c r="BJ164" s="22" t="s">
        <v>25</v>
      </c>
      <c r="BK164" s="142">
        <f>ROUND(L164*K164,2)</f>
        <v>0</v>
      </c>
      <c r="BL164" s="22" t="s">
        <v>197</v>
      </c>
      <c r="BM164" s="22" t="s">
        <v>270</v>
      </c>
    </row>
    <row r="165" s="10" customFormat="1" ht="16.5" customHeight="1">
      <c r="B165" s="238"/>
      <c r="C165" s="239"/>
      <c r="D165" s="239"/>
      <c r="E165" s="240" t="s">
        <v>23</v>
      </c>
      <c r="F165" s="241" t="s">
        <v>399</v>
      </c>
      <c r="G165" s="242"/>
      <c r="H165" s="242"/>
      <c r="I165" s="242"/>
      <c r="J165" s="239"/>
      <c r="K165" s="243">
        <v>8866.8709999999992</v>
      </c>
      <c r="L165" s="239"/>
      <c r="M165" s="239"/>
      <c r="N165" s="239"/>
      <c r="O165" s="239"/>
      <c r="P165" s="239"/>
      <c r="Q165" s="239"/>
      <c r="R165" s="244"/>
      <c r="T165" s="245"/>
      <c r="U165" s="239"/>
      <c r="V165" s="239"/>
      <c r="W165" s="239"/>
      <c r="X165" s="239"/>
      <c r="Y165" s="239"/>
      <c r="Z165" s="239"/>
      <c r="AA165" s="246"/>
      <c r="AT165" s="247" t="s">
        <v>204</v>
      </c>
      <c r="AU165" s="247" t="s">
        <v>147</v>
      </c>
      <c r="AV165" s="10" t="s">
        <v>147</v>
      </c>
      <c r="AW165" s="10" t="s">
        <v>205</v>
      </c>
      <c r="AX165" s="10" t="s">
        <v>25</v>
      </c>
      <c r="AY165" s="247" t="s">
        <v>192</v>
      </c>
    </row>
    <row r="166" s="1" customFormat="1" ht="25.5" customHeight="1">
      <c r="B166" s="46"/>
      <c r="C166" s="219" t="s">
        <v>272</v>
      </c>
      <c r="D166" s="219" t="s">
        <v>193</v>
      </c>
      <c r="E166" s="220" t="s">
        <v>273</v>
      </c>
      <c r="F166" s="221" t="s">
        <v>274</v>
      </c>
      <c r="G166" s="221"/>
      <c r="H166" s="221"/>
      <c r="I166" s="221"/>
      <c r="J166" s="222" t="s">
        <v>245</v>
      </c>
      <c r="K166" s="223">
        <v>99.992000000000004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275</v>
      </c>
    </row>
    <row r="167" s="1" customFormat="1" ht="38.25" customHeight="1">
      <c r="B167" s="46"/>
      <c r="C167" s="219" t="s">
        <v>276</v>
      </c>
      <c r="D167" s="219" t="s">
        <v>193</v>
      </c>
      <c r="E167" s="220" t="s">
        <v>277</v>
      </c>
      <c r="F167" s="221" t="s">
        <v>278</v>
      </c>
      <c r="G167" s="221"/>
      <c r="H167" s="221"/>
      <c r="I167" s="221"/>
      <c r="J167" s="222" t="s">
        <v>245</v>
      </c>
      <c r="K167" s="223">
        <v>58.427999999999997</v>
      </c>
      <c r="L167" s="224">
        <v>0</v>
      </c>
      <c r="M167" s="225"/>
      <c r="N167" s="226">
        <f>ROUND(L167*K167,2)</f>
        <v>0</v>
      </c>
      <c r="O167" s="226"/>
      <c r="P167" s="226"/>
      <c r="Q167" s="226"/>
      <c r="R167" s="48"/>
      <c r="T167" s="227" t="s">
        <v>23</v>
      </c>
      <c r="U167" s="56" t="s">
        <v>47</v>
      </c>
      <c r="V167" s="47"/>
      <c r="W167" s="228">
        <f>V167*K167</f>
        <v>0</v>
      </c>
      <c r="X167" s="228">
        <v>0</v>
      </c>
      <c r="Y167" s="228">
        <f>X167*K167</f>
        <v>0</v>
      </c>
      <c r="Z167" s="228">
        <v>0</v>
      </c>
      <c r="AA167" s="229">
        <f>Z167*K167</f>
        <v>0</v>
      </c>
      <c r="AR167" s="22" t="s">
        <v>197</v>
      </c>
      <c r="AT167" s="22" t="s">
        <v>193</v>
      </c>
      <c r="AU167" s="22" t="s">
        <v>147</v>
      </c>
      <c r="AY167" s="22" t="s">
        <v>192</v>
      </c>
      <c r="BE167" s="142">
        <f>IF(U167="základní",N167,0)</f>
        <v>0</v>
      </c>
      <c r="BF167" s="142">
        <f>IF(U167="snížená",N167,0)</f>
        <v>0</v>
      </c>
      <c r="BG167" s="142">
        <f>IF(U167="zákl. přenesená",N167,0)</f>
        <v>0</v>
      </c>
      <c r="BH167" s="142">
        <f>IF(U167="sníž. přenesená",N167,0)</f>
        <v>0</v>
      </c>
      <c r="BI167" s="142">
        <f>IF(U167="nulová",N167,0)</f>
        <v>0</v>
      </c>
      <c r="BJ167" s="22" t="s">
        <v>25</v>
      </c>
      <c r="BK167" s="142">
        <f>ROUND(L167*K167,2)</f>
        <v>0</v>
      </c>
      <c r="BL167" s="22" t="s">
        <v>197</v>
      </c>
      <c r="BM167" s="22" t="s">
        <v>279</v>
      </c>
    </row>
    <row r="168" s="10" customFormat="1" ht="16.5" customHeight="1">
      <c r="B168" s="238"/>
      <c r="C168" s="239"/>
      <c r="D168" s="239"/>
      <c r="E168" s="240" t="s">
        <v>23</v>
      </c>
      <c r="F168" s="241" t="s">
        <v>280</v>
      </c>
      <c r="G168" s="242"/>
      <c r="H168" s="242"/>
      <c r="I168" s="242"/>
      <c r="J168" s="239"/>
      <c r="K168" s="243">
        <v>58.427999999999997</v>
      </c>
      <c r="L168" s="239"/>
      <c r="M168" s="239"/>
      <c r="N168" s="239"/>
      <c r="O168" s="239"/>
      <c r="P168" s="239"/>
      <c r="Q168" s="239"/>
      <c r="R168" s="244"/>
      <c r="T168" s="245"/>
      <c r="U168" s="239"/>
      <c r="V168" s="239"/>
      <c r="W168" s="239"/>
      <c r="X168" s="239"/>
      <c r="Y168" s="239"/>
      <c r="Z168" s="239"/>
      <c r="AA168" s="246"/>
      <c r="AT168" s="247" t="s">
        <v>204</v>
      </c>
      <c r="AU168" s="247" t="s">
        <v>147</v>
      </c>
      <c r="AV168" s="10" t="s">
        <v>147</v>
      </c>
      <c r="AW168" s="10" t="s">
        <v>205</v>
      </c>
      <c r="AX168" s="10" t="s">
        <v>25</v>
      </c>
      <c r="AY168" s="247" t="s">
        <v>192</v>
      </c>
    </row>
    <row r="169" s="1" customFormat="1" ht="38.25" customHeight="1">
      <c r="B169" s="46"/>
      <c r="C169" s="219" t="s">
        <v>281</v>
      </c>
      <c r="D169" s="219" t="s">
        <v>193</v>
      </c>
      <c r="E169" s="220" t="s">
        <v>282</v>
      </c>
      <c r="F169" s="221" t="s">
        <v>283</v>
      </c>
      <c r="G169" s="221"/>
      <c r="H169" s="221"/>
      <c r="I169" s="221"/>
      <c r="J169" s="222" t="s">
        <v>245</v>
      </c>
      <c r="K169" s="223">
        <v>337.226</v>
      </c>
      <c r="L169" s="224">
        <v>0</v>
      </c>
      <c r="M169" s="225"/>
      <c r="N169" s="226">
        <f>ROUND(L169*K169,2)</f>
        <v>0</v>
      </c>
      <c r="O169" s="226"/>
      <c r="P169" s="226"/>
      <c r="Q169" s="226"/>
      <c r="R169" s="48"/>
      <c r="T169" s="227" t="s">
        <v>23</v>
      </c>
      <c r="U169" s="56" t="s">
        <v>47</v>
      </c>
      <c r="V169" s="47"/>
      <c r="W169" s="228">
        <f>V169*K169</f>
        <v>0</v>
      </c>
      <c r="X169" s="228">
        <v>0</v>
      </c>
      <c r="Y169" s="228">
        <f>X169*K169</f>
        <v>0</v>
      </c>
      <c r="Z169" s="228">
        <v>0</v>
      </c>
      <c r="AA169" s="229">
        <f>Z169*K169</f>
        <v>0</v>
      </c>
      <c r="AR169" s="22" t="s">
        <v>197</v>
      </c>
      <c r="AT169" s="22" t="s">
        <v>193</v>
      </c>
      <c r="AU169" s="22" t="s">
        <v>147</v>
      </c>
      <c r="AY169" s="22" t="s">
        <v>192</v>
      </c>
      <c r="BE169" s="142">
        <f>IF(U169="základní",N169,0)</f>
        <v>0</v>
      </c>
      <c r="BF169" s="142">
        <f>IF(U169="snížená",N169,0)</f>
        <v>0</v>
      </c>
      <c r="BG169" s="142">
        <f>IF(U169="zákl. přenesená",N169,0)</f>
        <v>0</v>
      </c>
      <c r="BH169" s="142">
        <f>IF(U169="sníž. přenesená",N169,0)</f>
        <v>0</v>
      </c>
      <c r="BI169" s="142">
        <f>IF(U169="nulová",N169,0)</f>
        <v>0</v>
      </c>
      <c r="BJ169" s="22" t="s">
        <v>25</v>
      </c>
      <c r="BK169" s="142">
        <f>ROUND(L169*K169,2)</f>
        <v>0</v>
      </c>
      <c r="BL169" s="22" t="s">
        <v>197</v>
      </c>
      <c r="BM169" s="22" t="s">
        <v>284</v>
      </c>
    </row>
    <row r="170" s="10" customFormat="1" ht="16.5" customHeight="1">
      <c r="B170" s="238"/>
      <c r="C170" s="239"/>
      <c r="D170" s="239"/>
      <c r="E170" s="240" t="s">
        <v>23</v>
      </c>
      <c r="F170" s="241" t="s">
        <v>400</v>
      </c>
      <c r="G170" s="242"/>
      <c r="H170" s="242"/>
      <c r="I170" s="242"/>
      <c r="J170" s="239"/>
      <c r="K170" s="243">
        <v>337.226</v>
      </c>
      <c r="L170" s="239"/>
      <c r="M170" s="239"/>
      <c r="N170" s="239"/>
      <c r="O170" s="239"/>
      <c r="P170" s="239"/>
      <c r="Q170" s="239"/>
      <c r="R170" s="244"/>
      <c r="T170" s="245"/>
      <c r="U170" s="239"/>
      <c r="V170" s="239"/>
      <c r="W170" s="239"/>
      <c r="X170" s="239"/>
      <c r="Y170" s="239"/>
      <c r="Z170" s="239"/>
      <c r="AA170" s="246"/>
      <c r="AT170" s="247" t="s">
        <v>204</v>
      </c>
      <c r="AU170" s="247" t="s">
        <v>147</v>
      </c>
      <c r="AV170" s="10" t="s">
        <v>147</v>
      </c>
      <c r="AW170" s="10" t="s">
        <v>205</v>
      </c>
      <c r="AX170" s="10" t="s">
        <v>25</v>
      </c>
      <c r="AY170" s="247" t="s">
        <v>192</v>
      </c>
    </row>
    <row r="171" s="1" customFormat="1" ht="25.5" customHeight="1">
      <c r="B171" s="46"/>
      <c r="C171" s="219" t="s">
        <v>286</v>
      </c>
      <c r="D171" s="219" t="s">
        <v>193</v>
      </c>
      <c r="E171" s="220" t="s">
        <v>287</v>
      </c>
      <c r="F171" s="221" t="s">
        <v>288</v>
      </c>
      <c r="G171" s="221"/>
      <c r="H171" s="221"/>
      <c r="I171" s="221"/>
      <c r="J171" s="222" t="s">
        <v>245</v>
      </c>
      <c r="K171" s="223">
        <v>4.2699999999999996</v>
      </c>
      <c r="L171" s="224">
        <v>0</v>
      </c>
      <c r="M171" s="225"/>
      <c r="N171" s="226">
        <f>ROUND(L171*K171,2)</f>
        <v>0</v>
      </c>
      <c r="O171" s="226"/>
      <c r="P171" s="226"/>
      <c r="Q171" s="226"/>
      <c r="R171" s="48"/>
      <c r="T171" s="227" t="s">
        <v>23</v>
      </c>
      <c r="U171" s="56" t="s">
        <v>47</v>
      </c>
      <c r="V171" s="47"/>
      <c r="W171" s="228">
        <f>V171*K171</f>
        <v>0</v>
      </c>
      <c r="X171" s="228">
        <v>0</v>
      </c>
      <c r="Y171" s="228">
        <f>X171*K171</f>
        <v>0</v>
      </c>
      <c r="Z171" s="228">
        <v>0</v>
      </c>
      <c r="AA171" s="229">
        <f>Z171*K171</f>
        <v>0</v>
      </c>
      <c r="AR171" s="22" t="s">
        <v>197</v>
      </c>
      <c r="AT171" s="22" t="s">
        <v>193</v>
      </c>
      <c r="AU171" s="22" t="s">
        <v>147</v>
      </c>
      <c r="AY171" s="22" t="s">
        <v>192</v>
      </c>
      <c r="BE171" s="142">
        <f>IF(U171="základní",N171,0)</f>
        <v>0</v>
      </c>
      <c r="BF171" s="142">
        <f>IF(U171="snížená",N171,0)</f>
        <v>0</v>
      </c>
      <c r="BG171" s="142">
        <f>IF(U171="zákl. přenesená",N171,0)</f>
        <v>0</v>
      </c>
      <c r="BH171" s="142">
        <f>IF(U171="sníž. přenesená",N171,0)</f>
        <v>0</v>
      </c>
      <c r="BI171" s="142">
        <f>IF(U171="nulová",N171,0)</f>
        <v>0</v>
      </c>
      <c r="BJ171" s="22" t="s">
        <v>25</v>
      </c>
      <c r="BK171" s="142">
        <f>ROUND(L171*K171,2)</f>
        <v>0</v>
      </c>
      <c r="BL171" s="22" t="s">
        <v>197</v>
      </c>
      <c r="BM171" s="22" t="s">
        <v>289</v>
      </c>
    </row>
    <row r="172" s="1" customFormat="1" ht="16.5" customHeight="1">
      <c r="B172" s="46"/>
      <c r="C172" s="219" t="s">
        <v>10</v>
      </c>
      <c r="D172" s="219" t="s">
        <v>193</v>
      </c>
      <c r="E172" s="220" t="s">
        <v>290</v>
      </c>
      <c r="F172" s="221" t="s">
        <v>291</v>
      </c>
      <c r="G172" s="221"/>
      <c r="H172" s="221"/>
      <c r="I172" s="221"/>
      <c r="J172" s="222" t="s">
        <v>245</v>
      </c>
      <c r="K172" s="223">
        <v>86.843999999999994</v>
      </c>
      <c r="L172" s="224">
        <v>0</v>
      </c>
      <c r="M172" s="225"/>
      <c r="N172" s="226">
        <f>ROUND(L172*K172,2)</f>
        <v>0</v>
      </c>
      <c r="O172" s="226"/>
      <c r="P172" s="226"/>
      <c r="Q172" s="226"/>
      <c r="R172" s="48"/>
      <c r="T172" s="227" t="s">
        <v>23</v>
      </c>
      <c r="U172" s="56" t="s">
        <v>47</v>
      </c>
      <c r="V172" s="47"/>
      <c r="W172" s="228">
        <f>V172*K172</f>
        <v>0</v>
      </c>
      <c r="X172" s="228">
        <v>0</v>
      </c>
      <c r="Y172" s="228">
        <f>X172*K172</f>
        <v>0</v>
      </c>
      <c r="Z172" s="228">
        <v>0</v>
      </c>
      <c r="AA172" s="229">
        <f>Z172*K172</f>
        <v>0</v>
      </c>
      <c r="AR172" s="22" t="s">
        <v>197</v>
      </c>
      <c r="AT172" s="22" t="s">
        <v>193</v>
      </c>
      <c r="AU172" s="22" t="s">
        <v>147</v>
      </c>
      <c r="AY172" s="22" t="s">
        <v>192</v>
      </c>
      <c r="BE172" s="142">
        <f>IF(U172="základní",N172,0)</f>
        <v>0</v>
      </c>
      <c r="BF172" s="142">
        <f>IF(U172="snížená",N172,0)</f>
        <v>0</v>
      </c>
      <c r="BG172" s="142">
        <f>IF(U172="zákl. přenesená",N172,0)</f>
        <v>0</v>
      </c>
      <c r="BH172" s="142">
        <f>IF(U172="sníž. přenesená",N172,0)</f>
        <v>0</v>
      </c>
      <c r="BI172" s="142">
        <f>IF(U172="nulová",N172,0)</f>
        <v>0</v>
      </c>
      <c r="BJ172" s="22" t="s">
        <v>25</v>
      </c>
      <c r="BK172" s="142">
        <f>ROUND(L172*K172,2)</f>
        <v>0</v>
      </c>
      <c r="BL172" s="22" t="s">
        <v>197</v>
      </c>
      <c r="BM172" s="22" t="s">
        <v>252</v>
      </c>
    </row>
    <row r="173" s="10" customFormat="1" ht="16.5" customHeight="1">
      <c r="B173" s="238"/>
      <c r="C173" s="239"/>
      <c r="D173" s="239"/>
      <c r="E173" s="240" t="s">
        <v>23</v>
      </c>
      <c r="F173" s="241" t="s">
        <v>292</v>
      </c>
      <c r="G173" s="242"/>
      <c r="H173" s="242"/>
      <c r="I173" s="242"/>
      <c r="J173" s="239"/>
      <c r="K173" s="243">
        <v>86.843999999999994</v>
      </c>
      <c r="L173" s="239"/>
      <c r="M173" s="239"/>
      <c r="N173" s="239"/>
      <c r="O173" s="239"/>
      <c r="P173" s="239"/>
      <c r="Q173" s="239"/>
      <c r="R173" s="244"/>
      <c r="T173" s="245"/>
      <c r="U173" s="239"/>
      <c r="V173" s="239"/>
      <c r="W173" s="239"/>
      <c r="X173" s="239"/>
      <c r="Y173" s="239"/>
      <c r="Z173" s="239"/>
      <c r="AA173" s="246"/>
      <c r="AT173" s="247" t="s">
        <v>204</v>
      </c>
      <c r="AU173" s="247" t="s">
        <v>147</v>
      </c>
      <c r="AV173" s="10" t="s">
        <v>147</v>
      </c>
      <c r="AW173" s="10" t="s">
        <v>205</v>
      </c>
      <c r="AX173" s="10" t="s">
        <v>25</v>
      </c>
      <c r="AY173" s="247" t="s">
        <v>192</v>
      </c>
    </row>
    <row r="174" s="1" customFormat="1" ht="16.5" customHeight="1">
      <c r="B174" s="46"/>
      <c r="C174" s="219" t="s">
        <v>293</v>
      </c>
      <c r="D174" s="219" t="s">
        <v>193</v>
      </c>
      <c r="E174" s="220" t="s">
        <v>294</v>
      </c>
      <c r="F174" s="221" t="s">
        <v>295</v>
      </c>
      <c r="G174" s="221"/>
      <c r="H174" s="221"/>
      <c r="I174" s="221"/>
      <c r="J174" s="222" t="s">
        <v>245</v>
      </c>
      <c r="K174" s="223">
        <v>22.030999999999999</v>
      </c>
      <c r="L174" s="224">
        <v>0</v>
      </c>
      <c r="M174" s="225"/>
      <c r="N174" s="226">
        <f>ROUND(L174*K174,2)</f>
        <v>0</v>
      </c>
      <c r="O174" s="226"/>
      <c r="P174" s="226"/>
      <c r="Q174" s="226"/>
      <c r="R174" s="48"/>
      <c r="T174" s="227" t="s">
        <v>23</v>
      </c>
      <c r="U174" s="56" t="s">
        <v>47</v>
      </c>
      <c r="V174" s="47"/>
      <c r="W174" s="228">
        <f>V174*K174</f>
        <v>0</v>
      </c>
      <c r="X174" s="228">
        <v>0</v>
      </c>
      <c r="Y174" s="228">
        <f>X174*K174</f>
        <v>0</v>
      </c>
      <c r="Z174" s="228">
        <v>0</v>
      </c>
      <c r="AA174" s="229">
        <f>Z174*K174</f>
        <v>0</v>
      </c>
      <c r="AR174" s="22" t="s">
        <v>197</v>
      </c>
      <c r="AT174" s="22" t="s">
        <v>193</v>
      </c>
      <c r="AU174" s="22" t="s">
        <v>147</v>
      </c>
      <c r="AY174" s="22" t="s">
        <v>192</v>
      </c>
      <c r="BE174" s="142">
        <f>IF(U174="základní",N174,0)</f>
        <v>0</v>
      </c>
      <c r="BF174" s="142">
        <f>IF(U174="snížená",N174,0)</f>
        <v>0</v>
      </c>
      <c r="BG174" s="142">
        <f>IF(U174="zákl. přenesená",N174,0)</f>
        <v>0</v>
      </c>
      <c r="BH174" s="142">
        <f>IF(U174="sníž. přenesená",N174,0)</f>
        <v>0</v>
      </c>
      <c r="BI174" s="142">
        <f>IF(U174="nulová",N174,0)</f>
        <v>0</v>
      </c>
      <c r="BJ174" s="22" t="s">
        <v>25</v>
      </c>
      <c r="BK174" s="142">
        <f>ROUND(L174*K174,2)</f>
        <v>0</v>
      </c>
      <c r="BL174" s="22" t="s">
        <v>197</v>
      </c>
      <c r="BM174" s="22" t="s">
        <v>248</v>
      </c>
    </row>
    <row r="175" s="10" customFormat="1" ht="16.5" customHeight="1">
      <c r="B175" s="238"/>
      <c r="C175" s="239"/>
      <c r="D175" s="239"/>
      <c r="E175" s="240" t="s">
        <v>23</v>
      </c>
      <c r="F175" s="241" t="s">
        <v>296</v>
      </c>
      <c r="G175" s="242"/>
      <c r="H175" s="242"/>
      <c r="I175" s="242"/>
      <c r="J175" s="239"/>
      <c r="K175" s="243">
        <v>17.956</v>
      </c>
      <c r="L175" s="239"/>
      <c r="M175" s="239"/>
      <c r="N175" s="239"/>
      <c r="O175" s="239"/>
      <c r="P175" s="239"/>
      <c r="Q175" s="239"/>
      <c r="R175" s="244"/>
      <c r="T175" s="245"/>
      <c r="U175" s="239"/>
      <c r="V175" s="239"/>
      <c r="W175" s="239"/>
      <c r="X175" s="239"/>
      <c r="Y175" s="239"/>
      <c r="Z175" s="239"/>
      <c r="AA175" s="246"/>
      <c r="AT175" s="247" t="s">
        <v>204</v>
      </c>
      <c r="AU175" s="247" t="s">
        <v>147</v>
      </c>
      <c r="AV175" s="10" t="s">
        <v>147</v>
      </c>
      <c r="AW175" s="10" t="s">
        <v>205</v>
      </c>
      <c r="AX175" s="10" t="s">
        <v>82</v>
      </c>
      <c r="AY175" s="247" t="s">
        <v>192</v>
      </c>
    </row>
    <row r="176" s="10" customFormat="1" ht="16.5" customHeight="1">
      <c r="B176" s="238"/>
      <c r="C176" s="239"/>
      <c r="D176" s="239"/>
      <c r="E176" s="240" t="s">
        <v>23</v>
      </c>
      <c r="F176" s="257" t="s">
        <v>297</v>
      </c>
      <c r="G176" s="239"/>
      <c r="H176" s="239"/>
      <c r="I176" s="239"/>
      <c r="J176" s="239"/>
      <c r="K176" s="243">
        <v>4.0750000000000002</v>
      </c>
      <c r="L176" s="239"/>
      <c r="M176" s="239"/>
      <c r="N176" s="239"/>
      <c r="O176" s="239"/>
      <c r="P176" s="239"/>
      <c r="Q176" s="239"/>
      <c r="R176" s="244"/>
      <c r="T176" s="245"/>
      <c r="U176" s="239"/>
      <c r="V176" s="239"/>
      <c r="W176" s="239"/>
      <c r="X176" s="239"/>
      <c r="Y176" s="239"/>
      <c r="Z176" s="239"/>
      <c r="AA176" s="246"/>
      <c r="AT176" s="247" t="s">
        <v>204</v>
      </c>
      <c r="AU176" s="247" t="s">
        <v>147</v>
      </c>
      <c r="AV176" s="10" t="s">
        <v>147</v>
      </c>
      <c r="AW176" s="10" t="s">
        <v>205</v>
      </c>
      <c r="AX176" s="10" t="s">
        <v>82</v>
      </c>
      <c r="AY176" s="247" t="s">
        <v>192</v>
      </c>
    </row>
    <row r="177" s="11" customFormat="1" ht="16.5" customHeight="1">
      <c r="B177" s="248"/>
      <c r="C177" s="249"/>
      <c r="D177" s="249"/>
      <c r="E177" s="250" t="s">
        <v>23</v>
      </c>
      <c r="F177" s="251" t="s">
        <v>206</v>
      </c>
      <c r="G177" s="249"/>
      <c r="H177" s="249"/>
      <c r="I177" s="249"/>
      <c r="J177" s="249"/>
      <c r="K177" s="252">
        <v>22.030999999999999</v>
      </c>
      <c r="L177" s="249"/>
      <c r="M177" s="249"/>
      <c r="N177" s="249"/>
      <c r="O177" s="249"/>
      <c r="P177" s="249"/>
      <c r="Q177" s="249"/>
      <c r="R177" s="253"/>
      <c r="T177" s="254"/>
      <c r="U177" s="249"/>
      <c r="V177" s="249"/>
      <c r="W177" s="249"/>
      <c r="X177" s="249"/>
      <c r="Y177" s="249"/>
      <c r="Z177" s="249"/>
      <c r="AA177" s="255"/>
      <c r="AT177" s="256" t="s">
        <v>204</v>
      </c>
      <c r="AU177" s="256" t="s">
        <v>147</v>
      </c>
      <c r="AV177" s="11" t="s">
        <v>197</v>
      </c>
      <c r="AW177" s="11" t="s">
        <v>205</v>
      </c>
      <c r="AX177" s="11" t="s">
        <v>25</v>
      </c>
      <c r="AY177" s="256" t="s">
        <v>192</v>
      </c>
    </row>
    <row r="178" s="1" customFormat="1" ht="16.5" customHeight="1">
      <c r="B178" s="46"/>
      <c r="C178" s="219" t="s">
        <v>298</v>
      </c>
      <c r="D178" s="219" t="s">
        <v>193</v>
      </c>
      <c r="E178" s="220" t="s">
        <v>299</v>
      </c>
      <c r="F178" s="221" t="s">
        <v>300</v>
      </c>
      <c r="G178" s="221"/>
      <c r="H178" s="221"/>
      <c r="I178" s="221"/>
      <c r="J178" s="222" t="s">
        <v>245</v>
      </c>
      <c r="K178" s="223">
        <v>42.564999999999998</v>
      </c>
      <c r="L178" s="224">
        <v>0</v>
      </c>
      <c r="M178" s="225"/>
      <c r="N178" s="226">
        <f>ROUND(L178*K178,2)</f>
        <v>0</v>
      </c>
      <c r="O178" s="226"/>
      <c r="P178" s="226"/>
      <c r="Q178" s="226"/>
      <c r="R178" s="48"/>
      <c r="T178" s="227" t="s">
        <v>23</v>
      </c>
      <c r="U178" s="56" t="s">
        <v>47</v>
      </c>
      <c r="V178" s="47"/>
      <c r="W178" s="228">
        <f>V178*K178</f>
        <v>0</v>
      </c>
      <c r="X178" s="228">
        <v>0</v>
      </c>
      <c r="Y178" s="228">
        <f>X178*K178</f>
        <v>0</v>
      </c>
      <c r="Z178" s="228">
        <v>0</v>
      </c>
      <c r="AA178" s="229">
        <f>Z178*K178</f>
        <v>0</v>
      </c>
      <c r="AR178" s="22" t="s">
        <v>197</v>
      </c>
      <c r="AT178" s="22" t="s">
        <v>193</v>
      </c>
      <c r="AU178" s="22" t="s">
        <v>147</v>
      </c>
      <c r="AY178" s="22" t="s">
        <v>192</v>
      </c>
      <c r="BE178" s="142">
        <f>IF(U178="základní",N178,0)</f>
        <v>0</v>
      </c>
      <c r="BF178" s="142">
        <f>IF(U178="snížená",N178,0)</f>
        <v>0</v>
      </c>
      <c r="BG178" s="142">
        <f>IF(U178="zákl. přenesená",N178,0)</f>
        <v>0</v>
      </c>
      <c r="BH178" s="142">
        <f>IF(U178="sníž. přenesená",N178,0)</f>
        <v>0</v>
      </c>
      <c r="BI178" s="142">
        <f>IF(U178="nulová",N178,0)</f>
        <v>0</v>
      </c>
      <c r="BJ178" s="22" t="s">
        <v>25</v>
      </c>
      <c r="BK178" s="142">
        <f>ROUND(L178*K178,2)</f>
        <v>0</v>
      </c>
      <c r="BL178" s="22" t="s">
        <v>197</v>
      </c>
      <c r="BM178" s="22" t="s">
        <v>260</v>
      </c>
    </row>
    <row r="179" s="10" customFormat="1" ht="25.5" customHeight="1">
      <c r="B179" s="238"/>
      <c r="C179" s="239"/>
      <c r="D179" s="239"/>
      <c r="E179" s="240" t="s">
        <v>23</v>
      </c>
      <c r="F179" s="241" t="s">
        <v>301</v>
      </c>
      <c r="G179" s="242"/>
      <c r="H179" s="242"/>
      <c r="I179" s="242"/>
      <c r="J179" s="239"/>
      <c r="K179" s="243">
        <v>42.565467499999997</v>
      </c>
      <c r="L179" s="239"/>
      <c r="M179" s="239"/>
      <c r="N179" s="239"/>
      <c r="O179" s="239"/>
      <c r="P179" s="239"/>
      <c r="Q179" s="239"/>
      <c r="R179" s="244"/>
      <c r="T179" s="245"/>
      <c r="U179" s="239"/>
      <c r="V179" s="239"/>
      <c r="W179" s="239"/>
      <c r="X179" s="239"/>
      <c r="Y179" s="239"/>
      <c r="Z179" s="239"/>
      <c r="AA179" s="246"/>
      <c r="AT179" s="247" t="s">
        <v>204</v>
      </c>
      <c r="AU179" s="247" t="s">
        <v>147</v>
      </c>
      <c r="AV179" s="10" t="s">
        <v>147</v>
      </c>
      <c r="AW179" s="10" t="s">
        <v>205</v>
      </c>
      <c r="AX179" s="10" t="s">
        <v>25</v>
      </c>
      <c r="AY179" s="247" t="s">
        <v>192</v>
      </c>
    </row>
    <row r="180" s="1" customFormat="1" ht="16.5" customHeight="1">
      <c r="B180" s="46"/>
      <c r="C180" s="219" t="s">
        <v>302</v>
      </c>
      <c r="D180" s="219" t="s">
        <v>193</v>
      </c>
      <c r="E180" s="220" t="s">
        <v>303</v>
      </c>
      <c r="F180" s="221" t="s">
        <v>304</v>
      </c>
      <c r="G180" s="221"/>
      <c r="H180" s="221"/>
      <c r="I180" s="221"/>
      <c r="J180" s="222" t="s">
        <v>245</v>
      </c>
      <c r="K180" s="223">
        <v>110.16</v>
      </c>
      <c r="L180" s="224">
        <v>0</v>
      </c>
      <c r="M180" s="225"/>
      <c r="N180" s="226">
        <f>ROUND(L180*K180,2)</f>
        <v>0</v>
      </c>
      <c r="O180" s="226"/>
      <c r="P180" s="226"/>
      <c r="Q180" s="226"/>
      <c r="R180" s="48"/>
      <c r="T180" s="227" t="s">
        <v>23</v>
      </c>
      <c r="U180" s="56" t="s">
        <v>47</v>
      </c>
      <c r="V180" s="47"/>
      <c r="W180" s="228">
        <f>V180*K180</f>
        <v>0</v>
      </c>
      <c r="X180" s="228">
        <v>0</v>
      </c>
      <c r="Y180" s="228">
        <f>X180*K180</f>
        <v>0</v>
      </c>
      <c r="Z180" s="228">
        <v>0</v>
      </c>
      <c r="AA180" s="229">
        <f>Z180*K180</f>
        <v>0</v>
      </c>
      <c r="AR180" s="22" t="s">
        <v>197</v>
      </c>
      <c r="AT180" s="22" t="s">
        <v>193</v>
      </c>
      <c r="AU180" s="22" t="s">
        <v>147</v>
      </c>
      <c r="AY180" s="22" t="s">
        <v>192</v>
      </c>
      <c r="BE180" s="142">
        <f>IF(U180="základní",N180,0)</f>
        <v>0</v>
      </c>
      <c r="BF180" s="142">
        <f>IF(U180="snížená",N180,0)</f>
        <v>0</v>
      </c>
      <c r="BG180" s="142">
        <f>IF(U180="zákl. přenesená",N180,0)</f>
        <v>0</v>
      </c>
      <c r="BH180" s="142">
        <f>IF(U180="sníž. přenesená",N180,0)</f>
        <v>0</v>
      </c>
      <c r="BI180" s="142">
        <f>IF(U180="nulová",N180,0)</f>
        <v>0</v>
      </c>
      <c r="BJ180" s="22" t="s">
        <v>25</v>
      </c>
      <c r="BK180" s="142">
        <f>ROUND(L180*K180,2)</f>
        <v>0</v>
      </c>
      <c r="BL180" s="22" t="s">
        <v>197</v>
      </c>
      <c r="BM180" s="22" t="s">
        <v>11</v>
      </c>
    </row>
    <row r="181" s="10" customFormat="1" ht="16.5" customHeight="1">
      <c r="B181" s="238"/>
      <c r="C181" s="239"/>
      <c r="D181" s="239"/>
      <c r="E181" s="240" t="s">
        <v>23</v>
      </c>
      <c r="F181" s="241" t="s">
        <v>305</v>
      </c>
      <c r="G181" s="242"/>
      <c r="H181" s="242"/>
      <c r="I181" s="242"/>
      <c r="J181" s="239"/>
      <c r="K181" s="243">
        <v>110.16</v>
      </c>
      <c r="L181" s="239"/>
      <c r="M181" s="239"/>
      <c r="N181" s="239"/>
      <c r="O181" s="239"/>
      <c r="P181" s="239"/>
      <c r="Q181" s="239"/>
      <c r="R181" s="244"/>
      <c r="T181" s="245"/>
      <c r="U181" s="239"/>
      <c r="V181" s="239"/>
      <c r="W181" s="239"/>
      <c r="X181" s="239"/>
      <c r="Y181" s="239"/>
      <c r="Z181" s="239"/>
      <c r="AA181" s="246"/>
      <c r="AT181" s="247" t="s">
        <v>204</v>
      </c>
      <c r="AU181" s="247" t="s">
        <v>147</v>
      </c>
      <c r="AV181" s="10" t="s">
        <v>147</v>
      </c>
      <c r="AW181" s="10" t="s">
        <v>205</v>
      </c>
      <c r="AX181" s="10" t="s">
        <v>25</v>
      </c>
      <c r="AY181" s="247" t="s">
        <v>192</v>
      </c>
    </row>
    <row r="182" s="1" customFormat="1" ht="25.5" customHeight="1">
      <c r="B182" s="46"/>
      <c r="C182" s="219" t="s">
        <v>306</v>
      </c>
      <c r="D182" s="219" t="s">
        <v>193</v>
      </c>
      <c r="E182" s="220" t="s">
        <v>401</v>
      </c>
      <c r="F182" s="221" t="s">
        <v>402</v>
      </c>
      <c r="G182" s="221"/>
      <c r="H182" s="221"/>
      <c r="I182" s="221"/>
      <c r="J182" s="222" t="s">
        <v>245</v>
      </c>
      <c r="K182" s="223">
        <v>682.06700000000001</v>
      </c>
      <c r="L182" s="224">
        <v>0</v>
      </c>
      <c r="M182" s="225"/>
      <c r="N182" s="226">
        <f>ROUND(L182*K182,2)</f>
        <v>0</v>
      </c>
      <c r="O182" s="226"/>
      <c r="P182" s="226"/>
      <c r="Q182" s="226"/>
      <c r="R182" s="48"/>
      <c r="T182" s="227" t="s">
        <v>23</v>
      </c>
      <c r="U182" s="56" t="s">
        <v>47</v>
      </c>
      <c r="V182" s="47"/>
      <c r="W182" s="228">
        <f>V182*K182</f>
        <v>0</v>
      </c>
      <c r="X182" s="228">
        <v>0</v>
      </c>
      <c r="Y182" s="228">
        <f>X182*K182</f>
        <v>0</v>
      </c>
      <c r="Z182" s="228">
        <v>0</v>
      </c>
      <c r="AA182" s="229">
        <f>Z182*K182</f>
        <v>0</v>
      </c>
      <c r="AR182" s="22" t="s">
        <v>197</v>
      </c>
      <c r="AT182" s="22" t="s">
        <v>193</v>
      </c>
      <c r="AU182" s="22" t="s">
        <v>147</v>
      </c>
      <c r="AY182" s="22" t="s">
        <v>192</v>
      </c>
      <c r="BE182" s="142">
        <f>IF(U182="základní",N182,0)</f>
        <v>0</v>
      </c>
      <c r="BF182" s="142">
        <f>IF(U182="snížená",N182,0)</f>
        <v>0</v>
      </c>
      <c r="BG182" s="142">
        <f>IF(U182="zákl. přenesená",N182,0)</f>
        <v>0</v>
      </c>
      <c r="BH182" s="142">
        <f>IF(U182="sníž. přenesená",N182,0)</f>
        <v>0</v>
      </c>
      <c r="BI182" s="142">
        <f>IF(U182="nulová",N182,0)</f>
        <v>0</v>
      </c>
      <c r="BJ182" s="22" t="s">
        <v>25</v>
      </c>
      <c r="BK182" s="142">
        <f>ROUND(L182*K182,2)</f>
        <v>0</v>
      </c>
      <c r="BL182" s="22" t="s">
        <v>197</v>
      </c>
      <c r="BM182" s="22" t="s">
        <v>403</v>
      </c>
    </row>
    <row r="183" s="1" customFormat="1" ht="38.25" customHeight="1">
      <c r="B183" s="46"/>
      <c r="C183" s="219" t="s">
        <v>311</v>
      </c>
      <c r="D183" s="219" t="s">
        <v>193</v>
      </c>
      <c r="E183" s="220" t="s">
        <v>404</v>
      </c>
      <c r="F183" s="221" t="s">
        <v>405</v>
      </c>
      <c r="G183" s="221"/>
      <c r="H183" s="221"/>
      <c r="I183" s="221"/>
      <c r="J183" s="222" t="s">
        <v>245</v>
      </c>
      <c r="K183" s="223">
        <v>43.828000000000003</v>
      </c>
      <c r="L183" s="224">
        <v>0</v>
      </c>
      <c r="M183" s="225"/>
      <c r="N183" s="226">
        <f>ROUND(L183*K183,2)</f>
        <v>0</v>
      </c>
      <c r="O183" s="226"/>
      <c r="P183" s="226"/>
      <c r="Q183" s="226"/>
      <c r="R183" s="48"/>
      <c r="T183" s="227" t="s">
        <v>23</v>
      </c>
      <c r="U183" s="56" t="s">
        <v>47</v>
      </c>
      <c r="V183" s="47"/>
      <c r="W183" s="228">
        <f>V183*K183</f>
        <v>0</v>
      </c>
      <c r="X183" s="228">
        <v>0</v>
      </c>
      <c r="Y183" s="228">
        <f>X183*K183</f>
        <v>0</v>
      </c>
      <c r="Z183" s="228">
        <v>0</v>
      </c>
      <c r="AA183" s="229">
        <f>Z183*K183</f>
        <v>0</v>
      </c>
      <c r="AR183" s="22" t="s">
        <v>197</v>
      </c>
      <c r="AT183" s="22" t="s">
        <v>193</v>
      </c>
      <c r="AU183" s="22" t="s">
        <v>147</v>
      </c>
      <c r="AY183" s="22" t="s">
        <v>192</v>
      </c>
      <c r="BE183" s="142">
        <f>IF(U183="základní",N183,0)</f>
        <v>0</v>
      </c>
      <c r="BF183" s="142">
        <f>IF(U183="snížená",N183,0)</f>
        <v>0</v>
      </c>
      <c r="BG183" s="142">
        <f>IF(U183="zákl. přenesená",N183,0)</f>
        <v>0</v>
      </c>
      <c r="BH183" s="142">
        <f>IF(U183="sníž. přenesená",N183,0)</f>
        <v>0</v>
      </c>
      <c r="BI183" s="142">
        <f>IF(U183="nulová",N183,0)</f>
        <v>0</v>
      </c>
      <c r="BJ183" s="22" t="s">
        <v>25</v>
      </c>
      <c r="BK183" s="142">
        <f>ROUND(L183*K183,2)</f>
        <v>0</v>
      </c>
      <c r="BL183" s="22" t="s">
        <v>197</v>
      </c>
      <c r="BM183" s="22" t="s">
        <v>406</v>
      </c>
    </row>
    <row r="184" s="10" customFormat="1" ht="16.5" customHeight="1">
      <c r="B184" s="238"/>
      <c r="C184" s="239"/>
      <c r="D184" s="239"/>
      <c r="E184" s="240" t="s">
        <v>23</v>
      </c>
      <c r="F184" s="241" t="s">
        <v>407</v>
      </c>
      <c r="G184" s="242"/>
      <c r="H184" s="242"/>
      <c r="I184" s="242"/>
      <c r="J184" s="239"/>
      <c r="K184" s="243">
        <v>43.827500000000001</v>
      </c>
      <c r="L184" s="239"/>
      <c r="M184" s="239"/>
      <c r="N184" s="239"/>
      <c r="O184" s="239"/>
      <c r="P184" s="239"/>
      <c r="Q184" s="239"/>
      <c r="R184" s="244"/>
      <c r="T184" s="245"/>
      <c r="U184" s="239"/>
      <c r="V184" s="239"/>
      <c r="W184" s="239"/>
      <c r="X184" s="239"/>
      <c r="Y184" s="239"/>
      <c r="Z184" s="239"/>
      <c r="AA184" s="246"/>
      <c r="AT184" s="247" t="s">
        <v>204</v>
      </c>
      <c r="AU184" s="247" t="s">
        <v>147</v>
      </c>
      <c r="AV184" s="10" t="s">
        <v>147</v>
      </c>
      <c r="AW184" s="10" t="s">
        <v>205</v>
      </c>
      <c r="AX184" s="10" t="s">
        <v>25</v>
      </c>
      <c r="AY184" s="247" t="s">
        <v>192</v>
      </c>
    </row>
    <row r="185" s="9" customFormat="1" ht="37.44" customHeight="1">
      <c r="B185" s="206"/>
      <c r="C185" s="207"/>
      <c r="D185" s="208" t="s">
        <v>162</v>
      </c>
      <c r="E185" s="208"/>
      <c r="F185" s="208"/>
      <c r="G185" s="208"/>
      <c r="H185" s="208"/>
      <c r="I185" s="208"/>
      <c r="J185" s="208"/>
      <c r="K185" s="208"/>
      <c r="L185" s="208"/>
      <c r="M185" s="208"/>
      <c r="N185" s="185">
        <f>BK185</f>
        <v>0</v>
      </c>
      <c r="O185" s="178"/>
      <c r="P185" s="178"/>
      <c r="Q185" s="178"/>
      <c r="R185" s="209"/>
      <c r="T185" s="210"/>
      <c r="U185" s="207"/>
      <c r="V185" s="207"/>
      <c r="W185" s="211">
        <f>W186+W189+W204</f>
        <v>0</v>
      </c>
      <c r="X185" s="207"/>
      <c r="Y185" s="211">
        <f>Y186+Y189+Y204</f>
        <v>0</v>
      </c>
      <c r="Z185" s="207"/>
      <c r="AA185" s="212">
        <f>AA186+AA189+AA204</f>
        <v>34.907300620000001</v>
      </c>
      <c r="AR185" s="213" t="s">
        <v>147</v>
      </c>
      <c r="AT185" s="214" t="s">
        <v>81</v>
      </c>
      <c r="AU185" s="214" t="s">
        <v>82</v>
      </c>
      <c r="AY185" s="213" t="s">
        <v>192</v>
      </c>
      <c r="BK185" s="215">
        <f>BK186+BK189+BK204</f>
        <v>0</v>
      </c>
    </row>
    <row r="186" s="9" customFormat="1" ht="19.92" customHeight="1">
      <c r="B186" s="206"/>
      <c r="C186" s="207"/>
      <c r="D186" s="216" t="s">
        <v>163</v>
      </c>
      <c r="E186" s="216"/>
      <c r="F186" s="216"/>
      <c r="G186" s="216"/>
      <c r="H186" s="216"/>
      <c r="I186" s="216"/>
      <c r="J186" s="216"/>
      <c r="K186" s="216"/>
      <c r="L186" s="216"/>
      <c r="M186" s="216"/>
      <c r="N186" s="217">
        <f>BK186</f>
        <v>0</v>
      </c>
      <c r="O186" s="218"/>
      <c r="P186" s="218"/>
      <c r="Q186" s="218"/>
      <c r="R186" s="209"/>
      <c r="T186" s="210"/>
      <c r="U186" s="207"/>
      <c r="V186" s="207"/>
      <c r="W186" s="211">
        <f>SUM(W187:W188)</f>
        <v>0</v>
      </c>
      <c r="X186" s="207"/>
      <c r="Y186" s="211">
        <f>SUM(Y187:Y188)</f>
        <v>0</v>
      </c>
      <c r="Z186" s="207"/>
      <c r="AA186" s="212">
        <f>SUM(AA187:AA188)</f>
        <v>4.2703598000000005</v>
      </c>
      <c r="AR186" s="213" t="s">
        <v>147</v>
      </c>
      <c r="AT186" s="214" t="s">
        <v>81</v>
      </c>
      <c r="AU186" s="214" t="s">
        <v>25</v>
      </c>
      <c r="AY186" s="213" t="s">
        <v>192</v>
      </c>
      <c r="BK186" s="215">
        <f>SUM(BK187:BK188)</f>
        <v>0</v>
      </c>
    </row>
    <row r="187" s="1" customFormat="1" ht="38.25" customHeight="1">
      <c r="B187" s="46"/>
      <c r="C187" s="219" t="s">
        <v>316</v>
      </c>
      <c r="D187" s="219" t="s">
        <v>193</v>
      </c>
      <c r="E187" s="220" t="s">
        <v>307</v>
      </c>
      <c r="F187" s="221" t="s">
        <v>308</v>
      </c>
      <c r="G187" s="221"/>
      <c r="H187" s="221"/>
      <c r="I187" s="221"/>
      <c r="J187" s="222" t="s">
        <v>210</v>
      </c>
      <c r="K187" s="223">
        <v>3050.2570000000001</v>
      </c>
      <c r="L187" s="224">
        <v>0</v>
      </c>
      <c r="M187" s="225"/>
      <c r="N187" s="226">
        <f>ROUND(L187*K187,2)</f>
        <v>0</v>
      </c>
      <c r="O187" s="226"/>
      <c r="P187" s="226"/>
      <c r="Q187" s="226"/>
      <c r="R187" s="48"/>
      <c r="T187" s="227" t="s">
        <v>23</v>
      </c>
      <c r="U187" s="56" t="s">
        <v>47</v>
      </c>
      <c r="V187" s="47"/>
      <c r="W187" s="228">
        <f>V187*K187</f>
        <v>0</v>
      </c>
      <c r="X187" s="228">
        <v>0</v>
      </c>
      <c r="Y187" s="228">
        <f>X187*K187</f>
        <v>0</v>
      </c>
      <c r="Z187" s="228">
        <v>0.0014</v>
      </c>
      <c r="AA187" s="229">
        <f>Z187*K187</f>
        <v>4.2703598000000005</v>
      </c>
      <c r="AR187" s="22" t="s">
        <v>267</v>
      </c>
      <c r="AT187" s="22" t="s">
        <v>193</v>
      </c>
      <c r="AU187" s="22" t="s">
        <v>147</v>
      </c>
      <c r="AY187" s="22" t="s">
        <v>192</v>
      </c>
      <c r="BE187" s="142">
        <f>IF(U187="základní",N187,0)</f>
        <v>0</v>
      </c>
      <c r="BF187" s="142">
        <f>IF(U187="snížená",N187,0)</f>
        <v>0</v>
      </c>
      <c r="BG187" s="142">
        <f>IF(U187="zákl. přenesená",N187,0)</f>
        <v>0</v>
      </c>
      <c r="BH187" s="142">
        <f>IF(U187="sníž. přenesená",N187,0)</f>
        <v>0</v>
      </c>
      <c r="BI187" s="142">
        <f>IF(U187="nulová",N187,0)</f>
        <v>0</v>
      </c>
      <c r="BJ187" s="22" t="s">
        <v>25</v>
      </c>
      <c r="BK187" s="142">
        <f>ROUND(L187*K187,2)</f>
        <v>0</v>
      </c>
      <c r="BL187" s="22" t="s">
        <v>267</v>
      </c>
      <c r="BM187" s="22" t="s">
        <v>309</v>
      </c>
    </row>
    <row r="188" s="10" customFormat="1" ht="16.5" customHeight="1">
      <c r="B188" s="238"/>
      <c r="C188" s="239"/>
      <c r="D188" s="239"/>
      <c r="E188" s="240" t="s">
        <v>23</v>
      </c>
      <c r="F188" s="241" t="s">
        <v>310</v>
      </c>
      <c r="G188" s="242"/>
      <c r="H188" s="242"/>
      <c r="I188" s="242"/>
      <c r="J188" s="239"/>
      <c r="K188" s="243">
        <v>3050.2569920000001</v>
      </c>
      <c r="L188" s="239"/>
      <c r="M188" s="239"/>
      <c r="N188" s="239"/>
      <c r="O188" s="239"/>
      <c r="P188" s="239"/>
      <c r="Q188" s="239"/>
      <c r="R188" s="244"/>
      <c r="T188" s="245"/>
      <c r="U188" s="239"/>
      <c r="V188" s="239"/>
      <c r="W188" s="239"/>
      <c r="X188" s="239"/>
      <c r="Y188" s="239"/>
      <c r="Z188" s="239"/>
      <c r="AA188" s="246"/>
      <c r="AT188" s="247" t="s">
        <v>204</v>
      </c>
      <c r="AU188" s="247" t="s">
        <v>147</v>
      </c>
      <c r="AV188" s="10" t="s">
        <v>147</v>
      </c>
      <c r="AW188" s="10" t="s">
        <v>205</v>
      </c>
      <c r="AX188" s="10" t="s">
        <v>25</v>
      </c>
      <c r="AY188" s="247" t="s">
        <v>192</v>
      </c>
    </row>
    <row r="189" s="9" customFormat="1" ht="29.88" customHeight="1">
      <c r="B189" s="206"/>
      <c r="C189" s="207"/>
      <c r="D189" s="216" t="s">
        <v>164</v>
      </c>
      <c r="E189" s="216"/>
      <c r="F189" s="216"/>
      <c r="G189" s="216"/>
      <c r="H189" s="216"/>
      <c r="I189" s="216"/>
      <c r="J189" s="216"/>
      <c r="K189" s="216"/>
      <c r="L189" s="216"/>
      <c r="M189" s="216"/>
      <c r="N189" s="217">
        <f>BK189</f>
        <v>0</v>
      </c>
      <c r="O189" s="218"/>
      <c r="P189" s="218"/>
      <c r="Q189" s="218"/>
      <c r="R189" s="209"/>
      <c r="T189" s="210"/>
      <c r="U189" s="207"/>
      <c r="V189" s="207"/>
      <c r="W189" s="211">
        <f>SUM(W190:W203)</f>
        <v>0</v>
      </c>
      <c r="X189" s="207"/>
      <c r="Y189" s="211">
        <f>SUM(Y190:Y203)</f>
        <v>0</v>
      </c>
      <c r="Z189" s="207"/>
      <c r="AA189" s="212">
        <f>SUM(AA190:AA203)</f>
        <v>4.2087418200000002</v>
      </c>
      <c r="AR189" s="213" t="s">
        <v>147</v>
      </c>
      <c r="AT189" s="214" t="s">
        <v>81</v>
      </c>
      <c r="AU189" s="214" t="s">
        <v>25</v>
      </c>
      <c r="AY189" s="213" t="s">
        <v>192</v>
      </c>
      <c r="BK189" s="215">
        <f>SUM(BK190:BK203)</f>
        <v>0</v>
      </c>
    </row>
    <row r="190" s="1" customFormat="1" ht="16.5" customHeight="1">
      <c r="B190" s="46"/>
      <c r="C190" s="219" t="s">
        <v>321</v>
      </c>
      <c r="D190" s="219" t="s">
        <v>193</v>
      </c>
      <c r="E190" s="220" t="s">
        <v>312</v>
      </c>
      <c r="F190" s="221" t="s">
        <v>313</v>
      </c>
      <c r="G190" s="221"/>
      <c r="H190" s="221"/>
      <c r="I190" s="221"/>
      <c r="J190" s="222" t="s">
        <v>240</v>
      </c>
      <c r="K190" s="223">
        <v>168.262</v>
      </c>
      <c r="L190" s="224">
        <v>0</v>
      </c>
      <c r="M190" s="225"/>
      <c r="N190" s="226">
        <f>ROUND(L190*K190,2)</f>
        <v>0</v>
      </c>
      <c r="O190" s="226"/>
      <c r="P190" s="226"/>
      <c r="Q190" s="226"/>
      <c r="R190" s="48"/>
      <c r="T190" s="227" t="s">
        <v>23</v>
      </c>
      <c r="U190" s="56" t="s">
        <v>47</v>
      </c>
      <c r="V190" s="47"/>
      <c r="W190" s="228">
        <f>V190*K190</f>
        <v>0</v>
      </c>
      <c r="X190" s="228">
        <v>0</v>
      </c>
      <c r="Y190" s="228">
        <f>X190*K190</f>
        <v>0</v>
      </c>
      <c r="Z190" s="228">
        <v>0.0018699999999999999</v>
      </c>
      <c r="AA190" s="229">
        <f>Z190*K190</f>
        <v>0.31464993999999996</v>
      </c>
      <c r="AR190" s="22" t="s">
        <v>267</v>
      </c>
      <c r="AT190" s="22" t="s">
        <v>193</v>
      </c>
      <c r="AU190" s="22" t="s">
        <v>147</v>
      </c>
      <c r="AY190" s="22" t="s">
        <v>192</v>
      </c>
      <c r="BE190" s="142">
        <f>IF(U190="základní",N190,0)</f>
        <v>0</v>
      </c>
      <c r="BF190" s="142">
        <f>IF(U190="snížená",N190,0)</f>
        <v>0</v>
      </c>
      <c r="BG190" s="142">
        <f>IF(U190="zákl. přenesená",N190,0)</f>
        <v>0</v>
      </c>
      <c r="BH190" s="142">
        <f>IF(U190="sníž. přenesená",N190,0)</f>
        <v>0</v>
      </c>
      <c r="BI190" s="142">
        <f>IF(U190="nulová",N190,0)</f>
        <v>0</v>
      </c>
      <c r="BJ190" s="22" t="s">
        <v>25</v>
      </c>
      <c r="BK190" s="142">
        <f>ROUND(L190*K190,2)</f>
        <v>0</v>
      </c>
      <c r="BL190" s="22" t="s">
        <v>267</v>
      </c>
      <c r="BM190" s="22" t="s">
        <v>314</v>
      </c>
    </row>
    <row r="191" s="10" customFormat="1" ht="16.5" customHeight="1">
      <c r="B191" s="238"/>
      <c r="C191" s="239"/>
      <c r="D191" s="239"/>
      <c r="E191" s="240" t="s">
        <v>23</v>
      </c>
      <c r="F191" s="241" t="s">
        <v>315</v>
      </c>
      <c r="G191" s="242"/>
      <c r="H191" s="242"/>
      <c r="I191" s="242"/>
      <c r="J191" s="239"/>
      <c r="K191" s="243">
        <v>168.262</v>
      </c>
      <c r="L191" s="239"/>
      <c r="M191" s="239"/>
      <c r="N191" s="239"/>
      <c r="O191" s="239"/>
      <c r="P191" s="239"/>
      <c r="Q191" s="239"/>
      <c r="R191" s="244"/>
      <c r="T191" s="245"/>
      <c r="U191" s="239"/>
      <c r="V191" s="239"/>
      <c r="W191" s="239"/>
      <c r="X191" s="239"/>
      <c r="Y191" s="239"/>
      <c r="Z191" s="239"/>
      <c r="AA191" s="246"/>
      <c r="AT191" s="247" t="s">
        <v>204</v>
      </c>
      <c r="AU191" s="247" t="s">
        <v>147</v>
      </c>
      <c r="AV191" s="10" t="s">
        <v>147</v>
      </c>
      <c r="AW191" s="10" t="s">
        <v>205</v>
      </c>
      <c r="AX191" s="10" t="s">
        <v>25</v>
      </c>
      <c r="AY191" s="247" t="s">
        <v>192</v>
      </c>
    </row>
    <row r="192" s="1" customFormat="1" ht="25.5" customHeight="1">
      <c r="B192" s="46"/>
      <c r="C192" s="219" t="s">
        <v>326</v>
      </c>
      <c r="D192" s="219" t="s">
        <v>193</v>
      </c>
      <c r="E192" s="220" t="s">
        <v>317</v>
      </c>
      <c r="F192" s="221" t="s">
        <v>318</v>
      </c>
      <c r="G192" s="221"/>
      <c r="H192" s="221"/>
      <c r="I192" s="221"/>
      <c r="J192" s="222" t="s">
        <v>240</v>
      </c>
      <c r="K192" s="223">
        <v>336.524</v>
      </c>
      <c r="L192" s="224">
        <v>0</v>
      </c>
      <c r="M192" s="225"/>
      <c r="N192" s="226">
        <f>ROUND(L192*K192,2)</f>
        <v>0</v>
      </c>
      <c r="O192" s="226"/>
      <c r="P192" s="226"/>
      <c r="Q192" s="226"/>
      <c r="R192" s="48"/>
      <c r="T192" s="227" t="s">
        <v>23</v>
      </c>
      <c r="U192" s="56" t="s">
        <v>47</v>
      </c>
      <c r="V192" s="47"/>
      <c r="W192" s="228">
        <f>V192*K192</f>
        <v>0</v>
      </c>
      <c r="X192" s="228">
        <v>0</v>
      </c>
      <c r="Y192" s="228">
        <f>X192*K192</f>
        <v>0</v>
      </c>
      <c r="Z192" s="228">
        <v>0.0017700000000000001</v>
      </c>
      <c r="AA192" s="229">
        <f>Z192*K192</f>
        <v>0.59564748000000001</v>
      </c>
      <c r="AR192" s="22" t="s">
        <v>267</v>
      </c>
      <c r="AT192" s="22" t="s">
        <v>193</v>
      </c>
      <c r="AU192" s="22" t="s">
        <v>147</v>
      </c>
      <c r="AY192" s="22" t="s">
        <v>192</v>
      </c>
      <c r="BE192" s="142">
        <f>IF(U192="základní",N192,0)</f>
        <v>0</v>
      </c>
      <c r="BF192" s="142">
        <f>IF(U192="snížená",N192,0)</f>
        <v>0</v>
      </c>
      <c r="BG192" s="142">
        <f>IF(U192="zákl. přenesená",N192,0)</f>
        <v>0</v>
      </c>
      <c r="BH192" s="142">
        <f>IF(U192="sníž. přenesená",N192,0)</f>
        <v>0</v>
      </c>
      <c r="BI192" s="142">
        <f>IF(U192="nulová",N192,0)</f>
        <v>0</v>
      </c>
      <c r="BJ192" s="22" t="s">
        <v>25</v>
      </c>
      <c r="BK192" s="142">
        <f>ROUND(L192*K192,2)</f>
        <v>0</v>
      </c>
      <c r="BL192" s="22" t="s">
        <v>267</v>
      </c>
      <c r="BM192" s="22" t="s">
        <v>319</v>
      </c>
    </row>
    <row r="193" s="10" customFormat="1" ht="16.5" customHeight="1">
      <c r="B193" s="238"/>
      <c r="C193" s="239"/>
      <c r="D193" s="239"/>
      <c r="E193" s="240" t="s">
        <v>23</v>
      </c>
      <c r="F193" s="241" t="s">
        <v>320</v>
      </c>
      <c r="G193" s="242"/>
      <c r="H193" s="242"/>
      <c r="I193" s="242"/>
      <c r="J193" s="239"/>
      <c r="K193" s="243">
        <v>336.524</v>
      </c>
      <c r="L193" s="239"/>
      <c r="M193" s="239"/>
      <c r="N193" s="239"/>
      <c r="O193" s="239"/>
      <c r="P193" s="239"/>
      <c r="Q193" s="239"/>
      <c r="R193" s="244"/>
      <c r="T193" s="245"/>
      <c r="U193" s="239"/>
      <c r="V193" s="239"/>
      <c r="W193" s="239"/>
      <c r="X193" s="239"/>
      <c r="Y193" s="239"/>
      <c r="Z193" s="239"/>
      <c r="AA193" s="246"/>
      <c r="AT193" s="247" t="s">
        <v>204</v>
      </c>
      <c r="AU193" s="247" t="s">
        <v>147</v>
      </c>
      <c r="AV193" s="10" t="s">
        <v>147</v>
      </c>
      <c r="AW193" s="10" t="s">
        <v>205</v>
      </c>
      <c r="AX193" s="10" t="s">
        <v>25</v>
      </c>
      <c r="AY193" s="247" t="s">
        <v>192</v>
      </c>
    </row>
    <row r="194" s="1" customFormat="1" ht="25.5" customHeight="1">
      <c r="B194" s="46"/>
      <c r="C194" s="219" t="s">
        <v>331</v>
      </c>
      <c r="D194" s="219" t="s">
        <v>193</v>
      </c>
      <c r="E194" s="220" t="s">
        <v>322</v>
      </c>
      <c r="F194" s="221" t="s">
        <v>323</v>
      </c>
      <c r="G194" s="221"/>
      <c r="H194" s="221"/>
      <c r="I194" s="221"/>
      <c r="J194" s="222" t="s">
        <v>240</v>
      </c>
      <c r="K194" s="223">
        <v>77.200000000000003</v>
      </c>
      <c r="L194" s="224">
        <v>0</v>
      </c>
      <c r="M194" s="225"/>
      <c r="N194" s="226">
        <f>ROUND(L194*K194,2)</f>
        <v>0</v>
      </c>
      <c r="O194" s="226"/>
      <c r="P194" s="226"/>
      <c r="Q194" s="226"/>
      <c r="R194" s="48"/>
      <c r="T194" s="227" t="s">
        <v>23</v>
      </c>
      <c r="U194" s="56" t="s">
        <v>47</v>
      </c>
      <c r="V194" s="47"/>
      <c r="W194" s="228">
        <f>V194*K194</f>
        <v>0</v>
      </c>
      <c r="X194" s="228">
        <v>0</v>
      </c>
      <c r="Y194" s="228">
        <f>X194*K194</f>
        <v>0</v>
      </c>
      <c r="Z194" s="228">
        <v>0.00191</v>
      </c>
      <c r="AA194" s="229">
        <f>Z194*K194</f>
        <v>0.147452</v>
      </c>
      <c r="AR194" s="22" t="s">
        <v>267</v>
      </c>
      <c r="AT194" s="22" t="s">
        <v>193</v>
      </c>
      <c r="AU194" s="22" t="s">
        <v>147</v>
      </c>
      <c r="AY194" s="22" t="s">
        <v>192</v>
      </c>
      <c r="BE194" s="142">
        <f>IF(U194="základní",N194,0)</f>
        <v>0</v>
      </c>
      <c r="BF194" s="142">
        <f>IF(U194="snížená",N194,0)</f>
        <v>0</v>
      </c>
      <c r="BG194" s="142">
        <f>IF(U194="zákl. přenesená",N194,0)</f>
        <v>0</v>
      </c>
      <c r="BH194" s="142">
        <f>IF(U194="sníž. přenesená",N194,0)</f>
        <v>0</v>
      </c>
      <c r="BI194" s="142">
        <f>IF(U194="nulová",N194,0)</f>
        <v>0</v>
      </c>
      <c r="BJ194" s="22" t="s">
        <v>25</v>
      </c>
      <c r="BK194" s="142">
        <f>ROUND(L194*K194,2)</f>
        <v>0</v>
      </c>
      <c r="BL194" s="22" t="s">
        <v>267</v>
      </c>
      <c r="BM194" s="22" t="s">
        <v>324</v>
      </c>
    </row>
    <row r="195" s="10" customFormat="1" ht="16.5" customHeight="1">
      <c r="B195" s="238"/>
      <c r="C195" s="239"/>
      <c r="D195" s="239"/>
      <c r="E195" s="240" t="s">
        <v>23</v>
      </c>
      <c r="F195" s="241" t="s">
        <v>325</v>
      </c>
      <c r="G195" s="242"/>
      <c r="H195" s="242"/>
      <c r="I195" s="242"/>
      <c r="J195" s="239"/>
      <c r="K195" s="243">
        <v>77.200000000000003</v>
      </c>
      <c r="L195" s="239"/>
      <c r="M195" s="239"/>
      <c r="N195" s="239"/>
      <c r="O195" s="239"/>
      <c r="P195" s="239"/>
      <c r="Q195" s="239"/>
      <c r="R195" s="244"/>
      <c r="T195" s="245"/>
      <c r="U195" s="239"/>
      <c r="V195" s="239"/>
      <c r="W195" s="239"/>
      <c r="X195" s="239"/>
      <c r="Y195" s="239"/>
      <c r="Z195" s="239"/>
      <c r="AA195" s="246"/>
      <c r="AT195" s="247" t="s">
        <v>204</v>
      </c>
      <c r="AU195" s="247" t="s">
        <v>147</v>
      </c>
      <c r="AV195" s="10" t="s">
        <v>147</v>
      </c>
      <c r="AW195" s="10" t="s">
        <v>205</v>
      </c>
      <c r="AX195" s="10" t="s">
        <v>25</v>
      </c>
      <c r="AY195" s="247" t="s">
        <v>192</v>
      </c>
    </row>
    <row r="196" s="1" customFormat="1" ht="16.5" customHeight="1">
      <c r="B196" s="46"/>
      <c r="C196" s="219" t="s">
        <v>335</v>
      </c>
      <c r="D196" s="219" t="s">
        <v>193</v>
      </c>
      <c r="E196" s="220" t="s">
        <v>327</v>
      </c>
      <c r="F196" s="221" t="s">
        <v>328</v>
      </c>
      <c r="G196" s="221"/>
      <c r="H196" s="221"/>
      <c r="I196" s="221"/>
      <c r="J196" s="222" t="s">
        <v>240</v>
      </c>
      <c r="K196" s="223">
        <v>57.799999999999997</v>
      </c>
      <c r="L196" s="224">
        <v>0</v>
      </c>
      <c r="M196" s="225"/>
      <c r="N196" s="226">
        <f>ROUND(L196*K196,2)</f>
        <v>0</v>
      </c>
      <c r="O196" s="226"/>
      <c r="P196" s="226"/>
      <c r="Q196" s="226"/>
      <c r="R196" s="48"/>
      <c r="T196" s="227" t="s">
        <v>23</v>
      </c>
      <c r="U196" s="56" t="s">
        <v>47</v>
      </c>
      <c r="V196" s="47"/>
      <c r="W196" s="228">
        <f>V196*K196</f>
        <v>0</v>
      </c>
      <c r="X196" s="228">
        <v>0</v>
      </c>
      <c r="Y196" s="228">
        <f>X196*K196</f>
        <v>0</v>
      </c>
      <c r="Z196" s="228">
        <v>0.00175</v>
      </c>
      <c r="AA196" s="229">
        <f>Z196*K196</f>
        <v>0.10115</v>
      </c>
      <c r="AR196" s="22" t="s">
        <v>267</v>
      </c>
      <c r="AT196" s="22" t="s">
        <v>193</v>
      </c>
      <c r="AU196" s="22" t="s">
        <v>147</v>
      </c>
      <c r="AY196" s="22" t="s">
        <v>192</v>
      </c>
      <c r="BE196" s="142">
        <f>IF(U196="základní",N196,0)</f>
        <v>0</v>
      </c>
      <c r="BF196" s="142">
        <f>IF(U196="snížená",N196,0)</f>
        <v>0</v>
      </c>
      <c r="BG196" s="142">
        <f>IF(U196="zákl. přenesená",N196,0)</f>
        <v>0</v>
      </c>
      <c r="BH196" s="142">
        <f>IF(U196="sníž. přenesená",N196,0)</f>
        <v>0</v>
      </c>
      <c r="BI196" s="142">
        <f>IF(U196="nulová",N196,0)</f>
        <v>0</v>
      </c>
      <c r="BJ196" s="22" t="s">
        <v>25</v>
      </c>
      <c r="BK196" s="142">
        <f>ROUND(L196*K196,2)</f>
        <v>0</v>
      </c>
      <c r="BL196" s="22" t="s">
        <v>267</v>
      </c>
      <c r="BM196" s="22" t="s">
        <v>329</v>
      </c>
    </row>
    <row r="197" s="10" customFormat="1" ht="16.5" customHeight="1">
      <c r="B197" s="238"/>
      <c r="C197" s="239"/>
      <c r="D197" s="239"/>
      <c r="E197" s="240" t="s">
        <v>23</v>
      </c>
      <c r="F197" s="241" t="s">
        <v>330</v>
      </c>
      <c r="G197" s="242"/>
      <c r="H197" s="242"/>
      <c r="I197" s="242"/>
      <c r="J197" s="239"/>
      <c r="K197" s="243">
        <v>57.799999999999997</v>
      </c>
      <c r="L197" s="239"/>
      <c r="M197" s="239"/>
      <c r="N197" s="239"/>
      <c r="O197" s="239"/>
      <c r="P197" s="239"/>
      <c r="Q197" s="239"/>
      <c r="R197" s="244"/>
      <c r="T197" s="245"/>
      <c r="U197" s="239"/>
      <c r="V197" s="239"/>
      <c r="W197" s="239"/>
      <c r="X197" s="239"/>
      <c r="Y197" s="239"/>
      <c r="Z197" s="239"/>
      <c r="AA197" s="246"/>
      <c r="AT197" s="247" t="s">
        <v>204</v>
      </c>
      <c r="AU197" s="247" t="s">
        <v>147</v>
      </c>
      <c r="AV197" s="10" t="s">
        <v>147</v>
      </c>
      <c r="AW197" s="10" t="s">
        <v>205</v>
      </c>
      <c r="AX197" s="10" t="s">
        <v>25</v>
      </c>
      <c r="AY197" s="247" t="s">
        <v>192</v>
      </c>
    </row>
    <row r="198" s="1" customFormat="1" ht="16.5" customHeight="1">
      <c r="B198" s="46"/>
      <c r="C198" s="219" t="s">
        <v>340</v>
      </c>
      <c r="D198" s="219" t="s">
        <v>193</v>
      </c>
      <c r="E198" s="220" t="s">
        <v>332</v>
      </c>
      <c r="F198" s="221" t="s">
        <v>333</v>
      </c>
      <c r="G198" s="221"/>
      <c r="H198" s="221"/>
      <c r="I198" s="221"/>
      <c r="J198" s="222" t="s">
        <v>240</v>
      </c>
      <c r="K198" s="223">
        <v>336.524</v>
      </c>
      <c r="L198" s="224">
        <v>0</v>
      </c>
      <c r="M198" s="225"/>
      <c r="N198" s="226">
        <f>ROUND(L198*K198,2)</f>
        <v>0</v>
      </c>
      <c r="O198" s="226"/>
      <c r="P198" s="226"/>
      <c r="Q198" s="226"/>
      <c r="R198" s="48"/>
      <c r="T198" s="227" t="s">
        <v>23</v>
      </c>
      <c r="U198" s="56" t="s">
        <v>47</v>
      </c>
      <c r="V198" s="47"/>
      <c r="W198" s="228">
        <f>V198*K198</f>
        <v>0</v>
      </c>
      <c r="X198" s="228">
        <v>0</v>
      </c>
      <c r="Y198" s="228">
        <f>X198*K198</f>
        <v>0</v>
      </c>
      <c r="Z198" s="228">
        <v>0.0025999999999999999</v>
      </c>
      <c r="AA198" s="229">
        <f>Z198*K198</f>
        <v>0.87496239999999992</v>
      </c>
      <c r="AR198" s="22" t="s">
        <v>267</v>
      </c>
      <c r="AT198" s="22" t="s">
        <v>193</v>
      </c>
      <c r="AU198" s="22" t="s">
        <v>147</v>
      </c>
      <c r="AY198" s="22" t="s">
        <v>192</v>
      </c>
      <c r="BE198" s="142">
        <f>IF(U198="základní",N198,0)</f>
        <v>0</v>
      </c>
      <c r="BF198" s="142">
        <f>IF(U198="snížená",N198,0)</f>
        <v>0</v>
      </c>
      <c r="BG198" s="142">
        <f>IF(U198="zákl. přenesená",N198,0)</f>
        <v>0</v>
      </c>
      <c r="BH198" s="142">
        <f>IF(U198="sníž. přenesená",N198,0)</f>
        <v>0</v>
      </c>
      <c r="BI198" s="142">
        <f>IF(U198="nulová",N198,0)</f>
        <v>0</v>
      </c>
      <c r="BJ198" s="22" t="s">
        <v>25</v>
      </c>
      <c r="BK198" s="142">
        <f>ROUND(L198*K198,2)</f>
        <v>0</v>
      </c>
      <c r="BL198" s="22" t="s">
        <v>267</v>
      </c>
      <c r="BM198" s="22" t="s">
        <v>334</v>
      </c>
    </row>
    <row r="199" s="10" customFormat="1" ht="16.5" customHeight="1">
      <c r="B199" s="238"/>
      <c r="C199" s="239"/>
      <c r="D199" s="239"/>
      <c r="E199" s="240" t="s">
        <v>23</v>
      </c>
      <c r="F199" s="241" t="s">
        <v>320</v>
      </c>
      <c r="G199" s="242"/>
      <c r="H199" s="242"/>
      <c r="I199" s="242"/>
      <c r="J199" s="239"/>
      <c r="K199" s="243">
        <v>336.524</v>
      </c>
      <c r="L199" s="239"/>
      <c r="M199" s="239"/>
      <c r="N199" s="239"/>
      <c r="O199" s="239"/>
      <c r="P199" s="239"/>
      <c r="Q199" s="239"/>
      <c r="R199" s="244"/>
      <c r="T199" s="245"/>
      <c r="U199" s="239"/>
      <c r="V199" s="239"/>
      <c r="W199" s="239"/>
      <c r="X199" s="239"/>
      <c r="Y199" s="239"/>
      <c r="Z199" s="239"/>
      <c r="AA199" s="246"/>
      <c r="AT199" s="247" t="s">
        <v>204</v>
      </c>
      <c r="AU199" s="247" t="s">
        <v>147</v>
      </c>
      <c r="AV199" s="10" t="s">
        <v>147</v>
      </c>
      <c r="AW199" s="10" t="s">
        <v>205</v>
      </c>
      <c r="AX199" s="10" t="s">
        <v>25</v>
      </c>
      <c r="AY199" s="247" t="s">
        <v>192</v>
      </c>
    </row>
    <row r="200" s="1" customFormat="1" ht="16.5" customHeight="1">
      <c r="B200" s="46"/>
      <c r="C200" s="219" t="s">
        <v>345</v>
      </c>
      <c r="D200" s="219" t="s">
        <v>193</v>
      </c>
      <c r="E200" s="220" t="s">
        <v>336</v>
      </c>
      <c r="F200" s="221" t="s">
        <v>337</v>
      </c>
      <c r="G200" s="221"/>
      <c r="H200" s="221"/>
      <c r="I200" s="221"/>
      <c r="J200" s="222" t="s">
        <v>240</v>
      </c>
      <c r="K200" s="223">
        <v>518</v>
      </c>
      <c r="L200" s="224">
        <v>0</v>
      </c>
      <c r="M200" s="225"/>
      <c r="N200" s="226">
        <f>ROUND(L200*K200,2)</f>
        <v>0</v>
      </c>
      <c r="O200" s="226"/>
      <c r="P200" s="226"/>
      <c r="Q200" s="226"/>
      <c r="R200" s="48"/>
      <c r="T200" s="227" t="s">
        <v>23</v>
      </c>
      <c r="U200" s="56" t="s">
        <v>47</v>
      </c>
      <c r="V200" s="47"/>
      <c r="W200" s="228">
        <f>V200*K200</f>
        <v>0</v>
      </c>
      <c r="X200" s="228">
        <v>0</v>
      </c>
      <c r="Y200" s="228">
        <f>X200*K200</f>
        <v>0</v>
      </c>
      <c r="Z200" s="228">
        <v>0.0039399999999999999</v>
      </c>
      <c r="AA200" s="229">
        <f>Z200*K200</f>
        <v>2.0409199999999998</v>
      </c>
      <c r="AR200" s="22" t="s">
        <v>267</v>
      </c>
      <c r="AT200" s="22" t="s">
        <v>193</v>
      </c>
      <c r="AU200" s="22" t="s">
        <v>147</v>
      </c>
      <c r="AY200" s="22" t="s">
        <v>192</v>
      </c>
      <c r="BE200" s="142">
        <f>IF(U200="základní",N200,0)</f>
        <v>0</v>
      </c>
      <c r="BF200" s="142">
        <f>IF(U200="snížená",N200,0)</f>
        <v>0</v>
      </c>
      <c r="BG200" s="142">
        <f>IF(U200="zákl. přenesená",N200,0)</f>
        <v>0</v>
      </c>
      <c r="BH200" s="142">
        <f>IF(U200="sníž. přenesená",N200,0)</f>
        <v>0</v>
      </c>
      <c r="BI200" s="142">
        <f>IF(U200="nulová",N200,0)</f>
        <v>0</v>
      </c>
      <c r="BJ200" s="22" t="s">
        <v>25</v>
      </c>
      <c r="BK200" s="142">
        <f>ROUND(L200*K200,2)</f>
        <v>0</v>
      </c>
      <c r="BL200" s="22" t="s">
        <v>267</v>
      </c>
      <c r="BM200" s="22" t="s">
        <v>338</v>
      </c>
    </row>
    <row r="201" s="10" customFormat="1" ht="16.5" customHeight="1">
      <c r="B201" s="238"/>
      <c r="C201" s="239"/>
      <c r="D201" s="239"/>
      <c r="E201" s="240" t="s">
        <v>23</v>
      </c>
      <c r="F201" s="241" t="s">
        <v>339</v>
      </c>
      <c r="G201" s="242"/>
      <c r="H201" s="242"/>
      <c r="I201" s="242"/>
      <c r="J201" s="239"/>
      <c r="K201" s="243">
        <v>518</v>
      </c>
      <c r="L201" s="239"/>
      <c r="M201" s="239"/>
      <c r="N201" s="239"/>
      <c r="O201" s="239"/>
      <c r="P201" s="239"/>
      <c r="Q201" s="239"/>
      <c r="R201" s="244"/>
      <c r="T201" s="245"/>
      <c r="U201" s="239"/>
      <c r="V201" s="239"/>
      <c r="W201" s="239"/>
      <c r="X201" s="239"/>
      <c r="Y201" s="239"/>
      <c r="Z201" s="239"/>
      <c r="AA201" s="246"/>
      <c r="AT201" s="247" t="s">
        <v>204</v>
      </c>
      <c r="AU201" s="247" t="s">
        <v>147</v>
      </c>
      <c r="AV201" s="10" t="s">
        <v>147</v>
      </c>
      <c r="AW201" s="10" t="s">
        <v>205</v>
      </c>
      <c r="AX201" s="10" t="s">
        <v>25</v>
      </c>
      <c r="AY201" s="247" t="s">
        <v>192</v>
      </c>
    </row>
    <row r="202" s="1" customFormat="1" ht="16.5" customHeight="1">
      <c r="B202" s="46"/>
      <c r="C202" s="219" t="s">
        <v>350</v>
      </c>
      <c r="D202" s="219" t="s">
        <v>193</v>
      </c>
      <c r="E202" s="220" t="s">
        <v>341</v>
      </c>
      <c r="F202" s="221" t="s">
        <v>342</v>
      </c>
      <c r="G202" s="221"/>
      <c r="H202" s="221"/>
      <c r="I202" s="221"/>
      <c r="J202" s="222" t="s">
        <v>196</v>
      </c>
      <c r="K202" s="223">
        <v>34</v>
      </c>
      <c r="L202" s="224">
        <v>0</v>
      </c>
      <c r="M202" s="225"/>
      <c r="N202" s="226">
        <f>ROUND(L202*K202,2)</f>
        <v>0</v>
      </c>
      <c r="O202" s="226"/>
      <c r="P202" s="226"/>
      <c r="Q202" s="226"/>
      <c r="R202" s="48"/>
      <c r="T202" s="227" t="s">
        <v>23</v>
      </c>
      <c r="U202" s="56" t="s">
        <v>47</v>
      </c>
      <c r="V202" s="47"/>
      <c r="W202" s="228">
        <f>V202*K202</f>
        <v>0</v>
      </c>
      <c r="X202" s="228">
        <v>0</v>
      </c>
      <c r="Y202" s="228">
        <f>X202*K202</f>
        <v>0</v>
      </c>
      <c r="Z202" s="228">
        <v>0.0039399999999999999</v>
      </c>
      <c r="AA202" s="229">
        <f>Z202*K202</f>
        <v>0.13396</v>
      </c>
      <c r="AR202" s="22" t="s">
        <v>267</v>
      </c>
      <c r="AT202" s="22" t="s">
        <v>193</v>
      </c>
      <c r="AU202" s="22" t="s">
        <v>147</v>
      </c>
      <c r="AY202" s="22" t="s">
        <v>192</v>
      </c>
      <c r="BE202" s="142">
        <f>IF(U202="základní",N202,0)</f>
        <v>0</v>
      </c>
      <c r="BF202" s="142">
        <f>IF(U202="snížená",N202,0)</f>
        <v>0</v>
      </c>
      <c r="BG202" s="142">
        <f>IF(U202="zákl. přenesená",N202,0)</f>
        <v>0</v>
      </c>
      <c r="BH202" s="142">
        <f>IF(U202="sníž. přenesená",N202,0)</f>
        <v>0</v>
      </c>
      <c r="BI202" s="142">
        <f>IF(U202="nulová",N202,0)</f>
        <v>0</v>
      </c>
      <c r="BJ202" s="22" t="s">
        <v>25</v>
      </c>
      <c r="BK202" s="142">
        <f>ROUND(L202*K202,2)</f>
        <v>0</v>
      </c>
      <c r="BL202" s="22" t="s">
        <v>267</v>
      </c>
      <c r="BM202" s="22" t="s">
        <v>343</v>
      </c>
    </row>
    <row r="203" s="10" customFormat="1" ht="16.5" customHeight="1">
      <c r="B203" s="238"/>
      <c r="C203" s="239"/>
      <c r="D203" s="239"/>
      <c r="E203" s="240" t="s">
        <v>23</v>
      </c>
      <c r="F203" s="241" t="s">
        <v>344</v>
      </c>
      <c r="G203" s="242"/>
      <c r="H203" s="242"/>
      <c r="I203" s="242"/>
      <c r="J203" s="239"/>
      <c r="K203" s="243">
        <v>34</v>
      </c>
      <c r="L203" s="239"/>
      <c r="M203" s="239"/>
      <c r="N203" s="239"/>
      <c r="O203" s="239"/>
      <c r="P203" s="239"/>
      <c r="Q203" s="239"/>
      <c r="R203" s="244"/>
      <c r="T203" s="245"/>
      <c r="U203" s="239"/>
      <c r="V203" s="239"/>
      <c r="W203" s="239"/>
      <c r="X203" s="239"/>
      <c r="Y203" s="239"/>
      <c r="Z203" s="239"/>
      <c r="AA203" s="246"/>
      <c r="AT203" s="247" t="s">
        <v>204</v>
      </c>
      <c r="AU203" s="247" t="s">
        <v>147</v>
      </c>
      <c r="AV203" s="10" t="s">
        <v>147</v>
      </c>
      <c r="AW203" s="10" t="s">
        <v>205</v>
      </c>
      <c r="AX203" s="10" t="s">
        <v>25</v>
      </c>
      <c r="AY203" s="247" t="s">
        <v>192</v>
      </c>
    </row>
    <row r="204" s="9" customFormat="1" ht="29.88" customHeight="1">
      <c r="B204" s="206"/>
      <c r="C204" s="207"/>
      <c r="D204" s="216" t="s">
        <v>165</v>
      </c>
      <c r="E204" s="216"/>
      <c r="F204" s="216"/>
      <c r="G204" s="216"/>
      <c r="H204" s="216"/>
      <c r="I204" s="216"/>
      <c r="J204" s="216"/>
      <c r="K204" s="216"/>
      <c r="L204" s="216"/>
      <c r="M204" s="216"/>
      <c r="N204" s="217">
        <f>BK204</f>
        <v>0</v>
      </c>
      <c r="O204" s="218"/>
      <c r="P204" s="218"/>
      <c r="Q204" s="218"/>
      <c r="R204" s="209"/>
      <c r="T204" s="210"/>
      <c r="U204" s="207"/>
      <c r="V204" s="207"/>
      <c r="W204" s="211">
        <f>SUM(W205:W212)</f>
        <v>0</v>
      </c>
      <c r="X204" s="207"/>
      <c r="Y204" s="211">
        <f>SUM(Y205:Y212)</f>
        <v>0</v>
      </c>
      <c r="Z204" s="207"/>
      <c r="AA204" s="212">
        <f>SUM(AA205:AA212)</f>
        <v>26.428198999999999</v>
      </c>
      <c r="AR204" s="213" t="s">
        <v>147</v>
      </c>
      <c r="AT204" s="214" t="s">
        <v>81</v>
      </c>
      <c r="AU204" s="214" t="s">
        <v>25</v>
      </c>
      <c r="AY204" s="213" t="s">
        <v>192</v>
      </c>
      <c r="BK204" s="215">
        <f>SUM(BK205:BK212)</f>
        <v>0</v>
      </c>
    </row>
    <row r="205" s="1" customFormat="1" ht="25.5" customHeight="1">
      <c r="B205" s="46"/>
      <c r="C205" s="219" t="s">
        <v>355</v>
      </c>
      <c r="D205" s="219" t="s">
        <v>193</v>
      </c>
      <c r="E205" s="220" t="s">
        <v>346</v>
      </c>
      <c r="F205" s="221" t="s">
        <v>347</v>
      </c>
      <c r="G205" s="221"/>
      <c r="H205" s="221"/>
      <c r="I205" s="221"/>
      <c r="J205" s="222" t="s">
        <v>23</v>
      </c>
      <c r="K205" s="223">
        <v>3247.4569999999999</v>
      </c>
      <c r="L205" s="224">
        <v>0</v>
      </c>
      <c r="M205" s="225"/>
      <c r="N205" s="226">
        <f>ROUND(L205*K205,2)</f>
        <v>0</v>
      </c>
      <c r="O205" s="226"/>
      <c r="P205" s="226"/>
      <c r="Q205" s="226"/>
      <c r="R205" s="48"/>
      <c r="T205" s="227" t="s">
        <v>23</v>
      </c>
      <c r="U205" s="56" t="s">
        <v>47</v>
      </c>
      <c r="V205" s="47"/>
      <c r="W205" s="228">
        <f>V205*K205</f>
        <v>0</v>
      </c>
      <c r="X205" s="228">
        <v>0</v>
      </c>
      <c r="Y205" s="228">
        <f>X205*K205</f>
        <v>0</v>
      </c>
      <c r="Z205" s="228">
        <v>0.0070000000000000001</v>
      </c>
      <c r="AA205" s="229">
        <f>Z205*K205</f>
        <v>22.732199000000001</v>
      </c>
      <c r="AR205" s="22" t="s">
        <v>267</v>
      </c>
      <c r="AT205" s="22" t="s">
        <v>193</v>
      </c>
      <c r="AU205" s="22" t="s">
        <v>147</v>
      </c>
      <c r="AY205" s="22" t="s">
        <v>192</v>
      </c>
      <c r="BE205" s="142">
        <f>IF(U205="základní",N205,0)</f>
        <v>0</v>
      </c>
      <c r="BF205" s="142">
        <f>IF(U205="snížená",N205,0)</f>
        <v>0</v>
      </c>
      <c r="BG205" s="142">
        <f>IF(U205="zákl. přenesená",N205,0)</f>
        <v>0</v>
      </c>
      <c r="BH205" s="142">
        <f>IF(U205="sníž. přenesená",N205,0)</f>
        <v>0</v>
      </c>
      <c r="BI205" s="142">
        <f>IF(U205="nulová",N205,0)</f>
        <v>0</v>
      </c>
      <c r="BJ205" s="22" t="s">
        <v>25</v>
      </c>
      <c r="BK205" s="142">
        <f>ROUND(L205*K205,2)</f>
        <v>0</v>
      </c>
      <c r="BL205" s="22" t="s">
        <v>267</v>
      </c>
      <c r="BM205" s="22" t="s">
        <v>348</v>
      </c>
    </row>
    <row r="206" s="10" customFormat="1" ht="16.5" customHeight="1">
      <c r="B206" s="238"/>
      <c r="C206" s="239"/>
      <c r="D206" s="239"/>
      <c r="E206" s="240" t="s">
        <v>23</v>
      </c>
      <c r="F206" s="241" t="s">
        <v>349</v>
      </c>
      <c r="G206" s="242"/>
      <c r="H206" s="242"/>
      <c r="I206" s="242"/>
      <c r="J206" s="239"/>
      <c r="K206" s="243">
        <v>3247.4566</v>
      </c>
      <c r="L206" s="239"/>
      <c r="M206" s="239"/>
      <c r="N206" s="239"/>
      <c r="O206" s="239"/>
      <c r="P206" s="239"/>
      <c r="Q206" s="239"/>
      <c r="R206" s="244"/>
      <c r="T206" s="245"/>
      <c r="U206" s="239"/>
      <c r="V206" s="239"/>
      <c r="W206" s="239"/>
      <c r="X206" s="239"/>
      <c r="Y206" s="239"/>
      <c r="Z206" s="239"/>
      <c r="AA206" s="246"/>
      <c r="AT206" s="247" t="s">
        <v>204</v>
      </c>
      <c r="AU206" s="247" t="s">
        <v>147</v>
      </c>
      <c r="AV206" s="10" t="s">
        <v>147</v>
      </c>
      <c r="AW206" s="10" t="s">
        <v>205</v>
      </c>
      <c r="AX206" s="10" t="s">
        <v>25</v>
      </c>
      <c r="AY206" s="247" t="s">
        <v>192</v>
      </c>
    </row>
    <row r="207" s="1" customFormat="1" ht="38.25" customHeight="1">
      <c r="B207" s="46"/>
      <c r="C207" s="219" t="s">
        <v>360</v>
      </c>
      <c r="D207" s="219" t="s">
        <v>193</v>
      </c>
      <c r="E207" s="220" t="s">
        <v>351</v>
      </c>
      <c r="F207" s="221" t="s">
        <v>352</v>
      </c>
      <c r="G207" s="221"/>
      <c r="H207" s="221"/>
      <c r="I207" s="221"/>
      <c r="J207" s="222" t="s">
        <v>210</v>
      </c>
      <c r="K207" s="223">
        <v>336</v>
      </c>
      <c r="L207" s="224">
        <v>0</v>
      </c>
      <c r="M207" s="225"/>
      <c r="N207" s="226">
        <f>ROUND(L207*K207,2)</f>
        <v>0</v>
      </c>
      <c r="O207" s="226"/>
      <c r="P207" s="226"/>
      <c r="Q207" s="226"/>
      <c r="R207" s="48"/>
      <c r="T207" s="227" t="s">
        <v>23</v>
      </c>
      <c r="U207" s="56" t="s">
        <v>47</v>
      </c>
      <c r="V207" s="47"/>
      <c r="W207" s="228">
        <f>V207*K207</f>
        <v>0</v>
      </c>
      <c r="X207" s="228">
        <v>0</v>
      </c>
      <c r="Y207" s="228">
        <f>X207*K207</f>
        <v>0</v>
      </c>
      <c r="Z207" s="228">
        <v>0.010999999999999999</v>
      </c>
      <c r="AA207" s="229">
        <f>Z207*K207</f>
        <v>3.6959999999999997</v>
      </c>
      <c r="AR207" s="22" t="s">
        <v>267</v>
      </c>
      <c r="AT207" s="22" t="s">
        <v>193</v>
      </c>
      <c r="AU207" s="22" t="s">
        <v>147</v>
      </c>
      <c r="AY207" s="22" t="s">
        <v>192</v>
      </c>
      <c r="BE207" s="142">
        <f>IF(U207="základní",N207,0)</f>
        <v>0</v>
      </c>
      <c r="BF207" s="142">
        <f>IF(U207="snížená",N207,0)</f>
        <v>0</v>
      </c>
      <c r="BG207" s="142">
        <f>IF(U207="zákl. přenesená",N207,0)</f>
        <v>0</v>
      </c>
      <c r="BH207" s="142">
        <f>IF(U207="sníž. přenesená",N207,0)</f>
        <v>0</v>
      </c>
      <c r="BI207" s="142">
        <f>IF(U207="nulová",N207,0)</f>
        <v>0</v>
      </c>
      <c r="BJ207" s="22" t="s">
        <v>25</v>
      </c>
      <c r="BK207" s="142">
        <f>ROUND(L207*K207,2)</f>
        <v>0</v>
      </c>
      <c r="BL207" s="22" t="s">
        <v>267</v>
      </c>
      <c r="BM207" s="22" t="s">
        <v>415</v>
      </c>
    </row>
    <row r="208" s="10" customFormat="1" ht="16.5" customHeight="1">
      <c r="B208" s="238"/>
      <c r="C208" s="239"/>
      <c r="D208" s="239"/>
      <c r="E208" s="240" t="s">
        <v>23</v>
      </c>
      <c r="F208" s="241" t="s">
        <v>354</v>
      </c>
      <c r="G208" s="242"/>
      <c r="H208" s="242"/>
      <c r="I208" s="242"/>
      <c r="J208" s="239"/>
      <c r="K208" s="243">
        <v>336</v>
      </c>
      <c r="L208" s="239"/>
      <c r="M208" s="239"/>
      <c r="N208" s="239"/>
      <c r="O208" s="239"/>
      <c r="P208" s="239"/>
      <c r="Q208" s="239"/>
      <c r="R208" s="244"/>
      <c r="T208" s="245"/>
      <c r="U208" s="239"/>
      <c r="V208" s="239"/>
      <c r="W208" s="239"/>
      <c r="X208" s="239"/>
      <c r="Y208" s="239"/>
      <c r="Z208" s="239"/>
      <c r="AA208" s="246"/>
      <c r="AT208" s="247" t="s">
        <v>204</v>
      </c>
      <c r="AU208" s="247" t="s">
        <v>147</v>
      </c>
      <c r="AV208" s="10" t="s">
        <v>147</v>
      </c>
      <c r="AW208" s="10" t="s">
        <v>205</v>
      </c>
      <c r="AX208" s="10" t="s">
        <v>25</v>
      </c>
      <c r="AY208" s="247" t="s">
        <v>192</v>
      </c>
    </row>
    <row r="209" s="1" customFormat="1" ht="16.5" customHeight="1">
      <c r="B209" s="46"/>
      <c r="C209" s="219" t="s">
        <v>364</v>
      </c>
      <c r="D209" s="219" t="s">
        <v>193</v>
      </c>
      <c r="E209" s="220" t="s">
        <v>356</v>
      </c>
      <c r="F209" s="221" t="s">
        <v>357</v>
      </c>
      <c r="G209" s="221"/>
      <c r="H209" s="221"/>
      <c r="I209" s="221"/>
      <c r="J209" s="222" t="s">
        <v>210</v>
      </c>
      <c r="K209" s="223">
        <v>2934.085</v>
      </c>
      <c r="L209" s="224">
        <v>0</v>
      </c>
      <c r="M209" s="225"/>
      <c r="N209" s="226">
        <f>ROUND(L209*K209,2)</f>
        <v>0</v>
      </c>
      <c r="O209" s="226"/>
      <c r="P209" s="226"/>
      <c r="Q209" s="226"/>
      <c r="R209" s="48"/>
      <c r="T209" s="227" t="s">
        <v>23</v>
      </c>
      <c r="U209" s="56" t="s">
        <v>47</v>
      </c>
      <c r="V209" s="47"/>
      <c r="W209" s="228">
        <f>V209*K209</f>
        <v>0</v>
      </c>
      <c r="X209" s="228">
        <v>0</v>
      </c>
      <c r="Y209" s="228">
        <f>X209*K209</f>
        <v>0</v>
      </c>
      <c r="Z209" s="228">
        <v>0</v>
      </c>
      <c r="AA209" s="229">
        <f>Z209*K209</f>
        <v>0</v>
      </c>
      <c r="AR209" s="22" t="s">
        <v>267</v>
      </c>
      <c r="AT209" s="22" t="s">
        <v>193</v>
      </c>
      <c r="AU209" s="22" t="s">
        <v>147</v>
      </c>
      <c r="AY209" s="22" t="s">
        <v>192</v>
      </c>
      <c r="BE209" s="142">
        <f>IF(U209="základní",N209,0)</f>
        <v>0</v>
      </c>
      <c r="BF209" s="142">
        <f>IF(U209="snížená",N209,0)</f>
        <v>0</v>
      </c>
      <c r="BG209" s="142">
        <f>IF(U209="zákl. přenesená",N209,0)</f>
        <v>0</v>
      </c>
      <c r="BH209" s="142">
        <f>IF(U209="sníž. přenesená",N209,0)</f>
        <v>0</v>
      </c>
      <c r="BI209" s="142">
        <f>IF(U209="nulová",N209,0)</f>
        <v>0</v>
      </c>
      <c r="BJ209" s="22" t="s">
        <v>25</v>
      </c>
      <c r="BK209" s="142">
        <f>ROUND(L209*K209,2)</f>
        <v>0</v>
      </c>
      <c r="BL209" s="22" t="s">
        <v>267</v>
      </c>
      <c r="BM209" s="22" t="s">
        <v>358</v>
      </c>
    </row>
    <row r="210" s="10" customFormat="1" ht="16.5" customHeight="1">
      <c r="B210" s="238"/>
      <c r="C210" s="239"/>
      <c r="D210" s="239"/>
      <c r="E210" s="240" t="s">
        <v>23</v>
      </c>
      <c r="F210" s="241" t="s">
        <v>359</v>
      </c>
      <c r="G210" s="242"/>
      <c r="H210" s="242"/>
      <c r="I210" s="242"/>
      <c r="J210" s="239"/>
      <c r="K210" s="243">
        <v>2934.085</v>
      </c>
      <c r="L210" s="239"/>
      <c r="M210" s="239"/>
      <c r="N210" s="239"/>
      <c r="O210" s="239"/>
      <c r="P210" s="239"/>
      <c r="Q210" s="239"/>
      <c r="R210" s="244"/>
      <c r="T210" s="245"/>
      <c r="U210" s="239"/>
      <c r="V210" s="239"/>
      <c r="W210" s="239"/>
      <c r="X210" s="239"/>
      <c r="Y210" s="239"/>
      <c r="Z210" s="239"/>
      <c r="AA210" s="246"/>
      <c r="AT210" s="247" t="s">
        <v>204</v>
      </c>
      <c r="AU210" s="247" t="s">
        <v>147</v>
      </c>
      <c r="AV210" s="10" t="s">
        <v>147</v>
      </c>
      <c r="AW210" s="10" t="s">
        <v>205</v>
      </c>
      <c r="AX210" s="10" t="s">
        <v>25</v>
      </c>
      <c r="AY210" s="247" t="s">
        <v>192</v>
      </c>
    </row>
    <row r="211" s="1" customFormat="1" ht="16.5" customHeight="1">
      <c r="B211" s="46"/>
      <c r="C211" s="219" t="s">
        <v>370</v>
      </c>
      <c r="D211" s="219" t="s">
        <v>193</v>
      </c>
      <c r="E211" s="220" t="s">
        <v>361</v>
      </c>
      <c r="F211" s="221" t="s">
        <v>362</v>
      </c>
      <c r="G211" s="221"/>
      <c r="H211" s="221"/>
      <c r="I211" s="221"/>
      <c r="J211" s="222" t="s">
        <v>210</v>
      </c>
      <c r="K211" s="223">
        <v>2934.085</v>
      </c>
      <c r="L211" s="224">
        <v>0</v>
      </c>
      <c r="M211" s="225"/>
      <c r="N211" s="226">
        <f>ROUND(L211*K211,2)</f>
        <v>0</v>
      </c>
      <c r="O211" s="226"/>
      <c r="P211" s="226"/>
      <c r="Q211" s="226"/>
      <c r="R211" s="48"/>
      <c r="T211" s="227" t="s">
        <v>23</v>
      </c>
      <c r="U211" s="56" t="s">
        <v>47</v>
      </c>
      <c r="V211" s="47"/>
      <c r="W211" s="228">
        <f>V211*K211</f>
        <v>0</v>
      </c>
      <c r="X211" s="228">
        <v>0</v>
      </c>
      <c r="Y211" s="228">
        <f>X211*K211</f>
        <v>0</v>
      </c>
      <c r="Z211" s="228">
        <v>0</v>
      </c>
      <c r="AA211" s="229">
        <f>Z211*K211</f>
        <v>0</v>
      </c>
      <c r="AR211" s="22" t="s">
        <v>267</v>
      </c>
      <c r="AT211" s="22" t="s">
        <v>193</v>
      </c>
      <c r="AU211" s="22" t="s">
        <v>147</v>
      </c>
      <c r="AY211" s="22" t="s">
        <v>192</v>
      </c>
      <c r="BE211" s="142">
        <f>IF(U211="základní",N211,0)</f>
        <v>0</v>
      </c>
      <c r="BF211" s="142">
        <f>IF(U211="snížená",N211,0)</f>
        <v>0</v>
      </c>
      <c r="BG211" s="142">
        <f>IF(U211="zákl. přenesená",N211,0)</f>
        <v>0</v>
      </c>
      <c r="BH211" s="142">
        <f>IF(U211="sníž. přenesená",N211,0)</f>
        <v>0</v>
      </c>
      <c r="BI211" s="142">
        <f>IF(U211="nulová",N211,0)</f>
        <v>0</v>
      </c>
      <c r="BJ211" s="22" t="s">
        <v>25</v>
      </c>
      <c r="BK211" s="142">
        <f>ROUND(L211*K211,2)</f>
        <v>0</v>
      </c>
      <c r="BL211" s="22" t="s">
        <v>267</v>
      </c>
      <c r="BM211" s="22" t="s">
        <v>363</v>
      </c>
    </row>
    <row r="212" s="10" customFormat="1" ht="16.5" customHeight="1">
      <c r="B212" s="238"/>
      <c r="C212" s="239"/>
      <c r="D212" s="239"/>
      <c r="E212" s="240" t="s">
        <v>23</v>
      </c>
      <c r="F212" s="241" t="s">
        <v>359</v>
      </c>
      <c r="G212" s="242"/>
      <c r="H212" s="242"/>
      <c r="I212" s="242"/>
      <c r="J212" s="239"/>
      <c r="K212" s="243">
        <v>2934.085</v>
      </c>
      <c r="L212" s="239"/>
      <c r="M212" s="239"/>
      <c r="N212" s="239"/>
      <c r="O212" s="239"/>
      <c r="P212" s="239"/>
      <c r="Q212" s="239"/>
      <c r="R212" s="244"/>
      <c r="T212" s="245"/>
      <c r="U212" s="239"/>
      <c r="V212" s="239"/>
      <c r="W212" s="239"/>
      <c r="X212" s="239"/>
      <c r="Y212" s="239"/>
      <c r="Z212" s="239"/>
      <c r="AA212" s="246"/>
      <c r="AT212" s="247" t="s">
        <v>204</v>
      </c>
      <c r="AU212" s="247" t="s">
        <v>147</v>
      </c>
      <c r="AV212" s="10" t="s">
        <v>147</v>
      </c>
      <c r="AW212" s="10" t="s">
        <v>205</v>
      </c>
      <c r="AX212" s="10" t="s">
        <v>25</v>
      </c>
      <c r="AY212" s="247" t="s">
        <v>192</v>
      </c>
    </row>
    <row r="213" s="9" customFormat="1" ht="37.44" customHeight="1">
      <c r="B213" s="206"/>
      <c r="C213" s="207"/>
      <c r="D213" s="208" t="s">
        <v>166</v>
      </c>
      <c r="E213" s="208"/>
      <c r="F213" s="208"/>
      <c r="G213" s="208"/>
      <c r="H213" s="208"/>
      <c r="I213" s="208"/>
      <c r="J213" s="208"/>
      <c r="K213" s="208"/>
      <c r="L213" s="208"/>
      <c r="M213" s="208"/>
      <c r="N213" s="185">
        <f>BK213</f>
        <v>0</v>
      </c>
      <c r="O213" s="178"/>
      <c r="P213" s="178"/>
      <c r="Q213" s="178"/>
      <c r="R213" s="209"/>
      <c r="T213" s="210"/>
      <c r="U213" s="207"/>
      <c r="V213" s="207"/>
      <c r="W213" s="211">
        <f>W214</f>
        <v>0</v>
      </c>
      <c r="X213" s="207"/>
      <c r="Y213" s="211">
        <f>Y214</f>
        <v>0</v>
      </c>
      <c r="Z213" s="207"/>
      <c r="AA213" s="212">
        <f>AA214</f>
        <v>0</v>
      </c>
      <c r="AR213" s="213" t="s">
        <v>207</v>
      </c>
      <c r="AT213" s="214" t="s">
        <v>81</v>
      </c>
      <c r="AU213" s="214" t="s">
        <v>82</v>
      </c>
      <c r="AY213" s="213" t="s">
        <v>192</v>
      </c>
      <c r="BK213" s="215">
        <f>BK214</f>
        <v>0</v>
      </c>
    </row>
    <row r="214" s="9" customFormat="1" ht="19.92" customHeight="1">
      <c r="B214" s="206"/>
      <c r="C214" s="207"/>
      <c r="D214" s="216" t="s">
        <v>167</v>
      </c>
      <c r="E214" s="216"/>
      <c r="F214" s="216"/>
      <c r="G214" s="216"/>
      <c r="H214" s="216"/>
      <c r="I214" s="216"/>
      <c r="J214" s="216"/>
      <c r="K214" s="216"/>
      <c r="L214" s="216"/>
      <c r="M214" s="216"/>
      <c r="N214" s="217">
        <f>BK214</f>
        <v>0</v>
      </c>
      <c r="O214" s="218"/>
      <c r="P214" s="218"/>
      <c r="Q214" s="218"/>
      <c r="R214" s="209"/>
      <c r="T214" s="210"/>
      <c r="U214" s="207"/>
      <c r="V214" s="207"/>
      <c r="W214" s="211">
        <f>SUM(W215:W222)</f>
        <v>0</v>
      </c>
      <c r="X214" s="207"/>
      <c r="Y214" s="211">
        <f>SUM(Y215:Y222)</f>
        <v>0</v>
      </c>
      <c r="Z214" s="207"/>
      <c r="AA214" s="212">
        <f>SUM(AA215:AA222)</f>
        <v>0</v>
      </c>
      <c r="AR214" s="213" t="s">
        <v>207</v>
      </c>
      <c r="AT214" s="214" t="s">
        <v>81</v>
      </c>
      <c r="AU214" s="214" t="s">
        <v>25</v>
      </c>
      <c r="AY214" s="213" t="s">
        <v>192</v>
      </c>
      <c r="BK214" s="215">
        <f>SUM(BK215:BK222)</f>
        <v>0</v>
      </c>
    </row>
    <row r="215" s="1" customFormat="1" ht="25.5" customHeight="1">
      <c r="B215" s="46"/>
      <c r="C215" s="219" t="s">
        <v>374</v>
      </c>
      <c r="D215" s="219" t="s">
        <v>193</v>
      </c>
      <c r="E215" s="220" t="s">
        <v>365</v>
      </c>
      <c r="F215" s="221" t="s">
        <v>366</v>
      </c>
      <c r="G215" s="221"/>
      <c r="H215" s="221"/>
      <c r="I215" s="221"/>
      <c r="J215" s="222" t="s">
        <v>245</v>
      </c>
      <c r="K215" s="223">
        <v>67.072000000000003</v>
      </c>
      <c r="L215" s="224">
        <v>0</v>
      </c>
      <c r="M215" s="225"/>
      <c r="N215" s="226">
        <f>ROUND(L215*K215,2)</f>
        <v>0</v>
      </c>
      <c r="O215" s="226"/>
      <c r="P215" s="226"/>
      <c r="Q215" s="226"/>
      <c r="R215" s="48"/>
      <c r="T215" s="227" t="s">
        <v>23</v>
      </c>
      <c r="U215" s="56" t="s">
        <v>47</v>
      </c>
      <c r="V215" s="47"/>
      <c r="W215" s="228">
        <f>V215*K215</f>
        <v>0</v>
      </c>
      <c r="X215" s="228">
        <v>0</v>
      </c>
      <c r="Y215" s="228">
        <f>X215*K215</f>
        <v>0</v>
      </c>
      <c r="Z215" s="228">
        <v>0</v>
      </c>
      <c r="AA215" s="229">
        <f>Z215*K215</f>
        <v>0</v>
      </c>
      <c r="AR215" s="22" t="s">
        <v>367</v>
      </c>
      <c r="AT215" s="22" t="s">
        <v>193</v>
      </c>
      <c r="AU215" s="22" t="s">
        <v>147</v>
      </c>
      <c r="AY215" s="22" t="s">
        <v>192</v>
      </c>
      <c r="BE215" s="142">
        <f>IF(U215="základní",N215,0)</f>
        <v>0</v>
      </c>
      <c r="BF215" s="142">
        <f>IF(U215="snížená",N215,0)</f>
        <v>0</v>
      </c>
      <c r="BG215" s="142">
        <f>IF(U215="zákl. přenesená",N215,0)</f>
        <v>0</v>
      </c>
      <c r="BH215" s="142">
        <f>IF(U215="sníž. přenesená",N215,0)</f>
        <v>0</v>
      </c>
      <c r="BI215" s="142">
        <f>IF(U215="nulová",N215,0)</f>
        <v>0</v>
      </c>
      <c r="BJ215" s="22" t="s">
        <v>25</v>
      </c>
      <c r="BK215" s="142">
        <f>ROUND(L215*K215,2)</f>
        <v>0</v>
      </c>
      <c r="BL215" s="22" t="s">
        <v>367</v>
      </c>
      <c r="BM215" s="22" t="s">
        <v>335</v>
      </c>
    </row>
    <row r="216" s="10" customFormat="1" ht="16.5" customHeight="1">
      <c r="B216" s="238"/>
      <c r="C216" s="239"/>
      <c r="D216" s="239"/>
      <c r="E216" s="240" t="s">
        <v>23</v>
      </c>
      <c r="F216" s="241" t="s">
        <v>368</v>
      </c>
      <c r="G216" s="242"/>
      <c r="H216" s="242"/>
      <c r="I216" s="242"/>
      <c r="J216" s="239"/>
      <c r="K216" s="243">
        <v>20.032271999999999</v>
      </c>
      <c r="L216" s="239"/>
      <c r="M216" s="239"/>
      <c r="N216" s="239"/>
      <c r="O216" s="239"/>
      <c r="P216" s="239"/>
      <c r="Q216" s="239"/>
      <c r="R216" s="244"/>
      <c r="T216" s="245"/>
      <c r="U216" s="239"/>
      <c r="V216" s="239"/>
      <c r="W216" s="239"/>
      <c r="X216" s="239"/>
      <c r="Y216" s="239"/>
      <c r="Z216" s="239"/>
      <c r="AA216" s="246"/>
      <c r="AT216" s="247" t="s">
        <v>204</v>
      </c>
      <c r="AU216" s="247" t="s">
        <v>147</v>
      </c>
      <c r="AV216" s="10" t="s">
        <v>147</v>
      </c>
      <c r="AW216" s="10" t="s">
        <v>205</v>
      </c>
      <c r="AX216" s="10" t="s">
        <v>82</v>
      </c>
      <c r="AY216" s="247" t="s">
        <v>192</v>
      </c>
    </row>
    <row r="217" s="10" customFormat="1" ht="38.25" customHeight="1">
      <c r="B217" s="238"/>
      <c r="C217" s="239"/>
      <c r="D217" s="239"/>
      <c r="E217" s="240" t="s">
        <v>23</v>
      </c>
      <c r="F217" s="257" t="s">
        <v>369</v>
      </c>
      <c r="G217" s="239"/>
      <c r="H217" s="239"/>
      <c r="I217" s="239"/>
      <c r="J217" s="239"/>
      <c r="K217" s="243">
        <v>47.0395094</v>
      </c>
      <c r="L217" s="239"/>
      <c r="M217" s="239"/>
      <c r="N217" s="239"/>
      <c r="O217" s="239"/>
      <c r="P217" s="239"/>
      <c r="Q217" s="239"/>
      <c r="R217" s="244"/>
      <c r="T217" s="245"/>
      <c r="U217" s="239"/>
      <c r="V217" s="239"/>
      <c r="W217" s="239"/>
      <c r="X217" s="239"/>
      <c r="Y217" s="239"/>
      <c r="Z217" s="239"/>
      <c r="AA217" s="246"/>
      <c r="AT217" s="247" t="s">
        <v>204</v>
      </c>
      <c r="AU217" s="247" t="s">
        <v>147</v>
      </c>
      <c r="AV217" s="10" t="s">
        <v>147</v>
      </c>
      <c r="AW217" s="10" t="s">
        <v>205</v>
      </c>
      <c r="AX217" s="10" t="s">
        <v>82</v>
      </c>
      <c r="AY217" s="247" t="s">
        <v>192</v>
      </c>
    </row>
    <row r="218" s="11" customFormat="1" ht="16.5" customHeight="1">
      <c r="B218" s="248"/>
      <c r="C218" s="249"/>
      <c r="D218" s="249"/>
      <c r="E218" s="250" t="s">
        <v>23</v>
      </c>
      <c r="F218" s="251" t="s">
        <v>206</v>
      </c>
      <c r="G218" s="249"/>
      <c r="H218" s="249"/>
      <c r="I218" s="249"/>
      <c r="J218" s="249"/>
      <c r="K218" s="252">
        <v>67.071781400000006</v>
      </c>
      <c r="L218" s="249"/>
      <c r="M218" s="249"/>
      <c r="N218" s="249"/>
      <c r="O218" s="249"/>
      <c r="P218" s="249"/>
      <c r="Q218" s="249"/>
      <c r="R218" s="253"/>
      <c r="T218" s="254"/>
      <c r="U218" s="249"/>
      <c r="V218" s="249"/>
      <c r="W218" s="249"/>
      <c r="X218" s="249"/>
      <c r="Y218" s="249"/>
      <c r="Z218" s="249"/>
      <c r="AA218" s="255"/>
      <c r="AT218" s="256" t="s">
        <v>204</v>
      </c>
      <c r="AU218" s="256" t="s">
        <v>147</v>
      </c>
      <c r="AV218" s="11" t="s">
        <v>197</v>
      </c>
      <c r="AW218" s="11" t="s">
        <v>205</v>
      </c>
      <c r="AX218" s="11" t="s">
        <v>25</v>
      </c>
      <c r="AY218" s="256" t="s">
        <v>192</v>
      </c>
    </row>
    <row r="219" s="1" customFormat="1" ht="16.5" customHeight="1">
      <c r="B219" s="46"/>
      <c r="C219" s="219" t="s">
        <v>409</v>
      </c>
      <c r="D219" s="219" t="s">
        <v>193</v>
      </c>
      <c r="E219" s="220" t="s">
        <v>371</v>
      </c>
      <c r="F219" s="221" t="s">
        <v>372</v>
      </c>
      <c r="G219" s="221"/>
      <c r="H219" s="221"/>
      <c r="I219" s="221"/>
      <c r="J219" s="222" t="s">
        <v>245</v>
      </c>
      <c r="K219" s="223">
        <v>11.946999999999999</v>
      </c>
      <c r="L219" s="224">
        <v>0</v>
      </c>
      <c r="M219" s="225"/>
      <c r="N219" s="226">
        <f>ROUND(L219*K219,2)</f>
        <v>0</v>
      </c>
      <c r="O219" s="226"/>
      <c r="P219" s="226"/>
      <c r="Q219" s="226"/>
      <c r="R219" s="48"/>
      <c r="T219" s="227" t="s">
        <v>23</v>
      </c>
      <c r="U219" s="56" t="s">
        <v>47</v>
      </c>
      <c r="V219" s="47"/>
      <c r="W219" s="228">
        <f>V219*K219</f>
        <v>0</v>
      </c>
      <c r="X219" s="228">
        <v>0</v>
      </c>
      <c r="Y219" s="228">
        <f>X219*K219</f>
        <v>0</v>
      </c>
      <c r="Z219" s="228">
        <v>0</v>
      </c>
      <c r="AA219" s="229">
        <f>Z219*K219</f>
        <v>0</v>
      </c>
      <c r="AR219" s="22" t="s">
        <v>367</v>
      </c>
      <c r="AT219" s="22" t="s">
        <v>193</v>
      </c>
      <c r="AU219" s="22" t="s">
        <v>147</v>
      </c>
      <c r="AY219" s="22" t="s">
        <v>192</v>
      </c>
      <c r="BE219" s="142">
        <f>IF(U219="základní",N219,0)</f>
        <v>0</v>
      </c>
      <c r="BF219" s="142">
        <f>IF(U219="snížená",N219,0)</f>
        <v>0</v>
      </c>
      <c r="BG219" s="142">
        <f>IF(U219="zákl. přenesená",N219,0)</f>
        <v>0</v>
      </c>
      <c r="BH219" s="142">
        <f>IF(U219="sníž. přenesená",N219,0)</f>
        <v>0</v>
      </c>
      <c r="BI219" s="142">
        <f>IF(U219="nulová",N219,0)</f>
        <v>0</v>
      </c>
      <c r="BJ219" s="22" t="s">
        <v>25</v>
      </c>
      <c r="BK219" s="142">
        <f>ROUND(L219*K219,2)</f>
        <v>0</v>
      </c>
      <c r="BL219" s="22" t="s">
        <v>367</v>
      </c>
      <c r="BM219" s="22" t="s">
        <v>340</v>
      </c>
    </row>
    <row r="220" s="10" customFormat="1" ht="16.5" customHeight="1">
      <c r="B220" s="238"/>
      <c r="C220" s="239"/>
      <c r="D220" s="239"/>
      <c r="E220" s="240" t="s">
        <v>23</v>
      </c>
      <c r="F220" s="241" t="s">
        <v>373</v>
      </c>
      <c r="G220" s="242"/>
      <c r="H220" s="242"/>
      <c r="I220" s="242"/>
      <c r="J220" s="239"/>
      <c r="K220" s="243">
        <v>11.946602</v>
      </c>
      <c r="L220" s="239"/>
      <c r="M220" s="239"/>
      <c r="N220" s="239"/>
      <c r="O220" s="239"/>
      <c r="P220" s="239"/>
      <c r="Q220" s="239"/>
      <c r="R220" s="244"/>
      <c r="T220" s="245"/>
      <c r="U220" s="239"/>
      <c r="V220" s="239"/>
      <c r="W220" s="239"/>
      <c r="X220" s="239"/>
      <c r="Y220" s="239"/>
      <c r="Z220" s="239"/>
      <c r="AA220" s="246"/>
      <c r="AT220" s="247" t="s">
        <v>204</v>
      </c>
      <c r="AU220" s="247" t="s">
        <v>147</v>
      </c>
      <c r="AV220" s="10" t="s">
        <v>147</v>
      </c>
      <c r="AW220" s="10" t="s">
        <v>205</v>
      </c>
      <c r="AX220" s="10" t="s">
        <v>25</v>
      </c>
      <c r="AY220" s="247" t="s">
        <v>192</v>
      </c>
    </row>
    <row r="221" s="1" customFormat="1" ht="16.5" customHeight="1">
      <c r="B221" s="46"/>
      <c r="C221" s="219" t="s">
        <v>410</v>
      </c>
      <c r="D221" s="219" t="s">
        <v>193</v>
      </c>
      <c r="E221" s="220" t="s">
        <v>375</v>
      </c>
      <c r="F221" s="221" t="s">
        <v>376</v>
      </c>
      <c r="G221" s="221"/>
      <c r="H221" s="221"/>
      <c r="I221" s="221"/>
      <c r="J221" s="222" t="s">
        <v>245</v>
      </c>
      <c r="K221" s="223">
        <v>7.8250000000000002</v>
      </c>
      <c r="L221" s="224">
        <v>0</v>
      </c>
      <c r="M221" s="225"/>
      <c r="N221" s="226">
        <f>ROUND(L221*K221,2)</f>
        <v>0</v>
      </c>
      <c r="O221" s="226"/>
      <c r="P221" s="226"/>
      <c r="Q221" s="226"/>
      <c r="R221" s="48"/>
      <c r="T221" s="227" t="s">
        <v>23</v>
      </c>
      <c r="U221" s="56" t="s">
        <v>47</v>
      </c>
      <c r="V221" s="47"/>
      <c r="W221" s="228">
        <f>V221*K221</f>
        <v>0</v>
      </c>
      <c r="X221" s="228">
        <v>0</v>
      </c>
      <c r="Y221" s="228">
        <f>X221*K221</f>
        <v>0</v>
      </c>
      <c r="Z221" s="228">
        <v>0</v>
      </c>
      <c r="AA221" s="229">
        <f>Z221*K221</f>
        <v>0</v>
      </c>
      <c r="AR221" s="22" t="s">
        <v>367</v>
      </c>
      <c r="AT221" s="22" t="s">
        <v>193</v>
      </c>
      <c r="AU221" s="22" t="s">
        <v>147</v>
      </c>
      <c r="AY221" s="22" t="s">
        <v>192</v>
      </c>
      <c r="BE221" s="142">
        <f>IF(U221="základní",N221,0)</f>
        <v>0</v>
      </c>
      <c r="BF221" s="142">
        <f>IF(U221="snížená",N221,0)</f>
        <v>0</v>
      </c>
      <c r="BG221" s="142">
        <f>IF(U221="zákl. přenesená",N221,0)</f>
        <v>0</v>
      </c>
      <c r="BH221" s="142">
        <f>IF(U221="sníž. přenesená",N221,0)</f>
        <v>0</v>
      </c>
      <c r="BI221" s="142">
        <f>IF(U221="nulová",N221,0)</f>
        <v>0</v>
      </c>
      <c r="BJ221" s="22" t="s">
        <v>25</v>
      </c>
      <c r="BK221" s="142">
        <f>ROUND(L221*K221,2)</f>
        <v>0</v>
      </c>
      <c r="BL221" s="22" t="s">
        <v>367</v>
      </c>
      <c r="BM221" s="22" t="s">
        <v>377</v>
      </c>
    </row>
    <row r="222" s="10" customFormat="1" ht="16.5" customHeight="1">
      <c r="B222" s="238"/>
      <c r="C222" s="239"/>
      <c r="D222" s="239"/>
      <c r="E222" s="240" t="s">
        <v>23</v>
      </c>
      <c r="F222" s="241" t="s">
        <v>378</v>
      </c>
      <c r="G222" s="242"/>
      <c r="H222" s="242"/>
      <c r="I222" s="242"/>
      <c r="J222" s="239"/>
      <c r="K222" s="243">
        <v>7.8248800000000003</v>
      </c>
      <c r="L222" s="239"/>
      <c r="M222" s="239"/>
      <c r="N222" s="239"/>
      <c r="O222" s="239"/>
      <c r="P222" s="239"/>
      <c r="Q222" s="239"/>
      <c r="R222" s="244"/>
      <c r="T222" s="245"/>
      <c r="U222" s="239"/>
      <c r="V222" s="239"/>
      <c r="W222" s="239"/>
      <c r="X222" s="239"/>
      <c r="Y222" s="239"/>
      <c r="Z222" s="239"/>
      <c r="AA222" s="246"/>
      <c r="AT222" s="247" t="s">
        <v>204</v>
      </c>
      <c r="AU222" s="247" t="s">
        <v>147</v>
      </c>
      <c r="AV222" s="10" t="s">
        <v>147</v>
      </c>
      <c r="AW222" s="10" t="s">
        <v>205</v>
      </c>
      <c r="AX222" s="10" t="s">
        <v>25</v>
      </c>
      <c r="AY222" s="247" t="s">
        <v>192</v>
      </c>
    </row>
    <row r="223" s="1" customFormat="1" ht="49.92" customHeight="1">
      <c r="B223" s="46"/>
      <c r="C223" s="47"/>
      <c r="D223" s="208" t="s">
        <v>379</v>
      </c>
      <c r="E223" s="47"/>
      <c r="F223" s="47"/>
      <c r="G223" s="47"/>
      <c r="H223" s="47"/>
      <c r="I223" s="47"/>
      <c r="J223" s="47"/>
      <c r="K223" s="47"/>
      <c r="L223" s="47"/>
      <c r="M223" s="47"/>
      <c r="N223" s="258">
        <f>BK223</f>
        <v>0</v>
      </c>
      <c r="O223" s="259"/>
      <c r="P223" s="259"/>
      <c r="Q223" s="259"/>
      <c r="R223" s="48"/>
      <c r="T223" s="190"/>
      <c r="U223" s="47"/>
      <c r="V223" s="47"/>
      <c r="W223" s="47"/>
      <c r="X223" s="47"/>
      <c r="Y223" s="47"/>
      <c r="Z223" s="47"/>
      <c r="AA223" s="100"/>
      <c r="AT223" s="22" t="s">
        <v>81</v>
      </c>
      <c r="AU223" s="22" t="s">
        <v>82</v>
      </c>
      <c r="AY223" s="22" t="s">
        <v>380</v>
      </c>
      <c r="BK223" s="142">
        <f>SUM(BK224:BK228)</f>
        <v>0</v>
      </c>
    </row>
    <row r="224" s="1" customFormat="1" ht="22.32" customHeight="1">
      <c r="B224" s="46"/>
      <c r="C224" s="260" t="s">
        <v>23</v>
      </c>
      <c r="D224" s="260" t="s">
        <v>193</v>
      </c>
      <c r="E224" s="261" t="s">
        <v>23</v>
      </c>
      <c r="F224" s="262" t="s">
        <v>23</v>
      </c>
      <c r="G224" s="262"/>
      <c r="H224" s="262"/>
      <c r="I224" s="262"/>
      <c r="J224" s="263" t="s">
        <v>23</v>
      </c>
      <c r="K224" s="264"/>
      <c r="L224" s="224"/>
      <c r="M224" s="226"/>
      <c r="N224" s="226">
        <f>BK224</f>
        <v>0</v>
      </c>
      <c r="O224" s="226"/>
      <c r="P224" s="226"/>
      <c r="Q224" s="226"/>
      <c r="R224" s="48"/>
      <c r="T224" s="227" t="s">
        <v>23</v>
      </c>
      <c r="U224" s="265" t="s">
        <v>47</v>
      </c>
      <c r="V224" s="47"/>
      <c r="W224" s="47"/>
      <c r="X224" s="47"/>
      <c r="Y224" s="47"/>
      <c r="Z224" s="47"/>
      <c r="AA224" s="100"/>
      <c r="AT224" s="22" t="s">
        <v>380</v>
      </c>
      <c r="AU224" s="22" t="s">
        <v>25</v>
      </c>
      <c r="AY224" s="22" t="s">
        <v>380</v>
      </c>
      <c r="BE224" s="142">
        <f>IF(U224="základní",N224,0)</f>
        <v>0</v>
      </c>
      <c r="BF224" s="142">
        <f>IF(U224="snížená",N224,0)</f>
        <v>0</v>
      </c>
      <c r="BG224" s="142">
        <f>IF(U224="zákl. přenesená",N224,0)</f>
        <v>0</v>
      </c>
      <c r="BH224" s="142">
        <f>IF(U224="sníž. přenesená",N224,0)</f>
        <v>0</v>
      </c>
      <c r="BI224" s="142">
        <f>IF(U224="nulová",N224,0)</f>
        <v>0</v>
      </c>
      <c r="BJ224" s="22" t="s">
        <v>25</v>
      </c>
      <c r="BK224" s="142">
        <f>L224*K224</f>
        <v>0</v>
      </c>
    </row>
    <row r="225" s="1" customFormat="1" ht="22.32" customHeight="1">
      <c r="B225" s="46"/>
      <c r="C225" s="260" t="s">
        <v>23</v>
      </c>
      <c r="D225" s="260" t="s">
        <v>193</v>
      </c>
      <c r="E225" s="261" t="s">
        <v>23</v>
      </c>
      <c r="F225" s="262" t="s">
        <v>23</v>
      </c>
      <c r="G225" s="262"/>
      <c r="H225" s="262"/>
      <c r="I225" s="262"/>
      <c r="J225" s="263" t="s">
        <v>23</v>
      </c>
      <c r="K225" s="264"/>
      <c r="L225" s="224"/>
      <c r="M225" s="226"/>
      <c r="N225" s="226">
        <f>BK225</f>
        <v>0</v>
      </c>
      <c r="O225" s="226"/>
      <c r="P225" s="226"/>
      <c r="Q225" s="226"/>
      <c r="R225" s="48"/>
      <c r="T225" s="227" t="s">
        <v>23</v>
      </c>
      <c r="U225" s="265" t="s">
        <v>47</v>
      </c>
      <c r="V225" s="47"/>
      <c r="W225" s="47"/>
      <c r="X225" s="47"/>
      <c r="Y225" s="47"/>
      <c r="Z225" s="47"/>
      <c r="AA225" s="100"/>
      <c r="AT225" s="22" t="s">
        <v>380</v>
      </c>
      <c r="AU225" s="22" t="s">
        <v>25</v>
      </c>
      <c r="AY225" s="22" t="s">
        <v>380</v>
      </c>
      <c r="BE225" s="142">
        <f>IF(U225="základní",N225,0)</f>
        <v>0</v>
      </c>
      <c r="BF225" s="142">
        <f>IF(U225="snížená",N225,0)</f>
        <v>0</v>
      </c>
      <c r="BG225" s="142">
        <f>IF(U225="zákl. přenesená",N225,0)</f>
        <v>0</v>
      </c>
      <c r="BH225" s="142">
        <f>IF(U225="sníž. přenesená",N225,0)</f>
        <v>0</v>
      </c>
      <c r="BI225" s="142">
        <f>IF(U225="nulová",N225,0)</f>
        <v>0</v>
      </c>
      <c r="BJ225" s="22" t="s">
        <v>25</v>
      </c>
      <c r="BK225" s="142">
        <f>L225*K225</f>
        <v>0</v>
      </c>
    </row>
    <row r="226" s="1" customFormat="1" ht="22.32" customHeight="1">
      <c r="B226" s="46"/>
      <c r="C226" s="260" t="s">
        <v>23</v>
      </c>
      <c r="D226" s="260" t="s">
        <v>193</v>
      </c>
      <c r="E226" s="261" t="s">
        <v>23</v>
      </c>
      <c r="F226" s="262" t="s">
        <v>23</v>
      </c>
      <c r="G226" s="262"/>
      <c r="H226" s="262"/>
      <c r="I226" s="262"/>
      <c r="J226" s="263" t="s">
        <v>23</v>
      </c>
      <c r="K226" s="264"/>
      <c r="L226" s="224"/>
      <c r="M226" s="226"/>
      <c r="N226" s="226">
        <f>BK226</f>
        <v>0</v>
      </c>
      <c r="O226" s="226"/>
      <c r="P226" s="226"/>
      <c r="Q226" s="226"/>
      <c r="R226" s="48"/>
      <c r="T226" s="227" t="s">
        <v>23</v>
      </c>
      <c r="U226" s="265" t="s">
        <v>47</v>
      </c>
      <c r="V226" s="47"/>
      <c r="W226" s="47"/>
      <c r="X226" s="47"/>
      <c r="Y226" s="47"/>
      <c r="Z226" s="47"/>
      <c r="AA226" s="100"/>
      <c r="AT226" s="22" t="s">
        <v>380</v>
      </c>
      <c r="AU226" s="22" t="s">
        <v>25</v>
      </c>
      <c r="AY226" s="22" t="s">
        <v>380</v>
      </c>
      <c r="BE226" s="142">
        <f>IF(U226="základní",N226,0)</f>
        <v>0</v>
      </c>
      <c r="BF226" s="142">
        <f>IF(U226="snížená",N226,0)</f>
        <v>0</v>
      </c>
      <c r="BG226" s="142">
        <f>IF(U226="zákl. přenesená",N226,0)</f>
        <v>0</v>
      </c>
      <c r="BH226" s="142">
        <f>IF(U226="sníž. přenesená",N226,0)</f>
        <v>0</v>
      </c>
      <c r="BI226" s="142">
        <f>IF(U226="nulová",N226,0)</f>
        <v>0</v>
      </c>
      <c r="BJ226" s="22" t="s">
        <v>25</v>
      </c>
      <c r="BK226" s="142">
        <f>L226*K226</f>
        <v>0</v>
      </c>
    </row>
    <row r="227" s="1" customFormat="1" ht="22.32" customHeight="1">
      <c r="B227" s="46"/>
      <c r="C227" s="260" t="s">
        <v>23</v>
      </c>
      <c r="D227" s="260" t="s">
        <v>193</v>
      </c>
      <c r="E227" s="261" t="s">
        <v>23</v>
      </c>
      <c r="F227" s="262" t="s">
        <v>23</v>
      </c>
      <c r="G227" s="262"/>
      <c r="H227" s="262"/>
      <c r="I227" s="262"/>
      <c r="J227" s="263" t="s">
        <v>23</v>
      </c>
      <c r="K227" s="264"/>
      <c r="L227" s="224"/>
      <c r="M227" s="226"/>
      <c r="N227" s="226">
        <f>BK227</f>
        <v>0</v>
      </c>
      <c r="O227" s="226"/>
      <c r="P227" s="226"/>
      <c r="Q227" s="226"/>
      <c r="R227" s="48"/>
      <c r="T227" s="227" t="s">
        <v>23</v>
      </c>
      <c r="U227" s="265" t="s">
        <v>47</v>
      </c>
      <c r="V227" s="47"/>
      <c r="W227" s="47"/>
      <c r="X227" s="47"/>
      <c r="Y227" s="47"/>
      <c r="Z227" s="47"/>
      <c r="AA227" s="100"/>
      <c r="AT227" s="22" t="s">
        <v>380</v>
      </c>
      <c r="AU227" s="22" t="s">
        <v>25</v>
      </c>
      <c r="AY227" s="22" t="s">
        <v>380</v>
      </c>
      <c r="BE227" s="142">
        <f>IF(U227="základní",N227,0)</f>
        <v>0</v>
      </c>
      <c r="BF227" s="142">
        <f>IF(U227="snížená",N227,0)</f>
        <v>0</v>
      </c>
      <c r="BG227" s="142">
        <f>IF(U227="zákl. přenesená",N227,0)</f>
        <v>0</v>
      </c>
      <c r="BH227" s="142">
        <f>IF(U227="sníž. přenesená",N227,0)</f>
        <v>0</v>
      </c>
      <c r="BI227" s="142">
        <f>IF(U227="nulová",N227,0)</f>
        <v>0</v>
      </c>
      <c r="BJ227" s="22" t="s">
        <v>25</v>
      </c>
      <c r="BK227" s="142">
        <f>L227*K227</f>
        <v>0</v>
      </c>
    </row>
    <row r="228" s="1" customFormat="1" ht="22.32" customHeight="1">
      <c r="B228" s="46"/>
      <c r="C228" s="260" t="s">
        <v>23</v>
      </c>
      <c r="D228" s="260" t="s">
        <v>193</v>
      </c>
      <c r="E228" s="261" t="s">
        <v>23</v>
      </c>
      <c r="F228" s="262" t="s">
        <v>23</v>
      </c>
      <c r="G228" s="262"/>
      <c r="H228" s="262"/>
      <c r="I228" s="262"/>
      <c r="J228" s="263" t="s">
        <v>23</v>
      </c>
      <c r="K228" s="264"/>
      <c r="L228" s="224"/>
      <c r="M228" s="226"/>
      <c r="N228" s="226">
        <f>BK228</f>
        <v>0</v>
      </c>
      <c r="O228" s="226"/>
      <c r="P228" s="226"/>
      <c r="Q228" s="226"/>
      <c r="R228" s="48"/>
      <c r="T228" s="227" t="s">
        <v>23</v>
      </c>
      <c r="U228" s="265" t="s">
        <v>47</v>
      </c>
      <c r="V228" s="72"/>
      <c r="W228" s="72"/>
      <c r="X228" s="72"/>
      <c r="Y228" s="72"/>
      <c r="Z228" s="72"/>
      <c r="AA228" s="74"/>
      <c r="AT228" s="22" t="s">
        <v>380</v>
      </c>
      <c r="AU228" s="22" t="s">
        <v>25</v>
      </c>
      <c r="AY228" s="22" t="s">
        <v>380</v>
      </c>
      <c r="BE228" s="142">
        <f>IF(U228="základní",N228,0)</f>
        <v>0</v>
      </c>
      <c r="BF228" s="142">
        <f>IF(U228="snížená",N228,0)</f>
        <v>0</v>
      </c>
      <c r="BG228" s="142">
        <f>IF(U228="zákl. přenesená",N228,0)</f>
        <v>0</v>
      </c>
      <c r="BH228" s="142">
        <f>IF(U228="sníž. přenesená",N228,0)</f>
        <v>0</v>
      </c>
      <c r="BI228" s="142">
        <f>IF(U228="nulová",N228,0)</f>
        <v>0</v>
      </c>
      <c r="BJ228" s="22" t="s">
        <v>25</v>
      </c>
      <c r="BK228" s="142">
        <f>L228*K228</f>
        <v>0</v>
      </c>
    </row>
    <row r="229" s="1" customFormat="1" ht="6.96" customHeight="1">
      <c r="B229" s="75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7"/>
    </row>
  </sheetData>
  <sheetProtection sheet="1" formatColumns="0" formatRows="0" objects="1" scenarios="1" spinCount="10" saltValue="gNg7UDliqaoDIlItn00qSAXvfju4s/ndWLT6Np99FrPDgTiOg4/MSKPDVHti8dwGrPaShzjZ/kx/xMLUhwsZtg==" hashValue="STokny5HzCI3/eCjMwG+GBPlbQUbVVCFdIfGchi5LvTZ2I70bFPGAAnFZwg8Gzr3Uq6zpmIy+jpEIcbNLdn1Rg==" algorithmName="SHA-512" password="CC35"/>
  <mergeCells count="268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1:I131"/>
    <mergeCell ref="L131:M131"/>
    <mergeCell ref="N131:Q131"/>
    <mergeCell ref="F132:I132"/>
    <mergeCell ref="F133:I133"/>
    <mergeCell ref="F135:I135"/>
    <mergeCell ref="L135:M135"/>
    <mergeCell ref="N135:Q135"/>
    <mergeCell ref="F136:I136"/>
    <mergeCell ref="F137:I137"/>
    <mergeCell ref="L137:M137"/>
    <mergeCell ref="N137:Q137"/>
    <mergeCell ref="F138:I138"/>
    <mergeCell ref="F139:I139"/>
    <mergeCell ref="F140:I140"/>
    <mergeCell ref="F141:I141"/>
    <mergeCell ref="L141:M141"/>
    <mergeCell ref="N141:Q141"/>
    <mergeCell ref="F142:I142"/>
    <mergeCell ref="F143:I143"/>
    <mergeCell ref="L143:M143"/>
    <mergeCell ref="N143:Q143"/>
    <mergeCell ref="F144:I144"/>
    <mergeCell ref="F145:I145"/>
    <mergeCell ref="L145:M145"/>
    <mergeCell ref="N145:Q145"/>
    <mergeCell ref="F146:I146"/>
    <mergeCell ref="F147:I147"/>
    <mergeCell ref="L147:M147"/>
    <mergeCell ref="N147:Q147"/>
    <mergeCell ref="F148:I148"/>
    <mergeCell ref="F150:I150"/>
    <mergeCell ref="L150:M150"/>
    <mergeCell ref="N150:Q150"/>
    <mergeCell ref="F151:I151"/>
    <mergeCell ref="F152:I152"/>
    <mergeCell ref="F153:I153"/>
    <mergeCell ref="F154:I154"/>
    <mergeCell ref="L154:M154"/>
    <mergeCell ref="N154:Q154"/>
    <mergeCell ref="F155:I155"/>
    <mergeCell ref="F156:I156"/>
    <mergeCell ref="F157:I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F166:I166"/>
    <mergeCell ref="L166:M166"/>
    <mergeCell ref="N166:Q166"/>
    <mergeCell ref="F167:I167"/>
    <mergeCell ref="L167:M167"/>
    <mergeCell ref="N167:Q167"/>
    <mergeCell ref="F168:I168"/>
    <mergeCell ref="F169:I169"/>
    <mergeCell ref="L169:M169"/>
    <mergeCell ref="N169:Q169"/>
    <mergeCell ref="F170:I170"/>
    <mergeCell ref="F171:I171"/>
    <mergeCell ref="L171:M171"/>
    <mergeCell ref="N171:Q171"/>
    <mergeCell ref="F172:I172"/>
    <mergeCell ref="L172:M172"/>
    <mergeCell ref="N172:Q172"/>
    <mergeCell ref="F173:I173"/>
    <mergeCell ref="F174:I174"/>
    <mergeCell ref="L174:M174"/>
    <mergeCell ref="N174:Q174"/>
    <mergeCell ref="F175:I175"/>
    <mergeCell ref="F176:I176"/>
    <mergeCell ref="F177:I177"/>
    <mergeCell ref="F178:I178"/>
    <mergeCell ref="L178:M178"/>
    <mergeCell ref="N178:Q178"/>
    <mergeCell ref="F179:I179"/>
    <mergeCell ref="F180:I180"/>
    <mergeCell ref="L180:M180"/>
    <mergeCell ref="N180:Q180"/>
    <mergeCell ref="F181:I181"/>
    <mergeCell ref="F182:I182"/>
    <mergeCell ref="L182:M182"/>
    <mergeCell ref="N182:Q182"/>
    <mergeCell ref="F183:I183"/>
    <mergeCell ref="L183:M183"/>
    <mergeCell ref="N183:Q183"/>
    <mergeCell ref="F184:I184"/>
    <mergeCell ref="F187:I187"/>
    <mergeCell ref="L187:M187"/>
    <mergeCell ref="N187:Q187"/>
    <mergeCell ref="F188:I188"/>
    <mergeCell ref="F190:I190"/>
    <mergeCell ref="L190:M190"/>
    <mergeCell ref="N190:Q190"/>
    <mergeCell ref="F191:I191"/>
    <mergeCell ref="F192:I192"/>
    <mergeCell ref="L192:M192"/>
    <mergeCell ref="N192:Q192"/>
    <mergeCell ref="F193:I193"/>
    <mergeCell ref="F194:I194"/>
    <mergeCell ref="L194:M194"/>
    <mergeCell ref="N194:Q194"/>
    <mergeCell ref="F195:I195"/>
    <mergeCell ref="F196:I196"/>
    <mergeCell ref="L196:M196"/>
    <mergeCell ref="N196:Q196"/>
    <mergeCell ref="F197:I197"/>
    <mergeCell ref="F198:I198"/>
    <mergeCell ref="L198:M198"/>
    <mergeCell ref="N198:Q198"/>
    <mergeCell ref="F199:I199"/>
    <mergeCell ref="F200:I200"/>
    <mergeCell ref="L200:M200"/>
    <mergeCell ref="N200:Q200"/>
    <mergeCell ref="F201:I201"/>
    <mergeCell ref="F202:I202"/>
    <mergeCell ref="L202:M202"/>
    <mergeCell ref="N202:Q202"/>
    <mergeCell ref="F203:I203"/>
    <mergeCell ref="F205:I205"/>
    <mergeCell ref="L205:M205"/>
    <mergeCell ref="N205:Q205"/>
    <mergeCell ref="F206:I206"/>
    <mergeCell ref="F207:I207"/>
    <mergeCell ref="L207:M207"/>
    <mergeCell ref="N207:Q207"/>
    <mergeCell ref="F208:I208"/>
    <mergeCell ref="F209:I209"/>
    <mergeCell ref="L209:M209"/>
    <mergeCell ref="N209:Q209"/>
    <mergeCell ref="F210:I210"/>
    <mergeCell ref="F211:I211"/>
    <mergeCell ref="L211:M211"/>
    <mergeCell ref="N211:Q211"/>
    <mergeCell ref="F212:I212"/>
    <mergeCell ref="F215:I215"/>
    <mergeCell ref="L215:M215"/>
    <mergeCell ref="N215:Q215"/>
    <mergeCell ref="F216:I216"/>
    <mergeCell ref="F217:I217"/>
    <mergeCell ref="F218:I218"/>
    <mergeCell ref="F219:I219"/>
    <mergeCell ref="L219:M219"/>
    <mergeCell ref="N219:Q219"/>
    <mergeCell ref="F220:I220"/>
    <mergeCell ref="F221:I221"/>
    <mergeCell ref="L221:M221"/>
    <mergeCell ref="N221:Q221"/>
    <mergeCell ref="F222:I222"/>
    <mergeCell ref="F224:I224"/>
    <mergeCell ref="L224:M224"/>
    <mergeCell ref="N224:Q224"/>
    <mergeCell ref="F225:I225"/>
    <mergeCell ref="L225:M225"/>
    <mergeCell ref="N225:Q225"/>
    <mergeCell ref="F226:I226"/>
    <mergeCell ref="L226:M226"/>
    <mergeCell ref="N226:Q226"/>
    <mergeCell ref="F227:I227"/>
    <mergeCell ref="L227:M227"/>
    <mergeCell ref="N227:Q227"/>
    <mergeCell ref="F228:I228"/>
    <mergeCell ref="L228:M228"/>
    <mergeCell ref="N228:Q228"/>
    <mergeCell ref="N127:Q127"/>
    <mergeCell ref="N128:Q128"/>
    <mergeCell ref="N129:Q129"/>
    <mergeCell ref="N134:Q134"/>
    <mergeCell ref="N149:Q149"/>
    <mergeCell ref="N158:Q158"/>
    <mergeCell ref="N185:Q185"/>
    <mergeCell ref="N186:Q186"/>
    <mergeCell ref="N189:Q189"/>
    <mergeCell ref="N204:Q204"/>
    <mergeCell ref="N213:Q213"/>
    <mergeCell ref="N214:Q214"/>
    <mergeCell ref="N223:Q223"/>
    <mergeCell ref="H1:K1"/>
    <mergeCell ref="S2:AC2"/>
  </mergeCells>
  <dataValidations count="2">
    <dataValidation type="list" allowBlank="1" showInputMessage="1" showErrorMessage="1" error="Povoleny jsou hodnoty K, M." sqref="D224:D229">
      <formula1>"K, M"</formula1>
    </dataValidation>
    <dataValidation type="list" allowBlank="1" showInputMessage="1" showErrorMessage="1" error="Povoleny jsou hodnoty základní, snížená, zákl. přenesená, sníž. přenesená, nulová." sqref="U224:U229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6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105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416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N101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ROUND((((SUM(BE101:BE108)+SUM(BE126:BE214))+SUM(BE216:BE220))),2)</f>
        <v>0</v>
      </c>
      <c r="I32" s="47"/>
      <c r="J32" s="47"/>
      <c r="K32" s="47"/>
      <c r="L32" s="47"/>
      <c r="M32" s="162">
        <f>ROUND(((ROUND((SUM(BE101:BE108)+SUM(BE126:BE214)), 2)*F32)+SUM(BE216:BE220)*F32),2)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ROUND((((SUM(BF101:BF108)+SUM(BF126:BF214))+SUM(BF216:BF220))),2)</f>
        <v>0</v>
      </c>
      <c r="I33" s="47"/>
      <c r="J33" s="47"/>
      <c r="K33" s="47"/>
      <c r="L33" s="47"/>
      <c r="M33" s="162">
        <f>ROUND(((ROUND((SUM(BF101:BF108)+SUM(BF126:BF214)), 2)*F33)+SUM(BF216:BF220)*F33),2)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ROUND((((SUM(BG101:BG108)+SUM(BG126:BG214))+SUM(BG216:BG220))),2)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ROUND((((SUM(BH101:BH108)+SUM(BH126:BH214))+SUM(BH216:BH220))),2)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ROUND((((SUM(BI101:BI108)+SUM(BI126:BI214))+SUM(BI216:BI220))),2)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01f - Demolice haly 6 - stěny sendvičové panely - nadzemní část-bez roštů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N126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N127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159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N128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160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N143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161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N152</f>
        <v>0</v>
      </c>
      <c r="O92" s="182"/>
      <c r="P92" s="182"/>
      <c r="Q92" s="182"/>
      <c r="R92" s="183"/>
      <c r="T92" s="184"/>
      <c r="U92" s="184"/>
    </row>
    <row r="93" s="6" customFormat="1" ht="24.96" customHeight="1">
      <c r="B93" s="175"/>
      <c r="C93" s="176"/>
      <c r="D93" s="177" t="s">
        <v>162</v>
      </c>
      <c r="E93" s="176"/>
      <c r="F93" s="176"/>
      <c r="G93" s="176"/>
      <c r="H93" s="176"/>
      <c r="I93" s="176"/>
      <c r="J93" s="176"/>
      <c r="K93" s="176"/>
      <c r="L93" s="176"/>
      <c r="M93" s="176"/>
      <c r="N93" s="178">
        <f>N177</f>
        <v>0</v>
      </c>
      <c r="O93" s="176"/>
      <c r="P93" s="176"/>
      <c r="Q93" s="176"/>
      <c r="R93" s="179"/>
      <c r="T93" s="180"/>
      <c r="U93" s="180"/>
    </row>
    <row r="94" s="7" customFormat="1" ht="19.92" customHeight="1">
      <c r="B94" s="181"/>
      <c r="C94" s="182"/>
      <c r="D94" s="136" t="s">
        <v>163</v>
      </c>
      <c r="E94" s="182"/>
      <c r="F94" s="182"/>
      <c r="G94" s="182"/>
      <c r="H94" s="182"/>
      <c r="I94" s="182"/>
      <c r="J94" s="182"/>
      <c r="K94" s="182"/>
      <c r="L94" s="182"/>
      <c r="M94" s="182"/>
      <c r="N94" s="138">
        <f>N178</f>
        <v>0</v>
      </c>
      <c r="O94" s="182"/>
      <c r="P94" s="182"/>
      <c r="Q94" s="182"/>
      <c r="R94" s="183"/>
      <c r="T94" s="184"/>
      <c r="U94" s="184"/>
    </row>
    <row r="95" s="7" customFormat="1" ht="19.92" customHeight="1">
      <c r="B95" s="181"/>
      <c r="C95" s="182"/>
      <c r="D95" s="136" t="s">
        <v>164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N181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165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N196</f>
        <v>0</v>
      </c>
      <c r="O96" s="182"/>
      <c r="P96" s="182"/>
      <c r="Q96" s="182"/>
      <c r="R96" s="183"/>
      <c r="T96" s="184"/>
      <c r="U96" s="184"/>
    </row>
    <row r="97" s="6" customFormat="1" ht="24.96" customHeight="1">
      <c r="B97" s="175"/>
      <c r="C97" s="176"/>
      <c r="D97" s="177" t="s">
        <v>166</v>
      </c>
      <c r="E97" s="176"/>
      <c r="F97" s="176"/>
      <c r="G97" s="176"/>
      <c r="H97" s="176"/>
      <c r="I97" s="176"/>
      <c r="J97" s="176"/>
      <c r="K97" s="176"/>
      <c r="L97" s="176"/>
      <c r="M97" s="176"/>
      <c r="N97" s="178">
        <f>N205</f>
        <v>0</v>
      </c>
      <c r="O97" s="176"/>
      <c r="P97" s="176"/>
      <c r="Q97" s="176"/>
      <c r="R97" s="179"/>
      <c r="T97" s="180"/>
      <c r="U97" s="180"/>
    </row>
    <row r="98" s="7" customFormat="1" ht="19.92" customHeight="1">
      <c r="B98" s="181"/>
      <c r="C98" s="182"/>
      <c r="D98" s="136" t="s">
        <v>167</v>
      </c>
      <c r="E98" s="182"/>
      <c r="F98" s="182"/>
      <c r="G98" s="182"/>
      <c r="H98" s="182"/>
      <c r="I98" s="182"/>
      <c r="J98" s="182"/>
      <c r="K98" s="182"/>
      <c r="L98" s="182"/>
      <c r="M98" s="182"/>
      <c r="N98" s="138">
        <f>N206</f>
        <v>0</v>
      </c>
      <c r="O98" s="182"/>
      <c r="P98" s="182"/>
      <c r="Q98" s="182"/>
      <c r="R98" s="183"/>
      <c r="T98" s="184"/>
      <c r="U98" s="184"/>
    </row>
    <row r="99" s="6" customFormat="1" ht="21.84" customHeight="1">
      <c r="B99" s="175"/>
      <c r="C99" s="176"/>
      <c r="D99" s="177" t="s">
        <v>168</v>
      </c>
      <c r="E99" s="176"/>
      <c r="F99" s="176"/>
      <c r="G99" s="176"/>
      <c r="H99" s="176"/>
      <c r="I99" s="176"/>
      <c r="J99" s="176"/>
      <c r="K99" s="176"/>
      <c r="L99" s="176"/>
      <c r="M99" s="176"/>
      <c r="N99" s="185">
        <f>N215</f>
        <v>0</v>
      </c>
      <c r="O99" s="176"/>
      <c r="P99" s="176"/>
      <c r="Q99" s="176"/>
      <c r="R99" s="179"/>
      <c r="T99" s="180"/>
      <c r="U99" s="180"/>
    </row>
    <row r="100" s="1" customFormat="1" ht="21.84" customHeight="1">
      <c r="B100" s="46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8"/>
      <c r="T100" s="171"/>
      <c r="U100" s="171"/>
    </row>
    <row r="101" s="1" customFormat="1" ht="29.28" customHeight="1">
      <c r="B101" s="46"/>
      <c r="C101" s="173" t="s">
        <v>169</v>
      </c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174">
        <f>ROUND(N102+N103+N104+N105+N106+N107,2)</f>
        <v>0</v>
      </c>
      <c r="O101" s="186"/>
      <c r="P101" s="186"/>
      <c r="Q101" s="186"/>
      <c r="R101" s="48"/>
      <c r="T101" s="187"/>
      <c r="U101" s="188" t="s">
        <v>46</v>
      </c>
    </row>
    <row r="102" s="1" customFormat="1" ht="18" customHeight="1">
      <c r="B102" s="46"/>
      <c r="C102" s="47"/>
      <c r="D102" s="146" t="s">
        <v>170</v>
      </c>
      <c r="E102" s="136"/>
      <c r="F102" s="136"/>
      <c r="G102" s="136"/>
      <c r="H102" s="136"/>
      <c r="I102" s="47"/>
      <c r="J102" s="47"/>
      <c r="K102" s="47"/>
      <c r="L102" s="47"/>
      <c r="M102" s="47"/>
      <c r="N102" s="137">
        <f>ROUND(N88*T102,2)</f>
        <v>0</v>
      </c>
      <c r="O102" s="138"/>
      <c r="P102" s="138"/>
      <c r="Q102" s="138"/>
      <c r="R102" s="48"/>
      <c r="S102" s="189"/>
      <c r="T102" s="190"/>
      <c r="U102" s="191" t="s">
        <v>47</v>
      </c>
      <c r="V102" s="189"/>
      <c r="W102" s="189"/>
      <c r="X102" s="189"/>
      <c r="Y102" s="189"/>
      <c r="Z102" s="189"/>
      <c r="AA102" s="189"/>
      <c r="AB102" s="189"/>
      <c r="AC102" s="189"/>
      <c r="AD102" s="189"/>
      <c r="AE102" s="189"/>
      <c r="AF102" s="189"/>
      <c r="AG102" s="189"/>
      <c r="AH102" s="189"/>
      <c r="AI102" s="189"/>
      <c r="AJ102" s="189"/>
      <c r="AK102" s="189"/>
      <c r="AL102" s="189"/>
      <c r="AM102" s="189"/>
      <c r="AN102" s="189"/>
      <c r="AO102" s="189"/>
      <c r="AP102" s="189"/>
      <c r="AQ102" s="189"/>
      <c r="AR102" s="189"/>
      <c r="AS102" s="189"/>
      <c r="AT102" s="189"/>
      <c r="AU102" s="189"/>
      <c r="AV102" s="189"/>
      <c r="AW102" s="189"/>
      <c r="AX102" s="189"/>
      <c r="AY102" s="192" t="s">
        <v>171</v>
      </c>
      <c r="AZ102" s="189"/>
      <c r="BA102" s="189"/>
      <c r="BB102" s="189"/>
      <c r="BC102" s="189"/>
      <c r="BD102" s="189"/>
      <c r="BE102" s="193">
        <f>IF(U102="základní",N102,0)</f>
        <v>0</v>
      </c>
      <c r="BF102" s="193">
        <f>IF(U102="snížená",N102,0)</f>
        <v>0</v>
      </c>
      <c r="BG102" s="193">
        <f>IF(U102="zákl. přenesená",N102,0)</f>
        <v>0</v>
      </c>
      <c r="BH102" s="193">
        <f>IF(U102="sníž. přenesená",N102,0)</f>
        <v>0</v>
      </c>
      <c r="BI102" s="193">
        <f>IF(U102="nulová",N102,0)</f>
        <v>0</v>
      </c>
      <c r="BJ102" s="192" t="s">
        <v>25</v>
      </c>
      <c r="BK102" s="189"/>
      <c r="BL102" s="189"/>
      <c r="BM102" s="189"/>
    </row>
    <row r="103" s="1" customFormat="1" ht="18" customHeight="1">
      <c r="B103" s="46"/>
      <c r="C103" s="47"/>
      <c r="D103" s="146" t="s">
        <v>172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173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174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175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36" t="s">
        <v>176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4"/>
      <c r="U107" s="195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177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8"/>
      <c r="T108" s="171"/>
      <c r="U108" s="171"/>
    </row>
    <row r="109" s="1" customFormat="1" ht="29.28" customHeight="1">
      <c r="B109" s="46"/>
      <c r="C109" s="150" t="s">
        <v>141</v>
      </c>
      <c r="D109" s="151"/>
      <c r="E109" s="151"/>
      <c r="F109" s="151"/>
      <c r="G109" s="151"/>
      <c r="H109" s="151"/>
      <c r="I109" s="151"/>
      <c r="J109" s="151"/>
      <c r="K109" s="151"/>
      <c r="L109" s="152">
        <f>ROUND(SUM(N88+N101),2)</f>
        <v>0</v>
      </c>
      <c r="M109" s="152"/>
      <c r="N109" s="152"/>
      <c r="O109" s="152"/>
      <c r="P109" s="152"/>
      <c r="Q109" s="152"/>
      <c r="R109" s="48"/>
      <c r="T109" s="171"/>
      <c r="U109" s="171"/>
    </row>
    <row r="110" s="1" customFormat="1" ht="6.96" customHeight="1">
      <c r="B110" s="75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7"/>
      <c r="T110" s="171"/>
      <c r="U110" s="171"/>
    </row>
    <row r="114" s="1" customFormat="1" ht="6.96" customHeight="1">
      <c r="B114" s="78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80"/>
    </row>
    <row r="115" s="1" customFormat="1" ht="36.96" customHeight="1">
      <c r="B115" s="46"/>
      <c r="C115" s="27" t="s">
        <v>178</v>
      </c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8"/>
    </row>
    <row r="116" s="1" customFormat="1" ht="6.96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30" customHeight="1">
      <c r="B117" s="46"/>
      <c r="C117" s="38" t="s">
        <v>19</v>
      </c>
      <c r="D117" s="47"/>
      <c r="E117" s="47"/>
      <c r="F117" s="155" t="str">
        <f>F6</f>
        <v>Demolice výkrmny prasat Gigant Mimoň-vrchní stavba</v>
      </c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47"/>
      <c r="R117" s="48"/>
    </row>
    <row r="118" s="1" customFormat="1" ht="36.96" customHeight="1">
      <c r="B118" s="46"/>
      <c r="C118" s="85" t="s">
        <v>149</v>
      </c>
      <c r="D118" s="47"/>
      <c r="E118" s="47"/>
      <c r="F118" s="87" t="str">
        <f>F7</f>
        <v>SO 01f - Demolice haly 6 - stěny sendvičové panely - nadzemní část-bez roštů</v>
      </c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8"/>
    </row>
    <row r="119" s="1" customFormat="1" ht="6.96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18" customHeight="1">
      <c r="B120" s="46"/>
      <c r="C120" s="38" t="s">
        <v>26</v>
      </c>
      <c r="D120" s="47"/>
      <c r="E120" s="47"/>
      <c r="F120" s="33" t="str">
        <f>F9</f>
        <v xml:space="preserve"> </v>
      </c>
      <c r="G120" s="47"/>
      <c r="H120" s="47"/>
      <c r="I120" s="47"/>
      <c r="J120" s="47"/>
      <c r="K120" s="38" t="s">
        <v>28</v>
      </c>
      <c r="L120" s="47"/>
      <c r="M120" s="90" t="str">
        <f>IF(O9="","",O9)</f>
        <v>14. 6. 2018</v>
      </c>
      <c r="N120" s="90"/>
      <c r="O120" s="90"/>
      <c r="P120" s="90"/>
      <c r="Q120" s="47"/>
      <c r="R120" s="48"/>
    </row>
    <row r="121" s="1" customFormat="1" ht="6.96" customHeight="1">
      <c r="B121" s="46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="1" customFormat="1">
      <c r="B122" s="46"/>
      <c r="C122" s="38" t="s">
        <v>32</v>
      </c>
      <c r="D122" s="47"/>
      <c r="E122" s="47"/>
      <c r="F122" s="33" t="str">
        <f>E12</f>
        <v xml:space="preserve">Město Mimoň </v>
      </c>
      <c r="G122" s="47"/>
      <c r="H122" s="47"/>
      <c r="I122" s="47"/>
      <c r="J122" s="47"/>
      <c r="K122" s="38" t="s">
        <v>39</v>
      </c>
      <c r="L122" s="47"/>
      <c r="M122" s="33" t="str">
        <f>E18</f>
        <v xml:space="preserve"> </v>
      </c>
      <c r="N122" s="33"/>
      <c r="O122" s="33"/>
      <c r="P122" s="33"/>
      <c r="Q122" s="33"/>
      <c r="R122" s="48"/>
    </row>
    <row r="123" s="1" customFormat="1" ht="14.4" customHeight="1">
      <c r="B123" s="46"/>
      <c r="C123" s="38" t="s">
        <v>37</v>
      </c>
      <c r="D123" s="47"/>
      <c r="E123" s="47"/>
      <c r="F123" s="33" t="str">
        <f>IF(E15="","",E15)</f>
        <v>Vyplň údaj</v>
      </c>
      <c r="G123" s="47"/>
      <c r="H123" s="47"/>
      <c r="I123" s="47"/>
      <c r="J123" s="47"/>
      <c r="K123" s="38" t="s">
        <v>40</v>
      </c>
      <c r="L123" s="47"/>
      <c r="M123" s="33" t="str">
        <f>E21</f>
        <v>Malec</v>
      </c>
      <c r="N123" s="33"/>
      <c r="O123" s="33"/>
      <c r="P123" s="33"/>
      <c r="Q123" s="33"/>
      <c r="R123" s="48"/>
    </row>
    <row r="124" s="1" customFormat="1" ht="10.32" customHeight="1"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8"/>
    </row>
    <row r="125" s="8" customFormat="1" ht="29.28" customHeight="1">
      <c r="B125" s="196"/>
      <c r="C125" s="197" t="s">
        <v>179</v>
      </c>
      <c r="D125" s="198" t="s">
        <v>180</v>
      </c>
      <c r="E125" s="198" t="s">
        <v>64</v>
      </c>
      <c r="F125" s="198" t="s">
        <v>181</v>
      </c>
      <c r="G125" s="198"/>
      <c r="H125" s="198"/>
      <c r="I125" s="198"/>
      <c r="J125" s="198" t="s">
        <v>182</v>
      </c>
      <c r="K125" s="198" t="s">
        <v>183</v>
      </c>
      <c r="L125" s="198" t="s">
        <v>184</v>
      </c>
      <c r="M125" s="198"/>
      <c r="N125" s="198" t="s">
        <v>154</v>
      </c>
      <c r="O125" s="198"/>
      <c r="P125" s="198"/>
      <c r="Q125" s="199"/>
      <c r="R125" s="200"/>
      <c r="T125" s="106" t="s">
        <v>185</v>
      </c>
      <c r="U125" s="107" t="s">
        <v>46</v>
      </c>
      <c r="V125" s="107" t="s">
        <v>186</v>
      </c>
      <c r="W125" s="107" t="s">
        <v>187</v>
      </c>
      <c r="X125" s="107" t="s">
        <v>188</v>
      </c>
      <c r="Y125" s="107" t="s">
        <v>189</v>
      </c>
      <c r="Z125" s="107" t="s">
        <v>190</v>
      </c>
      <c r="AA125" s="108" t="s">
        <v>191</v>
      </c>
    </row>
    <row r="126" s="1" customFormat="1" ht="29.28" customHeight="1">
      <c r="B126" s="46"/>
      <c r="C126" s="110" t="s">
        <v>151</v>
      </c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201">
        <f>BK126</f>
        <v>0</v>
      </c>
      <c r="O126" s="202"/>
      <c r="P126" s="202"/>
      <c r="Q126" s="202"/>
      <c r="R126" s="48"/>
      <c r="T126" s="109"/>
      <c r="U126" s="67"/>
      <c r="V126" s="67"/>
      <c r="W126" s="203">
        <f>W127+W177+W205+W215</f>
        <v>0</v>
      </c>
      <c r="X126" s="67"/>
      <c r="Y126" s="203">
        <f>Y127+Y177+Y205+Y215</f>
        <v>0</v>
      </c>
      <c r="Z126" s="67"/>
      <c r="AA126" s="204">
        <f>AA127+AA177+AA205+AA215</f>
        <v>552.46687062000012</v>
      </c>
      <c r="AT126" s="22" t="s">
        <v>81</v>
      </c>
      <c r="AU126" s="22" t="s">
        <v>156</v>
      </c>
      <c r="BK126" s="205">
        <f>BK127+BK177+BK205+BK215</f>
        <v>0</v>
      </c>
    </row>
    <row r="127" s="9" customFormat="1" ht="37.44" customHeight="1">
      <c r="B127" s="206"/>
      <c r="C127" s="207"/>
      <c r="D127" s="208" t="s">
        <v>157</v>
      </c>
      <c r="E127" s="208"/>
      <c r="F127" s="208"/>
      <c r="G127" s="208"/>
      <c r="H127" s="208"/>
      <c r="I127" s="208"/>
      <c r="J127" s="208"/>
      <c r="K127" s="208"/>
      <c r="L127" s="208"/>
      <c r="M127" s="208"/>
      <c r="N127" s="185">
        <f>BK127</f>
        <v>0</v>
      </c>
      <c r="O127" s="178"/>
      <c r="P127" s="178"/>
      <c r="Q127" s="178"/>
      <c r="R127" s="209"/>
      <c r="T127" s="210"/>
      <c r="U127" s="207"/>
      <c r="V127" s="207"/>
      <c r="W127" s="211">
        <f>W128+W143+W152</f>
        <v>0</v>
      </c>
      <c r="X127" s="207"/>
      <c r="Y127" s="211">
        <f>Y128+Y143+Y152</f>
        <v>0</v>
      </c>
      <c r="Z127" s="207"/>
      <c r="AA127" s="212">
        <f>AA128+AA143+AA152</f>
        <v>517.55957000000012</v>
      </c>
      <c r="AR127" s="213" t="s">
        <v>25</v>
      </c>
      <c r="AT127" s="214" t="s">
        <v>81</v>
      </c>
      <c r="AU127" s="214" t="s">
        <v>82</v>
      </c>
      <c r="AY127" s="213" t="s">
        <v>192</v>
      </c>
      <c r="BK127" s="215">
        <f>BK128+BK143+BK152</f>
        <v>0</v>
      </c>
    </row>
    <row r="128" s="9" customFormat="1" ht="19.92" customHeight="1">
      <c r="B128" s="206"/>
      <c r="C128" s="207"/>
      <c r="D128" s="216" t="s">
        <v>159</v>
      </c>
      <c r="E128" s="216"/>
      <c r="F128" s="216"/>
      <c r="G128" s="216"/>
      <c r="H128" s="216"/>
      <c r="I128" s="216"/>
      <c r="J128" s="216"/>
      <c r="K128" s="216"/>
      <c r="L128" s="216"/>
      <c r="M128" s="216"/>
      <c r="N128" s="217">
        <f>BK128</f>
        <v>0</v>
      </c>
      <c r="O128" s="218"/>
      <c r="P128" s="218"/>
      <c r="Q128" s="218"/>
      <c r="R128" s="209"/>
      <c r="T128" s="210"/>
      <c r="U128" s="207"/>
      <c r="V128" s="207"/>
      <c r="W128" s="211">
        <f>SUM(W129:W142)</f>
        <v>0</v>
      </c>
      <c r="X128" s="207"/>
      <c r="Y128" s="211">
        <f>SUM(Y129:Y142)</f>
        <v>0</v>
      </c>
      <c r="Z128" s="207"/>
      <c r="AA128" s="212">
        <f>SUM(AA129:AA142)</f>
        <v>517.55957000000012</v>
      </c>
      <c r="AR128" s="213" t="s">
        <v>25</v>
      </c>
      <c r="AT128" s="214" t="s">
        <v>81</v>
      </c>
      <c r="AU128" s="214" t="s">
        <v>25</v>
      </c>
      <c r="AY128" s="213" t="s">
        <v>192</v>
      </c>
      <c r="BK128" s="215">
        <f>SUM(BK129:BK142)</f>
        <v>0</v>
      </c>
    </row>
    <row r="129" s="1" customFormat="1" ht="25.5" customHeight="1">
      <c r="B129" s="46"/>
      <c r="C129" s="219" t="s">
        <v>25</v>
      </c>
      <c r="D129" s="219" t="s">
        <v>193</v>
      </c>
      <c r="E129" s="220" t="s">
        <v>208</v>
      </c>
      <c r="F129" s="221" t="s">
        <v>209</v>
      </c>
      <c r="G129" s="221"/>
      <c r="H129" s="221"/>
      <c r="I129" s="221"/>
      <c r="J129" s="222" t="s">
        <v>210</v>
      </c>
      <c r="K129" s="223">
        <v>131.37000000000001</v>
      </c>
      <c r="L129" s="224">
        <v>0</v>
      </c>
      <c r="M129" s="225"/>
      <c r="N129" s="226">
        <f>ROUND(L129*K129,2)</f>
        <v>0</v>
      </c>
      <c r="O129" s="226"/>
      <c r="P129" s="226"/>
      <c r="Q129" s="226"/>
      <c r="R129" s="48"/>
      <c r="T129" s="227" t="s">
        <v>23</v>
      </c>
      <c r="U129" s="56" t="s">
        <v>47</v>
      </c>
      <c r="V129" s="47"/>
      <c r="W129" s="228">
        <f>V129*K129</f>
        <v>0</v>
      </c>
      <c r="X129" s="228">
        <v>0</v>
      </c>
      <c r="Y129" s="228">
        <f>X129*K129</f>
        <v>0</v>
      </c>
      <c r="Z129" s="228">
        <v>0.26100000000000001</v>
      </c>
      <c r="AA129" s="229">
        <f>Z129*K129</f>
        <v>34.287570000000002</v>
      </c>
      <c r="AR129" s="22" t="s">
        <v>197</v>
      </c>
      <c r="AT129" s="22" t="s">
        <v>193</v>
      </c>
      <c r="AU129" s="22" t="s">
        <v>147</v>
      </c>
      <c r="AY129" s="22" t="s">
        <v>192</v>
      </c>
      <c r="BE129" s="142">
        <f>IF(U129="základní",N129,0)</f>
        <v>0</v>
      </c>
      <c r="BF129" s="142">
        <f>IF(U129="snížená",N129,0)</f>
        <v>0</v>
      </c>
      <c r="BG129" s="142">
        <f>IF(U129="zákl. přenesená",N129,0)</f>
        <v>0</v>
      </c>
      <c r="BH129" s="142">
        <f>IF(U129="sníž. přenesená",N129,0)</f>
        <v>0</v>
      </c>
      <c r="BI129" s="142">
        <f>IF(U129="nulová",N129,0)</f>
        <v>0</v>
      </c>
      <c r="BJ129" s="22" t="s">
        <v>25</v>
      </c>
      <c r="BK129" s="142">
        <f>ROUND(L129*K129,2)</f>
        <v>0</v>
      </c>
      <c r="BL129" s="22" t="s">
        <v>197</v>
      </c>
      <c r="BM129" s="22" t="s">
        <v>211</v>
      </c>
    </row>
    <row r="130" s="10" customFormat="1" ht="25.5" customHeight="1">
      <c r="B130" s="238"/>
      <c r="C130" s="239"/>
      <c r="D130" s="239"/>
      <c r="E130" s="240" t="s">
        <v>23</v>
      </c>
      <c r="F130" s="241" t="s">
        <v>212</v>
      </c>
      <c r="G130" s="242"/>
      <c r="H130" s="242"/>
      <c r="I130" s="242"/>
      <c r="J130" s="239"/>
      <c r="K130" s="243">
        <v>131.36959999999999</v>
      </c>
      <c r="L130" s="239"/>
      <c r="M130" s="239"/>
      <c r="N130" s="239"/>
      <c r="O130" s="239"/>
      <c r="P130" s="239"/>
      <c r="Q130" s="239"/>
      <c r="R130" s="244"/>
      <c r="T130" s="245"/>
      <c r="U130" s="239"/>
      <c r="V130" s="239"/>
      <c r="W130" s="239"/>
      <c r="X130" s="239"/>
      <c r="Y130" s="239"/>
      <c r="Z130" s="239"/>
      <c r="AA130" s="246"/>
      <c r="AT130" s="247" t="s">
        <v>204</v>
      </c>
      <c r="AU130" s="247" t="s">
        <v>147</v>
      </c>
      <c r="AV130" s="10" t="s">
        <v>147</v>
      </c>
      <c r="AW130" s="10" t="s">
        <v>205</v>
      </c>
      <c r="AX130" s="10" t="s">
        <v>25</v>
      </c>
      <c r="AY130" s="247" t="s">
        <v>192</v>
      </c>
    </row>
    <row r="131" s="1" customFormat="1" ht="25.5" customHeight="1">
      <c r="B131" s="46"/>
      <c r="C131" s="219" t="s">
        <v>147</v>
      </c>
      <c r="D131" s="219" t="s">
        <v>193</v>
      </c>
      <c r="E131" s="220" t="s">
        <v>213</v>
      </c>
      <c r="F131" s="221" t="s">
        <v>214</v>
      </c>
      <c r="G131" s="221"/>
      <c r="H131" s="221"/>
      <c r="I131" s="221"/>
      <c r="J131" s="222" t="s">
        <v>215</v>
      </c>
      <c r="K131" s="223">
        <v>152.899</v>
      </c>
      <c r="L131" s="224">
        <v>0</v>
      </c>
      <c r="M131" s="225"/>
      <c r="N131" s="226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1.95</v>
      </c>
      <c r="AA131" s="229">
        <f>Z131*K131</f>
        <v>298.15305000000001</v>
      </c>
      <c r="AR131" s="22" t="s">
        <v>197</v>
      </c>
      <c r="AT131" s="22" t="s">
        <v>193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216</v>
      </c>
    </row>
    <row r="132" s="10" customFormat="1" ht="51" customHeight="1">
      <c r="B132" s="238"/>
      <c r="C132" s="239"/>
      <c r="D132" s="239"/>
      <c r="E132" s="240" t="s">
        <v>23</v>
      </c>
      <c r="F132" s="241" t="s">
        <v>217</v>
      </c>
      <c r="G132" s="242"/>
      <c r="H132" s="242"/>
      <c r="I132" s="242"/>
      <c r="J132" s="239"/>
      <c r="K132" s="243">
        <v>89.476275000000001</v>
      </c>
      <c r="L132" s="239"/>
      <c r="M132" s="239"/>
      <c r="N132" s="239"/>
      <c r="O132" s="239"/>
      <c r="P132" s="239"/>
      <c r="Q132" s="239"/>
      <c r="R132" s="244"/>
      <c r="T132" s="245"/>
      <c r="U132" s="239"/>
      <c r="V132" s="239"/>
      <c r="W132" s="239"/>
      <c r="X132" s="239"/>
      <c r="Y132" s="239"/>
      <c r="Z132" s="239"/>
      <c r="AA132" s="246"/>
      <c r="AT132" s="247" t="s">
        <v>204</v>
      </c>
      <c r="AU132" s="247" t="s">
        <v>147</v>
      </c>
      <c r="AV132" s="10" t="s">
        <v>147</v>
      </c>
      <c r="AW132" s="10" t="s">
        <v>205</v>
      </c>
      <c r="AX132" s="10" t="s">
        <v>82</v>
      </c>
      <c r="AY132" s="247" t="s">
        <v>192</v>
      </c>
    </row>
    <row r="133" s="10" customFormat="1" ht="25.5" customHeight="1">
      <c r="B133" s="238"/>
      <c r="C133" s="239"/>
      <c r="D133" s="239"/>
      <c r="E133" s="240" t="s">
        <v>23</v>
      </c>
      <c r="F133" s="257" t="s">
        <v>218</v>
      </c>
      <c r="G133" s="239"/>
      <c r="H133" s="239"/>
      <c r="I133" s="239"/>
      <c r="J133" s="239"/>
      <c r="K133" s="243">
        <v>63.423000000000002</v>
      </c>
      <c r="L133" s="239"/>
      <c r="M133" s="239"/>
      <c r="N133" s="239"/>
      <c r="O133" s="239"/>
      <c r="P133" s="239"/>
      <c r="Q133" s="239"/>
      <c r="R133" s="244"/>
      <c r="T133" s="245"/>
      <c r="U133" s="239"/>
      <c r="V133" s="239"/>
      <c r="W133" s="239"/>
      <c r="X133" s="239"/>
      <c r="Y133" s="239"/>
      <c r="Z133" s="239"/>
      <c r="AA133" s="246"/>
      <c r="AT133" s="247" t="s">
        <v>204</v>
      </c>
      <c r="AU133" s="247" t="s">
        <v>147</v>
      </c>
      <c r="AV133" s="10" t="s">
        <v>147</v>
      </c>
      <c r="AW133" s="10" t="s">
        <v>205</v>
      </c>
      <c r="AX133" s="10" t="s">
        <v>82</v>
      </c>
      <c r="AY133" s="247" t="s">
        <v>192</v>
      </c>
    </row>
    <row r="134" s="11" customFormat="1" ht="16.5" customHeight="1">
      <c r="B134" s="248"/>
      <c r="C134" s="249"/>
      <c r="D134" s="249"/>
      <c r="E134" s="250" t="s">
        <v>23</v>
      </c>
      <c r="F134" s="251" t="s">
        <v>206</v>
      </c>
      <c r="G134" s="249"/>
      <c r="H134" s="249"/>
      <c r="I134" s="249"/>
      <c r="J134" s="249"/>
      <c r="K134" s="252">
        <v>152.89927499999999</v>
      </c>
      <c r="L134" s="249"/>
      <c r="M134" s="249"/>
      <c r="N134" s="249"/>
      <c r="O134" s="249"/>
      <c r="P134" s="249"/>
      <c r="Q134" s="249"/>
      <c r="R134" s="253"/>
      <c r="T134" s="254"/>
      <c r="U134" s="249"/>
      <c r="V134" s="249"/>
      <c r="W134" s="249"/>
      <c r="X134" s="249"/>
      <c r="Y134" s="249"/>
      <c r="Z134" s="249"/>
      <c r="AA134" s="255"/>
      <c r="AT134" s="256" t="s">
        <v>204</v>
      </c>
      <c r="AU134" s="256" t="s">
        <v>147</v>
      </c>
      <c r="AV134" s="11" t="s">
        <v>197</v>
      </c>
      <c r="AW134" s="11" t="s">
        <v>205</v>
      </c>
      <c r="AX134" s="11" t="s">
        <v>25</v>
      </c>
      <c r="AY134" s="256" t="s">
        <v>192</v>
      </c>
    </row>
    <row r="135" s="1" customFormat="1" ht="25.5" customHeight="1">
      <c r="B135" s="46"/>
      <c r="C135" s="219" t="s">
        <v>207</v>
      </c>
      <c r="D135" s="219" t="s">
        <v>193</v>
      </c>
      <c r="E135" s="220" t="s">
        <v>224</v>
      </c>
      <c r="F135" s="221" t="s">
        <v>225</v>
      </c>
      <c r="G135" s="221"/>
      <c r="H135" s="221"/>
      <c r="I135" s="221"/>
      <c r="J135" s="222" t="s">
        <v>215</v>
      </c>
      <c r="K135" s="223">
        <v>45.451000000000001</v>
      </c>
      <c r="L135" s="224">
        <v>0</v>
      </c>
      <c r="M135" s="225"/>
      <c r="N135" s="226">
        <f>ROUND(L135*K135,2)</f>
        <v>0</v>
      </c>
      <c r="O135" s="226"/>
      <c r="P135" s="226"/>
      <c r="Q135" s="226"/>
      <c r="R135" s="48"/>
      <c r="T135" s="227" t="s">
        <v>23</v>
      </c>
      <c r="U135" s="56" t="s">
        <v>47</v>
      </c>
      <c r="V135" s="47"/>
      <c r="W135" s="228">
        <f>V135*K135</f>
        <v>0</v>
      </c>
      <c r="X135" s="228">
        <v>0</v>
      </c>
      <c r="Y135" s="228">
        <f>X135*K135</f>
        <v>0</v>
      </c>
      <c r="Z135" s="228">
        <v>2.2000000000000002</v>
      </c>
      <c r="AA135" s="229">
        <f>Z135*K135</f>
        <v>99.992200000000011</v>
      </c>
      <c r="AR135" s="22" t="s">
        <v>197</v>
      </c>
      <c r="AT135" s="22" t="s">
        <v>193</v>
      </c>
      <c r="AU135" s="22" t="s">
        <v>147</v>
      </c>
      <c r="AY135" s="22" t="s">
        <v>192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ROUND(L135*K135,2)</f>
        <v>0</v>
      </c>
      <c r="BL135" s="22" t="s">
        <v>197</v>
      </c>
      <c r="BM135" s="22" t="s">
        <v>226</v>
      </c>
    </row>
    <row r="136" s="10" customFormat="1" ht="16.5" customHeight="1">
      <c r="B136" s="238"/>
      <c r="C136" s="239"/>
      <c r="D136" s="239"/>
      <c r="E136" s="240" t="s">
        <v>23</v>
      </c>
      <c r="F136" s="241" t="s">
        <v>227</v>
      </c>
      <c r="G136" s="242"/>
      <c r="H136" s="242"/>
      <c r="I136" s="242"/>
      <c r="J136" s="239"/>
      <c r="K136" s="243">
        <v>45.450719999999997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25</v>
      </c>
      <c r="AY136" s="247" t="s">
        <v>192</v>
      </c>
    </row>
    <row r="137" s="1" customFormat="1" ht="25.5" customHeight="1">
      <c r="B137" s="46"/>
      <c r="C137" s="219" t="s">
        <v>197</v>
      </c>
      <c r="D137" s="219" t="s">
        <v>193</v>
      </c>
      <c r="E137" s="220" t="s">
        <v>229</v>
      </c>
      <c r="F137" s="221" t="s">
        <v>230</v>
      </c>
      <c r="G137" s="221"/>
      <c r="H137" s="221"/>
      <c r="I137" s="221"/>
      <c r="J137" s="222" t="s">
        <v>215</v>
      </c>
      <c r="K137" s="223">
        <v>24.344999999999999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2.3999999999999999</v>
      </c>
      <c r="AA137" s="229">
        <f>Z137*K137</f>
        <v>58.427999999999997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231</v>
      </c>
    </row>
    <row r="138" s="10" customFormat="1" ht="38.25" customHeight="1">
      <c r="B138" s="238"/>
      <c r="C138" s="239"/>
      <c r="D138" s="239"/>
      <c r="E138" s="240" t="s">
        <v>23</v>
      </c>
      <c r="F138" s="241" t="s">
        <v>232</v>
      </c>
      <c r="G138" s="242"/>
      <c r="H138" s="242"/>
      <c r="I138" s="242"/>
      <c r="J138" s="239"/>
      <c r="K138" s="243">
        <v>24.34506</v>
      </c>
      <c r="L138" s="239"/>
      <c r="M138" s="239"/>
      <c r="N138" s="239"/>
      <c r="O138" s="239"/>
      <c r="P138" s="239"/>
      <c r="Q138" s="239"/>
      <c r="R138" s="244"/>
      <c r="T138" s="245"/>
      <c r="U138" s="239"/>
      <c r="V138" s="239"/>
      <c r="W138" s="239"/>
      <c r="X138" s="239"/>
      <c r="Y138" s="239"/>
      <c r="Z138" s="239"/>
      <c r="AA138" s="246"/>
      <c r="AT138" s="247" t="s">
        <v>204</v>
      </c>
      <c r="AU138" s="247" t="s">
        <v>147</v>
      </c>
      <c r="AV138" s="10" t="s">
        <v>147</v>
      </c>
      <c r="AW138" s="10" t="s">
        <v>205</v>
      </c>
      <c r="AX138" s="10" t="s">
        <v>25</v>
      </c>
      <c r="AY138" s="247" t="s">
        <v>192</v>
      </c>
    </row>
    <row r="139" s="1" customFormat="1" ht="25.5" customHeight="1">
      <c r="B139" s="46"/>
      <c r="C139" s="219" t="s">
        <v>121</v>
      </c>
      <c r="D139" s="219" t="s">
        <v>193</v>
      </c>
      <c r="E139" s="220" t="s">
        <v>233</v>
      </c>
      <c r="F139" s="221" t="s">
        <v>234</v>
      </c>
      <c r="G139" s="221"/>
      <c r="H139" s="221"/>
      <c r="I139" s="221"/>
      <c r="J139" s="222" t="s">
        <v>210</v>
      </c>
      <c r="K139" s="223">
        <v>29</v>
      </c>
      <c r="L139" s="224">
        <v>0</v>
      </c>
      <c r="M139" s="225"/>
      <c r="N139" s="226">
        <f>ROUND(L139*K139,2)</f>
        <v>0</v>
      </c>
      <c r="O139" s="226"/>
      <c r="P139" s="226"/>
      <c r="Q139" s="226"/>
      <c r="R139" s="48"/>
      <c r="T139" s="227" t="s">
        <v>23</v>
      </c>
      <c r="U139" s="56" t="s">
        <v>47</v>
      </c>
      <c r="V139" s="47"/>
      <c r="W139" s="228">
        <f>V139*K139</f>
        <v>0</v>
      </c>
      <c r="X139" s="228">
        <v>0</v>
      </c>
      <c r="Y139" s="228">
        <f>X139*K139</f>
        <v>0</v>
      </c>
      <c r="Z139" s="228">
        <v>0.16500000000000001</v>
      </c>
      <c r="AA139" s="229">
        <f>Z139*K139</f>
        <v>4.7850000000000001</v>
      </c>
      <c r="AR139" s="22" t="s">
        <v>197</v>
      </c>
      <c r="AT139" s="22" t="s">
        <v>193</v>
      </c>
      <c r="AU139" s="22" t="s">
        <v>147</v>
      </c>
      <c r="AY139" s="22" t="s">
        <v>192</v>
      </c>
      <c r="BE139" s="142">
        <f>IF(U139="základní",N139,0)</f>
        <v>0</v>
      </c>
      <c r="BF139" s="142">
        <f>IF(U139="snížená",N139,0)</f>
        <v>0</v>
      </c>
      <c r="BG139" s="142">
        <f>IF(U139="zákl. přenesená",N139,0)</f>
        <v>0</v>
      </c>
      <c r="BH139" s="142">
        <f>IF(U139="sníž. přenesená",N139,0)</f>
        <v>0</v>
      </c>
      <c r="BI139" s="142">
        <f>IF(U139="nulová",N139,0)</f>
        <v>0</v>
      </c>
      <c r="BJ139" s="22" t="s">
        <v>25</v>
      </c>
      <c r="BK139" s="142">
        <f>ROUND(L139*K139,2)</f>
        <v>0</v>
      </c>
      <c r="BL139" s="22" t="s">
        <v>197</v>
      </c>
      <c r="BM139" s="22" t="s">
        <v>235</v>
      </c>
    </row>
    <row r="140" s="10" customFormat="1" ht="16.5" customHeight="1">
      <c r="B140" s="238"/>
      <c r="C140" s="239"/>
      <c r="D140" s="239"/>
      <c r="E140" s="240" t="s">
        <v>23</v>
      </c>
      <c r="F140" s="241" t="s">
        <v>236</v>
      </c>
      <c r="G140" s="242"/>
      <c r="H140" s="242"/>
      <c r="I140" s="242"/>
      <c r="J140" s="239"/>
      <c r="K140" s="243">
        <v>29.000399999999999</v>
      </c>
      <c r="L140" s="239"/>
      <c r="M140" s="239"/>
      <c r="N140" s="239"/>
      <c r="O140" s="239"/>
      <c r="P140" s="239"/>
      <c r="Q140" s="239"/>
      <c r="R140" s="244"/>
      <c r="T140" s="245"/>
      <c r="U140" s="239"/>
      <c r="V140" s="239"/>
      <c r="W140" s="239"/>
      <c r="X140" s="239"/>
      <c r="Y140" s="239"/>
      <c r="Z140" s="239"/>
      <c r="AA140" s="246"/>
      <c r="AT140" s="247" t="s">
        <v>204</v>
      </c>
      <c r="AU140" s="247" t="s">
        <v>147</v>
      </c>
      <c r="AV140" s="10" t="s">
        <v>147</v>
      </c>
      <c r="AW140" s="10" t="s">
        <v>205</v>
      </c>
      <c r="AX140" s="10" t="s">
        <v>25</v>
      </c>
      <c r="AY140" s="247" t="s">
        <v>192</v>
      </c>
    </row>
    <row r="141" s="1" customFormat="1" ht="25.5" customHeight="1">
      <c r="B141" s="46"/>
      <c r="C141" s="219" t="s">
        <v>223</v>
      </c>
      <c r="D141" s="219" t="s">
        <v>193</v>
      </c>
      <c r="E141" s="220" t="s">
        <v>392</v>
      </c>
      <c r="F141" s="221" t="s">
        <v>393</v>
      </c>
      <c r="G141" s="221"/>
      <c r="H141" s="221"/>
      <c r="I141" s="221"/>
      <c r="J141" s="222" t="s">
        <v>210</v>
      </c>
      <c r="K141" s="223">
        <v>876.54999999999995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0.025000000000000001</v>
      </c>
      <c r="AA141" s="229">
        <f>Z141*K141</f>
        <v>21.91375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394</v>
      </c>
    </row>
    <row r="142" s="10" customFormat="1" ht="16.5" customHeight="1">
      <c r="B142" s="238"/>
      <c r="C142" s="239"/>
      <c r="D142" s="239"/>
      <c r="E142" s="240" t="s">
        <v>23</v>
      </c>
      <c r="F142" s="241" t="s">
        <v>395</v>
      </c>
      <c r="G142" s="242"/>
      <c r="H142" s="242"/>
      <c r="I142" s="242"/>
      <c r="J142" s="239"/>
      <c r="K142" s="243">
        <v>876.54960000000005</v>
      </c>
      <c r="L142" s="239"/>
      <c r="M142" s="239"/>
      <c r="N142" s="239"/>
      <c r="O142" s="239"/>
      <c r="P142" s="239"/>
      <c r="Q142" s="239"/>
      <c r="R142" s="244"/>
      <c r="T142" s="245"/>
      <c r="U142" s="239"/>
      <c r="V142" s="239"/>
      <c r="W142" s="239"/>
      <c r="X142" s="239"/>
      <c r="Y142" s="239"/>
      <c r="Z142" s="239"/>
      <c r="AA142" s="246"/>
      <c r="AT142" s="247" t="s">
        <v>204</v>
      </c>
      <c r="AU142" s="247" t="s">
        <v>147</v>
      </c>
      <c r="AV142" s="10" t="s">
        <v>147</v>
      </c>
      <c r="AW142" s="10" t="s">
        <v>205</v>
      </c>
      <c r="AX142" s="10" t="s">
        <v>25</v>
      </c>
      <c r="AY142" s="247" t="s">
        <v>192</v>
      </c>
    </row>
    <row r="143" s="9" customFormat="1" ht="29.88" customHeight="1">
      <c r="B143" s="206"/>
      <c r="C143" s="207"/>
      <c r="D143" s="216" t="s">
        <v>160</v>
      </c>
      <c r="E143" s="216"/>
      <c r="F143" s="216"/>
      <c r="G143" s="216"/>
      <c r="H143" s="216"/>
      <c r="I143" s="216"/>
      <c r="J143" s="216"/>
      <c r="K143" s="216"/>
      <c r="L143" s="216"/>
      <c r="M143" s="216"/>
      <c r="N143" s="217">
        <f>BK143</f>
        <v>0</v>
      </c>
      <c r="O143" s="218"/>
      <c r="P143" s="218"/>
      <c r="Q143" s="218"/>
      <c r="R143" s="209"/>
      <c r="T143" s="210"/>
      <c r="U143" s="207"/>
      <c r="V143" s="207"/>
      <c r="W143" s="211">
        <f>SUM(W144:W151)</f>
        <v>0</v>
      </c>
      <c r="X143" s="207"/>
      <c r="Y143" s="211">
        <f>SUM(Y144:Y151)</f>
        <v>0</v>
      </c>
      <c r="Z143" s="207"/>
      <c r="AA143" s="212">
        <f>SUM(AA144:AA151)</f>
        <v>0</v>
      </c>
      <c r="AR143" s="213" t="s">
        <v>25</v>
      </c>
      <c r="AT143" s="214" t="s">
        <v>81</v>
      </c>
      <c r="AU143" s="214" t="s">
        <v>25</v>
      </c>
      <c r="AY143" s="213" t="s">
        <v>192</v>
      </c>
      <c r="BK143" s="215">
        <f>SUM(BK144:BK151)</f>
        <v>0</v>
      </c>
    </row>
    <row r="144" s="1" customFormat="1" ht="16.5" customHeight="1">
      <c r="B144" s="46"/>
      <c r="C144" s="219" t="s">
        <v>228</v>
      </c>
      <c r="D144" s="219" t="s">
        <v>193</v>
      </c>
      <c r="E144" s="220" t="s">
        <v>238</v>
      </c>
      <c r="F144" s="221" t="s">
        <v>239</v>
      </c>
      <c r="G144" s="221"/>
      <c r="H144" s="221"/>
      <c r="I144" s="221"/>
      <c r="J144" s="222" t="s">
        <v>240</v>
      </c>
      <c r="K144" s="223">
        <v>914.39999999999998</v>
      </c>
      <c r="L144" s="224">
        <v>0</v>
      </c>
      <c r="M144" s="225"/>
      <c r="N144" s="226">
        <f>ROUND(L144*K144,2)</f>
        <v>0</v>
      </c>
      <c r="O144" s="226"/>
      <c r="P144" s="226"/>
      <c r="Q144" s="226"/>
      <c r="R144" s="48"/>
      <c r="T144" s="227" t="s">
        <v>23</v>
      </c>
      <c r="U144" s="56" t="s">
        <v>47</v>
      </c>
      <c r="V144" s="47"/>
      <c r="W144" s="228">
        <f>V144*K144</f>
        <v>0</v>
      </c>
      <c r="X144" s="228">
        <v>0</v>
      </c>
      <c r="Y144" s="228">
        <f>X144*K144</f>
        <v>0</v>
      </c>
      <c r="Z144" s="228">
        <v>0</v>
      </c>
      <c r="AA144" s="229">
        <f>Z144*K144</f>
        <v>0</v>
      </c>
      <c r="AR144" s="22" t="s">
        <v>197</v>
      </c>
      <c r="AT144" s="22" t="s">
        <v>193</v>
      </c>
      <c r="AU144" s="22" t="s">
        <v>147</v>
      </c>
      <c r="AY144" s="22" t="s">
        <v>192</v>
      </c>
      <c r="BE144" s="142">
        <f>IF(U144="základní",N144,0)</f>
        <v>0</v>
      </c>
      <c r="BF144" s="142">
        <f>IF(U144="snížená",N144,0)</f>
        <v>0</v>
      </c>
      <c r="BG144" s="142">
        <f>IF(U144="zákl. přenesená",N144,0)</f>
        <v>0</v>
      </c>
      <c r="BH144" s="142">
        <f>IF(U144="sníž. přenesená",N144,0)</f>
        <v>0</v>
      </c>
      <c r="BI144" s="142">
        <f>IF(U144="nulová",N144,0)</f>
        <v>0</v>
      </c>
      <c r="BJ144" s="22" t="s">
        <v>25</v>
      </c>
      <c r="BK144" s="142">
        <f>ROUND(L144*K144,2)</f>
        <v>0</v>
      </c>
      <c r="BL144" s="22" t="s">
        <v>197</v>
      </c>
      <c r="BM144" s="22" t="s">
        <v>207</v>
      </c>
    </row>
    <row r="145" s="10" customFormat="1" ht="16.5" customHeight="1">
      <c r="B145" s="238"/>
      <c r="C145" s="239"/>
      <c r="D145" s="239"/>
      <c r="E145" s="240" t="s">
        <v>23</v>
      </c>
      <c r="F145" s="241" t="s">
        <v>241</v>
      </c>
      <c r="G145" s="242"/>
      <c r="H145" s="242"/>
      <c r="I145" s="242"/>
      <c r="J145" s="239"/>
      <c r="K145" s="243">
        <v>612</v>
      </c>
      <c r="L145" s="239"/>
      <c r="M145" s="239"/>
      <c r="N145" s="239"/>
      <c r="O145" s="239"/>
      <c r="P145" s="239"/>
      <c r="Q145" s="239"/>
      <c r="R145" s="244"/>
      <c r="T145" s="245"/>
      <c r="U145" s="239"/>
      <c r="V145" s="239"/>
      <c r="W145" s="239"/>
      <c r="X145" s="239"/>
      <c r="Y145" s="239"/>
      <c r="Z145" s="239"/>
      <c r="AA145" s="246"/>
      <c r="AT145" s="247" t="s">
        <v>204</v>
      </c>
      <c r="AU145" s="247" t="s">
        <v>147</v>
      </c>
      <c r="AV145" s="10" t="s">
        <v>147</v>
      </c>
      <c r="AW145" s="10" t="s">
        <v>205</v>
      </c>
      <c r="AX145" s="10" t="s">
        <v>82</v>
      </c>
      <c r="AY145" s="247" t="s">
        <v>192</v>
      </c>
    </row>
    <row r="146" s="10" customFormat="1" ht="16.5" customHeight="1">
      <c r="B146" s="238"/>
      <c r="C146" s="239"/>
      <c r="D146" s="239"/>
      <c r="E146" s="240" t="s">
        <v>23</v>
      </c>
      <c r="F146" s="257" t="s">
        <v>242</v>
      </c>
      <c r="G146" s="239"/>
      <c r="H146" s="239"/>
      <c r="I146" s="239"/>
      <c r="J146" s="239"/>
      <c r="K146" s="243">
        <v>302.39999999999998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82</v>
      </c>
      <c r="AY146" s="247" t="s">
        <v>192</v>
      </c>
    </row>
    <row r="147" s="11" customFormat="1" ht="16.5" customHeight="1">
      <c r="B147" s="248"/>
      <c r="C147" s="249"/>
      <c r="D147" s="249"/>
      <c r="E147" s="250" t="s">
        <v>23</v>
      </c>
      <c r="F147" s="251" t="s">
        <v>206</v>
      </c>
      <c r="G147" s="249"/>
      <c r="H147" s="249"/>
      <c r="I147" s="249"/>
      <c r="J147" s="249"/>
      <c r="K147" s="252">
        <v>914.39999999999998</v>
      </c>
      <c r="L147" s="249"/>
      <c r="M147" s="249"/>
      <c r="N147" s="249"/>
      <c r="O147" s="249"/>
      <c r="P147" s="249"/>
      <c r="Q147" s="249"/>
      <c r="R147" s="253"/>
      <c r="T147" s="254"/>
      <c r="U147" s="249"/>
      <c r="V147" s="249"/>
      <c r="W147" s="249"/>
      <c r="X147" s="249"/>
      <c r="Y147" s="249"/>
      <c r="Z147" s="249"/>
      <c r="AA147" s="255"/>
      <c r="AT147" s="256" t="s">
        <v>204</v>
      </c>
      <c r="AU147" s="256" t="s">
        <v>147</v>
      </c>
      <c r="AV147" s="11" t="s">
        <v>197</v>
      </c>
      <c r="AW147" s="11" t="s">
        <v>205</v>
      </c>
      <c r="AX147" s="11" t="s">
        <v>25</v>
      </c>
      <c r="AY147" s="256" t="s">
        <v>192</v>
      </c>
    </row>
    <row r="148" s="1" customFormat="1" ht="16.5" customHeight="1">
      <c r="B148" s="46"/>
      <c r="C148" s="230" t="s">
        <v>202</v>
      </c>
      <c r="D148" s="230" t="s">
        <v>199</v>
      </c>
      <c r="E148" s="231" t="s">
        <v>243</v>
      </c>
      <c r="F148" s="232" t="s">
        <v>244</v>
      </c>
      <c r="G148" s="232"/>
      <c r="H148" s="232"/>
      <c r="I148" s="232"/>
      <c r="J148" s="233" t="s">
        <v>245</v>
      </c>
      <c r="K148" s="234">
        <v>17.956</v>
      </c>
      <c r="L148" s="235">
        <v>0</v>
      </c>
      <c r="M148" s="236"/>
      <c r="N148" s="237">
        <f>ROUND(L148*K148,2)</f>
        <v>0</v>
      </c>
      <c r="O148" s="226"/>
      <c r="P148" s="226"/>
      <c r="Q148" s="226"/>
      <c r="R148" s="48"/>
      <c r="T148" s="227" t="s">
        <v>23</v>
      </c>
      <c r="U148" s="56" t="s">
        <v>47</v>
      </c>
      <c r="V148" s="47"/>
      <c r="W148" s="228">
        <f>V148*K148</f>
        <v>0</v>
      </c>
      <c r="X148" s="228">
        <v>0</v>
      </c>
      <c r="Y148" s="228">
        <f>X148*K148</f>
        <v>0</v>
      </c>
      <c r="Z148" s="228">
        <v>0</v>
      </c>
      <c r="AA148" s="229">
        <f>Z148*K148</f>
        <v>0</v>
      </c>
      <c r="AR148" s="22" t="s">
        <v>202</v>
      </c>
      <c r="AT148" s="22" t="s">
        <v>199</v>
      </c>
      <c r="AU148" s="22" t="s">
        <v>147</v>
      </c>
      <c r="AY148" s="22" t="s">
        <v>192</v>
      </c>
      <c r="BE148" s="142">
        <f>IF(U148="základní",N148,0)</f>
        <v>0</v>
      </c>
      <c r="BF148" s="142">
        <f>IF(U148="snížená",N148,0)</f>
        <v>0</v>
      </c>
      <c r="BG148" s="142">
        <f>IF(U148="zákl. přenesená",N148,0)</f>
        <v>0</v>
      </c>
      <c r="BH148" s="142">
        <f>IF(U148="sníž. přenesená",N148,0)</f>
        <v>0</v>
      </c>
      <c r="BI148" s="142">
        <f>IF(U148="nulová",N148,0)</f>
        <v>0</v>
      </c>
      <c r="BJ148" s="22" t="s">
        <v>25</v>
      </c>
      <c r="BK148" s="142">
        <f>ROUND(L148*K148,2)</f>
        <v>0</v>
      </c>
      <c r="BL148" s="22" t="s">
        <v>197</v>
      </c>
      <c r="BM148" s="22" t="s">
        <v>197</v>
      </c>
    </row>
    <row r="149" s="10" customFormat="1" ht="38.25" customHeight="1">
      <c r="B149" s="238"/>
      <c r="C149" s="239"/>
      <c r="D149" s="239"/>
      <c r="E149" s="240" t="s">
        <v>23</v>
      </c>
      <c r="F149" s="241" t="s">
        <v>246</v>
      </c>
      <c r="G149" s="242"/>
      <c r="H149" s="242"/>
      <c r="I149" s="242"/>
      <c r="J149" s="239"/>
      <c r="K149" s="243">
        <v>14.724352</v>
      </c>
      <c r="L149" s="239"/>
      <c r="M149" s="239"/>
      <c r="N149" s="239"/>
      <c r="O149" s="239"/>
      <c r="P149" s="239"/>
      <c r="Q149" s="239"/>
      <c r="R149" s="244"/>
      <c r="T149" s="245"/>
      <c r="U149" s="239"/>
      <c r="V149" s="239"/>
      <c r="W149" s="239"/>
      <c r="X149" s="239"/>
      <c r="Y149" s="239"/>
      <c r="Z149" s="239"/>
      <c r="AA149" s="246"/>
      <c r="AT149" s="247" t="s">
        <v>204</v>
      </c>
      <c r="AU149" s="247" t="s">
        <v>147</v>
      </c>
      <c r="AV149" s="10" t="s">
        <v>147</v>
      </c>
      <c r="AW149" s="10" t="s">
        <v>205</v>
      </c>
      <c r="AX149" s="10" t="s">
        <v>82</v>
      </c>
      <c r="AY149" s="247" t="s">
        <v>192</v>
      </c>
    </row>
    <row r="150" s="10" customFormat="1" ht="25.5" customHeight="1">
      <c r="B150" s="238"/>
      <c r="C150" s="239"/>
      <c r="D150" s="239"/>
      <c r="E150" s="240" t="s">
        <v>23</v>
      </c>
      <c r="F150" s="257" t="s">
        <v>247</v>
      </c>
      <c r="G150" s="239"/>
      <c r="H150" s="239"/>
      <c r="I150" s="239"/>
      <c r="J150" s="239"/>
      <c r="K150" s="243">
        <v>3.2321279999999999</v>
      </c>
      <c r="L150" s="239"/>
      <c r="M150" s="239"/>
      <c r="N150" s="239"/>
      <c r="O150" s="239"/>
      <c r="P150" s="239"/>
      <c r="Q150" s="239"/>
      <c r="R150" s="244"/>
      <c r="T150" s="245"/>
      <c r="U150" s="239"/>
      <c r="V150" s="239"/>
      <c r="W150" s="239"/>
      <c r="X150" s="239"/>
      <c r="Y150" s="239"/>
      <c r="Z150" s="239"/>
      <c r="AA150" s="246"/>
      <c r="AT150" s="247" t="s">
        <v>204</v>
      </c>
      <c r="AU150" s="247" t="s">
        <v>147</v>
      </c>
      <c r="AV150" s="10" t="s">
        <v>147</v>
      </c>
      <c r="AW150" s="10" t="s">
        <v>205</v>
      </c>
      <c r="AX150" s="10" t="s">
        <v>82</v>
      </c>
      <c r="AY150" s="247" t="s">
        <v>192</v>
      </c>
    </row>
    <row r="151" s="11" customFormat="1" ht="16.5" customHeight="1">
      <c r="B151" s="248"/>
      <c r="C151" s="249"/>
      <c r="D151" s="249"/>
      <c r="E151" s="250" t="s">
        <v>23</v>
      </c>
      <c r="F151" s="251" t="s">
        <v>206</v>
      </c>
      <c r="G151" s="249"/>
      <c r="H151" s="249"/>
      <c r="I151" s="249"/>
      <c r="J151" s="249"/>
      <c r="K151" s="252">
        <v>17.956479999999999</v>
      </c>
      <c r="L151" s="249"/>
      <c r="M151" s="249"/>
      <c r="N151" s="249"/>
      <c r="O151" s="249"/>
      <c r="P151" s="249"/>
      <c r="Q151" s="249"/>
      <c r="R151" s="253"/>
      <c r="T151" s="254"/>
      <c r="U151" s="249"/>
      <c r="V151" s="249"/>
      <c r="W151" s="249"/>
      <c r="X151" s="249"/>
      <c r="Y151" s="249"/>
      <c r="Z151" s="249"/>
      <c r="AA151" s="255"/>
      <c r="AT151" s="256" t="s">
        <v>204</v>
      </c>
      <c r="AU151" s="256" t="s">
        <v>147</v>
      </c>
      <c r="AV151" s="11" t="s">
        <v>197</v>
      </c>
      <c r="AW151" s="11" t="s">
        <v>205</v>
      </c>
      <c r="AX151" s="11" t="s">
        <v>25</v>
      </c>
      <c r="AY151" s="256" t="s">
        <v>192</v>
      </c>
    </row>
    <row r="152" s="9" customFormat="1" ht="29.88" customHeight="1">
      <c r="B152" s="206"/>
      <c r="C152" s="207"/>
      <c r="D152" s="216" t="s">
        <v>161</v>
      </c>
      <c r="E152" s="216"/>
      <c r="F152" s="216"/>
      <c r="G152" s="216"/>
      <c r="H152" s="216"/>
      <c r="I152" s="216"/>
      <c r="J152" s="216"/>
      <c r="K152" s="216"/>
      <c r="L152" s="216"/>
      <c r="M152" s="216"/>
      <c r="N152" s="217">
        <f>BK152</f>
        <v>0</v>
      </c>
      <c r="O152" s="218"/>
      <c r="P152" s="218"/>
      <c r="Q152" s="218"/>
      <c r="R152" s="209"/>
      <c r="T152" s="210"/>
      <c r="U152" s="207"/>
      <c r="V152" s="207"/>
      <c r="W152" s="211">
        <f>SUM(W153:W176)</f>
        <v>0</v>
      </c>
      <c r="X152" s="207"/>
      <c r="Y152" s="211">
        <f>SUM(Y153:Y176)</f>
        <v>0</v>
      </c>
      <c r="Z152" s="207"/>
      <c r="AA152" s="212">
        <f>SUM(AA153:AA176)</f>
        <v>0</v>
      </c>
      <c r="AR152" s="213" t="s">
        <v>25</v>
      </c>
      <c r="AT152" s="214" t="s">
        <v>81</v>
      </c>
      <c r="AU152" s="214" t="s">
        <v>25</v>
      </c>
      <c r="AY152" s="213" t="s">
        <v>192</v>
      </c>
      <c r="BK152" s="215">
        <f>SUM(BK153:BK176)</f>
        <v>0</v>
      </c>
    </row>
    <row r="153" s="1" customFormat="1" ht="38.25" customHeight="1">
      <c r="B153" s="46"/>
      <c r="C153" s="219" t="s">
        <v>237</v>
      </c>
      <c r="D153" s="219" t="s">
        <v>193</v>
      </c>
      <c r="E153" s="220" t="s">
        <v>249</v>
      </c>
      <c r="F153" s="221" t="s">
        <v>250</v>
      </c>
      <c r="G153" s="221"/>
      <c r="H153" s="221"/>
      <c r="I153" s="221"/>
      <c r="J153" s="222" t="s">
        <v>245</v>
      </c>
      <c r="K153" s="223">
        <v>337.226</v>
      </c>
      <c r="L153" s="224">
        <v>0</v>
      </c>
      <c r="M153" s="225"/>
      <c r="N153" s="226">
        <f>ROUND(L153*K153,2)</f>
        <v>0</v>
      </c>
      <c r="O153" s="226"/>
      <c r="P153" s="226"/>
      <c r="Q153" s="226"/>
      <c r="R153" s="48"/>
      <c r="T153" s="227" t="s">
        <v>23</v>
      </c>
      <c r="U153" s="56" t="s">
        <v>47</v>
      </c>
      <c r="V153" s="47"/>
      <c r="W153" s="228">
        <f>V153*K153</f>
        <v>0</v>
      </c>
      <c r="X153" s="228">
        <v>0</v>
      </c>
      <c r="Y153" s="228">
        <f>X153*K153</f>
        <v>0</v>
      </c>
      <c r="Z153" s="228">
        <v>0</v>
      </c>
      <c r="AA153" s="229">
        <f>Z153*K153</f>
        <v>0</v>
      </c>
      <c r="AR153" s="22" t="s">
        <v>197</v>
      </c>
      <c r="AT153" s="22" t="s">
        <v>193</v>
      </c>
      <c r="AU153" s="22" t="s">
        <v>147</v>
      </c>
      <c r="AY153" s="22" t="s">
        <v>192</v>
      </c>
      <c r="BE153" s="142">
        <f>IF(U153="základní",N153,0)</f>
        <v>0</v>
      </c>
      <c r="BF153" s="142">
        <f>IF(U153="snížená",N153,0)</f>
        <v>0</v>
      </c>
      <c r="BG153" s="142">
        <f>IF(U153="zákl. přenesená",N153,0)</f>
        <v>0</v>
      </c>
      <c r="BH153" s="142">
        <f>IF(U153="sníž. přenesená",N153,0)</f>
        <v>0</v>
      </c>
      <c r="BI153" s="142">
        <f>IF(U153="nulová",N153,0)</f>
        <v>0</v>
      </c>
      <c r="BJ153" s="22" t="s">
        <v>25</v>
      </c>
      <c r="BK153" s="142">
        <f>ROUND(L153*K153,2)</f>
        <v>0</v>
      </c>
      <c r="BL153" s="22" t="s">
        <v>197</v>
      </c>
      <c r="BM153" s="22" t="s">
        <v>417</v>
      </c>
    </row>
    <row r="154" s="1" customFormat="1" ht="38.25" customHeight="1">
      <c r="B154" s="46"/>
      <c r="C154" s="219" t="s">
        <v>30</v>
      </c>
      <c r="D154" s="219" t="s">
        <v>193</v>
      </c>
      <c r="E154" s="220" t="s">
        <v>253</v>
      </c>
      <c r="F154" s="221" t="s">
        <v>254</v>
      </c>
      <c r="G154" s="221"/>
      <c r="H154" s="221"/>
      <c r="I154" s="221"/>
      <c r="J154" s="222" t="s">
        <v>245</v>
      </c>
      <c r="K154" s="223">
        <v>99.992000000000004</v>
      </c>
      <c r="L154" s="224">
        <v>0</v>
      </c>
      <c r="M154" s="225"/>
      <c r="N154" s="226">
        <f>ROUND(L154*K154,2)</f>
        <v>0</v>
      </c>
      <c r="O154" s="226"/>
      <c r="P154" s="226"/>
      <c r="Q154" s="226"/>
      <c r="R154" s="48"/>
      <c r="T154" s="227" t="s">
        <v>23</v>
      </c>
      <c r="U154" s="56" t="s">
        <v>47</v>
      </c>
      <c r="V154" s="47"/>
      <c r="W154" s="228">
        <f>V154*K154</f>
        <v>0</v>
      </c>
      <c r="X154" s="228">
        <v>0</v>
      </c>
      <c r="Y154" s="228">
        <f>X154*K154</f>
        <v>0</v>
      </c>
      <c r="Z154" s="228">
        <v>0</v>
      </c>
      <c r="AA154" s="229">
        <f>Z154*K154</f>
        <v>0</v>
      </c>
      <c r="AR154" s="22" t="s">
        <v>197</v>
      </c>
      <c r="AT154" s="22" t="s">
        <v>193</v>
      </c>
      <c r="AU154" s="22" t="s">
        <v>147</v>
      </c>
      <c r="AY154" s="22" t="s">
        <v>192</v>
      </c>
      <c r="BE154" s="142">
        <f>IF(U154="základní",N154,0)</f>
        <v>0</v>
      </c>
      <c r="BF154" s="142">
        <f>IF(U154="snížená",N154,0)</f>
        <v>0</v>
      </c>
      <c r="BG154" s="142">
        <f>IF(U154="zákl. přenesená",N154,0)</f>
        <v>0</v>
      </c>
      <c r="BH154" s="142">
        <f>IF(U154="sníž. přenesená",N154,0)</f>
        <v>0</v>
      </c>
      <c r="BI154" s="142">
        <f>IF(U154="nulová",N154,0)</f>
        <v>0</v>
      </c>
      <c r="BJ154" s="22" t="s">
        <v>25</v>
      </c>
      <c r="BK154" s="142">
        <f>ROUND(L154*K154,2)</f>
        <v>0</v>
      </c>
      <c r="BL154" s="22" t="s">
        <v>197</v>
      </c>
      <c r="BM154" s="22" t="s">
        <v>418</v>
      </c>
    </row>
    <row r="155" s="1" customFormat="1" ht="38.25" customHeight="1">
      <c r="B155" s="46"/>
      <c r="C155" s="219" t="s">
        <v>248</v>
      </c>
      <c r="D155" s="219" t="s">
        <v>193</v>
      </c>
      <c r="E155" s="220" t="s">
        <v>257</v>
      </c>
      <c r="F155" s="221" t="s">
        <v>258</v>
      </c>
      <c r="G155" s="221"/>
      <c r="H155" s="221"/>
      <c r="I155" s="221"/>
      <c r="J155" s="222" t="s">
        <v>245</v>
      </c>
      <c r="K155" s="223">
        <v>58.427999999999997</v>
      </c>
      <c r="L155" s="224">
        <v>0</v>
      </c>
      <c r="M155" s="225"/>
      <c r="N155" s="226">
        <f>ROUND(L155*K155,2)</f>
        <v>0</v>
      </c>
      <c r="O155" s="226"/>
      <c r="P155" s="226"/>
      <c r="Q155" s="226"/>
      <c r="R155" s="48"/>
      <c r="T155" s="227" t="s">
        <v>23</v>
      </c>
      <c r="U155" s="56" t="s">
        <v>47</v>
      </c>
      <c r="V155" s="47"/>
      <c r="W155" s="228">
        <f>V155*K155</f>
        <v>0</v>
      </c>
      <c r="X155" s="228">
        <v>0</v>
      </c>
      <c r="Y155" s="228">
        <f>X155*K155</f>
        <v>0</v>
      </c>
      <c r="Z155" s="228">
        <v>0</v>
      </c>
      <c r="AA155" s="229">
        <f>Z155*K155</f>
        <v>0</v>
      </c>
      <c r="AR155" s="22" t="s">
        <v>197</v>
      </c>
      <c r="AT155" s="22" t="s">
        <v>193</v>
      </c>
      <c r="AU155" s="22" t="s">
        <v>147</v>
      </c>
      <c r="AY155" s="22" t="s">
        <v>192</v>
      </c>
      <c r="BE155" s="142">
        <f>IF(U155="základní",N155,0)</f>
        <v>0</v>
      </c>
      <c r="BF155" s="142">
        <f>IF(U155="snížená",N155,0)</f>
        <v>0</v>
      </c>
      <c r="BG155" s="142">
        <f>IF(U155="zákl. přenesená",N155,0)</f>
        <v>0</v>
      </c>
      <c r="BH155" s="142">
        <f>IF(U155="sníž. přenesená",N155,0)</f>
        <v>0</v>
      </c>
      <c r="BI155" s="142">
        <f>IF(U155="nulová",N155,0)</f>
        <v>0</v>
      </c>
      <c r="BJ155" s="22" t="s">
        <v>25</v>
      </c>
      <c r="BK155" s="142">
        <f>ROUND(L155*K155,2)</f>
        <v>0</v>
      </c>
      <c r="BL155" s="22" t="s">
        <v>197</v>
      </c>
      <c r="BM155" s="22" t="s">
        <v>419</v>
      </c>
    </row>
    <row r="156" s="1" customFormat="1" ht="38.25" customHeight="1">
      <c r="B156" s="46"/>
      <c r="C156" s="219" t="s">
        <v>252</v>
      </c>
      <c r="D156" s="219" t="s">
        <v>193</v>
      </c>
      <c r="E156" s="220" t="s">
        <v>261</v>
      </c>
      <c r="F156" s="221" t="s">
        <v>262</v>
      </c>
      <c r="G156" s="221"/>
      <c r="H156" s="221"/>
      <c r="I156" s="221"/>
      <c r="J156" s="222" t="s">
        <v>245</v>
      </c>
      <c r="K156" s="223">
        <v>552.46699999999998</v>
      </c>
      <c r="L156" s="224">
        <v>0</v>
      </c>
      <c r="M156" s="225"/>
      <c r="N156" s="226">
        <f>ROUND(L156*K156,2)</f>
        <v>0</v>
      </c>
      <c r="O156" s="226"/>
      <c r="P156" s="226"/>
      <c r="Q156" s="226"/>
      <c r="R156" s="48"/>
      <c r="T156" s="227" t="s">
        <v>23</v>
      </c>
      <c r="U156" s="56" t="s">
        <v>47</v>
      </c>
      <c r="V156" s="47"/>
      <c r="W156" s="228">
        <f>V156*K156</f>
        <v>0</v>
      </c>
      <c r="X156" s="228">
        <v>0</v>
      </c>
      <c r="Y156" s="228">
        <f>X156*K156</f>
        <v>0</v>
      </c>
      <c r="Z156" s="228">
        <v>0</v>
      </c>
      <c r="AA156" s="229">
        <f>Z156*K156</f>
        <v>0</v>
      </c>
      <c r="AR156" s="22" t="s">
        <v>197</v>
      </c>
      <c r="AT156" s="22" t="s">
        <v>193</v>
      </c>
      <c r="AU156" s="22" t="s">
        <v>147</v>
      </c>
      <c r="AY156" s="22" t="s">
        <v>192</v>
      </c>
      <c r="BE156" s="142">
        <f>IF(U156="základní",N156,0)</f>
        <v>0</v>
      </c>
      <c r="BF156" s="142">
        <f>IF(U156="snížená",N156,0)</f>
        <v>0</v>
      </c>
      <c r="BG156" s="142">
        <f>IF(U156="zákl. přenesená",N156,0)</f>
        <v>0</v>
      </c>
      <c r="BH156" s="142">
        <f>IF(U156="sníž. přenesená",N156,0)</f>
        <v>0</v>
      </c>
      <c r="BI156" s="142">
        <f>IF(U156="nulová",N156,0)</f>
        <v>0</v>
      </c>
      <c r="BJ156" s="22" t="s">
        <v>25</v>
      </c>
      <c r="BK156" s="142">
        <f>ROUND(L156*K156,2)</f>
        <v>0</v>
      </c>
      <c r="BL156" s="22" t="s">
        <v>197</v>
      </c>
      <c r="BM156" s="22" t="s">
        <v>263</v>
      </c>
    </row>
    <row r="157" s="1" customFormat="1" ht="38.25" customHeight="1">
      <c r="B157" s="46"/>
      <c r="C157" s="219" t="s">
        <v>256</v>
      </c>
      <c r="D157" s="219" t="s">
        <v>193</v>
      </c>
      <c r="E157" s="220" t="s">
        <v>264</v>
      </c>
      <c r="F157" s="221" t="s">
        <v>265</v>
      </c>
      <c r="G157" s="221"/>
      <c r="H157" s="221"/>
      <c r="I157" s="221"/>
      <c r="J157" s="222" t="s">
        <v>245</v>
      </c>
      <c r="K157" s="223">
        <v>552.46699999999998</v>
      </c>
      <c r="L157" s="224">
        <v>0</v>
      </c>
      <c r="M157" s="225"/>
      <c r="N157" s="226">
        <f>ROUND(L157*K157,2)</f>
        <v>0</v>
      </c>
      <c r="O157" s="226"/>
      <c r="P157" s="226"/>
      <c r="Q157" s="226"/>
      <c r="R157" s="48"/>
      <c r="T157" s="227" t="s">
        <v>23</v>
      </c>
      <c r="U157" s="56" t="s">
        <v>47</v>
      </c>
      <c r="V157" s="47"/>
      <c r="W157" s="228">
        <f>V157*K157</f>
        <v>0</v>
      </c>
      <c r="X157" s="228">
        <v>0</v>
      </c>
      <c r="Y157" s="228">
        <f>X157*K157</f>
        <v>0</v>
      </c>
      <c r="Z157" s="228">
        <v>0</v>
      </c>
      <c r="AA157" s="229">
        <f>Z157*K157</f>
        <v>0</v>
      </c>
      <c r="AR157" s="22" t="s">
        <v>197</v>
      </c>
      <c r="AT157" s="22" t="s">
        <v>193</v>
      </c>
      <c r="AU157" s="22" t="s">
        <v>147</v>
      </c>
      <c r="AY157" s="22" t="s">
        <v>192</v>
      </c>
      <c r="BE157" s="142">
        <f>IF(U157="základní",N157,0)</f>
        <v>0</v>
      </c>
      <c r="BF157" s="142">
        <f>IF(U157="snížená",N157,0)</f>
        <v>0</v>
      </c>
      <c r="BG157" s="142">
        <f>IF(U157="zákl. přenesená",N157,0)</f>
        <v>0</v>
      </c>
      <c r="BH157" s="142">
        <f>IF(U157="sníž. přenesená",N157,0)</f>
        <v>0</v>
      </c>
      <c r="BI157" s="142">
        <f>IF(U157="nulová",N157,0)</f>
        <v>0</v>
      </c>
      <c r="BJ157" s="22" t="s">
        <v>25</v>
      </c>
      <c r="BK157" s="142">
        <f>ROUND(L157*K157,2)</f>
        <v>0</v>
      </c>
      <c r="BL157" s="22" t="s">
        <v>197</v>
      </c>
      <c r="BM157" s="22" t="s">
        <v>266</v>
      </c>
    </row>
    <row r="158" s="1" customFormat="1" ht="25.5" customHeight="1">
      <c r="B158" s="46"/>
      <c r="C158" s="219" t="s">
        <v>260</v>
      </c>
      <c r="D158" s="219" t="s">
        <v>193</v>
      </c>
      <c r="E158" s="220" t="s">
        <v>268</v>
      </c>
      <c r="F158" s="221" t="s">
        <v>269</v>
      </c>
      <c r="G158" s="221"/>
      <c r="H158" s="221"/>
      <c r="I158" s="221"/>
      <c r="J158" s="222" t="s">
        <v>245</v>
      </c>
      <c r="K158" s="223">
        <v>7182.0709999999999</v>
      </c>
      <c r="L158" s="224">
        <v>0</v>
      </c>
      <c r="M158" s="225"/>
      <c r="N158" s="226">
        <f>ROUND(L158*K158,2)</f>
        <v>0</v>
      </c>
      <c r="O158" s="226"/>
      <c r="P158" s="226"/>
      <c r="Q158" s="226"/>
      <c r="R158" s="48"/>
      <c r="T158" s="227" t="s">
        <v>23</v>
      </c>
      <c r="U158" s="56" t="s">
        <v>47</v>
      </c>
      <c r="V158" s="47"/>
      <c r="W158" s="228">
        <f>V158*K158</f>
        <v>0</v>
      </c>
      <c r="X158" s="228">
        <v>0</v>
      </c>
      <c r="Y158" s="228">
        <f>X158*K158</f>
        <v>0</v>
      </c>
      <c r="Z158" s="228">
        <v>0</v>
      </c>
      <c r="AA158" s="229">
        <f>Z158*K158</f>
        <v>0</v>
      </c>
      <c r="AR158" s="22" t="s">
        <v>197</v>
      </c>
      <c r="AT158" s="22" t="s">
        <v>193</v>
      </c>
      <c r="AU158" s="22" t="s">
        <v>147</v>
      </c>
      <c r="AY158" s="22" t="s">
        <v>192</v>
      </c>
      <c r="BE158" s="142">
        <f>IF(U158="základní",N158,0)</f>
        <v>0</v>
      </c>
      <c r="BF158" s="142">
        <f>IF(U158="snížená",N158,0)</f>
        <v>0</v>
      </c>
      <c r="BG158" s="142">
        <f>IF(U158="zákl. přenesená",N158,0)</f>
        <v>0</v>
      </c>
      <c r="BH158" s="142">
        <f>IF(U158="sníž. přenesená",N158,0)</f>
        <v>0</v>
      </c>
      <c r="BI158" s="142">
        <f>IF(U158="nulová",N158,0)</f>
        <v>0</v>
      </c>
      <c r="BJ158" s="22" t="s">
        <v>25</v>
      </c>
      <c r="BK158" s="142">
        <f>ROUND(L158*K158,2)</f>
        <v>0</v>
      </c>
      <c r="BL158" s="22" t="s">
        <v>197</v>
      </c>
      <c r="BM158" s="22" t="s">
        <v>270</v>
      </c>
    </row>
    <row r="159" s="10" customFormat="1" ht="16.5" customHeight="1">
      <c r="B159" s="238"/>
      <c r="C159" s="239"/>
      <c r="D159" s="239"/>
      <c r="E159" s="240" t="s">
        <v>23</v>
      </c>
      <c r="F159" s="241" t="s">
        <v>420</v>
      </c>
      <c r="G159" s="242"/>
      <c r="H159" s="242"/>
      <c r="I159" s="242"/>
      <c r="J159" s="239"/>
      <c r="K159" s="243">
        <v>7182.0709999999999</v>
      </c>
      <c r="L159" s="239"/>
      <c r="M159" s="239"/>
      <c r="N159" s="239"/>
      <c r="O159" s="239"/>
      <c r="P159" s="239"/>
      <c r="Q159" s="239"/>
      <c r="R159" s="244"/>
      <c r="T159" s="245"/>
      <c r="U159" s="239"/>
      <c r="V159" s="239"/>
      <c r="W159" s="239"/>
      <c r="X159" s="239"/>
      <c r="Y159" s="239"/>
      <c r="Z159" s="239"/>
      <c r="AA159" s="246"/>
      <c r="AT159" s="247" t="s">
        <v>204</v>
      </c>
      <c r="AU159" s="247" t="s">
        <v>147</v>
      </c>
      <c r="AV159" s="10" t="s">
        <v>147</v>
      </c>
      <c r="AW159" s="10" t="s">
        <v>205</v>
      </c>
      <c r="AX159" s="10" t="s">
        <v>25</v>
      </c>
      <c r="AY159" s="247" t="s">
        <v>192</v>
      </c>
    </row>
    <row r="160" s="1" customFormat="1" ht="25.5" customHeight="1">
      <c r="B160" s="46"/>
      <c r="C160" s="219" t="s">
        <v>11</v>
      </c>
      <c r="D160" s="219" t="s">
        <v>193</v>
      </c>
      <c r="E160" s="220" t="s">
        <v>273</v>
      </c>
      <c r="F160" s="221" t="s">
        <v>274</v>
      </c>
      <c r="G160" s="221"/>
      <c r="H160" s="221"/>
      <c r="I160" s="221"/>
      <c r="J160" s="222" t="s">
        <v>245</v>
      </c>
      <c r="K160" s="223">
        <v>99.992000000000004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275</v>
      </c>
    </row>
    <row r="161" s="1" customFormat="1" ht="38.25" customHeight="1">
      <c r="B161" s="46"/>
      <c r="C161" s="219" t="s">
        <v>267</v>
      </c>
      <c r="D161" s="219" t="s">
        <v>193</v>
      </c>
      <c r="E161" s="220" t="s">
        <v>277</v>
      </c>
      <c r="F161" s="221" t="s">
        <v>278</v>
      </c>
      <c r="G161" s="221"/>
      <c r="H161" s="221"/>
      <c r="I161" s="221"/>
      <c r="J161" s="222" t="s">
        <v>245</v>
      </c>
      <c r="K161" s="223">
        <v>58.427999999999997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279</v>
      </c>
    </row>
    <row r="162" s="10" customFormat="1" ht="16.5" customHeight="1">
      <c r="B162" s="238"/>
      <c r="C162" s="239"/>
      <c r="D162" s="239"/>
      <c r="E162" s="240" t="s">
        <v>23</v>
      </c>
      <c r="F162" s="241" t="s">
        <v>280</v>
      </c>
      <c r="G162" s="242"/>
      <c r="H162" s="242"/>
      <c r="I162" s="242"/>
      <c r="J162" s="239"/>
      <c r="K162" s="243">
        <v>58.427999999999997</v>
      </c>
      <c r="L162" s="239"/>
      <c r="M162" s="239"/>
      <c r="N162" s="239"/>
      <c r="O162" s="239"/>
      <c r="P162" s="239"/>
      <c r="Q162" s="239"/>
      <c r="R162" s="244"/>
      <c r="T162" s="245"/>
      <c r="U162" s="239"/>
      <c r="V162" s="239"/>
      <c r="W162" s="239"/>
      <c r="X162" s="239"/>
      <c r="Y162" s="239"/>
      <c r="Z162" s="239"/>
      <c r="AA162" s="246"/>
      <c r="AT162" s="247" t="s">
        <v>204</v>
      </c>
      <c r="AU162" s="247" t="s">
        <v>147</v>
      </c>
      <c r="AV162" s="10" t="s">
        <v>147</v>
      </c>
      <c r="AW162" s="10" t="s">
        <v>205</v>
      </c>
      <c r="AX162" s="10" t="s">
        <v>25</v>
      </c>
      <c r="AY162" s="247" t="s">
        <v>192</v>
      </c>
    </row>
    <row r="163" s="1" customFormat="1" ht="38.25" customHeight="1">
      <c r="B163" s="46"/>
      <c r="C163" s="219" t="s">
        <v>272</v>
      </c>
      <c r="D163" s="219" t="s">
        <v>193</v>
      </c>
      <c r="E163" s="220" t="s">
        <v>282</v>
      </c>
      <c r="F163" s="221" t="s">
        <v>283</v>
      </c>
      <c r="G163" s="221"/>
      <c r="H163" s="221"/>
      <c r="I163" s="221"/>
      <c r="J163" s="222" t="s">
        <v>245</v>
      </c>
      <c r="K163" s="223">
        <v>337.226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284</v>
      </c>
    </row>
    <row r="164" s="10" customFormat="1" ht="16.5" customHeight="1">
      <c r="B164" s="238"/>
      <c r="C164" s="239"/>
      <c r="D164" s="239"/>
      <c r="E164" s="240" t="s">
        <v>23</v>
      </c>
      <c r="F164" s="241" t="s">
        <v>400</v>
      </c>
      <c r="G164" s="242"/>
      <c r="H164" s="242"/>
      <c r="I164" s="242"/>
      <c r="J164" s="239"/>
      <c r="K164" s="243">
        <v>337.226</v>
      </c>
      <c r="L164" s="239"/>
      <c r="M164" s="239"/>
      <c r="N164" s="239"/>
      <c r="O164" s="239"/>
      <c r="P164" s="239"/>
      <c r="Q164" s="239"/>
      <c r="R164" s="244"/>
      <c r="T164" s="245"/>
      <c r="U164" s="239"/>
      <c r="V164" s="239"/>
      <c r="W164" s="239"/>
      <c r="X164" s="239"/>
      <c r="Y164" s="239"/>
      <c r="Z164" s="239"/>
      <c r="AA164" s="246"/>
      <c r="AT164" s="247" t="s">
        <v>204</v>
      </c>
      <c r="AU164" s="247" t="s">
        <v>147</v>
      </c>
      <c r="AV164" s="10" t="s">
        <v>147</v>
      </c>
      <c r="AW164" s="10" t="s">
        <v>205</v>
      </c>
      <c r="AX164" s="10" t="s">
        <v>25</v>
      </c>
      <c r="AY164" s="247" t="s">
        <v>192</v>
      </c>
    </row>
    <row r="165" s="1" customFormat="1" ht="25.5" customHeight="1">
      <c r="B165" s="46"/>
      <c r="C165" s="219" t="s">
        <v>276</v>
      </c>
      <c r="D165" s="219" t="s">
        <v>193</v>
      </c>
      <c r="E165" s="220" t="s">
        <v>287</v>
      </c>
      <c r="F165" s="221" t="s">
        <v>288</v>
      </c>
      <c r="G165" s="221"/>
      <c r="H165" s="221"/>
      <c r="I165" s="221"/>
      <c r="J165" s="222" t="s">
        <v>245</v>
      </c>
      <c r="K165" s="223">
        <v>4.2699999999999996</v>
      </c>
      <c r="L165" s="224">
        <v>0</v>
      </c>
      <c r="M165" s="225"/>
      <c r="N165" s="226">
        <f>ROUND(L165*K165,2)</f>
        <v>0</v>
      </c>
      <c r="O165" s="226"/>
      <c r="P165" s="226"/>
      <c r="Q165" s="226"/>
      <c r="R165" s="48"/>
      <c r="T165" s="227" t="s">
        <v>23</v>
      </c>
      <c r="U165" s="56" t="s">
        <v>47</v>
      </c>
      <c r="V165" s="47"/>
      <c r="W165" s="228">
        <f>V165*K165</f>
        <v>0</v>
      </c>
      <c r="X165" s="228">
        <v>0</v>
      </c>
      <c r="Y165" s="228">
        <f>X165*K165</f>
        <v>0</v>
      </c>
      <c r="Z165" s="228">
        <v>0</v>
      </c>
      <c r="AA165" s="229">
        <f>Z165*K165</f>
        <v>0</v>
      </c>
      <c r="AR165" s="22" t="s">
        <v>197</v>
      </c>
      <c r="AT165" s="22" t="s">
        <v>193</v>
      </c>
      <c r="AU165" s="22" t="s">
        <v>147</v>
      </c>
      <c r="AY165" s="22" t="s">
        <v>192</v>
      </c>
      <c r="BE165" s="142">
        <f>IF(U165="základní",N165,0)</f>
        <v>0</v>
      </c>
      <c r="BF165" s="142">
        <f>IF(U165="snížená",N165,0)</f>
        <v>0</v>
      </c>
      <c r="BG165" s="142">
        <f>IF(U165="zákl. přenesená",N165,0)</f>
        <v>0</v>
      </c>
      <c r="BH165" s="142">
        <f>IF(U165="sníž. přenesená",N165,0)</f>
        <v>0</v>
      </c>
      <c r="BI165" s="142">
        <f>IF(U165="nulová",N165,0)</f>
        <v>0</v>
      </c>
      <c r="BJ165" s="22" t="s">
        <v>25</v>
      </c>
      <c r="BK165" s="142">
        <f>ROUND(L165*K165,2)</f>
        <v>0</v>
      </c>
      <c r="BL165" s="22" t="s">
        <v>197</v>
      </c>
      <c r="BM165" s="22" t="s">
        <v>289</v>
      </c>
    </row>
    <row r="166" s="1" customFormat="1" ht="16.5" customHeight="1">
      <c r="B166" s="46"/>
      <c r="C166" s="219" t="s">
        <v>281</v>
      </c>
      <c r="D166" s="219" t="s">
        <v>193</v>
      </c>
      <c r="E166" s="220" t="s">
        <v>290</v>
      </c>
      <c r="F166" s="221" t="s">
        <v>291</v>
      </c>
      <c r="G166" s="221"/>
      <c r="H166" s="221"/>
      <c r="I166" s="221"/>
      <c r="J166" s="222" t="s">
        <v>245</v>
      </c>
      <c r="K166" s="223">
        <v>86.843999999999994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252</v>
      </c>
    </row>
    <row r="167" s="10" customFormat="1" ht="16.5" customHeight="1">
      <c r="B167" s="238"/>
      <c r="C167" s="239"/>
      <c r="D167" s="239"/>
      <c r="E167" s="240" t="s">
        <v>23</v>
      </c>
      <c r="F167" s="241" t="s">
        <v>292</v>
      </c>
      <c r="G167" s="242"/>
      <c r="H167" s="242"/>
      <c r="I167" s="242"/>
      <c r="J167" s="239"/>
      <c r="K167" s="243">
        <v>86.843999999999994</v>
      </c>
      <c r="L167" s="239"/>
      <c r="M167" s="239"/>
      <c r="N167" s="239"/>
      <c r="O167" s="239"/>
      <c r="P167" s="239"/>
      <c r="Q167" s="239"/>
      <c r="R167" s="244"/>
      <c r="T167" s="245"/>
      <c r="U167" s="239"/>
      <c r="V167" s="239"/>
      <c r="W167" s="239"/>
      <c r="X167" s="239"/>
      <c r="Y167" s="239"/>
      <c r="Z167" s="239"/>
      <c r="AA167" s="246"/>
      <c r="AT167" s="247" t="s">
        <v>204</v>
      </c>
      <c r="AU167" s="247" t="s">
        <v>147</v>
      </c>
      <c r="AV167" s="10" t="s">
        <v>147</v>
      </c>
      <c r="AW167" s="10" t="s">
        <v>205</v>
      </c>
      <c r="AX167" s="10" t="s">
        <v>25</v>
      </c>
      <c r="AY167" s="247" t="s">
        <v>192</v>
      </c>
    </row>
    <row r="168" s="1" customFormat="1" ht="16.5" customHeight="1">
      <c r="B168" s="46"/>
      <c r="C168" s="219" t="s">
        <v>286</v>
      </c>
      <c r="D168" s="219" t="s">
        <v>193</v>
      </c>
      <c r="E168" s="220" t="s">
        <v>294</v>
      </c>
      <c r="F168" s="221" t="s">
        <v>295</v>
      </c>
      <c r="G168" s="221"/>
      <c r="H168" s="221"/>
      <c r="I168" s="221"/>
      <c r="J168" s="222" t="s">
        <v>245</v>
      </c>
      <c r="K168" s="223">
        <v>22.030999999999999</v>
      </c>
      <c r="L168" s="224">
        <v>0</v>
      </c>
      <c r="M168" s="225"/>
      <c r="N168" s="226">
        <f>ROUND(L168*K168,2)</f>
        <v>0</v>
      </c>
      <c r="O168" s="226"/>
      <c r="P168" s="226"/>
      <c r="Q168" s="226"/>
      <c r="R168" s="48"/>
      <c r="T168" s="227" t="s">
        <v>23</v>
      </c>
      <c r="U168" s="56" t="s">
        <v>47</v>
      </c>
      <c r="V168" s="47"/>
      <c r="W168" s="228">
        <f>V168*K168</f>
        <v>0</v>
      </c>
      <c r="X168" s="228">
        <v>0</v>
      </c>
      <c r="Y168" s="228">
        <f>X168*K168</f>
        <v>0</v>
      </c>
      <c r="Z168" s="228">
        <v>0</v>
      </c>
      <c r="AA168" s="229">
        <f>Z168*K168</f>
        <v>0</v>
      </c>
      <c r="AR168" s="22" t="s">
        <v>197</v>
      </c>
      <c r="AT168" s="22" t="s">
        <v>193</v>
      </c>
      <c r="AU168" s="22" t="s">
        <v>147</v>
      </c>
      <c r="AY168" s="22" t="s">
        <v>192</v>
      </c>
      <c r="BE168" s="142">
        <f>IF(U168="základní",N168,0)</f>
        <v>0</v>
      </c>
      <c r="BF168" s="142">
        <f>IF(U168="snížená",N168,0)</f>
        <v>0</v>
      </c>
      <c r="BG168" s="142">
        <f>IF(U168="zákl. přenesená",N168,0)</f>
        <v>0</v>
      </c>
      <c r="BH168" s="142">
        <f>IF(U168="sníž. přenesená",N168,0)</f>
        <v>0</v>
      </c>
      <c r="BI168" s="142">
        <f>IF(U168="nulová",N168,0)</f>
        <v>0</v>
      </c>
      <c r="BJ168" s="22" t="s">
        <v>25</v>
      </c>
      <c r="BK168" s="142">
        <f>ROUND(L168*K168,2)</f>
        <v>0</v>
      </c>
      <c r="BL168" s="22" t="s">
        <v>197</v>
      </c>
      <c r="BM168" s="22" t="s">
        <v>248</v>
      </c>
    </row>
    <row r="169" s="10" customFormat="1" ht="16.5" customHeight="1">
      <c r="B169" s="238"/>
      <c r="C169" s="239"/>
      <c r="D169" s="239"/>
      <c r="E169" s="240" t="s">
        <v>23</v>
      </c>
      <c r="F169" s="241" t="s">
        <v>296</v>
      </c>
      <c r="G169" s="242"/>
      <c r="H169" s="242"/>
      <c r="I169" s="242"/>
      <c r="J169" s="239"/>
      <c r="K169" s="243">
        <v>17.956</v>
      </c>
      <c r="L169" s="239"/>
      <c r="M169" s="239"/>
      <c r="N169" s="239"/>
      <c r="O169" s="239"/>
      <c r="P169" s="239"/>
      <c r="Q169" s="239"/>
      <c r="R169" s="244"/>
      <c r="T169" s="245"/>
      <c r="U169" s="239"/>
      <c r="V169" s="239"/>
      <c r="W169" s="239"/>
      <c r="X169" s="239"/>
      <c r="Y169" s="239"/>
      <c r="Z169" s="239"/>
      <c r="AA169" s="246"/>
      <c r="AT169" s="247" t="s">
        <v>204</v>
      </c>
      <c r="AU169" s="247" t="s">
        <v>147</v>
      </c>
      <c r="AV169" s="10" t="s">
        <v>147</v>
      </c>
      <c r="AW169" s="10" t="s">
        <v>205</v>
      </c>
      <c r="AX169" s="10" t="s">
        <v>82</v>
      </c>
      <c r="AY169" s="247" t="s">
        <v>192</v>
      </c>
    </row>
    <row r="170" s="10" customFormat="1" ht="16.5" customHeight="1">
      <c r="B170" s="238"/>
      <c r="C170" s="239"/>
      <c r="D170" s="239"/>
      <c r="E170" s="240" t="s">
        <v>23</v>
      </c>
      <c r="F170" s="257" t="s">
        <v>297</v>
      </c>
      <c r="G170" s="239"/>
      <c r="H170" s="239"/>
      <c r="I170" s="239"/>
      <c r="J170" s="239"/>
      <c r="K170" s="243">
        <v>4.0750000000000002</v>
      </c>
      <c r="L170" s="239"/>
      <c r="M170" s="239"/>
      <c r="N170" s="239"/>
      <c r="O170" s="239"/>
      <c r="P170" s="239"/>
      <c r="Q170" s="239"/>
      <c r="R170" s="244"/>
      <c r="T170" s="245"/>
      <c r="U170" s="239"/>
      <c r="V170" s="239"/>
      <c r="W170" s="239"/>
      <c r="X170" s="239"/>
      <c r="Y170" s="239"/>
      <c r="Z170" s="239"/>
      <c r="AA170" s="246"/>
      <c r="AT170" s="247" t="s">
        <v>204</v>
      </c>
      <c r="AU170" s="247" t="s">
        <v>147</v>
      </c>
      <c r="AV170" s="10" t="s">
        <v>147</v>
      </c>
      <c r="AW170" s="10" t="s">
        <v>205</v>
      </c>
      <c r="AX170" s="10" t="s">
        <v>82</v>
      </c>
      <c r="AY170" s="247" t="s">
        <v>192</v>
      </c>
    </row>
    <row r="171" s="11" customFormat="1" ht="16.5" customHeight="1">
      <c r="B171" s="248"/>
      <c r="C171" s="249"/>
      <c r="D171" s="249"/>
      <c r="E171" s="250" t="s">
        <v>23</v>
      </c>
      <c r="F171" s="251" t="s">
        <v>206</v>
      </c>
      <c r="G171" s="249"/>
      <c r="H171" s="249"/>
      <c r="I171" s="249"/>
      <c r="J171" s="249"/>
      <c r="K171" s="252">
        <v>22.030999999999999</v>
      </c>
      <c r="L171" s="249"/>
      <c r="M171" s="249"/>
      <c r="N171" s="249"/>
      <c r="O171" s="249"/>
      <c r="P171" s="249"/>
      <c r="Q171" s="249"/>
      <c r="R171" s="253"/>
      <c r="T171" s="254"/>
      <c r="U171" s="249"/>
      <c r="V171" s="249"/>
      <c r="W171" s="249"/>
      <c r="X171" s="249"/>
      <c r="Y171" s="249"/>
      <c r="Z171" s="249"/>
      <c r="AA171" s="255"/>
      <c r="AT171" s="256" t="s">
        <v>204</v>
      </c>
      <c r="AU171" s="256" t="s">
        <v>147</v>
      </c>
      <c r="AV171" s="11" t="s">
        <v>197</v>
      </c>
      <c r="AW171" s="11" t="s">
        <v>205</v>
      </c>
      <c r="AX171" s="11" t="s">
        <v>25</v>
      </c>
      <c r="AY171" s="256" t="s">
        <v>192</v>
      </c>
    </row>
    <row r="172" s="1" customFormat="1" ht="16.5" customHeight="1">
      <c r="B172" s="46"/>
      <c r="C172" s="219" t="s">
        <v>10</v>
      </c>
      <c r="D172" s="219" t="s">
        <v>193</v>
      </c>
      <c r="E172" s="220" t="s">
        <v>299</v>
      </c>
      <c r="F172" s="221" t="s">
        <v>300</v>
      </c>
      <c r="G172" s="221"/>
      <c r="H172" s="221"/>
      <c r="I172" s="221"/>
      <c r="J172" s="222" t="s">
        <v>245</v>
      </c>
      <c r="K172" s="223">
        <v>42.564999999999998</v>
      </c>
      <c r="L172" s="224">
        <v>0</v>
      </c>
      <c r="M172" s="225"/>
      <c r="N172" s="226">
        <f>ROUND(L172*K172,2)</f>
        <v>0</v>
      </c>
      <c r="O172" s="226"/>
      <c r="P172" s="226"/>
      <c r="Q172" s="226"/>
      <c r="R172" s="48"/>
      <c r="T172" s="227" t="s">
        <v>23</v>
      </c>
      <c r="U172" s="56" t="s">
        <v>47</v>
      </c>
      <c r="V172" s="47"/>
      <c r="W172" s="228">
        <f>V172*K172</f>
        <v>0</v>
      </c>
      <c r="X172" s="228">
        <v>0</v>
      </c>
      <c r="Y172" s="228">
        <f>X172*K172</f>
        <v>0</v>
      </c>
      <c r="Z172" s="228">
        <v>0</v>
      </c>
      <c r="AA172" s="229">
        <f>Z172*K172</f>
        <v>0</v>
      </c>
      <c r="AR172" s="22" t="s">
        <v>197</v>
      </c>
      <c r="AT172" s="22" t="s">
        <v>193</v>
      </c>
      <c r="AU172" s="22" t="s">
        <v>147</v>
      </c>
      <c r="AY172" s="22" t="s">
        <v>192</v>
      </c>
      <c r="BE172" s="142">
        <f>IF(U172="základní",N172,0)</f>
        <v>0</v>
      </c>
      <c r="BF172" s="142">
        <f>IF(U172="snížená",N172,0)</f>
        <v>0</v>
      </c>
      <c r="BG172" s="142">
        <f>IF(U172="zákl. přenesená",N172,0)</f>
        <v>0</v>
      </c>
      <c r="BH172" s="142">
        <f>IF(U172="sníž. přenesená",N172,0)</f>
        <v>0</v>
      </c>
      <c r="BI172" s="142">
        <f>IF(U172="nulová",N172,0)</f>
        <v>0</v>
      </c>
      <c r="BJ172" s="22" t="s">
        <v>25</v>
      </c>
      <c r="BK172" s="142">
        <f>ROUND(L172*K172,2)</f>
        <v>0</v>
      </c>
      <c r="BL172" s="22" t="s">
        <v>197</v>
      </c>
      <c r="BM172" s="22" t="s">
        <v>260</v>
      </c>
    </row>
    <row r="173" s="10" customFormat="1" ht="25.5" customHeight="1">
      <c r="B173" s="238"/>
      <c r="C173" s="239"/>
      <c r="D173" s="239"/>
      <c r="E173" s="240" t="s">
        <v>23</v>
      </c>
      <c r="F173" s="241" t="s">
        <v>301</v>
      </c>
      <c r="G173" s="242"/>
      <c r="H173" s="242"/>
      <c r="I173" s="242"/>
      <c r="J173" s="239"/>
      <c r="K173" s="243">
        <v>42.565467499999997</v>
      </c>
      <c r="L173" s="239"/>
      <c r="M173" s="239"/>
      <c r="N173" s="239"/>
      <c r="O173" s="239"/>
      <c r="P173" s="239"/>
      <c r="Q173" s="239"/>
      <c r="R173" s="244"/>
      <c r="T173" s="245"/>
      <c r="U173" s="239"/>
      <c r="V173" s="239"/>
      <c r="W173" s="239"/>
      <c r="X173" s="239"/>
      <c r="Y173" s="239"/>
      <c r="Z173" s="239"/>
      <c r="AA173" s="246"/>
      <c r="AT173" s="247" t="s">
        <v>204</v>
      </c>
      <c r="AU173" s="247" t="s">
        <v>147</v>
      </c>
      <c r="AV173" s="10" t="s">
        <v>147</v>
      </c>
      <c r="AW173" s="10" t="s">
        <v>205</v>
      </c>
      <c r="AX173" s="10" t="s">
        <v>25</v>
      </c>
      <c r="AY173" s="247" t="s">
        <v>192</v>
      </c>
    </row>
    <row r="174" s="1" customFormat="1" ht="25.5" customHeight="1">
      <c r="B174" s="46"/>
      <c r="C174" s="219" t="s">
        <v>293</v>
      </c>
      <c r="D174" s="219" t="s">
        <v>193</v>
      </c>
      <c r="E174" s="220" t="s">
        <v>401</v>
      </c>
      <c r="F174" s="221" t="s">
        <v>402</v>
      </c>
      <c r="G174" s="221"/>
      <c r="H174" s="221"/>
      <c r="I174" s="221"/>
      <c r="J174" s="222" t="s">
        <v>245</v>
      </c>
      <c r="K174" s="223">
        <v>552.46699999999998</v>
      </c>
      <c r="L174" s="224">
        <v>0</v>
      </c>
      <c r="M174" s="225"/>
      <c r="N174" s="226">
        <f>ROUND(L174*K174,2)</f>
        <v>0</v>
      </c>
      <c r="O174" s="226"/>
      <c r="P174" s="226"/>
      <c r="Q174" s="226"/>
      <c r="R174" s="48"/>
      <c r="T174" s="227" t="s">
        <v>23</v>
      </c>
      <c r="U174" s="56" t="s">
        <v>47</v>
      </c>
      <c r="V174" s="47"/>
      <c r="W174" s="228">
        <f>V174*K174</f>
        <v>0</v>
      </c>
      <c r="X174" s="228">
        <v>0</v>
      </c>
      <c r="Y174" s="228">
        <f>X174*K174</f>
        <v>0</v>
      </c>
      <c r="Z174" s="228">
        <v>0</v>
      </c>
      <c r="AA174" s="229">
        <f>Z174*K174</f>
        <v>0</v>
      </c>
      <c r="AR174" s="22" t="s">
        <v>197</v>
      </c>
      <c r="AT174" s="22" t="s">
        <v>193</v>
      </c>
      <c r="AU174" s="22" t="s">
        <v>147</v>
      </c>
      <c r="AY174" s="22" t="s">
        <v>192</v>
      </c>
      <c r="BE174" s="142">
        <f>IF(U174="základní",N174,0)</f>
        <v>0</v>
      </c>
      <c r="BF174" s="142">
        <f>IF(U174="snížená",N174,0)</f>
        <v>0</v>
      </c>
      <c r="BG174" s="142">
        <f>IF(U174="zákl. přenesená",N174,0)</f>
        <v>0</v>
      </c>
      <c r="BH174" s="142">
        <f>IF(U174="sníž. přenesená",N174,0)</f>
        <v>0</v>
      </c>
      <c r="BI174" s="142">
        <f>IF(U174="nulová",N174,0)</f>
        <v>0</v>
      </c>
      <c r="BJ174" s="22" t="s">
        <v>25</v>
      </c>
      <c r="BK174" s="142">
        <f>ROUND(L174*K174,2)</f>
        <v>0</v>
      </c>
      <c r="BL174" s="22" t="s">
        <v>197</v>
      </c>
      <c r="BM174" s="22" t="s">
        <v>403</v>
      </c>
    </row>
    <row r="175" s="1" customFormat="1" ht="38.25" customHeight="1">
      <c r="B175" s="46"/>
      <c r="C175" s="219" t="s">
        <v>298</v>
      </c>
      <c r="D175" s="219" t="s">
        <v>193</v>
      </c>
      <c r="E175" s="220" t="s">
        <v>404</v>
      </c>
      <c r="F175" s="221" t="s">
        <v>405</v>
      </c>
      <c r="G175" s="221"/>
      <c r="H175" s="221"/>
      <c r="I175" s="221"/>
      <c r="J175" s="222" t="s">
        <v>245</v>
      </c>
      <c r="K175" s="223">
        <v>43.828000000000003</v>
      </c>
      <c r="L175" s="224">
        <v>0</v>
      </c>
      <c r="M175" s="225"/>
      <c r="N175" s="226">
        <f>ROUND(L175*K175,2)</f>
        <v>0</v>
      </c>
      <c r="O175" s="226"/>
      <c r="P175" s="226"/>
      <c r="Q175" s="226"/>
      <c r="R175" s="48"/>
      <c r="T175" s="227" t="s">
        <v>23</v>
      </c>
      <c r="U175" s="56" t="s">
        <v>47</v>
      </c>
      <c r="V175" s="47"/>
      <c r="W175" s="228">
        <f>V175*K175</f>
        <v>0</v>
      </c>
      <c r="X175" s="228">
        <v>0</v>
      </c>
      <c r="Y175" s="228">
        <f>X175*K175</f>
        <v>0</v>
      </c>
      <c r="Z175" s="228">
        <v>0</v>
      </c>
      <c r="AA175" s="229">
        <f>Z175*K175</f>
        <v>0</v>
      </c>
      <c r="AR175" s="22" t="s">
        <v>197</v>
      </c>
      <c r="AT175" s="22" t="s">
        <v>193</v>
      </c>
      <c r="AU175" s="22" t="s">
        <v>147</v>
      </c>
      <c r="AY175" s="22" t="s">
        <v>192</v>
      </c>
      <c r="BE175" s="142">
        <f>IF(U175="základní",N175,0)</f>
        <v>0</v>
      </c>
      <c r="BF175" s="142">
        <f>IF(U175="snížená",N175,0)</f>
        <v>0</v>
      </c>
      <c r="BG175" s="142">
        <f>IF(U175="zákl. přenesená",N175,0)</f>
        <v>0</v>
      </c>
      <c r="BH175" s="142">
        <f>IF(U175="sníž. přenesená",N175,0)</f>
        <v>0</v>
      </c>
      <c r="BI175" s="142">
        <f>IF(U175="nulová",N175,0)</f>
        <v>0</v>
      </c>
      <c r="BJ175" s="22" t="s">
        <v>25</v>
      </c>
      <c r="BK175" s="142">
        <f>ROUND(L175*K175,2)</f>
        <v>0</v>
      </c>
      <c r="BL175" s="22" t="s">
        <v>197</v>
      </c>
      <c r="BM175" s="22" t="s">
        <v>406</v>
      </c>
    </row>
    <row r="176" s="10" customFormat="1" ht="16.5" customHeight="1">
      <c r="B176" s="238"/>
      <c r="C176" s="239"/>
      <c r="D176" s="239"/>
      <c r="E176" s="240" t="s">
        <v>23</v>
      </c>
      <c r="F176" s="241" t="s">
        <v>407</v>
      </c>
      <c r="G176" s="242"/>
      <c r="H176" s="242"/>
      <c r="I176" s="242"/>
      <c r="J176" s="239"/>
      <c r="K176" s="243">
        <v>43.827500000000001</v>
      </c>
      <c r="L176" s="239"/>
      <c r="M176" s="239"/>
      <c r="N176" s="239"/>
      <c r="O176" s="239"/>
      <c r="P176" s="239"/>
      <c r="Q176" s="239"/>
      <c r="R176" s="244"/>
      <c r="T176" s="245"/>
      <c r="U176" s="239"/>
      <c r="V176" s="239"/>
      <c r="W176" s="239"/>
      <c r="X176" s="239"/>
      <c r="Y176" s="239"/>
      <c r="Z176" s="239"/>
      <c r="AA176" s="246"/>
      <c r="AT176" s="247" t="s">
        <v>204</v>
      </c>
      <c r="AU176" s="247" t="s">
        <v>147</v>
      </c>
      <c r="AV176" s="10" t="s">
        <v>147</v>
      </c>
      <c r="AW176" s="10" t="s">
        <v>205</v>
      </c>
      <c r="AX176" s="10" t="s">
        <v>25</v>
      </c>
      <c r="AY176" s="247" t="s">
        <v>192</v>
      </c>
    </row>
    <row r="177" s="9" customFormat="1" ht="37.44" customHeight="1">
      <c r="B177" s="206"/>
      <c r="C177" s="207"/>
      <c r="D177" s="208" t="s">
        <v>162</v>
      </c>
      <c r="E177" s="208"/>
      <c r="F177" s="208"/>
      <c r="G177" s="208"/>
      <c r="H177" s="208"/>
      <c r="I177" s="208"/>
      <c r="J177" s="208"/>
      <c r="K177" s="208"/>
      <c r="L177" s="208"/>
      <c r="M177" s="208"/>
      <c r="N177" s="185">
        <f>BK177</f>
        <v>0</v>
      </c>
      <c r="O177" s="178"/>
      <c r="P177" s="178"/>
      <c r="Q177" s="178"/>
      <c r="R177" s="209"/>
      <c r="T177" s="210"/>
      <c r="U177" s="207"/>
      <c r="V177" s="207"/>
      <c r="W177" s="211">
        <f>W178+W181+W196</f>
        <v>0</v>
      </c>
      <c r="X177" s="207"/>
      <c r="Y177" s="211">
        <f>Y178+Y181+Y196</f>
        <v>0</v>
      </c>
      <c r="Z177" s="207"/>
      <c r="AA177" s="212">
        <f>AA178+AA181+AA196</f>
        <v>34.907300620000001</v>
      </c>
      <c r="AR177" s="213" t="s">
        <v>147</v>
      </c>
      <c r="AT177" s="214" t="s">
        <v>81</v>
      </c>
      <c r="AU177" s="214" t="s">
        <v>82</v>
      </c>
      <c r="AY177" s="213" t="s">
        <v>192</v>
      </c>
      <c r="BK177" s="215">
        <f>BK178+BK181+BK196</f>
        <v>0</v>
      </c>
    </row>
    <row r="178" s="9" customFormat="1" ht="19.92" customHeight="1">
      <c r="B178" s="206"/>
      <c r="C178" s="207"/>
      <c r="D178" s="216" t="s">
        <v>163</v>
      </c>
      <c r="E178" s="216"/>
      <c r="F178" s="216"/>
      <c r="G178" s="216"/>
      <c r="H178" s="216"/>
      <c r="I178" s="216"/>
      <c r="J178" s="216"/>
      <c r="K178" s="216"/>
      <c r="L178" s="216"/>
      <c r="M178" s="216"/>
      <c r="N178" s="217">
        <f>BK178</f>
        <v>0</v>
      </c>
      <c r="O178" s="218"/>
      <c r="P178" s="218"/>
      <c r="Q178" s="218"/>
      <c r="R178" s="209"/>
      <c r="T178" s="210"/>
      <c r="U178" s="207"/>
      <c r="V178" s="207"/>
      <c r="W178" s="211">
        <f>SUM(W179:W180)</f>
        <v>0</v>
      </c>
      <c r="X178" s="207"/>
      <c r="Y178" s="211">
        <f>SUM(Y179:Y180)</f>
        <v>0</v>
      </c>
      <c r="Z178" s="207"/>
      <c r="AA178" s="212">
        <f>SUM(AA179:AA180)</f>
        <v>4.2703598000000005</v>
      </c>
      <c r="AR178" s="213" t="s">
        <v>147</v>
      </c>
      <c r="AT178" s="214" t="s">
        <v>81</v>
      </c>
      <c r="AU178" s="214" t="s">
        <v>25</v>
      </c>
      <c r="AY178" s="213" t="s">
        <v>192</v>
      </c>
      <c r="BK178" s="215">
        <f>SUM(BK179:BK180)</f>
        <v>0</v>
      </c>
    </row>
    <row r="179" s="1" customFormat="1" ht="38.25" customHeight="1">
      <c r="B179" s="46"/>
      <c r="C179" s="219" t="s">
        <v>302</v>
      </c>
      <c r="D179" s="219" t="s">
        <v>193</v>
      </c>
      <c r="E179" s="220" t="s">
        <v>307</v>
      </c>
      <c r="F179" s="221" t="s">
        <v>308</v>
      </c>
      <c r="G179" s="221"/>
      <c r="H179" s="221"/>
      <c r="I179" s="221"/>
      <c r="J179" s="222" t="s">
        <v>210</v>
      </c>
      <c r="K179" s="223">
        <v>3050.2570000000001</v>
      </c>
      <c r="L179" s="224">
        <v>0</v>
      </c>
      <c r="M179" s="225"/>
      <c r="N179" s="226">
        <f>ROUND(L179*K179,2)</f>
        <v>0</v>
      </c>
      <c r="O179" s="226"/>
      <c r="P179" s="226"/>
      <c r="Q179" s="226"/>
      <c r="R179" s="48"/>
      <c r="T179" s="227" t="s">
        <v>23</v>
      </c>
      <c r="U179" s="56" t="s">
        <v>47</v>
      </c>
      <c r="V179" s="47"/>
      <c r="W179" s="228">
        <f>V179*K179</f>
        <v>0</v>
      </c>
      <c r="X179" s="228">
        <v>0</v>
      </c>
      <c r="Y179" s="228">
        <f>X179*K179</f>
        <v>0</v>
      </c>
      <c r="Z179" s="228">
        <v>0.0014</v>
      </c>
      <c r="AA179" s="229">
        <f>Z179*K179</f>
        <v>4.2703598000000005</v>
      </c>
      <c r="AR179" s="22" t="s">
        <v>267</v>
      </c>
      <c r="AT179" s="22" t="s">
        <v>193</v>
      </c>
      <c r="AU179" s="22" t="s">
        <v>147</v>
      </c>
      <c r="AY179" s="22" t="s">
        <v>192</v>
      </c>
      <c r="BE179" s="142">
        <f>IF(U179="základní",N179,0)</f>
        <v>0</v>
      </c>
      <c r="BF179" s="142">
        <f>IF(U179="snížená",N179,0)</f>
        <v>0</v>
      </c>
      <c r="BG179" s="142">
        <f>IF(U179="zákl. přenesená",N179,0)</f>
        <v>0</v>
      </c>
      <c r="BH179" s="142">
        <f>IF(U179="sníž. přenesená",N179,0)</f>
        <v>0</v>
      </c>
      <c r="BI179" s="142">
        <f>IF(U179="nulová",N179,0)</f>
        <v>0</v>
      </c>
      <c r="BJ179" s="22" t="s">
        <v>25</v>
      </c>
      <c r="BK179" s="142">
        <f>ROUND(L179*K179,2)</f>
        <v>0</v>
      </c>
      <c r="BL179" s="22" t="s">
        <v>267</v>
      </c>
      <c r="BM179" s="22" t="s">
        <v>309</v>
      </c>
    </row>
    <row r="180" s="10" customFormat="1" ht="16.5" customHeight="1">
      <c r="B180" s="238"/>
      <c r="C180" s="239"/>
      <c r="D180" s="239"/>
      <c r="E180" s="240" t="s">
        <v>23</v>
      </c>
      <c r="F180" s="241" t="s">
        <v>310</v>
      </c>
      <c r="G180" s="242"/>
      <c r="H180" s="242"/>
      <c r="I180" s="242"/>
      <c r="J180" s="239"/>
      <c r="K180" s="243">
        <v>3050.2569920000001</v>
      </c>
      <c r="L180" s="239"/>
      <c r="M180" s="239"/>
      <c r="N180" s="239"/>
      <c r="O180" s="239"/>
      <c r="P180" s="239"/>
      <c r="Q180" s="239"/>
      <c r="R180" s="244"/>
      <c r="T180" s="245"/>
      <c r="U180" s="239"/>
      <c r="V180" s="239"/>
      <c r="W180" s="239"/>
      <c r="X180" s="239"/>
      <c r="Y180" s="239"/>
      <c r="Z180" s="239"/>
      <c r="AA180" s="246"/>
      <c r="AT180" s="247" t="s">
        <v>204</v>
      </c>
      <c r="AU180" s="247" t="s">
        <v>147</v>
      </c>
      <c r="AV180" s="10" t="s">
        <v>147</v>
      </c>
      <c r="AW180" s="10" t="s">
        <v>205</v>
      </c>
      <c r="AX180" s="10" t="s">
        <v>25</v>
      </c>
      <c r="AY180" s="247" t="s">
        <v>192</v>
      </c>
    </row>
    <row r="181" s="9" customFormat="1" ht="29.88" customHeight="1">
      <c r="B181" s="206"/>
      <c r="C181" s="207"/>
      <c r="D181" s="216" t="s">
        <v>164</v>
      </c>
      <c r="E181" s="216"/>
      <c r="F181" s="216"/>
      <c r="G181" s="216"/>
      <c r="H181" s="216"/>
      <c r="I181" s="216"/>
      <c r="J181" s="216"/>
      <c r="K181" s="216"/>
      <c r="L181" s="216"/>
      <c r="M181" s="216"/>
      <c r="N181" s="217">
        <f>BK181</f>
        <v>0</v>
      </c>
      <c r="O181" s="218"/>
      <c r="P181" s="218"/>
      <c r="Q181" s="218"/>
      <c r="R181" s="209"/>
      <c r="T181" s="210"/>
      <c r="U181" s="207"/>
      <c r="V181" s="207"/>
      <c r="W181" s="211">
        <f>SUM(W182:W195)</f>
        <v>0</v>
      </c>
      <c r="X181" s="207"/>
      <c r="Y181" s="211">
        <f>SUM(Y182:Y195)</f>
        <v>0</v>
      </c>
      <c r="Z181" s="207"/>
      <c r="AA181" s="212">
        <f>SUM(AA182:AA195)</f>
        <v>4.2087418200000002</v>
      </c>
      <c r="AR181" s="213" t="s">
        <v>147</v>
      </c>
      <c r="AT181" s="214" t="s">
        <v>81</v>
      </c>
      <c r="AU181" s="214" t="s">
        <v>25</v>
      </c>
      <c r="AY181" s="213" t="s">
        <v>192</v>
      </c>
      <c r="BK181" s="215">
        <f>SUM(BK182:BK195)</f>
        <v>0</v>
      </c>
    </row>
    <row r="182" s="1" customFormat="1" ht="16.5" customHeight="1">
      <c r="B182" s="46"/>
      <c r="C182" s="219" t="s">
        <v>306</v>
      </c>
      <c r="D182" s="219" t="s">
        <v>193</v>
      </c>
      <c r="E182" s="220" t="s">
        <v>312</v>
      </c>
      <c r="F182" s="221" t="s">
        <v>313</v>
      </c>
      <c r="G182" s="221"/>
      <c r="H182" s="221"/>
      <c r="I182" s="221"/>
      <c r="J182" s="222" t="s">
        <v>240</v>
      </c>
      <c r="K182" s="223">
        <v>168.262</v>
      </c>
      <c r="L182" s="224">
        <v>0</v>
      </c>
      <c r="M182" s="225"/>
      <c r="N182" s="226">
        <f>ROUND(L182*K182,2)</f>
        <v>0</v>
      </c>
      <c r="O182" s="226"/>
      <c r="P182" s="226"/>
      <c r="Q182" s="226"/>
      <c r="R182" s="48"/>
      <c r="T182" s="227" t="s">
        <v>23</v>
      </c>
      <c r="U182" s="56" t="s">
        <v>47</v>
      </c>
      <c r="V182" s="47"/>
      <c r="W182" s="228">
        <f>V182*K182</f>
        <v>0</v>
      </c>
      <c r="X182" s="228">
        <v>0</v>
      </c>
      <c r="Y182" s="228">
        <f>X182*K182</f>
        <v>0</v>
      </c>
      <c r="Z182" s="228">
        <v>0.0018699999999999999</v>
      </c>
      <c r="AA182" s="229">
        <f>Z182*K182</f>
        <v>0.31464993999999996</v>
      </c>
      <c r="AR182" s="22" t="s">
        <v>267</v>
      </c>
      <c r="AT182" s="22" t="s">
        <v>193</v>
      </c>
      <c r="AU182" s="22" t="s">
        <v>147</v>
      </c>
      <c r="AY182" s="22" t="s">
        <v>192</v>
      </c>
      <c r="BE182" s="142">
        <f>IF(U182="základní",N182,0)</f>
        <v>0</v>
      </c>
      <c r="BF182" s="142">
        <f>IF(U182="snížená",N182,0)</f>
        <v>0</v>
      </c>
      <c r="BG182" s="142">
        <f>IF(U182="zákl. přenesená",N182,0)</f>
        <v>0</v>
      </c>
      <c r="BH182" s="142">
        <f>IF(U182="sníž. přenesená",N182,0)</f>
        <v>0</v>
      </c>
      <c r="BI182" s="142">
        <f>IF(U182="nulová",N182,0)</f>
        <v>0</v>
      </c>
      <c r="BJ182" s="22" t="s">
        <v>25</v>
      </c>
      <c r="BK182" s="142">
        <f>ROUND(L182*K182,2)</f>
        <v>0</v>
      </c>
      <c r="BL182" s="22" t="s">
        <v>267</v>
      </c>
      <c r="BM182" s="22" t="s">
        <v>314</v>
      </c>
    </row>
    <row r="183" s="10" customFormat="1" ht="16.5" customHeight="1">
      <c r="B183" s="238"/>
      <c r="C183" s="239"/>
      <c r="D183" s="239"/>
      <c r="E183" s="240" t="s">
        <v>23</v>
      </c>
      <c r="F183" s="241" t="s">
        <v>315</v>
      </c>
      <c r="G183" s="242"/>
      <c r="H183" s="242"/>
      <c r="I183" s="242"/>
      <c r="J183" s="239"/>
      <c r="K183" s="243">
        <v>168.262</v>
      </c>
      <c r="L183" s="239"/>
      <c r="M183" s="239"/>
      <c r="N183" s="239"/>
      <c r="O183" s="239"/>
      <c r="P183" s="239"/>
      <c r="Q183" s="239"/>
      <c r="R183" s="244"/>
      <c r="T183" s="245"/>
      <c r="U183" s="239"/>
      <c r="V183" s="239"/>
      <c r="W183" s="239"/>
      <c r="X183" s="239"/>
      <c r="Y183" s="239"/>
      <c r="Z183" s="239"/>
      <c r="AA183" s="246"/>
      <c r="AT183" s="247" t="s">
        <v>204</v>
      </c>
      <c r="AU183" s="247" t="s">
        <v>147</v>
      </c>
      <c r="AV183" s="10" t="s">
        <v>147</v>
      </c>
      <c r="AW183" s="10" t="s">
        <v>205</v>
      </c>
      <c r="AX183" s="10" t="s">
        <v>25</v>
      </c>
      <c r="AY183" s="247" t="s">
        <v>192</v>
      </c>
    </row>
    <row r="184" s="1" customFormat="1" ht="25.5" customHeight="1">
      <c r="B184" s="46"/>
      <c r="C184" s="219" t="s">
        <v>311</v>
      </c>
      <c r="D184" s="219" t="s">
        <v>193</v>
      </c>
      <c r="E184" s="220" t="s">
        <v>317</v>
      </c>
      <c r="F184" s="221" t="s">
        <v>318</v>
      </c>
      <c r="G184" s="221"/>
      <c r="H184" s="221"/>
      <c r="I184" s="221"/>
      <c r="J184" s="222" t="s">
        <v>240</v>
      </c>
      <c r="K184" s="223">
        <v>336.524</v>
      </c>
      <c r="L184" s="224">
        <v>0</v>
      </c>
      <c r="M184" s="225"/>
      <c r="N184" s="226">
        <f>ROUND(L184*K184,2)</f>
        <v>0</v>
      </c>
      <c r="O184" s="226"/>
      <c r="P184" s="226"/>
      <c r="Q184" s="226"/>
      <c r="R184" s="48"/>
      <c r="T184" s="227" t="s">
        <v>23</v>
      </c>
      <c r="U184" s="56" t="s">
        <v>47</v>
      </c>
      <c r="V184" s="47"/>
      <c r="W184" s="228">
        <f>V184*K184</f>
        <v>0</v>
      </c>
      <c r="X184" s="228">
        <v>0</v>
      </c>
      <c r="Y184" s="228">
        <f>X184*K184</f>
        <v>0</v>
      </c>
      <c r="Z184" s="228">
        <v>0.0017700000000000001</v>
      </c>
      <c r="AA184" s="229">
        <f>Z184*K184</f>
        <v>0.59564748000000001</v>
      </c>
      <c r="AR184" s="22" t="s">
        <v>267</v>
      </c>
      <c r="AT184" s="22" t="s">
        <v>193</v>
      </c>
      <c r="AU184" s="22" t="s">
        <v>147</v>
      </c>
      <c r="AY184" s="22" t="s">
        <v>192</v>
      </c>
      <c r="BE184" s="142">
        <f>IF(U184="základní",N184,0)</f>
        <v>0</v>
      </c>
      <c r="BF184" s="142">
        <f>IF(U184="snížená",N184,0)</f>
        <v>0</v>
      </c>
      <c r="BG184" s="142">
        <f>IF(U184="zákl. přenesená",N184,0)</f>
        <v>0</v>
      </c>
      <c r="BH184" s="142">
        <f>IF(U184="sníž. přenesená",N184,0)</f>
        <v>0</v>
      </c>
      <c r="BI184" s="142">
        <f>IF(U184="nulová",N184,0)</f>
        <v>0</v>
      </c>
      <c r="BJ184" s="22" t="s">
        <v>25</v>
      </c>
      <c r="BK184" s="142">
        <f>ROUND(L184*K184,2)</f>
        <v>0</v>
      </c>
      <c r="BL184" s="22" t="s">
        <v>267</v>
      </c>
      <c r="BM184" s="22" t="s">
        <v>319</v>
      </c>
    </row>
    <row r="185" s="10" customFormat="1" ht="16.5" customHeight="1">
      <c r="B185" s="238"/>
      <c r="C185" s="239"/>
      <c r="D185" s="239"/>
      <c r="E185" s="240" t="s">
        <v>23</v>
      </c>
      <c r="F185" s="241" t="s">
        <v>320</v>
      </c>
      <c r="G185" s="242"/>
      <c r="H185" s="242"/>
      <c r="I185" s="242"/>
      <c r="J185" s="239"/>
      <c r="K185" s="243">
        <v>336.524</v>
      </c>
      <c r="L185" s="239"/>
      <c r="M185" s="239"/>
      <c r="N185" s="239"/>
      <c r="O185" s="239"/>
      <c r="P185" s="239"/>
      <c r="Q185" s="239"/>
      <c r="R185" s="244"/>
      <c r="T185" s="245"/>
      <c r="U185" s="239"/>
      <c r="V185" s="239"/>
      <c r="W185" s="239"/>
      <c r="X185" s="239"/>
      <c r="Y185" s="239"/>
      <c r="Z185" s="239"/>
      <c r="AA185" s="246"/>
      <c r="AT185" s="247" t="s">
        <v>204</v>
      </c>
      <c r="AU185" s="247" t="s">
        <v>147</v>
      </c>
      <c r="AV185" s="10" t="s">
        <v>147</v>
      </c>
      <c r="AW185" s="10" t="s">
        <v>205</v>
      </c>
      <c r="AX185" s="10" t="s">
        <v>25</v>
      </c>
      <c r="AY185" s="247" t="s">
        <v>192</v>
      </c>
    </row>
    <row r="186" s="1" customFormat="1" ht="25.5" customHeight="1">
      <c r="B186" s="46"/>
      <c r="C186" s="219" t="s">
        <v>316</v>
      </c>
      <c r="D186" s="219" t="s">
        <v>193</v>
      </c>
      <c r="E186" s="220" t="s">
        <v>322</v>
      </c>
      <c r="F186" s="221" t="s">
        <v>323</v>
      </c>
      <c r="G186" s="221"/>
      <c r="H186" s="221"/>
      <c r="I186" s="221"/>
      <c r="J186" s="222" t="s">
        <v>240</v>
      </c>
      <c r="K186" s="223">
        <v>77.200000000000003</v>
      </c>
      <c r="L186" s="224">
        <v>0</v>
      </c>
      <c r="M186" s="225"/>
      <c r="N186" s="226">
        <f>ROUND(L186*K186,2)</f>
        <v>0</v>
      </c>
      <c r="O186" s="226"/>
      <c r="P186" s="226"/>
      <c r="Q186" s="226"/>
      <c r="R186" s="48"/>
      <c r="T186" s="227" t="s">
        <v>23</v>
      </c>
      <c r="U186" s="56" t="s">
        <v>47</v>
      </c>
      <c r="V186" s="47"/>
      <c r="W186" s="228">
        <f>V186*K186</f>
        <v>0</v>
      </c>
      <c r="X186" s="228">
        <v>0</v>
      </c>
      <c r="Y186" s="228">
        <f>X186*K186</f>
        <v>0</v>
      </c>
      <c r="Z186" s="228">
        <v>0.00191</v>
      </c>
      <c r="AA186" s="229">
        <f>Z186*K186</f>
        <v>0.147452</v>
      </c>
      <c r="AR186" s="22" t="s">
        <v>267</v>
      </c>
      <c r="AT186" s="22" t="s">
        <v>193</v>
      </c>
      <c r="AU186" s="22" t="s">
        <v>147</v>
      </c>
      <c r="AY186" s="22" t="s">
        <v>192</v>
      </c>
      <c r="BE186" s="142">
        <f>IF(U186="základní",N186,0)</f>
        <v>0</v>
      </c>
      <c r="BF186" s="142">
        <f>IF(U186="snížená",N186,0)</f>
        <v>0</v>
      </c>
      <c r="BG186" s="142">
        <f>IF(U186="zákl. přenesená",N186,0)</f>
        <v>0</v>
      </c>
      <c r="BH186" s="142">
        <f>IF(U186="sníž. přenesená",N186,0)</f>
        <v>0</v>
      </c>
      <c r="BI186" s="142">
        <f>IF(U186="nulová",N186,0)</f>
        <v>0</v>
      </c>
      <c r="BJ186" s="22" t="s">
        <v>25</v>
      </c>
      <c r="BK186" s="142">
        <f>ROUND(L186*K186,2)</f>
        <v>0</v>
      </c>
      <c r="BL186" s="22" t="s">
        <v>267</v>
      </c>
      <c r="BM186" s="22" t="s">
        <v>324</v>
      </c>
    </row>
    <row r="187" s="10" customFormat="1" ht="16.5" customHeight="1">
      <c r="B187" s="238"/>
      <c r="C187" s="239"/>
      <c r="D187" s="239"/>
      <c r="E187" s="240" t="s">
        <v>23</v>
      </c>
      <c r="F187" s="241" t="s">
        <v>325</v>
      </c>
      <c r="G187" s="242"/>
      <c r="H187" s="242"/>
      <c r="I187" s="242"/>
      <c r="J187" s="239"/>
      <c r="K187" s="243">
        <v>77.200000000000003</v>
      </c>
      <c r="L187" s="239"/>
      <c r="M187" s="239"/>
      <c r="N187" s="239"/>
      <c r="O187" s="239"/>
      <c r="P187" s="239"/>
      <c r="Q187" s="239"/>
      <c r="R187" s="244"/>
      <c r="T187" s="245"/>
      <c r="U187" s="239"/>
      <c r="V187" s="239"/>
      <c r="W187" s="239"/>
      <c r="X187" s="239"/>
      <c r="Y187" s="239"/>
      <c r="Z187" s="239"/>
      <c r="AA187" s="246"/>
      <c r="AT187" s="247" t="s">
        <v>204</v>
      </c>
      <c r="AU187" s="247" t="s">
        <v>147</v>
      </c>
      <c r="AV187" s="10" t="s">
        <v>147</v>
      </c>
      <c r="AW187" s="10" t="s">
        <v>205</v>
      </c>
      <c r="AX187" s="10" t="s">
        <v>25</v>
      </c>
      <c r="AY187" s="247" t="s">
        <v>192</v>
      </c>
    </row>
    <row r="188" s="1" customFormat="1" ht="16.5" customHeight="1">
      <c r="B188" s="46"/>
      <c r="C188" s="219" t="s">
        <v>321</v>
      </c>
      <c r="D188" s="219" t="s">
        <v>193</v>
      </c>
      <c r="E188" s="220" t="s">
        <v>327</v>
      </c>
      <c r="F188" s="221" t="s">
        <v>328</v>
      </c>
      <c r="G188" s="221"/>
      <c r="H188" s="221"/>
      <c r="I188" s="221"/>
      <c r="J188" s="222" t="s">
        <v>240</v>
      </c>
      <c r="K188" s="223">
        <v>57.799999999999997</v>
      </c>
      <c r="L188" s="224">
        <v>0</v>
      </c>
      <c r="M188" s="225"/>
      <c r="N188" s="226">
        <f>ROUND(L188*K188,2)</f>
        <v>0</v>
      </c>
      <c r="O188" s="226"/>
      <c r="P188" s="226"/>
      <c r="Q188" s="226"/>
      <c r="R188" s="48"/>
      <c r="T188" s="227" t="s">
        <v>23</v>
      </c>
      <c r="U188" s="56" t="s">
        <v>47</v>
      </c>
      <c r="V188" s="47"/>
      <c r="W188" s="228">
        <f>V188*K188</f>
        <v>0</v>
      </c>
      <c r="X188" s="228">
        <v>0</v>
      </c>
      <c r="Y188" s="228">
        <f>X188*K188</f>
        <v>0</v>
      </c>
      <c r="Z188" s="228">
        <v>0.00175</v>
      </c>
      <c r="AA188" s="229">
        <f>Z188*K188</f>
        <v>0.10115</v>
      </c>
      <c r="AR188" s="22" t="s">
        <v>267</v>
      </c>
      <c r="AT188" s="22" t="s">
        <v>193</v>
      </c>
      <c r="AU188" s="22" t="s">
        <v>147</v>
      </c>
      <c r="AY188" s="22" t="s">
        <v>192</v>
      </c>
      <c r="BE188" s="142">
        <f>IF(U188="základní",N188,0)</f>
        <v>0</v>
      </c>
      <c r="BF188" s="142">
        <f>IF(U188="snížená",N188,0)</f>
        <v>0</v>
      </c>
      <c r="BG188" s="142">
        <f>IF(U188="zákl. přenesená",N188,0)</f>
        <v>0</v>
      </c>
      <c r="BH188" s="142">
        <f>IF(U188="sníž. přenesená",N188,0)</f>
        <v>0</v>
      </c>
      <c r="BI188" s="142">
        <f>IF(U188="nulová",N188,0)</f>
        <v>0</v>
      </c>
      <c r="BJ188" s="22" t="s">
        <v>25</v>
      </c>
      <c r="BK188" s="142">
        <f>ROUND(L188*K188,2)</f>
        <v>0</v>
      </c>
      <c r="BL188" s="22" t="s">
        <v>267</v>
      </c>
      <c r="BM188" s="22" t="s">
        <v>329</v>
      </c>
    </row>
    <row r="189" s="10" customFormat="1" ht="16.5" customHeight="1">
      <c r="B189" s="238"/>
      <c r="C189" s="239"/>
      <c r="D189" s="239"/>
      <c r="E189" s="240" t="s">
        <v>23</v>
      </c>
      <c r="F189" s="241" t="s">
        <v>330</v>
      </c>
      <c r="G189" s="242"/>
      <c r="H189" s="242"/>
      <c r="I189" s="242"/>
      <c r="J189" s="239"/>
      <c r="K189" s="243">
        <v>57.799999999999997</v>
      </c>
      <c r="L189" s="239"/>
      <c r="M189" s="239"/>
      <c r="N189" s="239"/>
      <c r="O189" s="239"/>
      <c r="P189" s="239"/>
      <c r="Q189" s="239"/>
      <c r="R189" s="244"/>
      <c r="T189" s="245"/>
      <c r="U189" s="239"/>
      <c r="V189" s="239"/>
      <c r="W189" s="239"/>
      <c r="X189" s="239"/>
      <c r="Y189" s="239"/>
      <c r="Z189" s="239"/>
      <c r="AA189" s="246"/>
      <c r="AT189" s="247" t="s">
        <v>204</v>
      </c>
      <c r="AU189" s="247" t="s">
        <v>147</v>
      </c>
      <c r="AV189" s="10" t="s">
        <v>147</v>
      </c>
      <c r="AW189" s="10" t="s">
        <v>205</v>
      </c>
      <c r="AX189" s="10" t="s">
        <v>25</v>
      </c>
      <c r="AY189" s="247" t="s">
        <v>192</v>
      </c>
    </row>
    <row r="190" s="1" customFormat="1" ht="16.5" customHeight="1">
      <c r="B190" s="46"/>
      <c r="C190" s="219" t="s">
        <v>326</v>
      </c>
      <c r="D190" s="219" t="s">
        <v>193</v>
      </c>
      <c r="E190" s="220" t="s">
        <v>332</v>
      </c>
      <c r="F190" s="221" t="s">
        <v>333</v>
      </c>
      <c r="G190" s="221"/>
      <c r="H190" s="221"/>
      <c r="I190" s="221"/>
      <c r="J190" s="222" t="s">
        <v>240</v>
      </c>
      <c r="K190" s="223">
        <v>336.524</v>
      </c>
      <c r="L190" s="224">
        <v>0</v>
      </c>
      <c r="M190" s="225"/>
      <c r="N190" s="226">
        <f>ROUND(L190*K190,2)</f>
        <v>0</v>
      </c>
      <c r="O190" s="226"/>
      <c r="P190" s="226"/>
      <c r="Q190" s="226"/>
      <c r="R190" s="48"/>
      <c r="T190" s="227" t="s">
        <v>23</v>
      </c>
      <c r="U190" s="56" t="s">
        <v>47</v>
      </c>
      <c r="V190" s="47"/>
      <c r="W190" s="228">
        <f>V190*K190</f>
        <v>0</v>
      </c>
      <c r="X190" s="228">
        <v>0</v>
      </c>
      <c r="Y190" s="228">
        <f>X190*K190</f>
        <v>0</v>
      </c>
      <c r="Z190" s="228">
        <v>0.0025999999999999999</v>
      </c>
      <c r="AA190" s="229">
        <f>Z190*K190</f>
        <v>0.87496239999999992</v>
      </c>
      <c r="AR190" s="22" t="s">
        <v>267</v>
      </c>
      <c r="AT190" s="22" t="s">
        <v>193</v>
      </c>
      <c r="AU190" s="22" t="s">
        <v>147</v>
      </c>
      <c r="AY190" s="22" t="s">
        <v>192</v>
      </c>
      <c r="BE190" s="142">
        <f>IF(U190="základní",N190,0)</f>
        <v>0</v>
      </c>
      <c r="BF190" s="142">
        <f>IF(U190="snížená",N190,0)</f>
        <v>0</v>
      </c>
      <c r="BG190" s="142">
        <f>IF(U190="zákl. přenesená",N190,0)</f>
        <v>0</v>
      </c>
      <c r="BH190" s="142">
        <f>IF(U190="sníž. přenesená",N190,0)</f>
        <v>0</v>
      </c>
      <c r="BI190" s="142">
        <f>IF(U190="nulová",N190,0)</f>
        <v>0</v>
      </c>
      <c r="BJ190" s="22" t="s">
        <v>25</v>
      </c>
      <c r="BK190" s="142">
        <f>ROUND(L190*K190,2)</f>
        <v>0</v>
      </c>
      <c r="BL190" s="22" t="s">
        <v>267</v>
      </c>
      <c r="BM190" s="22" t="s">
        <v>334</v>
      </c>
    </row>
    <row r="191" s="10" customFormat="1" ht="16.5" customHeight="1">
      <c r="B191" s="238"/>
      <c r="C191" s="239"/>
      <c r="D191" s="239"/>
      <c r="E191" s="240" t="s">
        <v>23</v>
      </c>
      <c r="F191" s="241" t="s">
        <v>320</v>
      </c>
      <c r="G191" s="242"/>
      <c r="H191" s="242"/>
      <c r="I191" s="242"/>
      <c r="J191" s="239"/>
      <c r="K191" s="243">
        <v>336.524</v>
      </c>
      <c r="L191" s="239"/>
      <c r="M191" s="239"/>
      <c r="N191" s="239"/>
      <c r="O191" s="239"/>
      <c r="P191" s="239"/>
      <c r="Q191" s="239"/>
      <c r="R191" s="244"/>
      <c r="T191" s="245"/>
      <c r="U191" s="239"/>
      <c r="V191" s="239"/>
      <c r="W191" s="239"/>
      <c r="X191" s="239"/>
      <c r="Y191" s="239"/>
      <c r="Z191" s="239"/>
      <c r="AA191" s="246"/>
      <c r="AT191" s="247" t="s">
        <v>204</v>
      </c>
      <c r="AU191" s="247" t="s">
        <v>147</v>
      </c>
      <c r="AV191" s="10" t="s">
        <v>147</v>
      </c>
      <c r="AW191" s="10" t="s">
        <v>205</v>
      </c>
      <c r="AX191" s="10" t="s">
        <v>25</v>
      </c>
      <c r="AY191" s="247" t="s">
        <v>192</v>
      </c>
    </row>
    <row r="192" s="1" customFormat="1" ht="16.5" customHeight="1">
      <c r="B192" s="46"/>
      <c r="C192" s="219" t="s">
        <v>331</v>
      </c>
      <c r="D192" s="219" t="s">
        <v>193</v>
      </c>
      <c r="E192" s="220" t="s">
        <v>336</v>
      </c>
      <c r="F192" s="221" t="s">
        <v>337</v>
      </c>
      <c r="G192" s="221"/>
      <c r="H192" s="221"/>
      <c r="I192" s="221"/>
      <c r="J192" s="222" t="s">
        <v>240</v>
      </c>
      <c r="K192" s="223">
        <v>518</v>
      </c>
      <c r="L192" s="224">
        <v>0</v>
      </c>
      <c r="M192" s="225"/>
      <c r="N192" s="226">
        <f>ROUND(L192*K192,2)</f>
        <v>0</v>
      </c>
      <c r="O192" s="226"/>
      <c r="P192" s="226"/>
      <c r="Q192" s="226"/>
      <c r="R192" s="48"/>
      <c r="T192" s="227" t="s">
        <v>23</v>
      </c>
      <c r="U192" s="56" t="s">
        <v>47</v>
      </c>
      <c r="V192" s="47"/>
      <c r="W192" s="228">
        <f>V192*K192</f>
        <v>0</v>
      </c>
      <c r="X192" s="228">
        <v>0</v>
      </c>
      <c r="Y192" s="228">
        <f>X192*K192</f>
        <v>0</v>
      </c>
      <c r="Z192" s="228">
        <v>0.0039399999999999999</v>
      </c>
      <c r="AA192" s="229">
        <f>Z192*K192</f>
        <v>2.0409199999999998</v>
      </c>
      <c r="AR192" s="22" t="s">
        <v>267</v>
      </c>
      <c r="AT192" s="22" t="s">
        <v>193</v>
      </c>
      <c r="AU192" s="22" t="s">
        <v>147</v>
      </c>
      <c r="AY192" s="22" t="s">
        <v>192</v>
      </c>
      <c r="BE192" s="142">
        <f>IF(U192="základní",N192,0)</f>
        <v>0</v>
      </c>
      <c r="BF192" s="142">
        <f>IF(U192="snížená",N192,0)</f>
        <v>0</v>
      </c>
      <c r="BG192" s="142">
        <f>IF(U192="zákl. přenesená",N192,0)</f>
        <v>0</v>
      </c>
      <c r="BH192" s="142">
        <f>IF(U192="sníž. přenesená",N192,0)</f>
        <v>0</v>
      </c>
      <c r="BI192" s="142">
        <f>IF(U192="nulová",N192,0)</f>
        <v>0</v>
      </c>
      <c r="BJ192" s="22" t="s">
        <v>25</v>
      </c>
      <c r="BK192" s="142">
        <f>ROUND(L192*K192,2)</f>
        <v>0</v>
      </c>
      <c r="BL192" s="22" t="s">
        <v>267</v>
      </c>
      <c r="BM192" s="22" t="s">
        <v>338</v>
      </c>
    </row>
    <row r="193" s="10" customFormat="1" ht="16.5" customHeight="1">
      <c r="B193" s="238"/>
      <c r="C193" s="239"/>
      <c r="D193" s="239"/>
      <c r="E193" s="240" t="s">
        <v>23</v>
      </c>
      <c r="F193" s="241" t="s">
        <v>339</v>
      </c>
      <c r="G193" s="242"/>
      <c r="H193" s="242"/>
      <c r="I193" s="242"/>
      <c r="J193" s="239"/>
      <c r="K193" s="243">
        <v>518</v>
      </c>
      <c r="L193" s="239"/>
      <c r="M193" s="239"/>
      <c r="N193" s="239"/>
      <c r="O193" s="239"/>
      <c r="P193" s="239"/>
      <c r="Q193" s="239"/>
      <c r="R193" s="244"/>
      <c r="T193" s="245"/>
      <c r="U193" s="239"/>
      <c r="V193" s="239"/>
      <c r="W193" s="239"/>
      <c r="X193" s="239"/>
      <c r="Y193" s="239"/>
      <c r="Z193" s="239"/>
      <c r="AA193" s="246"/>
      <c r="AT193" s="247" t="s">
        <v>204</v>
      </c>
      <c r="AU193" s="247" t="s">
        <v>147</v>
      </c>
      <c r="AV193" s="10" t="s">
        <v>147</v>
      </c>
      <c r="AW193" s="10" t="s">
        <v>205</v>
      </c>
      <c r="AX193" s="10" t="s">
        <v>25</v>
      </c>
      <c r="AY193" s="247" t="s">
        <v>192</v>
      </c>
    </row>
    <row r="194" s="1" customFormat="1" ht="16.5" customHeight="1">
      <c r="B194" s="46"/>
      <c r="C194" s="219" t="s">
        <v>335</v>
      </c>
      <c r="D194" s="219" t="s">
        <v>193</v>
      </c>
      <c r="E194" s="220" t="s">
        <v>341</v>
      </c>
      <c r="F194" s="221" t="s">
        <v>342</v>
      </c>
      <c r="G194" s="221"/>
      <c r="H194" s="221"/>
      <c r="I194" s="221"/>
      <c r="J194" s="222" t="s">
        <v>196</v>
      </c>
      <c r="K194" s="223">
        <v>34</v>
      </c>
      <c r="L194" s="224">
        <v>0</v>
      </c>
      <c r="M194" s="225"/>
      <c r="N194" s="226">
        <f>ROUND(L194*K194,2)</f>
        <v>0</v>
      </c>
      <c r="O194" s="226"/>
      <c r="P194" s="226"/>
      <c r="Q194" s="226"/>
      <c r="R194" s="48"/>
      <c r="T194" s="227" t="s">
        <v>23</v>
      </c>
      <c r="U194" s="56" t="s">
        <v>47</v>
      </c>
      <c r="V194" s="47"/>
      <c r="W194" s="228">
        <f>V194*K194</f>
        <v>0</v>
      </c>
      <c r="X194" s="228">
        <v>0</v>
      </c>
      <c r="Y194" s="228">
        <f>X194*K194</f>
        <v>0</v>
      </c>
      <c r="Z194" s="228">
        <v>0.0039399999999999999</v>
      </c>
      <c r="AA194" s="229">
        <f>Z194*K194</f>
        <v>0.13396</v>
      </c>
      <c r="AR194" s="22" t="s">
        <v>267</v>
      </c>
      <c r="AT194" s="22" t="s">
        <v>193</v>
      </c>
      <c r="AU194" s="22" t="s">
        <v>147</v>
      </c>
      <c r="AY194" s="22" t="s">
        <v>192</v>
      </c>
      <c r="BE194" s="142">
        <f>IF(U194="základní",N194,0)</f>
        <v>0</v>
      </c>
      <c r="BF194" s="142">
        <f>IF(U194="snížená",N194,0)</f>
        <v>0</v>
      </c>
      <c r="BG194" s="142">
        <f>IF(U194="zákl. přenesená",N194,0)</f>
        <v>0</v>
      </c>
      <c r="BH194" s="142">
        <f>IF(U194="sníž. přenesená",N194,0)</f>
        <v>0</v>
      </c>
      <c r="BI194" s="142">
        <f>IF(U194="nulová",N194,0)</f>
        <v>0</v>
      </c>
      <c r="BJ194" s="22" t="s">
        <v>25</v>
      </c>
      <c r="BK194" s="142">
        <f>ROUND(L194*K194,2)</f>
        <v>0</v>
      </c>
      <c r="BL194" s="22" t="s">
        <v>267</v>
      </c>
      <c r="BM194" s="22" t="s">
        <v>343</v>
      </c>
    </row>
    <row r="195" s="10" customFormat="1" ht="16.5" customHeight="1">
      <c r="B195" s="238"/>
      <c r="C195" s="239"/>
      <c r="D195" s="239"/>
      <c r="E195" s="240" t="s">
        <v>23</v>
      </c>
      <c r="F195" s="241" t="s">
        <v>344</v>
      </c>
      <c r="G195" s="242"/>
      <c r="H195" s="242"/>
      <c r="I195" s="242"/>
      <c r="J195" s="239"/>
      <c r="K195" s="243">
        <v>34</v>
      </c>
      <c r="L195" s="239"/>
      <c r="M195" s="239"/>
      <c r="N195" s="239"/>
      <c r="O195" s="239"/>
      <c r="P195" s="239"/>
      <c r="Q195" s="239"/>
      <c r="R195" s="244"/>
      <c r="T195" s="245"/>
      <c r="U195" s="239"/>
      <c r="V195" s="239"/>
      <c r="W195" s="239"/>
      <c r="X195" s="239"/>
      <c r="Y195" s="239"/>
      <c r="Z195" s="239"/>
      <c r="AA195" s="246"/>
      <c r="AT195" s="247" t="s">
        <v>204</v>
      </c>
      <c r="AU195" s="247" t="s">
        <v>147</v>
      </c>
      <c r="AV195" s="10" t="s">
        <v>147</v>
      </c>
      <c r="AW195" s="10" t="s">
        <v>205</v>
      </c>
      <c r="AX195" s="10" t="s">
        <v>25</v>
      </c>
      <c r="AY195" s="247" t="s">
        <v>192</v>
      </c>
    </row>
    <row r="196" s="9" customFormat="1" ht="29.88" customHeight="1">
      <c r="B196" s="206"/>
      <c r="C196" s="207"/>
      <c r="D196" s="216" t="s">
        <v>165</v>
      </c>
      <c r="E196" s="216"/>
      <c r="F196" s="216"/>
      <c r="G196" s="216"/>
      <c r="H196" s="216"/>
      <c r="I196" s="216"/>
      <c r="J196" s="216"/>
      <c r="K196" s="216"/>
      <c r="L196" s="216"/>
      <c r="M196" s="216"/>
      <c r="N196" s="217">
        <f>BK196</f>
        <v>0</v>
      </c>
      <c r="O196" s="218"/>
      <c r="P196" s="218"/>
      <c r="Q196" s="218"/>
      <c r="R196" s="209"/>
      <c r="T196" s="210"/>
      <c r="U196" s="207"/>
      <c r="V196" s="207"/>
      <c r="W196" s="211">
        <f>SUM(W197:W204)</f>
        <v>0</v>
      </c>
      <c r="X196" s="207"/>
      <c r="Y196" s="211">
        <f>SUM(Y197:Y204)</f>
        <v>0</v>
      </c>
      <c r="Z196" s="207"/>
      <c r="AA196" s="212">
        <f>SUM(AA197:AA204)</f>
        <v>26.428198999999999</v>
      </c>
      <c r="AR196" s="213" t="s">
        <v>147</v>
      </c>
      <c r="AT196" s="214" t="s">
        <v>81</v>
      </c>
      <c r="AU196" s="214" t="s">
        <v>25</v>
      </c>
      <c r="AY196" s="213" t="s">
        <v>192</v>
      </c>
      <c r="BK196" s="215">
        <f>SUM(BK197:BK204)</f>
        <v>0</v>
      </c>
    </row>
    <row r="197" s="1" customFormat="1" ht="25.5" customHeight="1">
      <c r="B197" s="46"/>
      <c r="C197" s="219" t="s">
        <v>340</v>
      </c>
      <c r="D197" s="219" t="s">
        <v>193</v>
      </c>
      <c r="E197" s="220" t="s">
        <v>346</v>
      </c>
      <c r="F197" s="221" t="s">
        <v>347</v>
      </c>
      <c r="G197" s="221"/>
      <c r="H197" s="221"/>
      <c r="I197" s="221"/>
      <c r="J197" s="222" t="s">
        <v>23</v>
      </c>
      <c r="K197" s="223">
        <v>3247.4569999999999</v>
      </c>
      <c r="L197" s="224">
        <v>0</v>
      </c>
      <c r="M197" s="225"/>
      <c r="N197" s="226">
        <f>ROUND(L197*K197,2)</f>
        <v>0</v>
      </c>
      <c r="O197" s="226"/>
      <c r="P197" s="226"/>
      <c r="Q197" s="226"/>
      <c r="R197" s="48"/>
      <c r="T197" s="227" t="s">
        <v>23</v>
      </c>
      <c r="U197" s="56" t="s">
        <v>47</v>
      </c>
      <c r="V197" s="47"/>
      <c r="W197" s="228">
        <f>V197*K197</f>
        <v>0</v>
      </c>
      <c r="X197" s="228">
        <v>0</v>
      </c>
      <c r="Y197" s="228">
        <f>X197*K197</f>
        <v>0</v>
      </c>
      <c r="Z197" s="228">
        <v>0.0070000000000000001</v>
      </c>
      <c r="AA197" s="229">
        <f>Z197*K197</f>
        <v>22.732199000000001</v>
      </c>
      <c r="AR197" s="22" t="s">
        <v>267</v>
      </c>
      <c r="AT197" s="22" t="s">
        <v>193</v>
      </c>
      <c r="AU197" s="22" t="s">
        <v>147</v>
      </c>
      <c r="AY197" s="22" t="s">
        <v>192</v>
      </c>
      <c r="BE197" s="142">
        <f>IF(U197="základní",N197,0)</f>
        <v>0</v>
      </c>
      <c r="BF197" s="142">
        <f>IF(U197="snížená",N197,0)</f>
        <v>0</v>
      </c>
      <c r="BG197" s="142">
        <f>IF(U197="zákl. přenesená",N197,0)</f>
        <v>0</v>
      </c>
      <c r="BH197" s="142">
        <f>IF(U197="sníž. přenesená",N197,0)</f>
        <v>0</v>
      </c>
      <c r="BI197" s="142">
        <f>IF(U197="nulová",N197,0)</f>
        <v>0</v>
      </c>
      <c r="BJ197" s="22" t="s">
        <v>25</v>
      </c>
      <c r="BK197" s="142">
        <f>ROUND(L197*K197,2)</f>
        <v>0</v>
      </c>
      <c r="BL197" s="22" t="s">
        <v>267</v>
      </c>
      <c r="BM197" s="22" t="s">
        <v>348</v>
      </c>
    </row>
    <row r="198" s="10" customFormat="1" ht="16.5" customHeight="1">
      <c r="B198" s="238"/>
      <c r="C198" s="239"/>
      <c r="D198" s="239"/>
      <c r="E198" s="240" t="s">
        <v>23</v>
      </c>
      <c r="F198" s="241" t="s">
        <v>349</v>
      </c>
      <c r="G198" s="242"/>
      <c r="H198" s="242"/>
      <c r="I198" s="242"/>
      <c r="J198" s="239"/>
      <c r="K198" s="243">
        <v>3247.4566</v>
      </c>
      <c r="L198" s="239"/>
      <c r="M198" s="239"/>
      <c r="N198" s="239"/>
      <c r="O198" s="239"/>
      <c r="P198" s="239"/>
      <c r="Q198" s="239"/>
      <c r="R198" s="244"/>
      <c r="T198" s="245"/>
      <c r="U198" s="239"/>
      <c r="V198" s="239"/>
      <c r="W198" s="239"/>
      <c r="X198" s="239"/>
      <c r="Y198" s="239"/>
      <c r="Z198" s="239"/>
      <c r="AA198" s="246"/>
      <c r="AT198" s="247" t="s">
        <v>204</v>
      </c>
      <c r="AU198" s="247" t="s">
        <v>147</v>
      </c>
      <c r="AV198" s="10" t="s">
        <v>147</v>
      </c>
      <c r="AW198" s="10" t="s">
        <v>205</v>
      </c>
      <c r="AX198" s="10" t="s">
        <v>25</v>
      </c>
      <c r="AY198" s="247" t="s">
        <v>192</v>
      </c>
    </row>
    <row r="199" s="1" customFormat="1" ht="38.25" customHeight="1">
      <c r="B199" s="46"/>
      <c r="C199" s="219" t="s">
        <v>345</v>
      </c>
      <c r="D199" s="219" t="s">
        <v>193</v>
      </c>
      <c r="E199" s="220" t="s">
        <v>351</v>
      </c>
      <c r="F199" s="221" t="s">
        <v>352</v>
      </c>
      <c r="G199" s="221"/>
      <c r="H199" s="221"/>
      <c r="I199" s="221"/>
      <c r="J199" s="222" t="s">
        <v>210</v>
      </c>
      <c r="K199" s="223">
        <v>336</v>
      </c>
      <c r="L199" s="224">
        <v>0</v>
      </c>
      <c r="M199" s="225"/>
      <c r="N199" s="226">
        <f>ROUND(L199*K199,2)</f>
        <v>0</v>
      </c>
      <c r="O199" s="226"/>
      <c r="P199" s="226"/>
      <c r="Q199" s="226"/>
      <c r="R199" s="48"/>
      <c r="T199" s="227" t="s">
        <v>23</v>
      </c>
      <c r="U199" s="56" t="s">
        <v>47</v>
      </c>
      <c r="V199" s="47"/>
      <c r="W199" s="228">
        <f>V199*K199</f>
        <v>0</v>
      </c>
      <c r="X199" s="228">
        <v>0</v>
      </c>
      <c r="Y199" s="228">
        <f>X199*K199</f>
        <v>0</v>
      </c>
      <c r="Z199" s="228">
        <v>0.010999999999999999</v>
      </c>
      <c r="AA199" s="229">
        <f>Z199*K199</f>
        <v>3.6959999999999997</v>
      </c>
      <c r="AR199" s="22" t="s">
        <v>267</v>
      </c>
      <c r="AT199" s="22" t="s">
        <v>193</v>
      </c>
      <c r="AU199" s="22" t="s">
        <v>147</v>
      </c>
      <c r="AY199" s="22" t="s">
        <v>192</v>
      </c>
      <c r="BE199" s="142">
        <f>IF(U199="základní",N199,0)</f>
        <v>0</v>
      </c>
      <c r="BF199" s="142">
        <f>IF(U199="snížená",N199,0)</f>
        <v>0</v>
      </c>
      <c r="BG199" s="142">
        <f>IF(U199="zákl. přenesená",N199,0)</f>
        <v>0</v>
      </c>
      <c r="BH199" s="142">
        <f>IF(U199="sníž. přenesená",N199,0)</f>
        <v>0</v>
      </c>
      <c r="BI199" s="142">
        <f>IF(U199="nulová",N199,0)</f>
        <v>0</v>
      </c>
      <c r="BJ199" s="22" t="s">
        <v>25</v>
      </c>
      <c r="BK199" s="142">
        <f>ROUND(L199*K199,2)</f>
        <v>0</v>
      </c>
      <c r="BL199" s="22" t="s">
        <v>267</v>
      </c>
      <c r="BM199" s="22" t="s">
        <v>421</v>
      </c>
    </row>
    <row r="200" s="10" customFormat="1" ht="16.5" customHeight="1">
      <c r="B200" s="238"/>
      <c r="C200" s="239"/>
      <c r="D200" s="239"/>
      <c r="E200" s="240" t="s">
        <v>23</v>
      </c>
      <c r="F200" s="241" t="s">
        <v>354</v>
      </c>
      <c r="G200" s="242"/>
      <c r="H200" s="242"/>
      <c r="I200" s="242"/>
      <c r="J200" s="239"/>
      <c r="K200" s="243">
        <v>336</v>
      </c>
      <c r="L200" s="239"/>
      <c r="M200" s="239"/>
      <c r="N200" s="239"/>
      <c r="O200" s="239"/>
      <c r="P200" s="239"/>
      <c r="Q200" s="239"/>
      <c r="R200" s="244"/>
      <c r="T200" s="245"/>
      <c r="U200" s="239"/>
      <c r="V200" s="239"/>
      <c r="W200" s="239"/>
      <c r="X200" s="239"/>
      <c r="Y200" s="239"/>
      <c r="Z200" s="239"/>
      <c r="AA200" s="246"/>
      <c r="AT200" s="247" t="s">
        <v>204</v>
      </c>
      <c r="AU200" s="247" t="s">
        <v>147</v>
      </c>
      <c r="AV200" s="10" t="s">
        <v>147</v>
      </c>
      <c r="AW200" s="10" t="s">
        <v>205</v>
      </c>
      <c r="AX200" s="10" t="s">
        <v>25</v>
      </c>
      <c r="AY200" s="247" t="s">
        <v>192</v>
      </c>
    </row>
    <row r="201" s="1" customFormat="1" ht="16.5" customHeight="1">
      <c r="B201" s="46"/>
      <c r="C201" s="219" t="s">
        <v>350</v>
      </c>
      <c r="D201" s="219" t="s">
        <v>193</v>
      </c>
      <c r="E201" s="220" t="s">
        <v>356</v>
      </c>
      <c r="F201" s="221" t="s">
        <v>357</v>
      </c>
      <c r="G201" s="221"/>
      <c r="H201" s="221"/>
      <c r="I201" s="221"/>
      <c r="J201" s="222" t="s">
        <v>210</v>
      </c>
      <c r="K201" s="223">
        <v>2934.085</v>
      </c>
      <c r="L201" s="224">
        <v>0</v>
      </c>
      <c r="M201" s="225"/>
      <c r="N201" s="226">
        <f>ROUND(L201*K201,2)</f>
        <v>0</v>
      </c>
      <c r="O201" s="226"/>
      <c r="P201" s="226"/>
      <c r="Q201" s="226"/>
      <c r="R201" s="48"/>
      <c r="T201" s="227" t="s">
        <v>23</v>
      </c>
      <c r="U201" s="56" t="s">
        <v>47</v>
      </c>
      <c r="V201" s="47"/>
      <c r="W201" s="228">
        <f>V201*K201</f>
        <v>0</v>
      </c>
      <c r="X201" s="228">
        <v>0</v>
      </c>
      <c r="Y201" s="228">
        <f>X201*K201</f>
        <v>0</v>
      </c>
      <c r="Z201" s="228">
        <v>0</v>
      </c>
      <c r="AA201" s="229">
        <f>Z201*K201</f>
        <v>0</v>
      </c>
      <c r="AR201" s="22" t="s">
        <v>267</v>
      </c>
      <c r="AT201" s="22" t="s">
        <v>193</v>
      </c>
      <c r="AU201" s="22" t="s">
        <v>147</v>
      </c>
      <c r="AY201" s="22" t="s">
        <v>192</v>
      </c>
      <c r="BE201" s="142">
        <f>IF(U201="základní",N201,0)</f>
        <v>0</v>
      </c>
      <c r="BF201" s="142">
        <f>IF(U201="snížená",N201,0)</f>
        <v>0</v>
      </c>
      <c r="BG201" s="142">
        <f>IF(U201="zákl. přenesená",N201,0)</f>
        <v>0</v>
      </c>
      <c r="BH201" s="142">
        <f>IF(U201="sníž. přenesená",N201,0)</f>
        <v>0</v>
      </c>
      <c r="BI201" s="142">
        <f>IF(U201="nulová",N201,0)</f>
        <v>0</v>
      </c>
      <c r="BJ201" s="22" t="s">
        <v>25</v>
      </c>
      <c r="BK201" s="142">
        <f>ROUND(L201*K201,2)</f>
        <v>0</v>
      </c>
      <c r="BL201" s="22" t="s">
        <v>267</v>
      </c>
      <c r="BM201" s="22" t="s">
        <v>358</v>
      </c>
    </row>
    <row r="202" s="10" customFormat="1" ht="16.5" customHeight="1">
      <c r="B202" s="238"/>
      <c r="C202" s="239"/>
      <c r="D202" s="239"/>
      <c r="E202" s="240" t="s">
        <v>23</v>
      </c>
      <c r="F202" s="241" t="s">
        <v>359</v>
      </c>
      <c r="G202" s="242"/>
      <c r="H202" s="242"/>
      <c r="I202" s="242"/>
      <c r="J202" s="239"/>
      <c r="K202" s="243">
        <v>2934.085</v>
      </c>
      <c r="L202" s="239"/>
      <c r="M202" s="239"/>
      <c r="N202" s="239"/>
      <c r="O202" s="239"/>
      <c r="P202" s="239"/>
      <c r="Q202" s="239"/>
      <c r="R202" s="244"/>
      <c r="T202" s="245"/>
      <c r="U202" s="239"/>
      <c r="V202" s="239"/>
      <c r="W202" s="239"/>
      <c r="X202" s="239"/>
      <c r="Y202" s="239"/>
      <c r="Z202" s="239"/>
      <c r="AA202" s="246"/>
      <c r="AT202" s="247" t="s">
        <v>204</v>
      </c>
      <c r="AU202" s="247" t="s">
        <v>147</v>
      </c>
      <c r="AV202" s="10" t="s">
        <v>147</v>
      </c>
      <c r="AW202" s="10" t="s">
        <v>205</v>
      </c>
      <c r="AX202" s="10" t="s">
        <v>25</v>
      </c>
      <c r="AY202" s="247" t="s">
        <v>192</v>
      </c>
    </row>
    <row r="203" s="1" customFormat="1" ht="16.5" customHeight="1">
      <c r="B203" s="46"/>
      <c r="C203" s="219" t="s">
        <v>355</v>
      </c>
      <c r="D203" s="219" t="s">
        <v>193</v>
      </c>
      <c r="E203" s="220" t="s">
        <v>361</v>
      </c>
      <c r="F203" s="221" t="s">
        <v>362</v>
      </c>
      <c r="G203" s="221"/>
      <c r="H203" s="221"/>
      <c r="I203" s="221"/>
      <c r="J203" s="222" t="s">
        <v>210</v>
      </c>
      <c r="K203" s="223">
        <v>2934.085</v>
      </c>
      <c r="L203" s="224">
        <v>0</v>
      </c>
      <c r="M203" s="225"/>
      <c r="N203" s="226">
        <f>ROUND(L203*K203,2)</f>
        <v>0</v>
      </c>
      <c r="O203" s="226"/>
      <c r="P203" s="226"/>
      <c r="Q203" s="226"/>
      <c r="R203" s="48"/>
      <c r="T203" s="227" t="s">
        <v>23</v>
      </c>
      <c r="U203" s="56" t="s">
        <v>47</v>
      </c>
      <c r="V203" s="47"/>
      <c r="W203" s="228">
        <f>V203*K203</f>
        <v>0</v>
      </c>
      <c r="X203" s="228">
        <v>0</v>
      </c>
      <c r="Y203" s="228">
        <f>X203*K203</f>
        <v>0</v>
      </c>
      <c r="Z203" s="228">
        <v>0</v>
      </c>
      <c r="AA203" s="229">
        <f>Z203*K203</f>
        <v>0</v>
      </c>
      <c r="AR203" s="22" t="s">
        <v>267</v>
      </c>
      <c r="AT203" s="22" t="s">
        <v>193</v>
      </c>
      <c r="AU203" s="22" t="s">
        <v>147</v>
      </c>
      <c r="AY203" s="22" t="s">
        <v>192</v>
      </c>
      <c r="BE203" s="142">
        <f>IF(U203="základní",N203,0)</f>
        <v>0</v>
      </c>
      <c r="BF203" s="142">
        <f>IF(U203="snížená",N203,0)</f>
        <v>0</v>
      </c>
      <c r="BG203" s="142">
        <f>IF(U203="zákl. přenesená",N203,0)</f>
        <v>0</v>
      </c>
      <c r="BH203" s="142">
        <f>IF(U203="sníž. přenesená",N203,0)</f>
        <v>0</v>
      </c>
      <c r="BI203" s="142">
        <f>IF(U203="nulová",N203,0)</f>
        <v>0</v>
      </c>
      <c r="BJ203" s="22" t="s">
        <v>25</v>
      </c>
      <c r="BK203" s="142">
        <f>ROUND(L203*K203,2)</f>
        <v>0</v>
      </c>
      <c r="BL203" s="22" t="s">
        <v>267</v>
      </c>
      <c r="BM203" s="22" t="s">
        <v>363</v>
      </c>
    </row>
    <row r="204" s="10" customFormat="1" ht="16.5" customHeight="1">
      <c r="B204" s="238"/>
      <c r="C204" s="239"/>
      <c r="D204" s="239"/>
      <c r="E204" s="240" t="s">
        <v>23</v>
      </c>
      <c r="F204" s="241" t="s">
        <v>359</v>
      </c>
      <c r="G204" s="242"/>
      <c r="H204" s="242"/>
      <c r="I204" s="242"/>
      <c r="J204" s="239"/>
      <c r="K204" s="243">
        <v>2934.085</v>
      </c>
      <c r="L204" s="239"/>
      <c r="M204" s="239"/>
      <c r="N204" s="239"/>
      <c r="O204" s="239"/>
      <c r="P204" s="239"/>
      <c r="Q204" s="239"/>
      <c r="R204" s="244"/>
      <c r="T204" s="245"/>
      <c r="U204" s="239"/>
      <c r="V204" s="239"/>
      <c r="W204" s="239"/>
      <c r="X204" s="239"/>
      <c r="Y204" s="239"/>
      <c r="Z204" s="239"/>
      <c r="AA204" s="246"/>
      <c r="AT204" s="247" t="s">
        <v>204</v>
      </c>
      <c r="AU204" s="247" t="s">
        <v>147</v>
      </c>
      <c r="AV204" s="10" t="s">
        <v>147</v>
      </c>
      <c r="AW204" s="10" t="s">
        <v>205</v>
      </c>
      <c r="AX204" s="10" t="s">
        <v>25</v>
      </c>
      <c r="AY204" s="247" t="s">
        <v>192</v>
      </c>
    </row>
    <row r="205" s="9" customFormat="1" ht="37.44" customHeight="1">
      <c r="B205" s="206"/>
      <c r="C205" s="207"/>
      <c r="D205" s="208" t="s">
        <v>166</v>
      </c>
      <c r="E205" s="208"/>
      <c r="F205" s="208"/>
      <c r="G205" s="208"/>
      <c r="H205" s="208"/>
      <c r="I205" s="208"/>
      <c r="J205" s="208"/>
      <c r="K205" s="208"/>
      <c r="L205" s="208"/>
      <c r="M205" s="208"/>
      <c r="N205" s="185">
        <f>BK205</f>
        <v>0</v>
      </c>
      <c r="O205" s="178"/>
      <c r="P205" s="178"/>
      <c r="Q205" s="178"/>
      <c r="R205" s="209"/>
      <c r="T205" s="210"/>
      <c r="U205" s="207"/>
      <c r="V205" s="207"/>
      <c r="W205" s="211">
        <f>W206</f>
        <v>0</v>
      </c>
      <c r="X205" s="207"/>
      <c r="Y205" s="211">
        <f>Y206</f>
        <v>0</v>
      </c>
      <c r="Z205" s="207"/>
      <c r="AA205" s="212">
        <f>AA206</f>
        <v>0</v>
      </c>
      <c r="AR205" s="213" t="s">
        <v>207</v>
      </c>
      <c r="AT205" s="214" t="s">
        <v>81</v>
      </c>
      <c r="AU205" s="214" t="s">
        <v>82</v>
      </c>
      <c r="AY205" s="213" t="s">
        <v>192</v>
      </c>
      <c r="BK205" s="215">
        <f>BK206</f>
        <v>0</v>
      </c>
    </row>
    <row r="206" s="9" customFormat="1" ht="19.92" customHeight="1">
      <c r="B206" s="206"/>
      <c r="C206" s="207"/>
      <c r="D206" s="216" t="s">
        <v>167</v>
      </c>
      <c r="E206" s="216"/>
      <c r="F206" s="216"/>
      <c r="G206" s="216"/>
      <c r="H206" s="216"/>
      <c r="I206" s="216"/>
      <c r="J206" s="216"/>
      <c r="K206" s="216"/>
      <c r="L206" s="216"/>
      <c r="M206" s="216"/>
      <c r="N206" s="217">
        <f>BK206</f>
        <v>0</v>
      </c>
      <c r="O206" s="218"/>
      <c r="P206" s="218"/>
      <c r="Q206" s="218"/>
      <c r="R206" s="209"/>
      <c r="T206" s="210"/>
      <c r="U206" s="207"/>
      <c r="V206" s="207"/>
      <c r="W206" s="211">
        <f>SUM(W207:W214)</f>
        <v>0</v>
      </c>
      <c r="X206" s="207"/>
      <c r="Y206" s="211">
        <f>SUM(Y207:Y214)</f>
        <v>0</v>
      </c>
      <c r="Z206" s="207"/>
      <c r="AA206" s="212">
        <f>SUM(AA207:AA214)</f>
        <v>0</v>
      </c>
      <c r="AR206" s="213" t="s">
        <v>207</v>
      </c>
      <c r="AT206" s="214" t="s">
        <v>81</v>
      </c>
      <c r="AU206" s="214" t="s">
        <v>25</v>
      </c>
      <c r="AY206" s="213" t="s">
        <v>192</v>
      </c>
      <c r="BK206" s="215">
        <f>SUM(BK207:BK214)</f>
        <v>0</v>
      </c>
    </row>
    <row r="207" s="1" customFormat="1" ht="25.5" customHeight="1">
      <c r="B207" s="46"/>
      <c r="C207" s="219" t="s">
        <v>360</v>
      </c>
      <c r="D207" s="219" t="s">
        <v>193</v>
      </c>
      <c r="E207" s="220" t="s">
        <v>365</v>
      </c>
      <c r="F207" s="221" t="s">
        <v>366</v>
      </c>
      <c r="G207" s="221"/>
      <c r="H207" s="221"/>
      <c r="I207" s="221"/>
      <c r="J207" s="222" t="s">
        <v>245</v>
      </c>
      <c r="K207" s="223">
        <v>67.072000000000003</v>
      </c>
      <c r="L207" s="224">
        <v>0</v>
      </c>
      <c r="M207" s="225"/>
      <c r="N207" s="226">
        <f>ROUND(L207*K207,2)</f>
        <v>0</v>
      </c>
      <c r="O207" s="226"/>
      <c r="P207" s="226"/>
      <c r="Q207" s="226"/>
      <c r="R207" s="48"/>
      <c r="T207" s="227" t="s">
        <v>23</v>
      </c>
      <c r="U207" s="56" t="s">
        <v>47</v>
      </c>
      <c r="V207" s="47"/>
      <c r="W207" s="228">
        <f>V207*K207</f>
        <v>0</v>
      </c>
      <c r="X207" s="228">
        <v>0</v>
      </c>
      <c r="Y207" s="228">
        <f>X207*K207</f>
        <v>0</v>
      </c>
      <c r="Z207" s="228">
        <v>0</v>
      </c>
      <c r="AA207" s="229">
        <f>Z207*K207</f>
        <v>0</v>
      </c>
      <c r="AR207" s="22" t="s">
        <v>367</v>
      </c>
      <c r="AT207" s="22" t="s">
        <v>193</v>
      </c>
      <c r="AU207" s="22" t="s">
        <v>147</v>
      </c>
      <c r="AY207" s="22" t="s">
        <v>192</v>
      </c>
      <c r="BE207" s="142">
        <f>IF(U207="základní",N207,0)</f>
        <v>0</v>
      </c>
      <c r="BF207" s="142">
        <f>IF(U207="snížená",N207,0)</f>
        <v>0</v>
      </c>
      <c r="BG207" s="142">
        <f>IF(U207="zákl. přenesená",N207,0)</f>
        <v>0</v>
      </c>
      <c r="BH207" s="142">
        <f>IF(U207="sníž. přenesená",N207,0)</f>
        <v>0</v>
      </c>
      <c r="BI207" s="142">
        <f>IF(U207="nulová",N207,0)</f>
        <v>0</v>
      </c>
      <c r="BJ207" s="22" t="s">
        <v>25</v>
      </c>
      <c r="BK207" s="142">
        <f>ROUND(L207*K207,2)</f>
        <v>0</v>
      </c>
      <c r="BL207" s="22" t="s">
        <v>367</v>
      </c>
      <c r="BM207" s="22" t="s">
        <v>335</v>
      </c>
    </row>
    <row r="208" s="10" customFormat="1" ht="16.5" customHeight="1">
      <c r="B208" s="238"/>
      <c r="C208" s="239"/>
      <c r="D208" s="239"/>
      <c r="E208" s="240" t="s">
        <v>23</v>
      </c>
      <c r="F208" s="241" t="s">
        <v>368</v>
      </c>
      <c r="G208" s="242"/>
      <c r="H208" s="242"/>
      <c r="I208" s="242"/>
      <c r="J208" s="239"/>
      <c r="K208" s="243">
        <v>20.032271999999999</v>
      </c>
      <c r="L208" s="239"/>
      <c r="M208" s="239"/>
      <c r="N208" s="239"/>
      <c r="O208" s="239"/>
      <c r="P208" s="239"/>
      <c r="Q208" s="239"/>
      <c r="R208" s="244"/>
      <c r="T208" s="245"/>
      <c r="U208" s="239"/>
      <c r="V208" s="239"/>
      <c r="W208" s="239"/>
      <c r="X208" s="239"/>
      <c r="Y208" s="239"/>
      <c r="Z208" s="239"/>
      <c r="AA208" s="246"/>
      <c r="AT208" s="247" t="s">
        <v>204</v>
      </c>
      <c r="AU208" s="247" t="s">
        <v>147</v>
      </c>
      <c r="AV208" s="10" t="s">
        <v>147</v>
      </c>
      <c r="AW208" s="10" t="s">
        <v>205</v>
      </c>
      <c r="AX208" s="10" t="s">
        <v>82</v>
      </c>
      <c r="AY208" s="247" t="s">
        <v>192</v>
      </c>
    </row>
    <row r="209" s="10" customFormat="1" ht="38.25" customHeight="1">
      <c r="B209" s="238"/>
      <c r="C209" s="239"/>
      <c r="D209" s="239"/>
      <c r="E209" s="240" t="s">
        <v>23</v>
      </c>
      <c r="F209" s="257" t="s">
        <v>369</v>
      </c>
      <c r="G209" s="239"/>
      <c r="H209" s="239"/>
      <c r="I209" s="239"/>
      <c r="J209" s="239"/>
      <c r="K209" s="243">
        <v>47.0395094</v>
      </c>
      <c r="L209" s="239"/>
      <c r="M209" s="239"/>
      <c r="N209" s="239"/>
      <c r="O209" s="239"/>
      <c r="P209" s="239"/>
      <c r="Q209" s="239"/>
      <c r="R209" s="244"/>
      <c r="T209" s="245"/>
      <c r="U209" s="239"/>
      <c r="V209" s="239"/>
      <c r="W209" s="239"/>
      <c r="X209" s="239"/>
      <c r="Y209" s="239"/>
      <c r="Z209" s="239"/>
      <c r="AA209" s="246"/>
      <c r="AT209" s="247" t="s">
        <v>204</v>
      </c>
      <c r="AU209" s="247" t="s">
        <v>147</v>
      </c>
      <c r="AV209" s="10" t="s">
        <v>147</v>
      </c>
      <c r="AW209" s="10" t="s">
        <v>205</v>
      </c>
      <c r="AX209" s="10" t="s">
        <v>82</v>
      </c>
      <c r="AY209" s="247" t="s">
        <v>192</v>
      </c>
    </row>
    <row r="210" s="11" customFormat="1" ht="16.5" customHeight="1">
      <c r="B210" s="248"/>
      <c r="C210" s="249"/>
      <c r="D210" s="249"/>
      <c r="E210" s="250" t="s">
        <v>23</v>
      </c>
      <c r="F210" s="251" t="s">
        <v>206</v>
      </c>
      <c r="G210" s="249"/>
      <c r="H210" s="249"/>
      <c r="I210" s="249"/>
      <c r="J210" s="249"/>
      <c r="K210" s="252">
        <v>67.071781400000006</v>
      </c>
      <c r="L210" s="249"/>
      <c r="M210" s="249"/>
      <c r="N210" s="249"/>
      <c r="O210" s="249"/>
      <c r="P210" s="249"/>
      <c r="Q210" s="249"/>
      <c r="R210" s="253"/>
      <c r="T210" s="254"/>
      <c r="U210" s="249"/>
      <c r="V210" s="249"/>
      <c r="W210" s="249"/>
      <c r="X210" s="249"/>
      <c r="Y210" s="249"/>
      <c r="Z210" s="249"/>
      <c r="AA210" s="255"/>
      <c r="AT210" s="256" t="s">
        <v>204</v>
      </c>
      <c r="AU210" s="256" t="s">
        <v>147</v>
      </c>
      <c r="AV210" s="11" t="s">
        <v>197</v>
      </c>
      <c r="AW210" s="11" t="s">
        <v>205</v>
      </c>
      <c r="AX210" s="11" t="s">
        <v>25</v>
      </c>
      <c r="AY210" s="256" t="s">
        <v>192</v>
      </c>
    </row>
    <row r="211" s="1" customFormat="1" ht="16.5" customHeight="1">
      <c r="B211" s="46"/>
      <c r="C211" s="219" t="s">
        <v>364</v>
      </c>
      <c r="D211" s="219" t="s">
        <v>193</v>
      </c>
      <c r="E211" s="220" t="s">
        <v>371</v>
      </c>
      <c r="F211" s="221" t="s">
        <v>372</v>
      </c>
      <c r="G211" s="221"/>
      <c r="H211" s="221"/>
      <c r="I211" s="221"/>
      <c r="J211" s="222" t="s">
        <v>245</v>
      </c>
      <c r="K211" s="223">
        <v>11.946999999999999</v>
      </c>
      <c r="L211" s="224">
        <v>0</v>
      </c>
      <c r="M211" s="225"/>
      <c r="N211" s="226">
        <f>ROUND(L211*K211,2)</f>
        <v>0</v>
      </c>
      <c r="O211" s="226"/>
      <c r="P211" s="226"/>
      <c r="Q211" s="226"/>
      <c r="R211" s="48"/>
      <c r="T211" s="227" t="s">
        <v>23</v>
      </c>
      <c r="U211" s="56" t="s">
        <v>47</v>
      </c>
      <c r="V211" s="47"/>
      <c r="W211" s="228">
        <f>V211*K211</f>
        <v>0</v>
      </c>
      <c r="X211" s="228">
        <v>0</v>
      </c>
      <c r="Y211" s="228">
        <f>X211*K211</f>
        <v>0</v>
      </c>
      <c r="Z211" s="228">
        <v>0</v>
      </c>
      <c r="AA211" s="229">
        <f>Z211*K211</f>
        <v>0</v>
      </c>
      <c r="AR211" s="22" t="s">
        <v>367</v>
      </c>
      <c r="AT211" s="22" t="s">
        <v>193</v>
      </c>
      <c r="AU211" s="22" t="s">
        <v>147</v>
      </c>
      <c r="AY211" s="22" t="s">
        <v>192</v>
      </c>
      <c r="BE211" s="142">
        <f>IF(U211="základní",N211,0)</f>
        <v>0</v>
      </c>
      <c r="BF211" s="142">
        <f>IF(U211="snížená",N211,0)</f>
        <v>0</v>
      </c>
      <c r="BG211" s="142">
        <f>IF(U211="zákl. přenesená",N211,0)</f>
        <v>0</v>
      </c>
      <c r="BH211" s="142">
        <f>IF(U211="sníž. přenesená",N211,0)</f>
        <v>0</v>
      </c>
      <c r="BI211" s="142">
        <f>IF(U211="nulová",N211,0)</f>
        <v>0</v>
      </c>
      <c r="BJ211" s="22" t="s">
        <v>25</v>
      </c>
      <c r="BK211" s="142">
        <f>ROUND(L211*K211,2)</f>
        <v>0</v>
      </c>
      <c r="BL211" s="22" t="s">
        <v>367</v>
      </c>
      <c r="BM211" s="22" t="s">
        <v>340</v>
      </c>
    </row>
    <row r="212" s="10" customFormat="1" ht="16.5" customHeight="1">
      <c r="B212" s="238"/>
      <c r="C212" s="239"/>
      <c r="D212" s="239"/>
      <c r="E212" s="240" t="s">
        <v>23</v>
      </c>
      <c r="F212" s="241" t="s">
        <v>373</v>
      </c>
      <c r="G212" s="242"/>
      <c r="H212" s="242"/>
      <c r="I212" s="242"/>
      <c r="J212" s="239"/>
      <c r="K212" s="243">
        <v>11.946602</v>
      </c>
      <c r="L212" s="239"/>
      <c r="M212" s="239"/>
      <c r="N212" s="239"/>
      <c r="O212" s="239"/>
      <c r="P212" s="239"/>
      <c r="Q212" s="239"/>
      <c r="R212" s="244"/>
      <c r="T212" s="245"/>
      <c r="U212" s="239"/>
      <c r="V212" s="239"/>
      <c r="W212" s="239"/>
      <c r="X212" s="239"/>
      <c r="Y212" s="239"/>
      <c r="Z212" s="239"/>
      <c r="AA212" s="246"/>
      <c r="AT212" s="247" t="s">
        <v>204</v>
      </c>
      <c r="AU212" s="247" t="s">
        <v>147</v>
      </c>
      <c r="AV212" s="10" t="s">
        <v>147</v>
      </c>
      <c r="AW212" s="10" t="s">
        <v>205</v>
      </c>
      <c r="AX212" s="10" t="s">
        <v>25</v>
      </c>
      <c r="AY212" s="247" t="s">
        <v>192</v>
      </c>
    </row>
    <row r="213" s="1" customFormat="1" ht="16.5" customHeight="1">
      <c r="B213" s="46"/>
      <c r="C213" s="219" t="s">
        <v>370</v>
      </c>
      <c r="D213" s="219" t="s">
        <v>193</v>
      </c>
      <c r="E213" s="220" t="s">
        <v>375</v>
      </c>
      <c r="F213" s="221" t="s">
        <v>376</v>
      </c>
      <c r="G213" s="221"/>
      <c r="H213" s="221"/>
      <c r="I213" s="221"/>
      <c r="J213" s="222" t="s">
        <v>245</v>
      </c>
      <c r="K213" s="223">
        <v>7.8250000000000002</v>
      </c>
      <c r="L213" s="224">
        <v>0</v>
      </c>
      <c r="M213" s="225"/>
      <c r="N213" s="226">
        <f>ROUND(L213*K213,2)</f>
        <v>0</v>
      </c>
      <c r="O213" s="226"/>
      <c r="P213" s="226"/>
      <c r="Q213" s="226"/>
      <c r="R213" s="48"/>
      <c r="T213" s="227" t="s">
        <v>23</v>
      </c>
      <c r="U213" s="56" t="s">
        <v>47</v>
      </c>
      <c r="V213" s="47"/>
      <c r="W213" s="228">
        <f>V213*K213</f>
        <v>0</v>
      </c>
      <c r="X213" s="228">
        <v>0</v>
      </c>
      <c r="Y213" s="228">
        <f>X213*K213</f>
        <v>0</v>
      </c>
      <c r="Z213" s="228">
        <v>0</v>
      </c>
      <c r="AA213" s="229">
        <f>Z213*K213</f>
        <v>0</v>
      </c>
      <c r="AR213" s="22" t="s">
        <v>367</v>
      </c>
      <c r="AT213" s="22" t="s">
        <v>193</v>
      </c>
      <c r="AU213" s="22" t="s">
        <v>147</v>
      </c>
      <c r="AY213" s="22" t="s">
        <v>192</v>
      </c>
      <c r="BE213" s="142">
        <f>IF(U213="základní",N213,0)</f>
        <v>0</v>
      </c>
      <c r="BF213" s="142">
        <f>IF(U213="snížená",N213,0)</f>
        <v>0</v>
      </c>
      <c r="BG213" s="142">
        <f>IF(U213="zákl. přenesená",N213,0)</f>
        <v>0</v>
      </c>
      <c r="BH213" s="142">
        <f>IF(U213="sníž. přenesená",N213,0)</f>
        <v>0</v>
      </c>
      <c r="BI213" s="142">
        <f>IF(U213="nulová",N213,0)</f>
        <v>0</v>
      </c>
      <c r="BJ213" s="22" t="s">
        <v>25</v>
      </c>
      <c r="BK213" s="142">
        <f>ROUND(L213*K213,2)</f>
        <v>0</v>
      </c>
      <c r="BL213" s="22" t="s">
        <v>367</v>
      </c>
      <c r="BM213" s="22" t="s">
        <v>377</v>
      </c>
    </row>
    <row r="214" s="10" customFormat="1" ht="16.5" customHeight="1">
      <c r="B214" s="238"/>
      <c r="C214" s="239"/>
      <c r="D214" s="239"/>
      <c r="E214" s="240" t="s">
        <v>23</v>
      </c>
      <c r="F214" s="241" t="s">
        <v>378</v>
      </c>
      <c r="G214" s="242"/>
      <c r="H214" s="242"/>
      <c r="I214" s="242"/>
      <c r="J214" s="239"/>
      <c r="K214" s="243">
        <v>7.8248800000000003</v>
      </c>
      <c r="L214" s="239"/>
      <c r="M214" s="239"/>
      <c r="N214" s="239"/>
      <c r="O214" s="239"/>
      <c r="P214" s="239"/>
      <c r="Q214" s="239"/>
      <c r="R214" s="244"/>
      <c r="T214" s="245"/>
      <c r="U214" s="239"/>
      <c r="V214" s="239"/>
      <c r="W214" s="239"/>
      <c r="X214" s="239"/>
      <c r="Y214" s="239"/>
      <c r="Z214" s="239"/>
      <c r="AA214" s="246"/>
      <c r="AT214" s="247" t="s">
        <v>204</v>
      </c>
      <c r="AU214" s="247" t="s">
        <v>147</v>
      </c>
      <c r="AV214" s="10" t="s">
        <v>147</v>
      </c>
      <c r="AW214" s="10" t="s">
        <v>205</v>
      </c>
      <c r="AX214" s="10" t="s">
        <v>25</v>
      </c>
      <c r="AY214" s="247" t="s">
        <v>192</v>
      </c>
    </row>
    <row r="215" s="1" customFormat="1" ht="49.92" customHeight="1">
      <c r="B215" s="46"/>
      <c r="C215" s="47"/>
      <c r="D215" s="208" t="s">
        <v>379</v>
      </c>
      <c r="E215" s="47"/>
      <c r="F215" s="47"/>
      <c r="G215" s="47"/>
      <c r="H215" s="47"/>
      <c r="I215" s="47"/>
      <c r="J215" s="47"/>
      <c r="K215" s="47"/>
      <c r="L215" s="47"/>
      <c r="M215" s="47"/>
      <c r="N215" s="258">
        <f>BK215</f>
        <v>0</v>
      </c>
      <c r="O215" s="259"/>
      <c r="P215" s="259"/>
      <c r="Q215" s="259"/>
      <c r="R215" s="48"/>
      <c r="T215" s="190"/>
      <c r="U215" s="47"/>
      <c r="V215" s="47"/>
      <c r="W215" s="47"/>
      <c r="X215" s="47"/>
      <c r="Y215" s="47"/>
      <c r="Z215" s="47"/>
      <c r="AA215" s="100"/>
      <c r="AT215" s="22" t="s">
        <v>81</v>
      </c>
      <c r="AU215" s="22" t="s">
        <v>82</v>
      </c>
      <c r="AY215" s="22" t="s">
        <v>380</v>
      </c>
      <c r="BK215" s="142">
        <f>SUM(BK216:BK220)</f>
        <v>0</v>
      </c>
    </row>
    <row r="216" s="1" customFormat="1" ht="22.32" customHeight="1">
      <c r="B216" s="46"/>
      <c r="C216" s="260" t="s">
        <v>23</v>
      </c>
      <c r="D216" s="260" t="s">
        <v>193</v>
      </c>
      <c r="E216" s="261" t="s">
        <v>23</v>
      </c>
      <c r="F216" s="262" t="s">
        <v>23</v>
      </c>
      <c r="G216" s="262"/>
      <c r="H216" s="262"/>
      <c r="I216" s="262"/>
      <c r="J216" s="263" t="s">
        <v>23</v>
      </c>
      <c r="K216" s="264"/>
      <c r="L216" s="224"/>
      <c r="M216" s="226"/>
      <c r="N216" s="226">
        <f>BK216</f>
        <v>0</v>
      </c>
      <c r="O216" s="226"/>
      <c r="P216" s="226"/>
      <c r="Q216" s="226"/>
      <c r="R216" s="48"/>
      <c r="T216" s="227" t="s">
        <v>23</v>
      </c>
      <c r="U216" s="265" t="s">
        <v>47</v>
      </c>
      <c r="V216" s="47"/>
      <c r="W216" s="47"/>
      <c r="X216" s="47"/>
      <c r="Y216" s="47"/>
      <c r="Z216" s="47"/>
      <c r="AA216" s="100"/>
      <c r="AT216" s="22" t="s">
        <v>380</v>
      </c>
      <c r="AU216" s="22" t="s">
        <v>25</v>
      </c>
      <c r="AY216" s="22" t="s">
        <v>380</v>
      </c>
      <c r="BE216" s="142">
        <f>IF(U216="základní",N216,0)</f>
        <v>0</v>
      </c>
      <c r="BF216" s="142">
        <f>IF(U216="snížená",N216,0)</f>
        <v>0</v>
      </c>
      <c r="BG216" s="142">
        <f>IF(U216="zákl. přenesená",N216,0)</f>
        <v>0</v>
      </c>
      <c r="BH216" s="142">
        <f>IF(U216="sníž. přenesená",N216,0)</f>
        <v>0</v>
      </c>
      <c r="BI216" s="142">
        <f>IF(U216="nulová",N216,0)</f>
        <v>0</v>
      </c>
      <c r="BJ216" s="22" t="s">
        <v>25</v>
      </c>
      <c r="BK216" s="142">
        <f>L216*K216</f>
        <v>0</v>
      </c>
    </row>
    <row r="217" s="1" customFormat="1" ht="22.32" customHeight="1">
      <c r="B217" s="46"/>
      <c r="C217" s="260" t="s">
        <v>23</v>
      </c>
      <c r="D217" s="260" t="s">
        <v>193</v>
      </c>
      <c r="E217" s="261" t="s">
        <v>23</v>
      </c>
      <c r="F217" s="262" t="s">
        <v>23</v>
      </c>
      <c r="G217" s="262"/>
      <c r="H217" s="262"/>
      <c r="I217" s="262"/>
      <c r="J217" s="263" t="s">
        <v>23</v>
      </c>
      <c r="K217" s="264"/>
      <c r="L217" s="224"/>
      <c r="M217" s="226"/>
      <c r="N217" s="226">
        <f>BK217</f>
        <v>0</v>
      </c>
      <c r="O217" s="226"/>
      <c r="P217" s="226"/>
      <c r="Q217" s="226"/>
      <c r="R217" s="48"/>
      <c r="T217" s="227" t="s">
        <v>23</v>
      </c>
      <c r="U217" s="265" t="s">
        <v>47</v>
      </c>
      <c r="V217" s="47"/>
      <c r="W217" s="47"/>
      <c r="X217" s="47"/>
      <c r="Y217" s="47"/>
      <c r="Z217" s="47"/>
      <c r="AA217" s="100"/>
      <c r="AT217" s="22" t="s">
        <v>380</v>
      </c>
      <c r="AU217" s="22" t="s">
        <v>25</v>
      </c>
      <c r="AY217" s="22" t="s">
        <v>380</v>
      </c>
      <c r="BE217" s="142">
        <f>IF(U217="základní",N217,0)</f>
        <v>0</v>
      </c>
      <c r="BF217" s="142">
        <f>IF(U217="snížená",N217,0)</f>
        <v>0</v>
      </c>
      <c r="BG217" s="142">
        <f>IF(U217="zákl. přenesená",N217,0)</f>
        <v>0</v>
      </c>
      <c r="BH217" s="142">
        <f>IF(U217="sníž. přenesená",N217,0)</f>
        <v>0</v>
      </c>
      <c r="BI217" s="142">
        <f>IF(U217="nulová",N217,0)</f>
        <v>0</v>
      </c>
      <c r="BJ217" s="22" t="s">
        <v>25</v>
      </c>
      <c r="BK217" s="142">
        <f>L217*K217</f>
        <v>0</v>
      </c>
    </row>
    <row r="218" s="1" customFormat="1" ht="22.32" customHeight="1">
      <c r="B218" s="46"/>
      <c r="C218" s="260" t="s">
        <v>23</v>
      </c>
      <c r="D218" s="260" t="s">
        <v>193</v>
      </c>
      <c r="E218" s="261" t="s">
        <v>23</v>
      </c>
      <c r="F218" s="262" t="s">
        <v>23</v>
      </c>
      <c r="G218" s="262"/>
      <c r="H218" s="262"/>
      <c r="I218" s="262"/>
      <c r="J218" s="263" t="s">
        <v>23</v>
      </c>
      <c r="K218" s="264"/>
      <c r="L218" s="224"/>
      <c r="M218" s="226"/>
      <c r="N218" s="226">
        <f>BK218</f>
        <v>0</v>
      </c>
      <c r="O218" s="226"/>
      <c r="P218" s="226"/>
      <c r="Q218" s="226"/>
      <c r="R218" s="48"/>
      <c r="T218" s="227" t="s">
        <v>23</v>
      </c>
      <c r="U218" s="265" t="s">
        <v>47</v>
      </c>
      <c r="V218" s="47"/>
      <c r="W218" s="47"/>
      <c r="X218" s="47"/>
      <c r="Y218" s="47"/>
      <c r="Z218" s="47"/>
      <c r="AA218" s="100"/>
      <c r="AT218" s="22" t="s">
        <v>380</v>
      </c>
      <c r="AU218" s="22" t="s">
        <v>25</v>
      </c>
      <c r="AY218" s="22" t="s">
        <v>380</v>
      </c>
      <c r="BE218" s="142">
        <f>IF(U218="základní",N218,0)</f>
        <v>0</v>
      </c>
      <c r="BF218" s="142">
        <f>IF(U218="snížená",N218,0)</f>
        <v>0</v>
      </c>
      <c r="BG218" s="142">
        <f>IF(U218="zákl. přenesená",N218,0)</f>
        <v>0</v>
      </c>
      <c r="BH218" s="142">
        <f>IF(U218="sníž. přenesená",N218,0)</f>
        <v>0</v>
      </c>
      <c r="BI218" s="142">
        <f>IF(U218="nulová",N218,0)</f>
        <v>0</v>
      </c>
      <c r="BJ218" s="22" t="s">
        <v>25</v>
      </c>
      <c r="BK218" s="142">
        <f>L218*K218</f>
        <v>0</v>
      </c>
    </row>
    <row r="219" s="1" customFormat="1" ht="22.32" customHeight="1">
      <c r="B219" s="46"/>
      <c r="C219" s="260" t="s">
        <v>23</v>
      </c>
      <c r="D219" s="260" t="s">
        <v>193</v>
      </c>
      <c r="E219" s="261" t="s">
        <v>23</v>
      </c>
      <c r="F219" s="262" t="s">
        <v>23</v>
      </c>
      <c r="G219" s="262"/>
      <c r="H219" s="262"/>
      <c r="I219" s="262"/>
      <c r="J219" s="263" t="s">
        <v>23</v>
      </c>
      <c r="K219" s="264"/>
      <c r="L219" s="224"/>
      <c r="M219" s="226"/>
      <c r="N219" s="226">
        <f>BK219</f>
        <v>0</v>
      </c>
      <c r="O219" s="226"/>
      <c r="P219" s="226"/>
      <c r="Q219" s="226"/>
      <c r="R219" s="48"/>
      <c r="T219" s="227" t="s">
        <v>23</v>
      </c>
      <c r="U219" s="265" t="s">
        <v>47</v>
      </c>
      <c r="V219" s="47"/>
      <c r="W219" s="47"/>
      <c r="X219" s="47"/>
      <c r="Y219" s="47"/>
      <c r="Z219" s="47"/>
      <c r="AA219" s="100"/>
      <c r="AT219" s="22" t="s">
        <v>380</v>
      </c>
      <c r="AU219" s="22" t="s">
        <v>25</v>
      </c>
      <c r="AY219" s="22" t="s">
        <v>380</v>
      </c>
      <c r="BE219" s="142">
        <f>IF(U219="základní",N219,0)</f>
        <v>0</v>
      </c>
      <c r="BF219" s="142">
        <f>IF(U219="snížená",N219,0)</f>
        <v>0</v>
      </c>
      <c r="BG219" s="142">
        <f>IF(U219="zákl. přenesená",N219,0)</f>
        <v>0</v>
      </c>
      <c r="BH219" s="142">
        <f>IF(U219="sníž. přenesená",N219,0)</f>
        <v>0</v>
      </c>
      <c r="BI219" s="142">
        <f>IF(U219="nulová",N219,0)</f>
        <v>0</v>
      </c>
      <c r="BJ219" s="22" t="s">
        <v>25</v>
      </c>
      <c r="BK219" s="142">
        <f>L219*K219</f>
        <v>0</v>
      </c>
    </row>
    <row r="220" s="1" customFormat="1" ht="22.32" customHeight="1">
      <c r="B220" s="46"/>
      <c r="C220" s="260" t="s">
        <v>23</v>
      </c>
      <c r="D220" s="260" t="s">
        <v>193</v>
      </c>
      <c r="E220" s="261" t="s">
        <v>23</v>
      </c>
      <c r="F220" s="262" t="s">
        <v>23</v>
      </c>
      <c r="G220" s="262"/>
      <c r="H220" s="262"/>
      <c r="I220" s="262"/>
      <c r="J220" s="263" t="s">
        <v>23</v>
      </c>
      <c r="K220" s="264"/>
      <c r="L220" s="224"/>
      <c r="M220" s="226"/>
      <c r="N220" s="226">
        <f>BK220</f>
        <v>0</v>
      </c>
      <c r="O220" s="226"/>
      <c r="P220" s="226"/>
      <c r="Q220" s="226"/>
      <c r="R220" s="48"/>
      <c r="T220" s="227" t="s">
        <v>23</v>
      </c>
      <c r="U220" s="265" t="s">
        <v>47</v>
      </c>
      <c r="V220" s="72"/>
      <c r="W220" s="72"/>
      <c r="X220" s="72"/>
      <c r="Y220" s="72"/>
      <c r="Z220" s="72"/>
      <c r="AA220" s="74"/>
      <c r="AT220" s="22" t="s">
        <v>380</v>
      </c>
      <c r="AU220" s="22" t="s">
        <v>25</v>
      </c>
      <c r="AY220" s="22" t="s">
        <v>380</v>
      </c>
      <c r="BE220" s="142">
        <f>IF(U220="základní",N220,0)</f>
        <v>0</v>
      </c>
      <c r="BF220" s="142">
        <f>IF(U220="snížená",N220,0)</f>
        <v>0</v>
      </c>
      <c r="BG220" s="142">
        <f>IF(U220="zákl. přenesená",N220,0)</f>
        <v>0</v>
      </c>
      <c r="BH220" s="142">
        <f>IF(U220="sníž. přenesená",N220,0)</f>
        <v>0</v>
      </c>
      <c r="BI220" s="142">
        <f>IF(U220="nulová",N220,0)</f>
        <v>0</v>
      </c>
      <c r="BJ220" s="22" t="s">
        <v>25</v>
      </c>
      <c r="BK220" s="142">
        <f>L220*K220</f>
        <v>0</v>
      </c>
    </row>
    <row r="221" s="1" customFormat="1" ht="6.96" customHeight="1">
      <c r="B221" s="75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7"/>
    </row>
  </sheetData>
  <sheetProtection sheet="1" formatColumns="0" formatRows="0" objects="1" scenarios="1" spinCount="10" saltValue="BYwFZ7oMTSWQjoUKpeNkI6BZugRrV0GQZkLdPSYHaJZBmAGw4tw6iDW774IqHv8FihBEvXLzsfj6NP8sRs3WyQ==" hashValue="oHY9u8ijCryFm/gEiiJwQGeYdy5KJw1K6BMO6mIpWLZM9VP8+BRpKgxqL79NOTk5FpSwdTZcwCzvpRIWZ9s5fw==" algorithmName="SHA-512" password="CC35"/>
  <mergeCells count="254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1:Q101"/>
    <mergeCell ref="D102:H102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N107:Q107"/>
    <mergeCell ref="L109:Q109"/>
    <mergeCell ref="C115:Q115"/>
    <mergeCell ref="F117:P117"/>
    <mergeCell ref="F118:P118"/>
    <mergeCell ref="M120:P120"/>
    <mergeCell ref="M122:Q122"/>
    <mergeCell ref="M123:Q123"/>
    <mergeCell ref="F125:I125"/>
    <mergeCell ref="L125:M125"/>
    <mergeCell ref="N125:Q125"/>
    <mergeCell ref="F129:I129"/>
    <mergeCell ref="L129:M129"/>
    <mergeCell ref="N129:Q129"/>
    <mergeCell ref="F130:I130"/>
    <mergeCell ref="F131:I131"/>
    <mergeCell ref="L131:M131"/>
    <mergeCell ref="N131:Q131"/>
    <mergeCell ref="F132:I132"/>
    <mergeCell ref="F133:I133"/>
    <mergeCell ref="F134:I134"/>
    <mergeCell ref="F135:I135"/>
    <mergeCell ref="L135:M135"/>
    <mergeCell ref="N135:Q135"/>
    <mergeCell ref="F136:I136"/>
    <mergeCell ref="F137:I137"/>
    <mergeCell ref="L137:M137"/>
    <mergeCell ref="N137:Q137"/>
    <mergeCell ref="F138:I138"/>
    <mergeCell ref="F139:I139"/>
    <mergeCell ref="L139:M139"/>
    <mergeCell ref="N139:Q139"/>
    <mergeCell ref="F140:I140"/>
    <mergeCell ref="F141:I141"/>
    <mergeCell ref="L141:M141"/>
    <mergeCell ref="N141:Q141"/>
    <mergeCell ref="F142:I142"/>
    <mergeCell ref="F144:I144"/>
    <mergeCell ref="L144:M144"/>
    <mergeCell ref="N144:Q144"/>
    <mergeCell ref="F145:I145"/>
    <mergeCell ref="F146:I146"/>
    <mergeCell ref="F147:I147"/>
    <mergeCell ref="F148:I148"/>
    <mergeCell ref="L148:M148"/>
    <mergeCell ref="N148:Q148"/>
    <mergeCell ref="F149:I149"/>
    <mergeCell ref="F150:I150"/>
    <mergeCell ref="F151:I151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F160:I160"/>
    <mergeCell ref="L160:M160"/>
    <mergeCell ref="N160:Q160"/>
    <mergeCell ref="F161:I161"/>
    <mergeCell ref="L161:M161"/>
    <mergeCell ref="N161:Q161"/>
    <mergeCell ref="F162:I162"/>
    <mergeCell ref="F163:I163"/>
    <mergeCell ref="L163:M163"/>
    <mergeCell ref="N163:Q163"/>
    <mergeCell ref="F164:I164"/>
    <mergeCell ref="F165:I165"/>
    <mergeCell ref="L165:M165"/>
    <mergeCell ref="N165:Q165"/>
    <mergeCell ref="F166:I166"/>
    <mergeCell ref="L166:M166"/>
    <mergeCell ref="N166:Q166"/>
    <mergeCell ref="F167:I167"/>
    <mergeCell ref="F168:I168"/>
    <mergeCell ref="L168:M168"/>
    <mergeCell ref="N168:Q168"/>
    <mergeCell ref="F169:I169"/>
    <mergeCell ref="F170:I170"/>
    <mergeCell ref="F171:I171"/>
    <mergeCell ref="F172:I172"/>
    <mergeCell ref="L172:M172"/>
    <mergeCell ref="N172:Q172"/>
    <mergeCell ref="F173:I173"/>
    <mergeCell ref="F174:I174"/>
    <mergeCell ref="L174:M174"/>
    <mergeCell ref="N174:Q174"/>
    <mergeCell ref="F175:I175"/>
    <mergeCell ref="L175:M175"/>
    <mergeCell ref="N175:Q175"/>
    <mergeCell ref="F176:I176"/>
    <mergeCell ref="F179:I179"/>
    <mergeCell ref="L179:M179"/>
    <mergeCell ref="N179:Q179"/>
    <mergeCell ref="F180:I180"/>
    <mergeCell ref="F182:I182"/>
    <mergeCell ref="L182:M182"/>
    <mergeCell ref="N182:Q182"/>
    <mergeCell ref="F183:I183"/>
    <mergeCell ref="F184:I184"/>
    <mergeCell ref="L184:M184"/>
    <mergeCell ref="N184:Q184"/>
    <mergeCell ref="F185:I185"/>
    <mergeCell ref="F186:I186"/>
    <mergeCell ref="L186:M186"/>
    <mergeCell ref="N186:Q186"/>
    <mergeCell ref="F187:I187"/>
    <mergeCell ref="F188:I188"/>
    <mergeCell ref="L188:M188"/>
    <mergeCell ref="N188:Q188"/>
    <mergeCell ref="F189:I189"/>
    <mergeCell ref="F190:I190"/>
    <mergeCell ref="L190:M190"/>
    <mergeCell ref="N190:Q190"/>
    <mergeCell ref="F191:I191"/>
    <mergeCell ref="F192:I192"/>
    <mergeCell ref="L192:M192"/>
    <mergeCell ref="N192:Q192"/>
    <mergeCell ref="F193:I193"/>
    <mergeCell ref="F194:I194"/>
    <mergeCell ref="L194:M194"/>
    <mergeCell ref="N194:Q194"/>
    <mergeCell ref="F195:I195"/>
    <mergeCell ref="F197:I197"/>
    <mergeCell ref="L197:M197"/>
    <mergeCell ref="N197:Q197"/>
    <mergeCell ref="F198:I198"/>
    <mergeCell ref="F199:I199"/>
    <mergeCell ref="L199:M199"/>
    <mergeCell ref="N199:Q199"/>
    <mergeCell ref="F200:I200"/>
    <mergeCell ref="F201:I201"/>
    <mergeCell ref="L201:M201"/>
    <mergeCell ref="N201:Q201"/>
    <mergeCell ref="F202:I202"/>
    <mergeCell ref="F203:I203"/>
    <mergeCell ref="L203:M203"/>
    <mergeCell ref="N203:Q203"/>
    <mergeCell ref="F204:I204"/>
    <mergeCell ref="F207:I207"/>
    <mergeCell ref="L207:M207"/>
    <mergeCell ref="N207:Q207"/>
    <mergeCell ref="F208:I208"/>
    <mergeCell ref="F209:I209"/>
    <mergeCell ref="F210:I210"/>
    <mergeCell ref="F211:I211"/>
    <mergeCell ref="L211:M211"/>
    <mergeCell ref="N211:Q211"/>
    <mergeCell ref="F212:I212"/>
    <mergeCell ref="F213:I213"/>
    <mergeCell ref="L213:M213"/>
    <mergeCell ref="N213:Q213"/>
    <mergeCell ref="F214:I214"/>
    <mergeCell ref="F216:I216"/>
    <mergeCell ref="L216:M216"/>
    <mergeCell ref="N216:Q216"/>
    <mergeCell ref="F217:I217"/>
    <mergeCell ref="L217:M217"/>
    <mergeCell ref="N217:Q217"/>
    <mergeCell ref="F218:I218"/>
    <mergeCell ref="L218:M218"/>
    <mergeCell ref="N218:Q218"/>
    <mergeCell ref="F219:I219"/>
    <mergeCell ref="L219:M219"/>
    <mergeCell ref="N219:Q219"/>
    <mergeCell ref="F220:I220"/>
    <mergeCell ref="L220:M220"/>
    <mergeCell ref="N220:Q220"/>
    <mergeCell ref="N126:Q126"/>
    <mergeCell ref="N127:Q127"/>
    <mergeCell ref="N128:Q128"/>
    <mergeCell ref="N143:Q143"/>
    <mergeCell ref="N152:Q152"/>
    <mergeCell ref="N177:Q177"/>
    <mergeCell ref="N178:Q178"/>
    <mergeCell ref="N181:Q181"/>
    <mergeCell ref="N196:Q196"/>
    <mergeCell ref="N205:Q205"/>
    <mergeCell ref="N206:Q206"/>
    <mergeCell ref="N215:Q215"/>
    <mergeCell ref="H1:K1"/>
    <mergeCell ref="S2:AC2"/>
  </mergeCells>
  <dataValidations count="2">
    <dataValidation type="list" allowBlank="1" showInputMessage="1" showErrorMessage="1" error="Povoleny jsou hodnoty K, M." sqref="D216:D221">
      <formula1>"K, M"</formula1>
    </dataValidation>
    <dataValidation type="list" allowBlank="1" showInputMessage="1" showErrorMessage="1" error="Povoleny jsou hodnoty základní, snížená, zákl. přenesená, sníž. přenesená, nulová." sqref="U216:U221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5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108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422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N102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ROUND((((SUM(BE102:BE109)+SUM(BE127:BE222))+SUM(BE224:BE228))),2)</f>
        <v>0</v>
      </c>
      <c r="I32" s="47"/>
      <c r="J32" s="47"/>
      <c r="K32" s="47"/>
      <c r="L32" s="47"/>
      <c r="M32" s="162">
        <f>ROUND(((ROUND((SUM(BE102:BE109)+SUM(BE127:BE222)), 2)*F32)+SUM(BE224:BE228)*F32),2)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ROUND((((SUM(BF102:BF109)+SUM(BF127:BF222))+SUM(BF224:BF228))),2)</f>
        <v>0</v>
      </c>
      <c r="I33" s="47"/>
      <c r="J33" s="47"/>
      <c r="K33" s="47"/>
      <c r="L33" s="47"/>
      <c r="M33" s="162">
        <f>ROUND(((ROUND((SUM(BF102:BF109)+SUM(BF127:BF222)), 2)*F33)+SUM(BF224:BF228)*F33),2)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ROUND((((SUM(BG102:BG109)+SUM(BG127:BG222))+SUM(BG224:BG228))),2)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ROUND((((SUM(BH102:BH109)+SUM(BH127:BH222))+SUM(BH224:BH228))),2)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ROUND((((SUM(BI102:BI109)+SUM(BI127:BI222))+SUM(BI224:BI228))),2)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01g - Demolice haly 7 - stěny sendvičové panely - nadzemní část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N127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N128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158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N129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159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N134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160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N149</f>
        <v>0</v>
      </c>
      <c r="O92" s="182"/>
      <c r="P92" s="182"/>
      <c r="Q92" s="182"/>
      <c r="R92" s="183"/>
      <c r="T92" s="184"/>
      <c r="U92" s="184"/>
    </row>
    <row r="93" s="7" customFormat="1" ht="19.92" customHeight="1">
      <c r="B93" s="181"/>
      <c r="C93" s="182"/>
      <c r="D93" s="136" t="s">
        <v>161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N158</f>
        <v>0</v>
      </c>
      <c r="O93" s="182"/>
      <c r="P93" s="182"/>
      <c r="Q93" s="182"/>
      <c r="R93" s="183"/>
      <c r="T93" s="184"/>
      <c r="U93" s="184"/>
    </row>
    <row r="94" s="6" customFormat="1" ht="24.96" customHeight="1">
      <c r="B94" s="175"/>
      <c r="C94" s="176"/>
      <c r="D94" s="177" t="s">
        <v>162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78">
        <f>N185</f>
        <v>0</v>
      </c>
      <c r="O94" s="176"/>
      <c r="P94" s="176"/>
      <c r="Q94" s="176"/>
      <c r="R94" s="179"/>
      <c r="T94" s="180"/>
      <c r="U94" s="180"/>
    </row>
    <row r="95" s="7" customFormat="1" ht="19.92" customHeight="1">
      <c r="B95" s="181"/>
      <c r="C95" s="182"/>
      <c r="D95" s="136" t="s">
        <v>163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N186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164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N189</f>
        <v>0</v>
      </c>
      <c r="O96" s="182"/>
      <c r="P96" s="182"/>
      <c r="Q96" s="182"/>
      <c r="R96" s="183"/>
      <c r="T96" s="184"/>
      <c r="U96" s="184"/>
    </row>
    <row r="97" s="7" customFormat="1" ht="19.92" customHeight="1">
      <c r="B97" s="181"/>
      <c r="C97" s="182"/>
      <c r="D97" s="136" t="s">
        <v>165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38">
        <f>N204</f>
        <v>0</v>
      </c>
      <c r="O97" s="182"/>
      <c r="P97" s="182"/>
      <c r="Q97" s="182"/>
      <c r="R97" s="183"/>
      <c r="T97" s="184"/>
      <c r="U97" s="184"/>
    </row>
    <row r="98" s="6" customFormat="1" ht="24.96" customHeight="1">
      <c r="B98" s="175"/>
      <c r="C98" s="176"/>
      <c r="D98" s="177" t="s">
        <v>166</v>
      </c>
      <c r="E98" s="176"/>
      <c r="F98" s="176"/>
      <c r="G98" s="176"/>
      <c r="H98" s="176"/>
      <c r="I98" s="176"/>
      <c r="J98" s="176"/>
      <c r="K98" s="176"/>
      <c r="L98" s="176"/>
      <c r="M98" s="176"/>
      <c r="N98" s="178">
        <f>N213</f>
        <v>0</v>
      </c>
      <c r="O98" s="176"/>
      <c r="P98" s="176"/>
      <c r="Q98" s="176"/>
      <c r="R98" s="179"/>
      <c r="T98" s="180"/>
      <c r="U98" s="180"/>
    </row>
    <row r="99" s="7" customFormat="1" ht="19.92" customHeight="1">
      <c r="B99" s="181"/>
      <c r="C99" s="182"/>
      <c r="D99" s="136" t="s">
        <v>167</v>
      </c>
      <c r="E99" s="182"/>
      <c r="F99" s="182"/>
      <c r="G99" s="182"/>
      <c r="H99" s="182"/>
      <c r="I99" s="182"/>
      <c r="J99" s="182"/>
      <c r="K99" s="182"/>
      <c r="L99" s="182"/>
      <c r="M99" s="182"/>
      <c r="N99" s="138">
        <f>N214</f>
        <v>0</v>
      </c>
      <c r="O99" s="182"/>
      <c r="P99" s="182"/>
      <c r="Q99" s="182"/>
      <c r="R99" s="183"/>
      <c r="T99" s="184"/>
      <c r="U99" s="184"/>
    </row>
    <row r="100" s="6" customFormat="1" ht="21.84" customHeight="1">
      <c r="B100" s="175"/>
      <c r="C100" s="176"/>
      <c r="D100" s="177" t="s">
        <v>168</v>
      </c>
      <c r="E100" s="176"/>
      <c r="F100" s="176"/>
      <c r="G100" s="176"/>
      <c r="H100" s="176"/>
      <c r="I100" s="176"/>
      <c r="J100" s="176"/>
      <c r="K100" s="176"/>
      <c r="L100" s="176"/>
      <c r="M100" s="176"/>
      <c r="N100" s="185">
        <f>N223</f>
        <v>0</v>
      </c>
      <c r="O100" s="176"/>
      <c r="P100" s="176"/>
      <c r="Q100" s="176"/>
      <c r="R100" s="179"/>
      <c r="T100" s="180"/>
      <c r="U100" s="180"/>
    </row>
    <row r="101" s="1" customFormat="1" ht="21.84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73" t="s">
        <v>169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174">
        <f>ROUND(N103+N104+N105+N106+N107+N108,2)</f>
        <v>0</v>
      </c>
      <c r="O102" s="186"/>
      <c r="P102" s="186"/>
      <c r="Q102" s="186"/>
      <c r="R102" s="48"/>
      <c r="T102" s="187"/>
      <c r="U102" s="188" t="s">
        <v>46</v>
      </c>
    </row>
    <row r="103" s="1" customFormat="1" ht="18" customHeight="1">
      <c r="B103" s="46"/>
      <c r="C103" s="47"/>
      <c r="D103" s="146" t="s">
        <v>170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172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173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174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46" t="s">
        <v>175</v>
      </c>
      <c r="E107" s="136"/>
      <c r="F107" s="136"/>
      <c r="G107" s="136"/>
      <c r="H107" s="136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0"/>
      <c r="U107" s="191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171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 ht="18" customHeight="1">
      <c r="B108" s="46"/>
      <c r="C108" s="47"/>
      <c r="D108" s="136" t="s">
        <v>176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137">
        <f>ROUND(N88*T108,2)</f>
        <v>0</v>
      </c>
      <c r="O108" s="138"/>
      <c r="P108" s="138"/>
      <c r="Q108" s="138"/>
      <c r="R108" s="48"/>
      <c r="S108" s="189"/>
      <c r="T108" s="194"/>
      <c r="U108" s="195" t="s">
        <v>47</v>
      </c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92" t="s">
        <v>177</v>
      </c>
      <c r="AZ108" s="189"/>
      <c r="BA108" s="189"/>
      <c r="BB108" s="189"/>
      <c r="BC108" s="189"/>
      <c r="BD108" s="189"/>
      <c r="BE108" s="193">
        <f>IF(U108="základní",N108,0)</f>
        <v>0</v>
      </c>
      <c r="BF108" s="193">
        <f>IF(U108="snížená",N108,0)</f>
        <v>0</v>
      </c>
      <c r="BG108" s="193">
        <f>IF(U108="zákl. přenesená",N108,0)</f>
        <v>0</v>
      </c>
      <c r="BH108" s="193">
        <f>IF(U108="sníž. přenesená",N108,0)</f>
        <v>0</v>
      </c>
      <c r="BI108" s="193">
        <f>IF(U108="nulová",N108,0)</f>
        <v>0</v>
      </c>
      <c r="BJ108" s="192" t="s">
        <v>25</v>
      </c>
      <c r="BK108" s="189"/>
      <c r="BL108" s="189"/>
      <c r="BM108" s="189"/>
    </row>
    <row r="109" s="1" customForma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  <c r="T109" s="171"/>
      <c r="U109" s="171"/>
    </row>
    <row r="110" s="1" customFormat="1" ht="29.28" customHeight="1">
      <c r="B110" s="46"/>
      <c r="C110" s="150" t="s">
        <v>141</v>
      </c>
      <c r="D110" s="151"/>
      <c r="E110" s="151"/>
      <c r="F110" s="151"/>
      <c r="G110" s="151"/>
      <c r="H110" s="151"/>
      <c r="I110" s="151"/>
      <c r="J110" s="151"/>
      <c r="K110" s="151"/>
      <c r="L110" s="152">
        <f>ROUND(SUM(N88+N102),2)</f>
        <v>0</v>
      </c>
      <c r="M110" s="152"/>
      <c r="N110" s="152"/>
      <c r="O110" s="152"/>
      <c r="P110" s="152"/>
      <c r="Q110" s="152"/>
      <c r="R110" s="48"/>
      <c r="T110" s="171"/>
      <c r="U110" s="171"/>
    </row>
    <row r="111" s="1" customFormat="1" ht="6.96" customHeight="1"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  <c r="T111" s="171"/>
      <c r="U111" s="171"/>
    </row>
    <row r="115" s="1" customFormat="1" ht="6.96" customHeight="1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80"/>
    </row>
    <row r="116" s="1" customFormat="1" ht="36.96" customHeight="1">
      <c r="B116" s="46"/>
      <c r="C116" s="27" t="s">
        <v>178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6.96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1" customFormat="1" ht="30" customHeight="1">
      <c r="B118" s="46"/>
      <c r="C118" s="38" t="s">
        <v>19</v>
      </c>
      <c r="D118" s="47"/>
      <c r="E118" s="47"/>
      <c r="F118" s="155" t="str">
        <f>F6</f>
        <v>Demolice výkrmny prasat Gigant Mimoň-vrchní stavba</v>
      </c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47"/>
      <c r="R118" s="48"/>
    </row>
    <row r="119" s="1" customFormat="1" ht="36.96" customHeight="1">
      <c r="B119" s="46"/>
      <c r="C119" s="85" t="s">
        <v>149</v>
      </c>
      <c r="D119" s="47"/>
      <c r="E119" s="47"/>
      <c r="F119" s="87" t="str">
        <f>F7</f>
        <v>SO 01g - Demolice haly 7 - stěny sendvičové panely - nadzemní část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6.96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="1" customFormat="1" ht="18" customHeight="1">
      <c r="B121" s="46"/>
      <c r="C121" s="38" t="s">
        <v>26</v>
      </c>
      <c r="D121" s="47"/>
      <c r="E121" s="47"/>
      <c r="F121" s="33" t="str">
        <f>F9</f>
        <v xml:space="preserve"> </v>
      </c>
      <c r="G121" s="47"/>
      <c r="H121" s="47"/>
      <c r="I121" s="47"/>
      <c r="J121" s="47"/>
      <c r="K121" s="38" t="s">
        <v>28</v>
      </c>
      <c r="L121" s="47"/>
      <c r="M121" s="90" t="str">
        <f>IF(O9="","",O9)</f>
        <v>14. 6. 2018</v>
      </c>
      <c r="N121" s="90"/>
      <c r="O121" s="90"/>
      <c r="P121" s="90"/>
      <c r="Q121" s="47"/>
      <c r="R121" s="48"/>
    </row>
    <row r="122" s="1" customFormat="1" ht="6.96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="1" customFormat="1">
      <c r="B123" s="46"/>
      <c r="C123" s="38" t="s">
        <v>32</v>
      </c>
      <c r="D123" s="47"/>
      <c r="E123" s="47"/>
      <c r="F123" s="33" t="str">
        <f>E12</f>
        <v xml:space="preserve">Město Mimoň </v>
      </c>
      <c r="G123" s="47"/>
      <c r="H123" s="47"/>
      <c r="I123" s="47"/>
      <c r="J123" s="47"/>
      <c r="K123" s="38" t="s">
        <v>39</v>
      </c>
      <c r="L123" s="47"/>
      <c r="M123" s="33" t="str">
        <f>E18</f>
        <v xml:space="preserve"> </v>
      </c>
      <c r="N123" s="33"/>
      <c r="O123" s="33"/>
      <c r="P123" s="33"/>
      <c r="Q123" s="33"/>
      <c r="R123" s="48"/>
    </row>
    <row r="124" s="1" customFormat="1" ht="14.4" customHeight="1">
      <c r="B124" s="46"/>
      <c r="C124" s="38" t="s">
        <v>37</v>
      </c>
      <c r="D124" s="47"/>
      <c r="E124" s="47"/>
      <c r="F124" s="33" t="str">
        <f>IF(E15="","",E15)</f>
        <v>Vyplň údaj</v>
      </c>
      <c r="G124" s="47"/>
      <c r="H124" s="47"/>
      <c r="I124" s="47"/>
      <c r="J124" s="47"/>
      <c r="K124" s="38" t="s">
        <v>40</v>
      </c>
      <c r="L124" s="47"/>
      <c r="M124" s="33" t="str">
        <f>E21</f>
        <v>Malec</v>
      </c>
      <c r="N124" s="33"/>
      <c r="O124" s="33"/>
      <c r="P124" s="33"/>
      <c r="Q124" s="33"/>
      <c r="R124" s="48"/>
    </row>
    <row r="125" s="1" customFormat="1" ht="10.32" customHeight="1">
      <c r="B125" s="46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</row>
    <row r="126" s="8" customFormat="1" ht="29.28" customHeight="1">
      <c r="B126" s="196"/>
      <c r="C126" s="197" t="s">
        <v>179</v>
      </c>
      <c r="D126" s="198" t="s">
        <v>180</v>
      </c>
      <c r="E126" s="198" t="s">
        <v>64</v>
      </c>
      <c r="F126" s="198" t="s">
        <v>181</v>
      </c>
      <c r="G126" s="198"/>
      <c r="H126" s="198"/>
      <c r="I126" s="198"/>
      <c r="J126" s="198" t="s">
        <v>182</v>
      </c>
      <c r="K126" s="198" t="s">
        <v>183</v>
      </c>
      <c r="L126" s="198" t="s">
        <v>184</v>
      </c>
      <c r="M126" s="198"/>
      <c r="N126" s="198" t="s">
        <v>154</v>
      </c>
      <c r="O126" s="198"/>
      <c r="P126" s="198"/>
      <c r="Q126" s="199"/>
      <c r="R126" s="200"/>
      <c r="T126" s="106" t="s">
        <v>185</v>
      </c>
      <c r="U126" s="107" t="s">
        <v>46</v>
      </c>
      <c r="V126" s="107" t="s">
        <v>186</v>
      </c>
      <c r="W126" s="107" t="s">
        <v>187</v>
      </c>
      <c r="X126" s="107" t="s">
        <v>188</v>
      </c>
      <c r="Y126" s="107" t="s">
        <v>189</v>
      </c>
      <c r="Z126" s="107" t="s">
        <v>190</v>
      </c>
      <c r="AA126" s="108" t="s">
        <v>191</v>
      </c>
    </row>
    <row r="127" s="1" customFormat="1" ht="29.28" customHeight="1">
      <c r="B127" s="46"/>
      <c r="C127" s="110" t="s">
        <v>151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201">
        <f>BK127</f>
        <v>0</v>
      </c>
      <c r="O127" s="202"/>
      <c r="P127" s="202"/>
      <c r="Q127" s="202"/>
      <c r="R127" s="48"/>
      <c r="T127" s="109"/>
      <c r="U127" s="67"/>
      <c r="V127" s="67"/>
      <c r="W127" s="203">
        <f>W128+W185+W213+W223</f>
        <v>0</v>
      </c>
      <c r="X127" s="67"/>
      <c r="Y127" s="203">
        <f>Y128+Y185+Y213+Y223</f>
        <v>0</v>
      </c>
      <c r="Z127" s="67"/>
      <c r="AA127" s="204">
        <f>AA128+AA185+AA213+AA223</f>
        <v>682.06687062000015</v>
      </c>
      <c r="AT127" s="22" t="s">
        <v>81</v>
      </c>
      <c r="AU127" s="22" t="s">
        <v>156</v>
      </c>
      <c r="BK127" s="205">
        <f>BK128+BK185+BK213+BK223</f>
        <v>0</v>
      </c>
    </row>
    <row r="128" s="9" customFormat="1" ht="37.44" customHeight="1">
      <c r="B128" s="206"/>
      <c r="C128" s="207"/>
      <c r="D128" s="208" t="s">
        <v>157</v>
      </c>
      <c r="E128" s="208"/>
      <c r="F128" s="208"/>
      <c r="G128" s="208"/>
      <c r="H128" s="208"/>
      <c r="I128" s="208"/>
      <c r="J128" s="208"/>
      <c r="K128" s="208"/>
      <c r="L128" s="208"/>
      <c r="M128" s="208"/>
      <c r="N128" s="185">
        <f>BK128</f>
        <v>0</v>
      </c>
      <c r="O128" s="178"/>
      <c r="P128" s="178"/>
      <c r="Q128" s="178"/>
      <c r="R128" s="209"/>
      <c r="T128" s="210"/>
      <c r="U128" s="207"/>
      <c r="V128" s="207"/>
      <c r="W128" s="211">
        <f>W129+W134+W149+W158</f>
        <v>0</v>
      </c>
      <c r="X128" s="207"/>
      <c r="Y128" s="211">
        <f>Y129+Y134+Y149+Y158</f>
        <v>0</v>
      </c>
      <c r="Z128" s="207"/>
      <c r="AA128" s="212">
        <f>AA129+AA134+AA149+AA158</f>
        <v>647.15957000000014</v>
      </c>
      <c r="AR128" s="213" t="s">
        <v>25</v>
      </c>
      <c r="AT128" s="214" t="s">
        <v>81</v>
      </c>
      <c r="AU128" s="214" t="s">
        <v>82</v>
      </c>
      <c r="AY128" s="213" t="s">
        <v>192</v>
      </c>
      <c r="BK128" s="215">
        <f>BK129+BK134+BK149+BK158</f>
        <v>0</v>
      </c>
    </row>
    <row r="129" s="9" customFormat="1" ht="19.92" customHeight="1">
      <c r="B129" s="206"/>
      <c r="C129" s="207"/>
      <c r="D129" s="216" t="s">
        <v>158</v>
      </c>
      <c r="E129" s="216"/>
      <c r="F129" s="216"/>
      <c r="G129" s="216"/>
      <c r="H129" s="216"/>
      <c r="I129" s="216"/>
      <c r="J129" s="216"/>
      <c r="K129" s="216"/>
      <c r="L129" s="216"/>
      <c r="M129" s="216"/>
      <c r="N129" s="217">
        <f>BK129</f>
        <v>0</v>
      </c>
      <c r="O129" s="218"/>
      <c r="P129" s="218"/>
      <c r="Q129" s="218"/>
      <c r="R129" s="209"/>
      <c r="T129" s="210"/>
      <c r="U129" s="207"/>
      <c r="V129" s="207"/>
      <c r="W129" s="211">
        <f>SUM(W130:W133)</f>
        <v>0</v>
      </c>
      <c r="X129" s="207"/>
      <c r="Y129" s="211">
        <f>SUM(Y130:Y133)</f>
        <v>0</v>
      </c>
      <c r="Z129" s="207"/>
      <c r="AA129" s="212">
        <f>SUM(AA130:AA133)</f>
        <v>129.59999999999999</v>
      </c>
      <c r="AR129" s="213" t="s">
        <v>25</v>
      </c>
      <c r="AT129" s="214" t="s">
        <v>81</v>
      </c>
      <c r="AU129" s="214" t="s">
        <v>25</v>
      </c>
      <c r="AY129" s="213" t="s">
        <v>192</v>
      </c>
      <c r="BK129" s="215">
        <f>SUM(BK130:BK133)</f>
        <v>0</v>
      </c>
    </row>
    <row r="130" s="1" customFormat="1" ht="25.5" customHeight="1">
      <c r="B130" s="46"/>
      <c r="C130" s="219" t="s">
        <v>25</v>
      </c>
      <c r="D130" s="219" t="s">
        <v>193</v>
      </c>
      <c r="E130" s="220" t="s">
        <v>194</v>
      </c>
      <c r="F130" s="221" t="s">
        <v>195</v>
      </c>
      <c r="G130" s="221"/>
      <c r="H130" s="221"/>
      <c r="I130" s="221"/>
      <c r="J130" s="222" t="s">
        <v>196</v>
      </c>
      <c r="K130" s="223">
        <v>1296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0.10000000000000001</v>
      </c>
      <c r="AA130" s="229">
        <f>Z130*K130</f>
        <v>129.59999999999999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198</v>
      </c>
    </row>
    <row r="131" s="1" customFormat="1" ht="16.5" customHeight="1">
      <c r="B131" s="46"/>
      <c r="C131" s="230" t="s">
        <v>147</v>
      </c>
      <c r="D131" s="230" t="s">
        <v>199</v>
      </c>
      <c r="E131" s="231" t="s">
        <v>200</v>
      </c>
      <c r="F131" s="232" t="s">
        <v>201</v>
      </c>
      <c r="G131" s="232"/>
      <c r="H131" s="232"/>
      <c r="I131" s="232"/>
      <c r="J131" s="233" t="s">
        <v>196</v>
      </c>
      <c r="K131" s="234">
        <v>1296</v>
      </c>
      <c r="L131" s="235">
        <v>0</v>
      </c>
      <c r="M131" s="236"/>
      <c r="N131" s="237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202</v>
      </c>
      <c r="AT131" s="22" t="s">
        <v>199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147</v>
      </c>
    </row>
    <row r="132" s="10" customFormat="1" ht="16.5" customHeight="1">
      <c r="B132" s="238"/>
      <c r="C132" s="239"/>
      <c r="D132" s="239"/>
      <c r="E132" s="240" t="s">
        <v>23</v>
      </c>
      <c r="F132" s="241" t="s">
        <v>203</v>
      </c>
      <c r="G132" s="242"/>
      <c r="H132" s="242"/>
      <c r="I132" s="242"/>
      <c r="J132" s="239"/>
      <c r="K132" s="243">
        <v>1296</v>
      </c>
      <c r="L132" s="239"/>
      <c r="M132" s="239"/>
      <c r="N132" s="239"/>
      <c r="O132" s="239"/>
      <c r="P132" s="239"/>
      <c r="Q132" s="239"/>
      <c r="R132" s="244"/>
      <c r="T132" s="245"/>
      <c r="U132" s="239"/>
      <c r="V132" s="239"/>
      <c r="W132" s="239"/>
      <c r="X132" s="239"/>
      <c r="Y132" s="239"/>
      <c r="Z132" s="239"/>
      <c r="AA132" s="246"/>
      <c r="AT132" s="247" t="s">
        <v>204</v>
      </c>
      <c r="AU132" s="247" t="s">
        <v>147</v>
      </c>
      <c r="AV132" s="10" t="s">
        <v>147</v>
      </c>
      <c r="AW132" s="10" t="s">
        <v>205</v>
      </c>
      <c r="AX132" s="10" t="s">
        <v>82</v>
      </c>
      <c r="AY132" s="247" t="s">
        <v>192</v>
      </c>
    </row>
    <row r="133" s="11" customFormat="1" ht="16.5" customHeight="1">
      <c r="B133" s="248"/>
      <c r="C133" s="249"/>
      <c r="D133" s="249"/>
      <c r="E133" s="250" t="s">
        <v>23</v>
      </c>
      <c r="F133" s="251" t="s">
        <v>206</v>
      </c>
      <c r="G133" s="249"/>
      <c r="H133" s="249"/>
      <c r="I133" s="249"/>
      <c r="J133" s="249"/>
      <c r="K133" s="252">
        <v>1296</v>
      </c>
      <c r="L133" s="249"/>
      <c r="M133" s="249"/>
      <c r="N133" s="249"/>
      <c r="O133" s="249"/>
      <c r="P133" s="249"/>
      <c r="Q133" s="249"/>
      <c r="R133" s="253"/>
      <c r="T133" s="254"/>
      <c r="U133" s="249"/>
      <c r="V133" s="249"/>
      <c r="W133" s="249"/>
      <c r="X133" s="249"/>
      <c r="Y133" s="249"/>
      <c r="Z133" s="249"/>
      <c r="AA133" s="255"/>
      <c r="AT133" s="256" t="s">
        <v>204</v>
      </c>
      <c r="AU133" s="256" t="s">
        <v>147</v>
      </c>
      <c r="AV133" s="11" t="s">
        <v>197</v>
      </c>
      <c r="AW133" s="11" t="s">
        <v>205</v>
      </c>
      <c r="AX133" s="11" t="s">
        <v>25</v>
      </c>
      <c r="AY133" s="256" t="s">
        <v>192</v>
      </c>
    </row>
    <row r="134" s="9" customFormat="1" ht="29.88" customHeight="1">
      <c r="B134" s="206"/>
      <c r="C134" s="207"/>
      <c r="D134" s="216" t="s">
        <v>159</v>
      </c>
      <c r="E134" s="216"/>
      <c r="F134" s="216"/>
      <c r="G134" s="216"/>
      <c r="H134" s="216"/>
      <c r="I134" s="216"/>
      <c r="J134" s="216"/>
      <c r="K134" s="216"/>
      <c r="L134" s="216"/>
      <c r="M134" s="216"/>
      <c r="N134" s="217">
        <f>BK134</f>
        <v>0</v>
      </c>
      <c r="O134" s="218"/>
      <c r="P134" s="218"/>
      <c r="Q134" s="218"/>
      <c r="R134" s="209"/>
      <c r="T134" s="210"/>
      <c r="U134" s="207"/>
      <c r="V134" s="207"/>
      <c r="W134" s="211">
        <f>SUM(W135:W148)</f>
        <v>0</v>
      </c>
      <c r="X134" s="207"/>
      <c r="Y134" s="211">
        <f>SUM(Y135:Y148)</f>
        <v>0</v>
      </c>
      <c r="Z134" s="207"/>
      <c r="AA134" s="212">
        <f>SUM(AA135:AA148)</f>
        <v>517.55957000000012</v>
      </c>
      <c r="AR134" s="213" t="s">
        <v>25</v>
      </c>
      <c r="AT134" s="214" t="s">
        <v>81</v>
      </c>
      <c r="AU134" s="214" t="s">
        <v>25</v>
      </c>
      <c r="AY134" s="213" t="s">
        <v>192</v>
      </c>
      <c r="BK134" s="215">
        <f>SUM(BK135:BK148)</f>
        <v>0</v>
      </c>
    </row>
    <row r="135" s="1" customFormat="1" ht="25.5" customHeight="1">
      <c r="B135" s="46"/>
      <c r="C135" s="219" t="s">
        <v>207</v>
      </c>
      <c r="D135" s="219" t="s">
        <v>193</v>
      </c>
      <c r="E135" s="220" t="s">
        <v>208</v>
      </c>
      <c r="F135" s="221" t="s">
        <v>209</v>
      </c>
      <c r="G135" s="221"/>
      <c r="H135" s="221"/>
      <c r="I135" s="221"/>
      <c r="J135" s="222" t="s">
        <v>210</v>
      </c>
      <c r="K135" s="223">
        <v>131.37000000000001</v>
      </c>
      <c r="L135" s="224">
        <v>0</v>
      </c>
      <c r="M135" s="225"/>
      <c r="N135" s="226">
        <f>ROUND(L135*K135,2)</f>
        <v>0</v>
      </c>
      <c r="O135" s="226"/>
      <c r="P135" s="226"/>
      <c r="Q135" s="226"/>
      <c r="R135" s="48"/>
      <c r="T135" s="227" t="s">
        <v>23</v>
      </c>
      <c r="U135" s="56" t="s">
        <v>47</v>
      </c>
      <c r="V135" s="47"/>
      <c r="W135" s="228">
        <f>V135*K135</f>
        <v>0</v>
      </c>
      <c r="X135" s="228">
        <v>0</v>
      </c>
      <c r="Y135" s="228">
        <f>X135*K135</f>
        <v>0</v>
      </c>
      <c r="Z135" s="228">
        <v>0.26100000000000001</v>
      </c>
      <c r="AA135" s="229">
        <f>Z135*K135</f>
        <v>34.287570000000002</v>
      </c>
      <c r="AR135" s="22" t="s">
        <v>197</v>
      </c>
      <c r="AT135" s="22" t="s">
        <v>193</v>
      </c>
      <c r="AU135" s="22" t="s">
        <v>147</v>
      </c>
      <c r="AY135" s="22" t="s">
        <v>192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ROUND(L135*K135,2)</f>
        <v>0</v>
      </c>
      <c r="BL135" s="22" t="s">
        <v>197</v>
      </c>
      <c r="BM135" s="22" t="s">
        <v>211</v>
      </c>
    </row>
    <row r="136" s="10" customFormat="1" ht="25.5" customHeight="1">
      <c r="B136" s="238"/>
      <c r="C136" s="239"/>
      <c r="D136" s="239"/>
      <c r="E136" s="240" t="s">
        <v>23</v>
      </c>
      <c r="F136" s="241" t="s">
        <v>212</v>
      </c>
      <c r="G136" s="242"/>
      <c r="H136" s="242"/>
      <c r="I136" s="242"/>
      <c r="J136" s="239"/>
      <c r="K136" s="243">
        <v>131.36959999999999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25</v>
      </c>
      <c r="AY136" s="247" t="s">
        <v>192</v>
      </c>
    </row>
    <row r="137" s="1" customFormat="1" ht="25.5" customHeight="1">
      <c r="B137" s="46"/>
      <c r="C137" s="219" t="s">
        <v>197</v>
      </c>
      <c r="D137" s="219" t="s">
        <v>193</v>
      </c>
      <c r="E137" s="220" t="s">
        <v>213</v>
      </c>
      <c r="F137" s="221" t="s">
        <v>214</v>
      </c>
      <c r="G137" s="221"/>
      <c r="H137" s="221"/>
      <c r="I137" s="221"/>
      <c r="J137" s="222" t="s">
        <v>215</v>
      </c>
      <c r="K137" s="223">
        <v>152.899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1.95</v>
      </c>
      <c r="AA137" s="229">
        <f>Z137*K137</f>
        <v>298.15305000000001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216</v>
      </c>
    </row>
    <row r="138" s="10" customFormat="1" ht="51" customHeight="1">
      <c r="B138" s="238"/>
      <c r="C138" s="239"/>
      <c r="D138" s="239"/>
      <c r="E138" s="240" t="s">
        <v>23</v>
      </c>
      <c r="F138" s="241" t="s">
        <v>217</v>
      </c>
      <c r="G138" s="242"/>
      <c r="H138" s="242"/>
      <c r="I138" s="242"/>
      <c r="J138" s="239"/>
      <c r="K138" s="243">
        <v>89.476275000000001</v>
      </c>
      <c r="L138" s="239"/>
      <c r="M138" s="239"/>
      <c r="N138" s="239"/>
      <c r="O138" s="239"/>
      <c r="P138" s="239"/>
      <c r="Q138" s="239"/>
      <c r="R138" s="244"/>
      <c r="T138" s="245"/>
      <c r="U138" s="239"/>
      <c r="V138" s="239"/>
      <c r="W138" s="239"/>
      <c r="X138" s="239"/>
      <c r="Y138" s="239"/>
      <c r="Z138" s="239"/>
      <c r="AA138" s="246"/>
      <c r="AT138" s="247" t="s">
        <v>204</v>
      </c>
      <c r="AU138" s="247" t="s">
        <v>147</v>
      </c>
      <c r="AV138" s="10" t="s">
        <v>147</v>
      </c>
      <c r="AW138" s="10" t="s">
        <v>205</v>
      </c>
      <c r="AX138" s="10" t="s">
        <v>82</v>
      </c>
      <c r="AY138" s="247" t="s">
        <v>192</v>
      </c>
    </row>
    <row r="139" s="10" customFormat="1" ht="25.5" customHeight="1">
      <c r="B139" s="238"/>
      <c r="C139" s="239"/>
      <c r="D139" s="239"/>
      <c r="E139" s="240" t="s">
        <v>23</v>
      </c>
      <c r="F139" s="257" t="s">
        <v>218</v>
      </c>
      <c r="G139" s="239"/>
      <c r="H139" s="239"/>
      <c r="I139" s="239"/>
      <c r="J139" s="239"/>
      <c r="K139" s="243">
        <v>63.423000000000002</v>
      </c>
      <c r="L139" s="239"/>
      <c r="M139" s="239"/>
      <c r="N139" s="239"/>
      <c r="O139" s="239"/>
      <c r="P139" s="239"/>
      <c r="Q139" s="239"/>
      <c r="R139" s="244"/>
      <c r="T139" s="245"/>
      <c r="U139" s="239"/>
      <c r="V139" s="239"/>
      <c r="W139" s="239"/>
      <c r="X139" s="239"/>
      <c r="Y139" s="239"/>
      <c r="Z139" s="239"/>
      <c r="AA139" s="246"/>
      <c r="AT139" s="247" t="s">
        <v>204</v>
      </c>
      <c r="AU139" s="247" t="s">
        <v>147</v>
      </c>
      <c r="AV139" s="10" t="s">
        <v>147</v>
      </c>
      <c r="AW139" s="10" t="s">
        <v>205</v>
      </c>
      <c r="AX139" s="10" t="s">
        <v>82</v>
      </c>
      <c r="AY139" s="247" t="s">
        <v>192</v>
      </c>
    </row>
    <row r="140" s="11" customFormat="1" ht="16.5" customHeight="1">
      <c r="B140" s="248"/>
      <c r="C140" s="249"/>
      <c r="D140" s="249"/>
      <c r="E140" s="250" t="s">
        <v>23</v>
      </c>
      <c r="F140" s="251" t="s">
        <v>206</v>
      </c>
      <c r="G140" s="249"/>
      <c r="H140" s="249"/>
      <c r="I140" s="249"/>
      <c r="J140" s="249"/>
      <c r="K140" s="252">
        <v>152.89927499999999</v>
      </c>
      <c r="L140" s="249"/>
      <c r="M140" s="249"/>
      <c r="N140" s="249"/>
      <c r="O140" s="249"/>
      <c r="P140" s="249"/>
      <c r="Q140" s="249"/>
      <c r="R140" s="253"/>
      <c r="T140" s="254"/>
      <c r="U140" s="249"/>
      <c r="V140" s="249"/>
      <c r="W140" s="249"/>
      <c r="X140" s="249"/>
      <c r="Y140" s="249"/>
      <c r="Z140" s="249"/>
      <c r="AA140" s="255"/>
      <c r="AT140" s="256" t="s">
        <v>204</v>
      </c>
      <c r="AU140" s="256" t="s">
        <v>147</v>
      </c>
      <c r="AV140" s="11" t="s">
        <v>197</v>
      </c>
      <c r="AW140" s="11" t="s">
        <v>205</v>
      </c>
      <c r="AX140" s="11" t="s">
        <v>25</v>
      </c>
      <c r="AY140" s="256" t="s">
        <v>192</v>
      </c>
    </row>
    <row r="141" s="1" customFormat="1" ht="25.5" customHeight="1">
      <c r="B141" s="46"/>
      <c r="C141" s="219" t="s">
        <v>121</v>
      </c>
      <c r="D141" s="219" t="s">
        <v>193</v>
      </c>
      <c r="E141" s="220" t="s">
        <v>224</v>
      </c>
      <c r="F141" s="221" t="s">
        <v>225</v>
      </c>
      <c r="G141" s="221"/>
      <c r="H141" s="221"/>
      <c r="I141" s="221"/>
      <c r="J141" s="222" t="s">
        <v>215</v>
      </c>
      <c r="K141" s="223">
        <v>45.451000000000001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2.2000000000000002</v>
      </c>
      <c r="AA141" s="229">
        <f>Z141*K141</f>
        <v>99.992200000000011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226</v>
      </c>
    </row>
    <row r="142" s="10" customFormat="1" ht="16.5" customHeight="1">
      <c r="B142" s="238"/>
      <c r="C142" s="239"/>
      <c r="D142" s="239"/>
      <c r="E142" s="240" t="s">
        <v>23</v>
      </c>
      <c r="F142" s="241" t="s">
        <v>227</v>
      </c>
      <c r="G142" s="242"/>
      <c r="H142" s="242"/>
      <c r="I142" s="242"/>
      <c r="J142" s="239"/>
      <c r="K142" s="243">
        <v>45.450719999999997</v>
      </c>
      <c r="L142" s="239"/>
      <c r="M142" s="239"/>
      <c r="N142" s="239"/>
      <c r="O142" s="239"/>
      <c r="P142" s="239"/>
      <c r="Q142" s="239"/>
      <c r="R142" s="244"/>
      <c r="T142" s="245"/>
      <c r="U142" s="239"/>
      <c r="V142" s="239"/>
      <c r="W142" s="239"/>
      <c r="X142" s="239"/>
      <c r="Y142" s="239"/>
      <c r="Z142" s="239"/>
      <c r="AA142" s="246"/>
      <c r="AT142" s="247" t="s">
        <v>204</v>
      </c>
      <c r="AU142" s="247" t="s">
        <v>147</v>
      </c>
      <c r="AV142" s="10" t="s">
        <v>147</v>
      </c>
      <c r="AW142" s="10" t="s">
        <v>205</v>
      </c>
      <c r="AX142" s="10" t="s">
        <v>25</v>
      </c>
      <c r="AY142" s="247" t="s">
        <v>192</v>
      </c>
    </row>
    <row r="143" s="1" customFormat="1" ht="25.5" customHeight="1">
      <c r="B143" s="46"/>
      <c r="C143" s="219" t="s">
        <v>223</v>
      </c>
      <c r="D143" s="219" t="s">
        <v>193</v>
      </c>
      <c r="E143" s="220" t="s">
        <v>229</v>
      </c>
      <c r="F143" s="221" t="s">
        <v>230</v>
      </c>
      <c r="G143" s="221"/>
      <c r="H143" s="221"/>
      <c r="I143" s="221"/>
      <c r="J143" s="222" t="s">
        <v>215</v>
      </c>
      <c r="K143" s="223">
        <v>24.344999999999999</v>
      </c>
      <c r="L143" s="224">
        <v>0</v>
      </c>
      <c r="M143" s="225"/>
      <c r="N143" s="226">
        <f>ROUND(L143*K143,2)</f>
        <v>0</v>
      </c>
      <c r="O143" s="226"/>
      <c r="P143" s="226"/>
      <c r="Q143" s="226"/>
      <c r="R143" s="48"/>
      <c r="T143" s="227" t="s">
        <v>23</v>
      </c>
      <c r="U143" s="56" t="s">
        <v>47</v>
      </c>
      <c r="V143" s="47"/>
      <c r="W143" s="228">
        <f>V143*K143</f>
        <v>0</v>
      </c>
      <c r="X143" s="228">
        <v>0</v>
      </c>
      <c r="Y143" s="228">
        <f>X143*K143</f>
        <v>0</v>
      </c>
      <c r="Z143" s="228">
        <v>2.3999999999999999</v>
      </c>
      <c r="AA143" s="229">
        <f>Z143*K143</f>
        <v>58.427999999999997</v>
      </c>
      <c r="AR143" s="22" t="s">
        <v>197</v>
      </c>
      <c r="AT143" s="22" t="s">
        <v>193</v>
      </c>
      <c r="AU143" s="22" t="s">
        <v>147</v>
      </c>
      <c r="AY143" s="22" t="s">
        <v>192</v>
      </c>
      <c r="BE143" s="142">
        <f>IF(U143="základní",N143,0)</f>
        <v>0</v>
      </c>
      <c r="BF143" s="142">
        <f>IF(U143="snížená",N143,0)</f>
        <v>0</v>
      </c>
      <c r="BG143" s="142">
        <f>IF(U143="zákl. přenesená",N143,0)</f>
        <v>0</v>
      </c>
      <c r="BH143" s="142">
        <f>IF(U143="sníž. přenesená",N143,0)</f>
        <v>0</v>
      </c>
      <c r="BI143" s="142">
        <f>IF(U143="nulová",N143,0)</f>
        <v>0</v>
      </c>
      <c r="BJ143" s="22" t="s">
        <v>25</v>
      </c>
      <c r="BK143" s="142">
        <f>ROUND(L143*K143,2)</f>
        <v>0</v>
      </c>
      <c r="BL143" s="22" t="s">
        <v>197</v>
      </c>
      <c r="BM143" s="22" t="s">
        <v>231</v>
      </c>
    </row>
    <row r="144" s="10" customFormat="1" ht="38.25" customHeight="1">
      <c r="B144" s="238"/>
      <c r="C144" s="239"/>
      <c r="D144" s="239"/>
      <c r="E144" s="240" t="s">
        <v>23</v>
      </c>
      <c r="F144" s="241" t="s">
        <v>232</v>
      </c>
      <c r="G144" s="242"/>
      <c r="H144" s="242"/>
      <c r="I144" s="242"/>
      <c r="J144" s="239"/>
      <c r="K144" s="243">
        <v>24.34506</v>
      </c>
      <c r="L144" s="239"/>
      <c r="M144" s="239"/>
      <c r="N144" s="239"/>
      <c r="O144" s="239"/>
      <c r="P144" s="239"/>
      <c r="Q144" s="239"/>
      <c r="R144" s="244"/>
      <c r="T144" s="245"/>
      <c r="U144" s="239"/>
      <c r="V144" s="239"/>
      <c r="W144" s="239"/>
      <c r="X144" s="239"/>
      <c r="Y144" s="239"/>
      <c r="Z144" s="239"/>
      <c r="AA144" s="246"/>
      <c r="AT144" s="247" t="s">
        <v>204</v>
      </c>
      <c r="AU144" s="247" t="s">
        <v>147</v>
      </c>
      <c r="AV144" s="10" t="s">
        <v>147</v>
      </c>
      <c r="AW144" s="10" t="s">
        <v>205</v>
      </c>
      <c r="AX144" s="10" t="s">
        <v>25</v>
      </c>
      <c r="AY144" s="247" t="s">
        <v>192</v>
      </c>
    </row>
    <row r="145" s="1" customFormat="1" ht="25.5" customHeight="1">
      <c r="B145" s="46"/>
      <c r="C145" s="219" t="s">
        <v>228</v>
      </c>
      <c r="D145" s="219" t="s">
        <v>193</v>
      </c>
      <c r="E145" s="220" t="s">
        <v>233</v>
      </c>
      <c r="F145" s="221" t="s">
        <v>234</v>
      </c>
      <c r="G145" s="221"/>
      <c r="H145" s="221"/>
      <c r="I145" s="221"/>
      <c r="J145" s="222" t="s">
        <v>210</v>
      </c>
      <c r="K145" s="223">
        <v>29</v>
      </c>
      <c r="L145" s="224">
        <v>0</v>
      </c>
      <c r="M145" s="225"/>
      <c r="N145" s="226">
        <f>ROUND(L145*K145,2)</f>
        <v>0</v>
      </c>
      <c r="O145" s="226"/>
      <c r="P145" s="226"/>
      <c r="Q145" s="226"/>
      <c r="R145" s="48"/>
      <c r="T145" s="227" t="s">
        <v>23</v>
      </c>
      <c r="U145" s="56" t="s">
        <v>47</v>
      </c>
      <c r="V145" s="47"/>
      <c r="W145" s="228">
        <f>V145*K145</f>
        <v>0</v>
      </c>
      <c r="X145" s="228">
        <v>0</v>
      </c>
      <c r="Y145" s="228">
        <f>X145*K145</f>
        <v>0</v>
      </c>
      <c r="Z145" s="228">
        <v>0.16500000000000001</v>
      </c>
      <c r="AA145" s="229">
        <f>Z145*K145</f>
        <v>4.7850000000000001</v>
      </c>
      <c r="AR145" s="22" t="s">
        <v>197</v>
      </c>
      <c r="AT145" s="22" t="s">
        <v>193</v>
      </c>
      <c r="AU145" s="22" t="s">
        <v>147</v>
      </c>
      <c r="AY145" s="22" t="s">
        <v>192</v>
      </c>
      <c r="BE145" s="142">
        <f>IF(U145="základní",N145,0)</f>
        <v>0</v>
      </c>
      <c r="BF145" s="142">
        <f>IF(U145="snížená",N145,0)</f>
        <v>0</v>
      </c>
      <c r="BG145" s="142">
        <f>IF(U145="zákl. přenesená",N145,0)</f>
        <v>0</v>
      </c>
      <c r="BH145" s="142">
        <f>IF(U145="sníž. přenesená",N145,0)</f>
        <v>0</v>
      </c>
      <c r="BI145" s="142">
        <f>IF(U145="nulová",N145,0)</f>
        <v>0</v>
      </c>
      <c r="BJ145" s="22" t="s">
        <v>25</v>
      </c>
      <c r="BK145" s="142">
        <f>ROUND(L145*K145,2)</f>
        <v>0</v>
      </c>
      <c r="BL145" s="22" t="s">
        <v>197</v>
      </c>
      <c r="BM145" s="22" t="s">
        <v>235</v>
      </c>
    </row>
    <row r="146" s="10" customFormat="1" ht="16.5" customHeight="1">
      <c r="B146" s="238"/>
      <c r="C146" s="239"/>
      <c r="D146" s="239"/>
      <c r="E146" s="240" t="s">
        <v>23</v>
      </c>
      <c r="F146" s="241" t="s">
        <v>236</v>
      </c>
      <c r="G146" s="242"/>
      <c r="H146" s="242"/>
      <c r="I146" s="242"/>
      <c r="J146" s="239"/>
      <c r="K146" s="243">
        <v>29.000399999999999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25</v>
      </c>
      <c r="AY146" s="247" t="s">
        <v>192</v>
      </c>
    </row>
    <row r="147" s="1" customFormat="1" ht="25.5" customHeight="1">
      <c r="B147" s="46"/>
      <c r="C147" s="219" t="s">
        <v>202</v>
      </c>
      <c r="D147" s="219" t="s">
        <v>193</v>
      </c>
      <c r="E147" s="220" t="s">
        <v>392</v>
      </c>
      <c r="F147" s="221" t="s">
        <v>393</v>
      </c>
      <c r="G147" s="221"/>
      <c r="H147" s="221"/>
      <c r="I147" s="221"/>
      <c r="J147" s="222" t="s">
        <v>210</v>
      </c>
      <c r="K147" s="223">
        <v>876.54999999999995</v>
      </c>
      <c r="L147" s="224">
        <v>0</v>
      </c>
      <c r="M147" s="225"/>
      <c r="N147" s="226">
        <f>ROUND(L147*K147,2)</f>
        <v>0</v>
      </c>
      <c r="O147" s="226"/>
      <c r="P147" s="226"/>
      <c r="Q147" s="226"/>
      <c r="R147" s="48"/>
      <c r="T147" s="227" t="s">
        <v>23</v>
      </c>
      <c r="U147" s="56" t="s">
        <v>47</v>
      </c>
      <c r="V147" s="47"/>
      <c r="W147" s="228">
        <f>V147*K147</f>
        <v>0</v>
      </c>
      <c r="X147" s="228">
        <v>0</v>
      </c>
      <c r="Y147" s="228">
        <f>X147*K147</f>
        <v>0</v>
      </c>
      <c r="Z147" s="228">
        <v>0.025000000000000001</v>
      </c>
      <c r="AA147" s="229">
        <f>Z147*K147</f>
        <v>21.91375</v>
      </c>
      <c r="AR147" s="22" t="s">
        <v>197</v>
      </c>
      <c r="AT147" s="22" t="s">
        <v>193</v>
      </c>
      <c r="AU147" s="22" t="s">
        <v>147</v>
      </c>
      <c r="AY147" s="22" t="s">
        <v>192</v>
      </c>
      <c r="BE147" s="142">
        <f>IF(U147="základní",N147,0)</f>
        <v>0</v>
      </c>
      <c r="BF147" s="142">
        <f>IF(U147="snížená",N147,0)</f>
        <v>0</v>
      </c>
      <c r="BG147" s="142">
        <f>IF(U147="zákl. přenesená",N147,0)</f>
        <v>0</v>
      </c>
      <c r="BH147" s="142">
        <f>IF(U147="sníž. přenesená",N147,0)</f>
        <v>0</v>
      </c>
      <c r="BI147" s="142">
        <f>IF(U147="nulová",N147,0)</f>
        <v>0</v>
      </c>
      <c r="BJ147" s="22" t="s">
        <v>25</v>
      </c>
      <c r="BK147" s="142">
        <f>ROUND(L147*K147,2)</f>
        <v>0</v>
      </c>
      <c r="BL147" s="22" t="s">
        <v>197</v>
      </c>
      <c r="BM147" s="22" t="s">
        <v>394</v>
      </c>
    </row>
    <row r="148" s="10" customFormat="1" ht="16.5" customHeight="1">
      <c r="B148" s="238"/>
      <c r="C148" s="239"/>
      <c r="D148" s="239"/>
      <c r="E148" s="240" t="s">
        <v>23</v>
      </c>
      <c r="F148" s="241" t="s">
        <v>395</v>
      </c>
      <c r="G148" s="242"/>
      <c r="H148" s="242"/>
      <c r="I148" s="242"/>
      <c r="J148" s="239"/>
      <c r="K148" s="243">
        <v>876.54960000000005</v>
      </c>
      <c r="L148" s="239"/>
      <c r="M148" s="239"/>
      <c r="N148" s="239"/>
      <c r="O148" s="239"/>
      <c r="P148" s="239"/>
      <c r="Q148" s="239"/>
      <c r="R148" s="244"/>
      <c r="T148" s="245"/>
      <c r="U148" s="239"/>
      <c r="V148" s="239"/>
      <c r="W148" s="239"/>
      <c r="X148" s="239"/>
      <c r="Y148" s="239"/>
      <c r="Z148" s="239"/>
      <c r="AA148" s="246"/>
      <c r="AT148" s="247" t="s">
        <v>204</v>
      </c>
      <c r="AU148" s="247" t="s">
        <v>147</v>
      </c>
      <c r="AV148" s="10" t="s">
        <v>147</v>
      </c>
      <c r="AW148" s="10" t="s">
        <v>205</v>
      </c>
      <c r="AX148" s="10" t="s">
        <v>25</v>
      </c>
      <c r="AY148" s="247" t="s">
        <v>192</v>
      </c>
    </row>
    <row r="149" s="9" customFormat="1" ht="29.88" customHeight="1">
      <c r="B149" s="206"/>
      <c r="C149" s="207"/>
      <c r="D149" s="216" t="s">
        <v>160</v>
      </c>
      <c r="E149" s="216"/>
      <c r="F149" s="216"/>
      <c r="G149" s="216"/>
      <c r="H149" s="216"/>
      <c r="I149" s="216"/>
      <c r="J149" s="216"/>
      <c r="K149" s="216"/>
      <c r="L149" s="216"/>
      <c r="M149" s="216"/>
      <c r="N149" s="217">
        <f>BK149</f>
        <v>0</v>
      </c>
      <c r="O149" s="218"/>
      <c r="P149" s="218"/>
      <c r="Q149" s="218"/>
      <c r="R149" s="209"/>
      <c r="T149" s="210"/>
      <c r="U149" s="207"/>
      <c r="V149" s="207"/>
      <c r="W149" s="211">
        <f>SUM(W150:W157)</f>
        <v>0</v>
      </c>
      <c r="X149" s="207"/>
      <c r="Y149" s="211">
        <f>SUM(Y150:Y157)</f>
        <v>0</v>
      </c>
      <c r="Z149" s="207"/>
      <c r="AA149" s="212">
        <f>SUM(AA150:AA157)</f>
        <v>0</v>
      </c>
      <c r="AR149" s="213" t="s">
        <v>25</v>
      </c>
      <c r="AT149" s="214" t="s">
        <v>81</v>
      </c>
      <c r="AU149" s="214" t="s">
        <v>25</v>
      </c>
      <c r="AY149" s="213" t="s">
        <v>192</v>
      </c>
      <c r="BK149" s="215">
        <f>SUM(BK150:BK157)</f>
        <v>0</v>
      </c>
    </row>
    <row r="150" s="1" customFormat="1" ht="16.5" customHeight="1">
      <c r="B150" s="46"/>
      <c r="C150" s="219" t="s">
        <v>237</v>
      </c>
      <c r="D150" s="219" t="s">
        <v>193</v>
      </c>
      <c r="E150" s="220" t="s">
        <v>238</v>
      </c>
      <c r="F150" s="221" t="s">
        <v>239</v>
      </c>
      <c r="G150" s="221"/>
      <c r="H150" s="221"/>
      <c r="I150" s="221"/>
      <c r="J150" s="222" t="s">
        <v>240</v>
      </c>
      <c r="K150" s="223">
        <v>914.39999999999998</v>
      </c>
      <c r="L150" s="224">
        <v>0</v>
      </c>
      <c r="M150" s="225"/>
      <c r="N150" s="226">
        <f>ROUND(L150*K150,2)</f>
        <v>0</v>
      </c>
      <c r="O150" s="226"/>
      <c r="P150" s="226"/>
      <c r="Q150" s="226"/>
      <c r="R150" s="48"/>
      <c r="T150" s="227" t="s">
        <v>23</v>
      </c>
      <c r="U150" s="56" t="s">
        <v>47</v>
      </c>
      <c r="V150" s="47"/>
      <c r="W150" s="228">
        <f>V150*K150</f>
        <v>0</v>
      </c>
      <c r="X150" s="228">
        <v>0</v>
      </c>
      <c r="Y150" s="228">
        <f>X150*K150</f>
        <v>0</v>
      </c>
      <c r="Z150" s="228">
        <v>0</v>
      </c>
      <c r="AA150" s="229">
        <f>Z150*K150</f>
        <v>0</v>
      </c>
      <c r="AR150" s="22" t="s">
        <v>197</v>
      </c>
      <c r="AT150" s="22" t="s">
        <v>193</v>
      </c>
      <c r="AU150" s="22" t="s">
        <v>147</v>
      </c>
      <c r="AY150" s="22" t="s">
        <v>192</v>
      </c>
      <c r="BE150" s="142">
        <f>IF(U150="základní",N150,0)</f>
        <v>0</v>
      </c>
      <c r="BF150" s="142">
        <f>IF(U150="snížená",N150,0)</f>
        <v>0</v>
      </c>
      <c r="BG150" s="142">
        <f>IF(U150="zákl. přenesená",N150,0)</f>
        <v>0</v>
      </c>
      <c r="BH150" s="142">
        <f>IF(U150="sníž. přenesená",N150,0)</f>
        <v>0</v>
      </c>
      <c r="BI150" s="142">
        <f>IF(U150="nulová",N150,0)</f>
        <v>0</v>
      </c>
      <c r="BJ150" s="22" t="s">
        <v>25</v>
      </c>
      <c r="BK150" s="142">
        <f>ROUND(L150*K150,2)</f>
        <v>0</v>
      </c>
      <c r="BL150" s="22" t="s">
        <v>197</v>
      </c>
      <c r="BM150" s="22" t="s">
        <v>207</v>
      </c>
    </row>
    <row r="151" s="10" customFormat="1" ht="16.5" customHeight="1">
      <c r="B151" s="238"/>
      <c r="C151" s="239"/>
      <c r="D151" s="239"/>
      <c r="E151" s="240" t="s">
        <v>23</v>
      </c>
      <c r="F151" s="241" t="s">
        <v>241</v>
      </c>
      <c r="G151" s="242"/>
      <c r="H151" s="242"/>
      <c r="I151" s="242"/>
      <c r="J151" s="239"/>
      <c r="K151" s="243">
        <v>612</v>
      </c>
      <c r="L151" s="239"/>
      <c r="M151" s="239"/>
      <c r="N151" s="239"/>
      <c r="O151" s="239"/>
      <c r="P151" s="239"/>
      <c r="Q151" s="239"/>
      <c r="R151" s="244"/>
      <c r="T151" s="245"/>
      <c r="U151" s="239"/>
      <c r="V151" s="239"/>
      <c r="W151" s="239"/>
      <c r="X151" s="239"/>
      <c r="Y151" s="239"/>
      <c r="Z151" s="239"/>
      <c r="AA151" s="246"/>
      <c r="AT151" s="247" t="s">
        <v>204</v>
      </c>
      <c r="AU151" s="247" t="s">
        <v>147</v>
      </c>
      <c r="AV151" s="10" t="s">
        <v>147</v>
      </c>
      <c r="AW151" s="10" t="s">
        <v>205</v>
      </c>
      <c r="AX151" s="10" t="s">
        <v>82</v>
      </c>
      <c r="AY151" s="247" t="s">
        <v>192</v>
      </c>
    </row>
    <row r="152" s="10" customFormat="1" ht="16.5" customHeight="1">
      <c r="B152" s="238"/>
      <c r="C152" s="239"/>
      <c r="D152" s="239"/>
      <c r="E152" s="240" t="s">
        <v>23</v>
      </c>
      <c r="F152" s="257" t="s">
        <v>242</v>
      </c>
      <c r="G152" s="239"/>
      <c r="H152" s="239"/>
      <c r="I152" s="239"/>
      <c r="J152" s="239"/>
      <c r="K152" s="243">
        <v>302.39999999999998</v>
      </c>
      <c r="L152" s="239"/>
      <c r="M152" s="239"/>
      <c r="N152" s="239"/>
      <c r="O152" s="239"/>
      <c r="P152" s="239"/>
      <c r="Q152" s="239"/>
      <c r="R152" s="244"/>
      <c r="T152" s="245"/>
      <c r="U152" s="239"/>
      <c r="V152" s="239"/>
      <c r="W152" s="239"/>
      <c r="X152" s="239"/>
      <c r="Y152" s="239"/>
      <c r="Z152" s="239"/>
      <c r="AA152" s="246"/>
      <c r="AT152" s="247" t="s">
        <v>204</v>
      </c>
      <c r="AU152" s="247" t="s">
        <v>147</v>
      </c>
      <c r="AV152" s="10" t="s">
        <v>147</v>
      </c>
      <c r="AW152" s="10" t="s">
        <v>205</v>
      </c>
      <c r="AX152" s="10" t="s">
        <v>82</v>
      </c>
      <c r="AY152" s="247" t="s">
        <v>192</v>
      </c>
    </row>
    <row r="153" s="11" customFormat="1" ht="16.5" customHeight="1">
      <c r="B153" s="248"/>
      <c r="C153" s="249"/>
      <c r="D153" s="249"/>
      <c r="E153" s="250" t="s">
        <v>23</v>
      </c>
      <c r="F153" s="251" t="s">
        <v>206</v>
      </c>
      <c r="G153" s="249"/>
      <c r="H153" s="249"/>
      <c r="I153" s="249"/>
      <c r="J153" s="249"/>
      <c r="K153" s="252">
        <v>914.39999999999998</v>
      </c>
      <c r="L153" s="249"/>
      <c r="M153" s="249"/>
      <c r="N153" s="249"/>
      <c r="O153" s="249"/>
      <c r="P153" s="249"/>
      <c r="Q153" s="249"/>
      <c r="R153" s="253"/>
      <c r="T153" s="254"/>
      <c r="U153" s="249"/>
      <c r="V153" s="249"/>
      <c r="W153" s="249"/>
      <c r="X153" s="249"/>
      <c r="Y153" s="249"/>
      <c r="Z153" s="249"/>
      <c r="AA153" s="255"/>
      <c r="AT153" s="256" t="s">
        <v>204</v>
      </c>
      <c r="AU153" s="256" t="s">
        <v>147</v>
      </c>
      <c r="AV153" s="11" t="s">
        <v>197</v>
      </c>
      <c r="AW153" s="11" t="s">
        <v>205</v>
      </c>
      <c r="AX153" s="11" t="s">
        <v>25</v>
      </c>
      <c r="AY153" s="256" t="s">
        <v>192</v>
      </c>
    </row>
    <row r="154" s="1" customFormat="1" ht="16.5" customHeight="1">
      <c r="B154" s="46"/>
      <c r="C154" s="230" t="s">
        <v>30</v>
      </c>
      <c r="D154" s="230" t="s">
        <v>199</v>
      </c>
      <c r="E154" s="231" t="s">
        <v>243</v>
      </c>
      <c r="F154" s="232" t="s">
        <v>244</v>
      </c>
      <c r="G154" s="232"/>
      <c r="H154" s="232"/>
      <c r="I154" s="232"/>
      <c r="J154" s="233" t="s">
        <v>245</v>
      </c>
      <c r="K154" s="234">
        <v>17.956</v>
      </c>
      <c r="L154" s="235">
        <v>0</v>
      </c>
      <c r="M154" s="236"/>
      <c r="N154" s="237">
        <f>ROUND(L154*K154,2)</f>
        <v>0</v>
      </c>
      <c r="O154" s="226"/>
      <c r="P154" s="226"/>
      <c r="Q154" s="226"/>
      <c r="R154" s="48"/>
      <c r="T154" s="227" t="s">
        <v>23</v>
      </c>
      <c r="U154" s="56" t="s">
        <v>47</v>
      </c>
      <c r="V154" s="47"/>
      <c r="W154" s="228">
        <f>V154*K154</f>
        <v>0</v>
      </c>
      <c r="X154" s="228">
        <v>0</v>
      </c>
      <c r="Y154" s="228">
        <f>X154*K154</f>
        <v>0</v>
      </c>
      <c r="Z154" s="228">
        <v>0</v>
      </c>
      <c r="AA154" s="229">
        <f>Z154*K154</f>
        <v>0</v>
      </c>
      <c r="AR154" s="22" t="s">
        <v>202</v>
      </c>
      <c r="AT154" s="22" t="s">
        <v>199</v>
      </c>
      <c r="AU154" s="22" t="s">
        <v>147</v>
      </c>
      <c r="AY154" s="22" t="s">
        <v>192</v>
      </c>
      <c r="BE154" s="142">
        <f>IF(U154="základní",N154,0)</f>
        <v>0</v>
      </c>
      <c r="BF154" s="142">
        <f>IF(U154="snížená",N154,0)</f>
        <v>0</v>
      </c>
      <c r="BG154" s="142">
        <f>IF(U154="zákl. přenesená",N154,0)</f>
        <v>0</v>
      </c>
      <c r="BH154" s="142">
        <f>IF(U154="sníž. přenesená",N154,0)</f>
        <v>0</v>
      </c>
      <c r="BI154" s="142">
        <f>IF(U154="nulová",N154,0)</f>
        <v>0</v>
      </c>
      <c r="BJ154" s="22" t="s">
        <v>25</v>
      </c>
      <c r="BK154" s="142">
        <f>ROUND(L154*K154,2)</f>
        <v>0</v>
      </c>
      <c r="BL154" s="22" t="s">
        <v>197</v>
      </c>
      <c r="BM154" s="22" t="s">
        <v>197</v>
      </c>
    </row>
    <row r="155" s="10" customFormat="1" ht="38.25" customHeight="1">
      <c r="B155" s="238"/>
      <c r="C155" s="239"/>
      <c r="D155" s="239"/>
      <c r="E155" s="240" t="s">
        <v>23</v>
      </c>
      <c r="F155" s="241" t="s">
        <v>246</v>
      </c>
      <c r="G155" s="242"/>
      <c r="H155" s="242"/>
      <c r="I155" s="242"/>
      <c r="J155" s="239"/>
      <c r="K155" s="243">
        <v>14.724352</v>
      </c>
      <c r="L155" s="239"/>
      <c r="M155" s="239"/>
      <c r="N155" s="239"/>
      <c r="O155" s="239"/>
      <c r="P155" s="239"/>
      <c r="Q155" s="239"/>
      <c r="R155" s="244"/>
      <c r="T155" s="245"/>
      <c r="U155" s="239"/>
      <c r="V155" s="239"/>
      <c r="W155" s="239"/>
      <c r="X155" s="239"/>
      <c r="Y155" s="239"/>
      <c r="Z155" s="239"/>
      <c r="AA155" s="246"/>
      <c r="AT155" s="247" t="s">
        <v>204</v>
      </c>
      <c r="AU155" s="247" t="s">
        <v>147</v>
      </c>
      <c r="AV155" s="10" t="s">
        <v>147</v>
      </c>
      <c r="AW155" s="10" t="s">
        <v>205</v>
      </c>
      <c r="AX155" s="10" t="s">
        <v>82</v>
      </c>
      <c r="AY155" s="247" t="s">
        <v>192</v>
      </c>
    </row>
    <row r="156" s="10" customFormat="1" ht="25.5" customHeight="1">
      <c r="B156" s="238"/>
      <c r="C156" s="239"/>
      <c r="D156" s="239"/>
      <c r="E156" s="240" t="s">
        <v>23</v>
      </c>
      <c r="F156" s="257" t="s">
        <v>247</v>
      </c>
      <c r="G156" s="239"/>
      <c r="H156" s="239"/>
      <c r="I156" s="239"/>
      <c r="J156" s="239"/>
      <c r="K156" s="243">
        <v>3.2321279999999999</v>
      </c>
      <c r="L156" s="239"/>
      <c r="M156" s="239"/>
      <c r="N156" s="239"/>
      <c r="O156" s="239"/>
      <c r="P156" s="239"/>
      <c r="Q156" s="239"/>
      <c r="R156" s="244"/>
      <c r="T156" s="245"/>
      <c r="U156" s="239"/>
      <c r="V156" s="239"/>
      <c r="W156" s="239"/>
      <c r="X156" s="239"/>
      <c r="Y156" s="239"/>
      <c r="Z156" s="239"/>
      <c r="AA156" s="246"/>
      <c r="AT156" s="247" t="s">
        <v>204</v>
      </c>
      <c r="AU156" s="247" t="s">
        <v>147</v>
      </c>
      <c r="AV156" s="10" t="s">
        <v>147</v>
      </c>
      <c r="AW156" s="10" t="s">
        <v>205</v>
      </c>
      <c r="AX156" s="10" t="s">
        <v>82</v>
      </c>
      <c r="AY156" s="247" t="s">
        <v>192</v>
      </c>
    </row>
    <row r="157" s="11" customFormat="1" ht="16.5" customHeight="1">
      <c r="B157" s="248"/>
      <c r="C157" s="249"/>
      <c r="D157" s="249"/>
      <c r="E157" s="250" t="s">
        <v>23</v>
      </c>
      <c r="F157" s="251" t="s">
        <v>206</v>
      </c>
      <c r="G157" s="249"/>
      <c r="H157" s="249"/>
      <c r="I157" s="249"/>
      <c r="J157" s="249"/>
      <c r="K157" s="252">
        <v>17.956479999999999</v>
      </c>
      <c r="L157" s="249"/>
      <c r="M157" s="249"/>
      <c r="N157" s="249"/>
      <c r="O157" s="249"/>
      <c r="P157" s="249"/>
      <c r="Q157" s="249"/>
      <c r="R157" s="253"/>
      <c r="T157" s="254"/>
      <c r="U157" s="249"/>
      <c r="V157" s="249"/>
      <c r="W157" s="249"/>
      <c r="X157" s="249"/>
      <c r="Y157" s="249"/>
      <c r="Z157" s="249"/>
      <c r="AA157" s="255"/>
      <c r="AT157" s="256" t="s">
        <v>204</v>
      </c>
      <c r="AU157" s="256" t="s">
        <v>147</v>
      </c>
      <c r="AV157" s="11" t="s">
        <v>197</v>
      </c>
      <c r="AW157" s="11" t="s">
        <v>205</v>
      </c>
      <c r="AX157" s="11" t="s">
        <v>25</v>
      </c>
      <c r="AY157" s="256" t="s">
        <v>192</v>
      </c>
    </row>
    <row r="158" s="9" customFormat="1" ht="29.88" customHeight="1">
      <c r="B158" s="206"/>
      <c r="C158" s="207"/>
      <c r="D158" s="216" t="s">
        <v>161</v>
      </c>
      <c r="E158" s="216"/>
      <c r="F158" s="216"/>
      <c r="G158" s="216"/>
      <c r="H158" s="216"/>
      <c r="I158" s="216"/>
      <c r="J158" s="216"/>
      <c r="K158" s="216"/>
      <c r="L158" s="216"/>
      <c r="M158" s="216"/>
      <c r="N158" s="217">
        <f>BK158</f>
        <v>0</v>
      </c>
      <c r="O158" s="218"/>
      <c r="P158" s="218"/>
      <c r="Q158" s="218"/>
      <c r="R158" s="209"/>
      <c r="T158" s="210"/>
      <c r="U158" s="207"/>
      <c r="V158" s="207"/>
      <c r="W158" s="211">
        <f>SUM(W159:W184)</f>
        <v>0</v>
      </c>
      <c r="X158" s="207"/>
      <c r="Y158" s="211">
        <f>SUM(Y159:Y184)</f>
        <v>0</v>
      </c>
      <c r="Z158" s="207"/>
      <c r="AA158" s="212">
        <f>SUM(AA159:AA184)</f>
        <v>0</v>
      </c>
      <c r="AR158" s="213" t="s">
        <v>25</v>
      </c>
      <c r="AT158" s="214" t="s">
        <v>81</v>
      </c>
      <c r="AU158" s="214" t="s">
        <v>25</v>
      </c>
      <c r="AY158" s="213" t="s">
        <v>192</v>
      </c>
      <c r="BK158" s="215">
        <f>SUM(BK159:BK184)</f>
        <v>0</v>
      </c>
    </row>
    <row r="159" s="1" customFormat="1" ht="38.25" customHeight="1">
      <c r="B159" s="46"/>
      <c r="C159" s="219" t="s">
        <v>248</v>
      </c>
      <c r="D159" s="219" t="s">
        <v>193</v>
      </c>
      <c r="E159" s="220" t="s">
        <v>249</v>
      </c>
      <c r="F159" s="221" t="s">
        <v>250</v>
      </c>
      <c r="G159" s="221"/>
      <c r="H159" s="221"/>
      <c r="I159" s="221"/>
      <c r="J159" s="222" t="s">
        <v>245</v>
      </c>
      <c r="K159" s="223">
        <v>337.226</v>
      </c>
      <c r="L159" s="224">
        <v>0</v>
      </c>
      <c r="M159" s="225"/>
      <c r="N159" s="226">
        <f>ROUND(L159*K159,2)</f>
        <v>0</v>
      </c>
      <c r="O159" s="226"/>
      <c r="P159" s="226"/>
      <c r="Q159" s="226"/>
      <c r="R159" s="48"/>
      <c r="T159" s="227" t="s">
        <v>23</v>
      </c>
      <c r="U159" s="56" t="s">
        <v>47</v>
      </c>
      <c r="V159" s="47"/>
      <c r="W159" s="228">
        <f>V159*K159</f>
        <v>0</v>
      </c>
      <c r="X159" s="228">
        <v>0</v>
      </c>
      <c r="Y159" s="228">
        <f>X159*K159</f>
        <v>0</v>
      </c>
      <c r="Z159" s="228">
        <v>0</v>
      </c>
      <c r="AA159" s="229">
        <f>Z159*K159</f>
        <v>0</v>
      </c>
      <c r="AR159" s="22" t="s">
        <v>197</v>
      </c>
      <c r="AT159" s="22" t="s">
        <v>193</v>
      </c>
      <c r="AU159" s="22" t="s">
        <v>147</v>
      </c>
      <c r="AY159" s="22" t="s">
        <v>192</v>
      </c>
      <c r="BE159" s="142">
        <f>IF(U159="základní",N159,0)</f>
        <v>0</v>
      </c>
      <c r="BF159" s="142">
        <f>IF(U159="snížená",N159,0)</f>
        <v>0</v>
      </c>
      <c r="BG159" s="142">
        <f>IF(U159="zákl. přenesená",N159,0)</f>
        <v>0</v>
      </c>
      <c r="BH159" s="142">
        <f>IF(U159="sníž. přenesená",N159,0)</f>
        <v>0</v>
      </c>
      <c r="BI159" s="142">
        <f>IF(U159="nulová",N159,0)</f>
        <v>0</v>
      </c>
      <c r="BJ159" s="22" t="s">
        <v>25</v>
      </c>
      <c r="BK159" s="142">
        <f>ROUND(L159*K159,2)</f>
        <v>0</v>
      </c>
      <c r="BL159" s="22" t="s">
        <v>197</v>
      </c>
      <c r="BM159" s="22" t="s">
        <v>412</v>
      </c>
    </row>
    <row r="160" s="1" customFormat="1" ht="38.25" customHeight="1">
      <c r="B160" s="46"/>
      <c r="C160" s="219" t="s">
        <v>252</v>
      </c>
      <c r="D160" s="219" t="s">
        <v>193</v>
      </c>
      <c r="E160" s="220" t="s">
        <v>253</v>
      </c>
      <c r="F160" s="221" t="s">
        <v>254</v>
      </c>
      <c r="G160" s="221"/>
      <c r="H160" s="221"/>
      <c r="I160" s="221"/>
      <c r="J160" s="222" t="s">
        <v>245</v>
      </c>
      <c r="K160" s="223">
        <v>99.992000000000004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413</v>
      </c>
    </row>
    <row r="161" s="1" customFormat="1" ht="38.25" customHeight="1">
      <c r="B161" s="46"/>
      <c r="C161" s="219" t="s">
        <v>256</v>
      </c>
      <c r="D161" s="219" t="s">
        <v>193</v>
      </c>
      <c r="E161" s="220" t="s">
        <v>257</v>
      </c>
      <c r="F161" s="221" t="s">
        <v>258</v>
      </c>
      <c r="G161" s="221"/>
      <c r="H161" s="221"/>
      <c r="I161" s="221"/>
      <c r="J161" s="222" t="s">
        <v>245</v>
      </c>
      <c r="K161" s="223">
        <v>58.427999999999997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414</v>
      </c>
    </row>
    <row r="162" s="1" customFormat="1" ht="38.25" customHeight="1">
      <c r="B162" s="46"/>
      <c r="C162" s="219" t="s">
        <v>260</v>
      </c>
      <c r="D162" s="219" t="s">
        <v>193</v>
      </c>
      <c r="E162" s="220" t="s">
        <v>261</v>
      </c>
      <c r="F162" s="221" t="s">
        <v>262</v>
      </c>
      <c r="G162" s="221"/>
      <c r="H162" s="221"/>
      <c r="I162" s="221"/>
      <c r="J162" s="222" t="s">
        <v>245</v>
      </c>
      <c r="K162" s="223">
        <v>682.06700000000001</v>
      </c>
      <c r="L162" s="224">
        <v>0</v>
      </c>
      <c r="M162" s="225"/>
      <c r="N162" s="226">
        <f>ROUND(L162*K162,2)</f>
        <v>0</v>
      </c>
      <c r="O162" s="226"/>
      <c r="P162" s="226"/>
      <c r="Q162" s="226"/>
      <c r="R162" s="48"/>
      <c r="T162" s="227" t="s">
        <v>23</v>
      </c>
      <c r="U162" s="56" t="s">
        <v>47</v>
      </c>
      <c r="V162" s="47"/>
      <c r="W162" s="228">
        <f>V162*K162</f>
        <v>0</v>
      </c>
      <c r="X162" s="228">
        <v>0</v>
      </c>
      <c r="Y162" s="228">
        <f>X162*K162</f>
        <v>0</v>
      </c>
      <c r="Z162" s="228">
        <v>0</v>
      </c>
      <c r="AA162" s="229">
        <f>Z162*K162</f>
        <v>0</v>
      </c>
      <c r="AR162" s="22" t="s">
        <v>197</v>
      </c>
      <c r="AT162" s="22" t="s">
        <v>193</v>
      </c>
      <c r="AU162" s="22" t="s">
        <v>147</v>
      </c>
      <c r="AY162" s="22" t="s">
        <v>192</v>
      </c>
      <c r="BE162" s="142">
        <f>IF(U162="základní",N162,0)</f>
        <v>0</v>
      </c>
      <c r="BF162" s="142">
        <f>IF(U162="snížená",N162,0)</f>
        <v>0</v>
      </c>
      <c r="BG162" s="142">
        <f>IF(U162="zákl. přenesená",N162,0)</f>
        <v>0</v>
      </c>
      <c r="BH162" s="142">
        <f>IF(U162="sníž. přenesená",N162,0)</f>
        <v>0</v>
      </c>
      <c r="BI162" s="142">
        <f>IF(U162="nulová",N162,0)</f>
        <v>0</v>
      </c>
      <c r="BJ162" s="22" t="s">
        <v>25</v>
      </c>
      <c r="BK162" s="142">
        <f>ROUND(L162*K162,2)</f>
        <v>0</v>
      </c>
      <c r="BL162" s="22" t="s">
        <v>197</v>
      </c>
      <c r="BM162" s="22" t="s">
        <v>263</v>
      </c>
    </row>
    <row r="163" s="1" customFormat="1" ht="38.25" customHeight="1">
      <c r="B163" s="46"/>
      <c r="C163" s="219" t="s">
        <v>11</v>
      </c>
      <c r="D163" s="219" t="s">
        <v>193</v>
      </c>
      <c r="E163" s="220" t="s">
        <v>264</v>
      </c>
      <c r="F163" s="221" t="s">
        <v>265</v>
      </c>
      <c r="G163" s="221"/>
      <c r="H163" s="221"/>
      <c r="I163" s="221"/>
      <c r="J163" s="222" t="s">
        <v>245</v>
      </c>
      <c r="K163" s="223">
        <v>682.06700000000001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266</v>
      </c>
    </row>
    <row r="164" s="1" customFormat="1" ht="25.5" customHeight="1">
      <c r="B164" s="46"/>
      <c r="C164" s="219" t="s">
        <v>267</v>
      </c>
      <c r="D164" s="219" t="s">
        <v>193</v>
      </c>
      <c r="E164" s="220" t="s">
        <v>268</v>
      </c>
      <c r="F164" s="221" t="s">
        <v>269</v>
      </c>
      <c r="G164" s="221"/>
      <c r="H164" s="221"/>
      <c r="I164" s="221"/>
      <c r="J164" s="222" t="s">
        <v>245</v>
      </c>
      <c r="K164" s="223">
        <v>8866.8709999999992</v>
      </c>
      <c r="L164" s="224">
        <v>0</v>
      </c>
      <c r="M164" s="225"/>
      <c r="N164" s="226">
        <f>ROUND(L164*K164,2)</f>
        <v>0</v>
      </c>
      <c r="O164" s="226"/>
      <c r="P164" s="226"/>
      <c r="Q164" s="226"/>
      <c r="R164" s="48"/>
      <c r="T164" s="227" t="s">
        <v>23</v>
      </c>
      <c r="U164" s="56" t="s">
        <v>47</v>
      </c>
      <c r="V164" s="47"/>
      <c r="W164" s="228">
        <f>V164*K164</f>
        <v>0</v>
      </c>
      <c r="X164" s="228">
        <v>0</v>
      </c>
      <c r="Y164" s="228">
        <f>X164*K164</f>
        <v>0</v>
      </c>
      <c r="Z164" s="228">
        <v>0</v>
      </c>
      <c r="AA164" s="229">
        <f>Z164*K164</f>
        <v>0</v>
      </c>
      <c r="AR164" s="22" t="s">
        <v>197</v>
      </c>
      <c r="AT164" s="22" t="s">
        <v>193</v>
      </c>
      <c r="AU164" s="22" t="s">
        <v>147</v>
      </c>
      <c r="AY164" s="22" t="s">
        <v>192</v>
      </c>
      <c r="BE164" s="142">
        <f>IF(U164="základní",N164,0)</f>
        <v>0</v>
      </c>
      <c r="BF164" s="142">
        <f>IF(U164="snížená",N164,0)</f>
        <v>0</v>
      </c>
      <c r="BG164" s="142">
        <f>IF(U164="zákl. přenesená",N164,0)</f>
        <v>0</v>
      </c>
      <c r="BH164" s="142">
        <f>IF(U164="sníž. přenesená",N164,0)</f>
        <v>0</v>
      </c>
      <c r="BI164" s="142">
        <f>IF(U164="nulová",N164,0)</f>
        <v>0</v>
      </c>
      <c r="BJ164" s="22" t="s">
        <v>25</v>
      </c>
      <c r="BK164" s="142">
        <f>ROUND(L164*K164,2)</f>
        <v>0</v>
      </c>
      <c r="BL164" s="22" t="s">
        <v>197</v>
      </c>
      <c r="BM164" s="22" t="s">
        <v>270</v>
      </c>
    </row>
    <row r="165" s="10" customFormat="1" ht="16.5" customHeight="1">
      <c r="B165" s="238"/>
      <c r="C165" s="239"/>
      <c r="D165" s="239"/>
      <c r="E165" s="240" t="s">
        <v>23</v>
      </c>
      <c r="F165" s="241" t="s">
        <v>399</v>
      </c>
      <c r="G165" s="242"/>
      <c r="H165" s="242"/>
      <c r="I165" s="242"/>
      <c r="J165" s="239"/>
      <c r="K165" s="243">
        <v>8866.8709999999992</v>
      </c>
      <c r="L165" s="239"/>
      <c r="M165" s="239"/>
      <c r="N165" s="239"/>
      <c r="O165" s="239"/>
      <c r="P165" s="239"/>
      <c r="Q165" s="239"/>
      <c r="R165" s="244"/>
      <c r="T165" s="245"/>
      <c r="U165" s="239"/>
      <c r="V165" s="239"/>
      <c r="W165" s="239"/>
      <c r="X165" s="239"/>
      <c r="Y165" s="239"/>
      <c r="Z165" s="239"/>
      <c r="AA165" s="246"/>
      <c r="AT165" s="247" t="s">
        <v>204</v>
      </c>
      <c r="AU165" s="247" t="s">
        <v>147</v>
      </c>
      <c r="AV165" s="10" t="s">
        <v>147</v>
      </c>
      <c r="AW165" s="10" t="s">
        <v>205</v>
      </c>
      <c r="AX165" s="10" t="s">
        <v>25</v>
      </c>
      <c r="AY165" s="247" t="s">
        <v>192</v>
      </c>
    </row>
    <row r="166" s="1" customFormat="1" ht="25.5" customHeight="1">
      <c r="B166" s="46"/>
      <c r="C166" s="219" t="s">
        <v>272</v>
      </c>
      <c r="D166" s="219" t="s">
        <v>193</v>
      </c>
      <c r="E166" s="220" t="s">
        <v>273</v>
      </c>
      <c r="F166" s="221" t="s">
        <v>274</v>
      </c>
      <c r="G166" s="221"/>
      <c r="H166" s="221"/>
      <c r="I166" s="221"/>
      <c r="J166" s="222" t="s">
        <v>245</v>
      </c>
      <c r="K166" s="223">
        <v>99.992000000000004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275</v>
      </c>
    </row>
    <row r="167" s="1" customFormat="1" ht="38.25" customHeight="1">
      <c r="B167" s="46"/>
      <c r="C167" s="219" t="s">
        <v>276</v>
      </c>
      <c r="D167" s="219" t="s">
        <v>193</v>
      </c>
      <c r="E167" s="220" t="s">
        <v>277</v>
      </c>
      <c r="F167" s="221" t="s">
        <v>278</v>
      </c>
      <c r="G167" s="221"/>
      <c r="H167" s="221"/>
      <c r="I167" s="221"/>
      <c r="J167" s="222" t="s">
        <v>245</v>
      </c>
      <c r="K167" s="223">
        <v>58.427999999999997</v>
      </c>
      <c r="L167" s="224">
        <v>0</v>
      </c>
      <c r="M167" s="225"/>
      <c r="N167" s="226">
        <f>ROUND(L167*K167,2)</f>
        <v>0</v>
      </c>
      <c r="O167" s="226"/>
      <c r="P167" s="226"/>
      <c r="Q167" s="226"/>
      <c r="R167" s="48"/>
      <c r="T167" s="227" t="s">
        <v>23</v>
      </c>
      <c r="U167" s="56" t="s">
        <v>47</v>
      </c>
      <c r="V167" s="47"/>
      <c r="W167" s="228">
        <f>V167*K167</f>
        <v>0</v>
      </c>
      <c r="X167" s="228">
        <v>0</v>
      </c>
      <c r="Y167" s="228">
        <f>X167*K167</f>
        <v>0</v>
      </c>
      <c r="Z167" s="228">
        <v>0</v>
      </c>
      <c r="AA167" s="229">
        <f>Z167*K167</f>
        <v>0</v>
      </c>
      <c r="AR167" s="22" t="s">
        <v>197</v>
      </c>
      <c r="AT167" s="22" t="s">
        <v>193</v>
      </c>
      <c r="AU167" s="22" t="s">
        <v>147</v>
      </c>
      <c r="AY167" s="22" t="s">
        <v>192</v>
      </c>
      <c r="BE167" s="142">
        <f>IF(U167="základní",N167,0)</f>
        <v>0</v>
      </c>
      <c r="BF167" s="142">
        <f>IF(U167="snížená",N167,0)</f>
        <v>0</v>
      </c>
      <c r="BG167" s="142">
        <f>IF(U167="zákl. přenesená",N167,0)</f>
        <v>0</v>
      </c>
      <c r="BH167" s="142">
        <f>IF(U167="sníž. přenesená",N167,0)</f>
        <v>0</v>
      </c>
      <c r="BI167" s="142">
        <f>IF(U167="nulová",N167,0)</f>
        <v>0</v>
      </c>
      <c r="BJ167" s="22" t="s">
        <v>25</v>
      </c>
      <c r="BK167" s="142">
        <f>ROUND(L167*K167,2)</f>
        <v>0</v>
      </c>
      <c r="BL167" s="22" t="s">
        <v>197</v>
      </c>
      <c r="BM167" s="22" t="s">
        <v>279</v>
      </c>
    </row>
    <row r="168" s="10" customFormat="1" ht="16.5" customHeight="1">
      <c r="B168" s="238"/>
      <c r="C168" s="239"/>
      <c r="D168" s="239"/>
      <c r="E168" s="240" t="s">
        <v>23</v>
      </c>
      <c r="F168" s="241" t="s">
        <v>280</v>
      </c>
      <c r="G168" s="242"/>
      <c r="H168" s="242"/>
      <c r="I168" s="242"/>
      <c r="J168" s="239"/>
      <c r="K168" s="243">
        <v>58.427999999999997</v>
      </c>
      <c r="L168" s="239"/>
      <c r="M168" s="239"/>
      <c r="N168" s="239"/>
      <c r="O168" s="239"/>
      <c r="P168" s="239"/>
      <c r="Q168" s="239"/>
      <c r="R168" s="244"/>
      <c r="T168" s="245"/>
      <c r="U168" s="239"/>
      <c r="V168" s="239"/>
      <c r="W168" s="239"/>
      <c r="X168" s="239"/>
      <c r="Y168" s="239"/>
      <c r="Z168" s="239"/>
      <c r="AA168" s="246"/>
      <c r="AT168" s="247" t="s">
        <v>204</v>
      </c>
      <c r="AU168" s="247" t="s">
        <v>147</v>
      </c>
      <c r="AV168" s="10" t="s">
        <v>147</v>
      </c>
      <c r="AW168" s="10" t="s">
        <v>205</v>
      </c>
      <c r="AX168" s="10" t="s">
        <v>25</v>
      </c>
      <c r="AY168" s="247" t="s">
        <v>192</v>
      </c>
    </row>
    <row r="169" s="1" customFormat="1" ht="38.25" customHeight="1">
      <c r="B169" s="46"/>
      <c r="C169" s="219" t="s">
        <v>281</v>
      </c>
      <c r="D169" s="219" t="s">
        <v>193</v>
      </c>
      <c r="E169" s="220" t="s">
        <v>282</v>
      </c>
      <c r="F169" s="221" t="s">
        <v>283</v>
      </c>
      <c r="G169" s="221"/>
      <c r="H169" s="221"/>
      <c r="I169" s="221"/>
      <c r="J169" s="222" t="s">
        <v>245</v>
      </c>
      <c r="K169" s="223">
        <v>337.226</v>
      </c>
      <c r="L169" s="224">
        <v>0</v>
      </c>
      <c r="M169" s="225"/>
      <c r="N169" s="226">
        <f>ROUND(L169*K169,2)</f>
        <v>0</v>
      </c>
      <c r="O169" s="226"/>
      <c r="P169" s="226"/>
      <c r="Q169" s="226"/>
      <c r="R169" s="48"/>
      <c r="T169" s="227" t="s">
        <v>23</v>
      </c>
      <c r="U169" s="56" t="s">
        <v>47</v>
      </c>
      <c r="V169" s="47"/>
      <c r="W169" s="228">
        <f>V169*K169</f>
        <v>0</v>
      </c>
      <c r="X169" s="228">
        <v>0</v>
      </c>
      <c r="Y169" s="228">
        <f>X169*K169</f>
        <v>0</v>
      </c>
      <c r="Z169" s="228">
        <v>0</v>
      </c>
      <c r="AA169" s="229">
        <f>Z169*K169</f>
        <v>0</v>
      </c>
      <c r="AR169" s="22" t="s">
        <v>197</v>
      </c>
      <c r="AT169" s="22" t="s">
        <v>193</v>
      </c>
      <c r="AU169" s="22" t="s">
        <v>147</v>
      </c>
      <c r="AY169" s="22" t="s">
        <v>192</v>
      </c>
      <c r="BE169" s="142">
        <f>IF(U169="základní",N169,0)</f>
        <v>0</v>
      </c>
      <c r="BF169" s="142">
        <f>IF(U169="snížená",N169,0)</f>
        <v>0</v>
      </c>
      <c r="BG169" s="142">
        <f>IF(U169="zákl. přenesená",N169,0)</f>
        <v>0</v>
      </c>
      <c r="BH169" s="142">
        <f>IF(U169="sníž. přenesená",N169,0)</f>
        <v>0</v>
      </c>
      <c r="BI169" s="142">
        <f>IF(U169="nulová",N169,0)</f>
        <v>0</v>
      </c>
      <c r="BJ169" s="22" t="s">
        <v>25</v>
      </c>
      <c r="BK169" s="142">
        <f>ROUND(L169*K169,2)</f>
        <v>0</v>
      </c>
      <c r="BL169" s="22" t="s">
        <v>197</v>
      </c>
      <c r="BM169" s="22" t="s">
        <v>284</v>
      </c>
    </row>
    <row r="170" s="10" customFormat="1" ht="16.5" customHeight="1">
      <c r="B170" s="238"/>
      <c r="C170" s="239"/>
      <c r="D170" s="239"/>
      <c r="E170" s="240" t="s">
        <v>23</v>
      </c>
      <c r="F170" s="241" t="s">
        <v>400</v>
      </c>
      <c r="G170" s="242"/>
      <c r="H170" s="242"/>
      <c r="I170" s="242"/>
      <c r="J170" s="239"/>
      <c r="K170" s="243">
        <v>337.226</v>
      </c>
      <c r="L170" s="239"/>
      <c r="M170" s="239"/>
      <c r="N170" s="239"/>
      <c r="O170" s="239"/>
      <c r="P170" s="239"/>
      <c r="Q170" s="239"/>
      <c r="R170" s="244"/>
      <c r="T170" s="245"/>
      <c r="U170" s="239"/>
      <c r="V170" s="239"/>
      <c r="W170" s="239"/>
      <c r="X170" s="239"/>
      <c r="Y170" s="239"/>
      <c r="Z170" s="239"/>
      <c r="AA170" s="246"/>
      <c r="AT170" s="247" t="s">
        <v>204</v>
      </c>
      <c r="AU170" s="247" t="s">
        <v>147</v>
      </c>
      <c r="AV170" s="10" t="s">
        <v>147</v>
      </c>
      <c r="AW170" s="10" t="s">
        <v>205</v>
      </c>
      <c r="AX170" s="10" t="s">
        <v>25</v>
      </c>
      <c r="AY170" s="247" t="s">
        <v>192</v>
      </c>
    </row>
    <row r="171" s="1" customFormat="1" ht="25.5" customHeight="1">
      <c r="B171" s="46"/>
      <c r="C171" s="219" t="s">
        <v>286</v>
      </c>
      <c r="D171" s="219" t="s">
        <v>193</v>
      </c>
      <c r="E171" s="220" t="s">
        <v>287</v>
      </c>
      <c r="F171" s="221" t="s">
        <v>288</v>
      </c>
      <c r="G171" s="221"/>
      <c r="H171" s="221"/>
      <c r="I171" s="221"/>
      <c r="J171" s="222" t="s">
        <v>245</v>
      </c>
      <c r="K171" s="223">
        <v>4.2699999999999996</v>
      </c>
      <c r="L171" s="224">
        <v>0</v>
      </c>
      <c r="M171" s="225"/>
      <c r="N171" s="226">
        <f>ROUND(L171*K171,2)</f>
        <v>0</v>
      </c>
      <c r="O171" s="226"/>
      <c r="P171" s="226"/>
      <c r="Q171" s="226"/>
      <c r="R171" s="48"/>
      <c r="T171" s="227" t="s">
        <v>23</v>
      </c>
      <c r="U171" s="56" t="s">
        <v>47</v>
      </c>
      <c r="V171" s="47"/>
      <c r="W171" s="228">
        <f>V171*K171</f>
        <v>0</v>
      </c>
      <c r="X171" s="228">
        <v>0</v>
      </c>
      <c r="Y171" s="228">
        <f>X171*K171</f>
        <v>0</v>
      </c>
      <c r="Z171" s="228">
        <v>0</v>
      </c>
      <c r="AA171" s="229">
        <f>Z171*K171</f>
        <v>0</v>
      </c>
      <c r="AR171" s="22" t="s">
        <v>197</v>
      </c>
      <c r="AT171" s="22" t="s">
        <v>193</v>
      </c>
      <c r="AU171" s="22" t="s">
        <v>147</v>
      </c>
      <c r="AY171" s="22" t="s">
        <v>192</v>
      </c>
      <c r="BE171" s="142">
        <f>IF(U171="základní",N171,0)</f>
        <v>0</v>
      </c>
      <c r="BF171" s="142">
        <f>IF(U171="snížená",N171,0)</f>
        <v>0</v>
      </c>
      <c r="BG171" s="142">
        <f>IF(U171="zákl. přenesená",N171,0)</f>
        <v>0</v>
      </c>
      <c r="BH171" s="142">
        <f>IF(U171="sníž. přenesená",N171,0)</f>
        <v>0</v>
      </c>
      <c r="BI171" s="142">
        <f>IF(U171="nulová",N171,0)</f>
        <v>0</v>
      </c>
      <c r="BJ171" s="22" t="s">
        <v>25</v>
      </c>
      <c r="BK171" s="142">
        <f>ROUND(L171*K171,2)</f>
        <v>0</v>
      </c>
      <c r="BL171" s="22" t="s">
        <v>197</v>
      </c>
      <c r="BM171" s="22" t="s">
        <v>289</v>
      </c>
    </row>
    <row r="172" s="1" customFormat="1" ht="16.5" customHeight="1">
      <c r="B172" s="46"/>
      <c r="C172" s="219" t="s">
        <v>10</v>
      </c>
      <c r="D172" s="219" t="s">
        <v>193</v>
      </c>
      <c r="E172" s="220" t="s">
        <v>290</v>
      </c>
      <c r="F172" s="221" t="s">
        <v>291</v>
      </c>
      <c r="G172" s="221"/>
      <c r="H172" s="221"/>
      <c r="I172" s="221"/>
      <c r="J172" s="222" t="s">
        <v>245</v>
      </c>
      <c r="K172" s="223">
        <v>86.843999999999994</v>
      </c>
      <c r="L172" s="224">
        <v>0</v>
      </c>
      <c r="M172" s="225"/>
      <c r="N172" s="226">
        <f>ROUND(L172*K172,2)</f>
        <v>0</v>
      </c>
      <c r="O172" s="226"/>
      <c r="P172" s="226"/>
      <c r="Q172" s="226"/>
      <c r="R172" s="48"/>
      <c r="T172" s="227" t="s">
        <v>23</v>
      </c>
      <c r="U172" s="56" t="s">
        <v>47</v>
      </c>
      <c r="V172" s="47"/>
      <c r="W172" s="228">
        <f>V172*K172</f>
        <v>0</v>
      </c>
      <c r="X172" s="228">
        <v>0</v>
      </c>
      <c r="Y172" s="228">
        <f>X172*K172</f>
        <v>0</v>
      </c>
      <c r="Z172" s="228">
        <v>0</v>
      </c>
      <c r="AA172" s="229">
        <f>Z172*K172</f>
        <v>0</v>
      </c>
      <c r="AR172" s="22" t="s">
        <v>197</v>
      </c>
      <c r="AT172" s="22" t="s">
        <v>193</v>
      </c>
      <c r="AU172" s="22" t="s">
        <v>147</v>
      </c>
      <c r="AY172" s="22" t="s">
        <v>192</v>
      </c>
      <c r="BE172" s="142">
        <f>IF(U172="základní",N172,0)</f>
        <v>0</v>
      </c>
      <c r="BF172" s="142">
        <f>IF(U172="snížená",N172,0)</f>
        <v>0</v>
      </c>
      <c r="BG172" s="142">
        <f>IF(U172="zákl. přenesená",N172,0)</f>
        <v>0</v>
      </c>
      <c r="BH172" s="142">
        <f>IF(U172="sníž. přenesená",N172,0)</f>
        <v>0</v>
      </c>
      <c r="BI172" s="142">
        <f>IF(U172="nulová",N172,0)</f>
        <v>0</v>
      </c>
      <c r="BJ172" s="22" t="s">
        <v>25</v>
      </c>
      <c r="BK172" s="142">
        <f>ROUND(L172*K172,2)</f>
        <v>0</v>
      </c>
      <c r="BL172" s="22" t="s">
        <v>197</v>
      </c>
      <c r="BM172" s="22" t="s">
        <v>252</v>
      </c>
    </row>
    <row r="173" s="10" customFormat="1" ht="16.5" customHeight="1">
      <c r="B173" s="238"/>
      <c r="C173" s="239"/>
      <c r="D173" s="239"/>
      <c r="E173" s="240" t="s">
        <v>23</v>
      </c>
      <c r="F173" s="241" t="s">
        <v>292</v>
      </c>
      <c r="G173" s="242"/>
      <c r="H173" s="242"/>
      <c r="I173" s="242"/>
      <c r="J173" s="239"/>
      <c r="K173" s="243">
        <v>86.843999999999994</v>
      </c>
      <c r="L173" s="239"/>
      <c r="M173" s="239"/>
      <c r="N173" s="239"/>
      <c r="O173" s="239"/>
      <c r="P173" s="239"/>
      <c r="Q173" s="239"/>
      <c r="R173" s="244"/>
      <c r="T173" s="245"/>
      <c r="U173" s="239"/>
      <c r="V173" s="239"/>
      <c r="W173" s="239"/>
      <c r="X173" s="239"/>
      <c r="Y173" s="239"/>
      <c r="Z173" s="239"/>
      <c r="AA173" s="246"/>
      <c r="AT173" s="247" t="s">
        <v>204</v>
      </c>
      <c r="AU173" s="247" t="s">
        <v>147</v>
      </c>
      <c r="AV173" s="10" t="s">
        <v>147</v>
      </c>
      <c r="AW173" s="10" t="s">
        <v>205</v>
      </c>
      <c r="AX173" s="10" t="s">
        <v>25</v>
      </c>
      <c r="AY173" s="247" t="s">
        <v>192</v>
      </c>
    </row>
    <row r="174" s="1" customFormat="1" ht="16.5" customHeight="1">
      <c r="B174" s="46"/>
      <c r="C174" s="219" t="s">
        <v>293</v>
      </c>
      <c r="D174" s="219" t="s">
        <v>193</v>
      </c>
      <c r="E174" s="220" t="s">
        <v>294</v>
      </c>
      <c r="F174" s="221" t="s">
        <v>295</v>
      </c>
      <c r="G174" s="221"/>
      <c r="H174" s="221"/>
      <c r="I174" s="221"/>
      <c r="J174" s="222" t="s">
        <v>245</v>
      </c>
      <c r="K174" s="223">
        <v>22.030999999999999</v>
      </c>
      <c r="L174" s="224">
        <v>0</v>
      </c>
      <c r="M174" s="225"/>
      <c r="N174" s="226">
        <f>ROUND(L174*K174,2)</f>
        <v>0</v>
      </c>
      <c r="O174" s="226"/>
      <c r="P174" s="226"/>
      <c r="Q174" s="226"/>
      <c r="R174" s="48"/>
      <c r="T174" s="227" t="s">
        <v>23</v>
      </c>
      <c r="U174" s="56" t="s">
        <v>47</v>
      </c>
      <c r="V174" s="47"/>
      <c r="W174" s="228">
        <f>V174*K174</f>
        <v>0</v>
      </c>
      <c r="X174" s="228">
        <v>0</v>
      </c>
      <c r="Y174" s="228">
        <f>X174*K174</f>
        <v>0</v>
      </c>
      <c r="Z174" s="228">
        <v>0</v>
      </c>
      <c r="AA174" s="229">
        <f>Z174*K174</f>
        <v>0</v>
      </c>
      <c r="AR174" s="22" t="s">
        <v>197</v>
      </c>
      <c r="AT174" s="22" t="s">
        <v>193</v>
      </c>
      <c r="AU174" s="22" t="s">
        <v>147</v>
      </c>
      <c r="AY174" s="22" t="s">
        <v>192</v>
      </c>
      <c r="BE174" s="142">
        <f>IF(U174="základní",N174,0)</f>
        <v>0</v>
      </c>
      <c r="BF174" s="142">
        <f>IF(U174="snížená",N174,0)</f>
        <v>0</v>
      </c>
      <c r="BG174" s="142">
        <f>IF(U174="zákl. přenesená",N174,0)</f>
        <v>0</v>
      </c>
      <c r="BH174" s="142">
        <f>IF(U174="sníž. přenesená",N174,0)</f>
        <v>0</v>
      </c>
      <c r="BI174" s="142">
        <f>IF(U174="nulová",N174,0)</f>
        <v>0</v>
      </c>
      <c r="BJ174" s="22" t="s">
        <v>25</v>
      </c>
      <c r="BK174" s="142">
        <f>ROUND(L174*K174,2)</f>
        <v>0</v>
      </c>
      <c r="BL174" s="22" t="s">
        <v>197</v>
      </c>
      <c r="BM174" s="22" t="s">
        <v>248</v>
      </c>
    </row>
    <row r="175" s="10" customFormat="1" ht="16.5" customHeight="1">
      <c r="B175" s="238"/>
      <c r="C175" s="239"/>
      <c r="D175" s="239"/>
      <c r="E175" s="240" t="s">
        <v>23</v>
      </c>
      <c r="F175" s="241" t="s">
        <v>296</v>
      </c>
      <c r="G175" s="242"/>
      <c r="H175" s="242"/>
      <c r="I175" s="242"/>
      <c r="J175" s="239"/>
      <c r="K175" s="243">
        <v>17.956</v>
      </c>
      <c r="L175" s="239"/>
      <c r="M175" s="239"/>
      <c r="N175" s="239"/>
      <c r="O175" s="239"/>
      <c r="P175" s="239"/>
      <c r="Q175" s="239"/>
      <c r="R175" s="244"/>
      <c r="T175" s="245"/>
      <c r="U175" s="239"/>
      <c r="V175" s="239"/>
      <c r="W175" s="239"/>
      <c r="X175" s="239"/>
      <c r="Y175" s="239"/>
      <c r="Z175" s="239"/>
      <c r="AA175" s="246"/>
      <c r="AT175" s="247" t="s">
        <v>204</v>
      </c>
      <c r="AU175" s="247" t="s">
        <v>147</v>
      </c>
      <c r="AV175" s="10" t="s">
        <v>147</v>
      </c>
      <c r="AW175" s="10" t="s">
        <v>205</v>
      </c>
      <c r="AX175" s="10" t="s">
        <v>82</v>
      </c>
      <c r="AY175" s="247" t="s">
        <v>192</v>
      </c>
    </row>
    <row r="176" s="10" customFormat="1" ht="16.5" customHeight="1">
      <c r="B176" s="238"/>
      <c r="C176" s="239"/>
      <c r="D176" s="239"/>
      <c r="E176" s="240" t="s">
        <v>23</v>
      </c>
      <c r="F176" s="257" t="s">
        <v>297</v>
      </c>
      <c r="G176" s="239"/>
      <c r="H176" s="239"/>
      <c r="I176" s="239"/>
      <c r="J176" s="239"/>
      <c r="K176" s="243">
        <v>4.0750000000000002</v>
      </c>
      <c r="L176" s="239"/>
      <c r="M176" s="239"/>
      <c r="N176" s="239"/>
      <c r="O176" s="239"/>
      <c r="P176" s="239"/>
      <c r="Q176" s="239"/>
      <c r="R176" s="244"/>
      <c r="T176" s="245"/>
      <c r="U176" s="239"/>
      <c r="V176" s="239"/>
      <c r="W176" s="239"/>
      <c r="X176" s="239"/>
      <c r="Y176" s="239"/>
      <c r="Z176" s="239"/>
      <c r="AA176" s="246"/>
      <c r="AT176" s="247" t="s">
        <v>204</v>
      </c>
      <c r="AU176" s="247" t="s">
        <v>147</v>
      </c>
      <c r="AV176" s="10" t="s">
        <v>147</v>
      </c>
      <c r="AW176" s="10" t="s">
        <v>205</v>
      </c>
      <c r="AX176" s="10" t="s">
        <v>82</v>
      </c>
      <c r="AY176" s="247" t="s">
        <v>192</v>
      </c>
    </row>
    <row r="177" s="11" customFormat="1" ht="16.5" customHeight="1">
      <c r="B177" s="248"/>
      <c r="C177" s="249"/>
      <c r="D177" s="249"/>
      <c r="E177" s="250" t="s">
        <v>23</v>
      </c>
      <c r="F177" s="251" t="s">
        <v>206</v>
      </c>
      <c r="G177" s="249"/>
      <c r="H177" s="249"/>
      <c r="I177" s="249"/>
      <c r="J177" s="249"/>
      <c r="K177" s="252">
        <v>22.030999999999999</v>
      </c>
      <c r="L177" s="249"/>
      <c r="M177" s="249"/>
      <c r="N177" s="249"/>
      <c r="O177" s="249"/>
      <c r="P177" s="249"/>
      <c r="Q177" s="249"/>
      <c r="R177" s="253"/>
      <c r="T177" s="254"/>
      <c r="U177" s="249"/>
      <c r="V177" s="249"/>
      <c r="W177" s="249"/>
      <c r="X177" s="249"/>
      <c r="Y177" s="249"/>
      <c r="Z177" s="249"/>
      <c r="AA177" s="255"/>
      <c r="AT177" s="256" t="s">
        <v>204</v>
      </c>
      <c r="AU177" s="256" t="s">
        <v>147</v>
      </c>
      <c r="AV177" s="11" t="s">
        <v>197</v>
      </c>
      <c r="AW177" s="11" t="s">
        <v>205</v>
      </c>
      <c r="AX177" s="11" t="s">
        <v>25</v>
      </c>
      <c r="AY177" s="256" t="s">
        <v>192</v>
      </c>
    </row>
    <row r="178" s="1" customFormat="1" ht="16.5" customHeight="1">
      <c r="B178" s="46"/>
      <c r="C178" s="219" t="s">
        <v>298</v>
      </c>
      <c r="D178" s="219" t="s">
        <v>193</v>
      </c>
      <c r="E178" s="220" t="s">
        <v>299</v>
      </c>
      <c r="F178" s="221" t="s">
        <v>300</v>
      </c>
      <c r="G178" s="221"/>
      <c r="H178" s="221"/>
      <c r="I178" s="221"/>
      <c r="J178" s="222" t="s">
        <v>245</v>
      </c>
      <c r="K178" s="223">
        <v>42.564999999999998</v>
      </c>
      <c r="L178" s="224">
        <v>0</v>
      </c>
      <c r="M178" s="225"/>
      <c r="N178" s="226">
        <f>ROUND(L178*K178,2)</f>
        <v>0</v>
      </c>
      <c r="O178" s="226"/>
      <c r="P178" s="226"/>
      <c r="Q178" s="226"/>
      <c r="R178" s="48"/>
      <c r="T178" s="227" t="s">
        <v>23</v>
      </c>
      <c r="U178" s="56" t="s">
        <v>47</v>
      </c>
      <c r="V178" s="47"/>
      <c r="W178" s="228">
        <f>V178*K178</f>
        <v>0</v>
      </c>
      <c r="X178" s="228">
        <v>0</v>
      </c>
      <c r="Y178" s="228">
        <f>X178*K178</f>
        <v>0</v>
      </c>
      <c r="Z178" s="228">
        <v>0</v>
      </c>
      <c r="AA178" s="229">
        <f>Z178*K178</f>
        <v>0</v>
      </c>
      <c r="AR178" s="22" t="s">
        <v>197</v>
      </c>
      <c r="AT178" s="22" t="s">
        <v>193</v>
      </c>
      <c r="AU178" s="22" t="s">
        <v>147</v>
      </c>
      <c r="AY178" s="22" t="s">
        <v>192</v>
      </c>
      <c r="BE178" s="142">
        <f>IF(U178="základní",N178,0)</f>
        <v>0</v>
      </c>
      <c r="BF178" s="142">
        <f>IF(U178="snížená",N178,0)</f>
        <v>0</v>
      </c>
      <c r="BG178" s="142">
        <f>IF(U178="zákl. přenesená",N178,0)</f>
        <v>0</v>
      </c>
      <c r="BH178" s="142">
        <f>IF(U178="sníž. přenesená",N178,0)</f>
        <v>0</v>
      </c>
      <c r="BI178" s="142">
        <f>IF(U178="nulová",N178,0)</f>
        <v>0</v>
      </c>
      <c r="BJ178" s="22" t="s">
        <v>25</v>
      </c>
      <c r="BK178" s="142">
        <f>ROUND(L178*K178,2)</f>
        <v>0</v>
      </c>
      <c r="BL178" s="22" t="s">
        <v>197</v>
      </c>
      <c r="BM178" s="22" t="s">
        <v>260</v>
      </c>
    </row>
    <row r="179" s="10" customFormat="1" ht="25.5" customHeight="1">
      <c r="B179" s="238"/>
      <c r="C179" s="239"/>
      <c r="D179" s="239"/>
      <c r="E179" s="240" t="s">
        <v>23</v>
      </c>
      <c r="F179" s="241" t="s">
        <v>301</v>
      </c>
      <c r="G179" s="242"/>
      <c r="H179" s="242"/>
      <c r="I179" s="242"/>
      <c r="J179" s="239"/>
      <c r="K179" s="243">
        <v>42.565467499999997</v>
      </c>
      <c r="L179" s="239"/>
      <c r="M179" s="239"/>
      <c r="N179" s="239"/>
      <c r="O179" s="239"/>
      <c r="P179" s="239"/>
      <c r="Q179" s="239"/>
      <c r="R179" s="244"/>
      <c r="T179" s="245"/>
      <c r="U179" s="239"/>
      <c r="V179" s="239"/>
      <c r="W179" s="239"/>
      <c r="X179" s="239"/>
      <c r="Y179" s="239"/>
      <c r="Z179" s="239"/>
      <c r="AA179" s="246"/>
      <c r="AT179" s="247" t="s">
        <v>204</v>
      </c>
      <c r="AU179" s="247" t="s">
        <v>147</v>
      </c>
      <c r="AV179" s="10" t="s">
        <v>147</v>
      </c>
      <c r="AW179" s="10" t="s">
        <v>205</v>
      </c>
      <c r="AX179" s="10" t="s">
        <v>25</v>
      </c>
      <c r="AY179" s="247" t="s">
        <v>192</v>
      </c>
    </row>
    <row r="180" s="1" customFormat="1" ht="16.5" customHeight="1">
      <c r="B180" s="46"/>
      <c r="C180" s="219" t="s">
        <v>302</v>
      </c>
      <c r="D180" s="219" t="s">
        <v>193</v>
      </c>
      <c r="E180" s="220" t="s">
        <v>303</v>
      </c>
      <c r="F180" s="221" t="s">
        <v>304</v>
      </c>
      <c r="G180" s="221"/>
      <c r="H180" s="221"/>
      <c r="I180" s="221"/>
      <c r="J180" s="222" t="s">
        <v>245</v>
      </c>
      <c r="K180" s="223">
        <v>110.16</v>
      </c>
      <c r="L180" s="224">
        <v>0</v>
      </c>
      <c r="M180" s="225"/>
      <c r="N180" s="226">
        <f>ROUND(L180*K180,2)</f>
        <v>0</v>
      </c>
      <c r="O180" s="226"/>
      <c r="P180" s="226"/>
      <c r="Q180" s="226"/>
      <c r="R180" s="48"/>
      <c r="T180" s="227" t="s">
        <v>23</v>
      </c>
      <c r="U180" s="56" t="s">
        <v>47</v>
      </c>
      <c r="V180" s="47"/>
      <c r="W180" s="228">
        <f>V180*K180</f>
        <v>0</v>
      </c>
      <c r="X180" s="228">
        <v>0</v>
      </c>
      <c r="Y180" s="228">
        <f>X180*K180</f>
        <v>0</v>
      </c>
      <c r="Z180" s="228">
        <v>0</v>
      </c>
      <c r="AA180" s="229">
        <f>Z180*K180</f>
        <v>0</v>
      </c>
      <c r="AR180" s="22" t="s">
        <v>197</v>
      </c>
      <c r="AT180" s="22" t="s">
        <v>193</v>
      </c>
      <c r="AU180" s="22" t="s">
        <v>147</v>
      </c>
      <c r="AY180" s="22" t="s">
        <v>192</v>
      </c>
      <c r="BE180" s="142">
        <f>IF(U180="základní",N180,0)</f>
        <v>0</v>
      </c>
      <c r="BF180" s="142">
        <f>IF(U180="snížená",N180,0)</f>
        <v>0</v>
      </c>
      <c r="BG180" s="142">
        <f>IF(U180="zákl. přenesená",N180,0)</f>
        <v>0</v>
      </c>
      <c r="BH180" s="142">
        <f>IF(U180="sníž. přenesená",N180,0)</f>
        <v>0</v>
      </c>
      <c r="BI180" s="142">
        <f>IF(U180="nulová",N180,0)</f>
        <v>0</v>
      </c>
      <c r="BJ180" s="22" t="s">
        <v>25</v>
      </c>
      <c r="BK180" s="142">
        <f>ROUND(L180*K180,2)</f>
        <v>0</v>
      </c>
      <c r="BL180" s="22" t="s">
        <v>197</v>
      </c>
      <c r="BM180" s="22" t="s">
        <v>11</v>
      </c>
    </row>
    <row r="181" s="10" customFormat="1" ht="16.5" customHeight="1">
      <c r="B181" s="238"/>
      <c r="C181" s="239"/>
      <c r="D181" s="239"/>
      <c r="E181" s="240" t="s">
        <v>23</v>
      </c>
      <c r="F181" s="241" t="s">
        <v>305</v>
      </c>
      <c r="G181" s="242"/>
      <c r="H181" s="242"/>
      <c r="I181" s="242"/>
      <c r="J181" s="239"/>
      <c r="K181" s="243">
        <v>110.16</v>
      </c>
      <c r="L181" s="239"/>
      <c r="M181" s="239"/>
      <c r="N181" s="239"/>
      <c r="O181" s="239"/>
      <c r="P181" s="239"/>
      <c r="Q181" s="239"/>
      <c r="R181" s="244"/>
      <c r="T181" s="245"/>
      <c r="U181" s="239"/>
      <c r="V181" s="239"/>
      <c r="W181" s="239"/>
      <c r="X181" s="239"/>
      <c r="Y181" s="239"/>
      <c r="Z181" s="239"/>
      <c r="AA181" s="246"/>
      <c r="AT181" s="247" t="s">
        <v>204</v>
      </c>
      <c r="AU181" s="247" t="s">
        <v>147</v>
      </c>
      <c r="AV181" s="10" t="s">
        <v>147</v>
      </c>
      <c r="AW181" s="10" t="s">
        <v>205</v>
      </c>
      <c r="AX181" s="10" t="s">
        <v>25</v>
      </c>
      <c r="AY181" s="247" t="s">
        <v>192</v>
      </c>
    </row>
    <row r="182" s="1" customFormat="1" ht="25.5" customHeight="1">
      <c r="B182" s="46"/>
      <c r="C182" s="219" t="s">
        <v>306</v>
      </c>
      <c r="D182" s="219" t="s">
        <v>193</v>
      </c>
      <c r="E182" s="220" t="s">
        <v>401</v>
      </c>
      <c r="F182" s="221" t="s">
        <v>402</v>
      </c>
      <c r="G182" s="221"/>
      <c r="H182" s="221"/>
      <c r="I182" s="221"/>
      <c r="J182" s="222" t="s">
        <v>245</v>
      </c>
      <c r="K182" s="223">
        <v>682.06700000000001</v>
      </c>
      <c r="L182" s="224">
        <v>0</v>
      </c>
      <c r="M182" s="225"/>
      <c r="N182" s="226">
        <f>ROUND(L182*K182,2)</f>
        <v>0</v>
      </c>
      <c r="O182" s="226"/>
      <c r="P182" s="226"/>
      <c r="Q182" s="226"/>
      <c r="R182" s="48"/>
      <c r="T182" s="227" t="s">
        <v>23</v>
      </c>
      <c r="U182" s="56" t="s">
        <v>47</v>
      </c>
      <c r="V182" s="47"/>
      <c r="W182" s="228">
        <f>V182*K182</f>
        <v>0</v>
      </c>
      <c r="X182" s="228">
        <v>0</v>
      </c>
      <c r="Y182" s="228">
        <f>X182*K182</f>
        <v>0</v>
      </c>
      <c r="Z182" s="228">
        <v>0</v>
      </c>
      <c r="AA182" s="229">
        <f>Z182*K182</f>
        <v>0</v>
      </c>
      <c r="AR182" s="22" t="s">
        <v>197</v>
      </c>
      <c r="AT182" s="22" t="s">
        <v>193</v>
      </c>
      <c r="AU182" s="22" t="s">
        <v>147</v>
      </c>
      <c r="AY182" s="22" t="s">
        <v>192</v>
      </c>
      <c r="BE182" s="142">
        <f>IF(U182="základní",N182,0)</f>
        <v>0</v>
      </c>
      <c r="BF182" s="142">
        <f>IF(U182="snížená",N182,0)</f>
        <v>0</v>
      </c>
      <c r="BG182" s="142">
        <f>IF(U182="zákl. přenesená",N182,0)</f>
        <v>0</v>
      </c>
      <c r="BH182" s="142">
        <f>IF(U182="sníž. přenesená",N182,0)</f>
        <v>0</v>
      </c>
      <c r="BI182" s="142">
        <f>IF(U182="nulová",N182,0)</f>
        <v>0</v>
      </c>
      <c r="BJ182" s="22" t="s">
        <v>25</v>
      </c>
      <c r="BK182" s="142">
        <f>ROUND(L182*K182,2)</f>
        <v>0</v>
      </c>
      <c r="BL182" s="22" t="s">
        <v>197</v>
      </c>
      <c r="BM182" s="22" t="s">
        <v>403</v>
      </c>
    </row>
    <row r="183" s="1" customFormat="1" ht="38.25" customHeight="1">
      <c r="B183" s="46"/>
      <c r="C183" s="219" t="s">
        <v>311</v>
      </c>
      <c r="D183" s="219" t="s">
        <v>193</v>
      </c>
      <c r="E183" s="220" t="s">
        <v>404</v>
      </c>
      <c r="F183" s="221" t="s">
        <v>405</v>
      </c>
      <c r="G183" s="221"/>
      <c r="H183" s="221"/>
      <c r="I183" s="221"/>
      <c r="J183" s="222" t="s">
        <v>245</v>
      </c>
      <c r="K183" s="223">
        <v>43.828000000000003</v>
      </c>
      <c r="L183" s="224">
        <v>0</v>
      </c>
      <c r="M183" s="225"/>
      <c r="N183" s="226">
        <f>ROUND(L183*K183,2)</f>
        <v>0</v>
      </c>
      <c r="O183" s="226"/>
      <c r="P183" s="226"/>
      <c r="Q183" s="226"/>
      <c r="R183" s="48"/>
      <c r="T183" s="227" t="s">
        <v>23</v>
      </c>
      <c r="U183" s="56" t="s">
        <v>47</v>
      </c>
      <c r="V183" s="47"/>
      <c r="W183" s="228">
        <f>V183*K183</f>
        <v>0</v>
      </c>
      <c r="X183" s="228">
        <v>0</v>
      </c>
      <c r="Y183" s="228">
        <f>X183*K183</f>
        <v>0</v>
      </c>
      <c r="Z183" s="228">
        <v>0</v>
      </c>
      <c r="AA183" s="229">
        <f>Z183*K183</f>
        <v>0</v>
      </c>
      <c r="AR183" s="22" t="s">
        <v>197</v>
      </c>
      <c r="AT183" s="22" t="s">
        <v>193</v>
      </c>
      <c r="AU183" s="22" t="s">
        <v>147</v>
      </c>
      <c r="AY183" s="22" t="s">
        <v>192</v>
      </c>
      <c r="BE183" s="142">
        <f>IF(U183="základní",N183,0)</f>
        <v>0</v>
      </c>
      <c r="BF183" s="142">
        <f>IF(U183="snížená",N183,0)</f>
        <v>0</v>
      </c>
      <c r="BG183" s="142">
        <f>IF(U183="zákl. přenesená",N183,0)</f>
        <v>0</v>
      </c>
      <c r="BH183" s="142">
        <f>IF(U183="sníž. přenesená",N183,0)</f>
        <v>0</v>
      </c>
      <c r="BI183" s="142">
        <f>IF(U183="nulová",N183,0)</f>
        <v>0</v>
      </c>
      <c r="BJ183" s="22" t="s">
        <v>25</v>
      </c>
      <c r="BK183" s="142">
        <f>ROUND(L183*K183,2)</f>
        <v>0</v>
      </c>
      <c r="BL183" s="22" t="s">
        <v>197</v>
      </c>
      <c r="BM183" s="22" t="s">
        <v>406</v>
      </c>
    </row>
    <row r="184" s="10" customFormat="1" ht="16.5" customHeight="1">
      <c r="B184" s="238"/>
      <c r="C184" s="239"/>
      <c r="D184" s="239"/>
      <c r="E184" s="240" t="s">
        <v>23</v>
      </c>
      <c r="F184" s="241" t="s">
        <v>407</v>
      </c>
      <c r="G184" s="242"/>
      <c r="H184" s="242"/>
      <c r="I184" s="242"/>
      <c r="J184" s="239"/>
      <c r="K184" s="243">
        <v>43.827500000000001</v>
      </c>
      <c r="L184" s="239"/>
      <c r="M184" s="239"/>
      <c r="N184" s="239"/>
      <c r="O184" s="239"/>
      <c r="P184" s="239"/>
      <c r="Q184" s="239"/>
      <c r="R184" s="244"/>
      <c r="T184" s="245"/>
      <c r="U184" s="239"/>
      <c r="V184" s="239"/>
      <c r="W184" s="239"/>
      <c r="X184" s="239"/>
      <c r="Y184" s="239"/>
      <c r="Z184" s="239"/>
      <c r="AA184" s="246"/>
      <c r="AT184" s="247" t="s">
        <v>204</v>
      </c>
      <c r="AU184" s="247" t="s">
        <v>147</v>
      </c>
      <c r="AV184" s="10" t="s">
        <v>147</v>
      </c>
      <c r="AW184" s="10" t="s">
        <v>205</v>
      </c>
      <c r="AX184" s="10" t="s">
        <v>25</v>
      </c>
      <c r="AY184" s="247" t="s">
        <v>192</v>
      </c>
    </row>
    <row r="185" s="9" customFormat="1" ht="37.44" customHeight="1">
      <c r="B185" s="206"/>
      <c r="C185" s="207"/>
      <c r="D185" s="208" t="s">
        <v>162</v>
      </c>
      <c r="E185" s="208"/>
      <c r="F185" s="208"/>
      <c r="G185" s="208"/>
      <c r="H185" s="208"/>
      <c r="I185" s="208"/>
      <c r="J185" s="208"/>
      <c r="K185" s="208"/>
      <c r="L185" s="208"/>
      <c r="M185" s="208"/>
      <c r="N185" s="185">
        <f>BK185</f>
        <v>0</v>
      </c>
      <c r="O185" s="178"/>
      <c r="P185" s="178"/>
      <c r="Q185" s="178"/>
      <c r="R185" s="209"/>
      <c r="T185" s="210"/>
      <c r="U185" s="207"/>
      <c r="V185" s="207"/>
      <c r="W185" s="211">
        <f>W186+W189+W204</f>
        <v>0</v>
      </c>
      <c r="X185" s="207"/>
      <c r="Y185" s="211">
        <f>Y186+Y189+Y204</f>
        <v>0</v>
      </c>
      <c r="Z185" s="207"/>
      <c r="AA185" s="212">
        <f>AA186+AA189+AA204</f>
        <v>34.907300620000001</v>
      </c>
      <c r="AR185" s="213" t="s">
        <v>147</v>
      </c>
      <c r="AT185" s="214" t="s">
        <v>81</v>
      </c>
      <c r="AU185" s="214" t="s">
        <v>82</v>
      </c>
      <c r="AY185" s="213" t="s">
        <v>192</v>
      </c>
      <c r="BK185" s="215">
        <f>BK186+BK189+BK204</f>
        <v>0</v>
      </c>
    </row>
    <row r="186" s="9" customFormat="1" ht="19.92" customHeight="1">
      <c r="B186" s="206"/>
      <c r="C186" s="207"/>
      <c r="D186" s="216" t="s">
        <v>163</v>
      </c>
      <c r="E186" s="216"/>
      <c r="F186" s="216"/>
      <c r="G186" s="216"/>
      <c r="H186" s="216"/>
      <c r="I186" s="216"/>
      <c r="J186" s="216"/>
      <c r="K186" s="216"/>
      <c r="L186" s="216"/>
      <c r="M186" s="216"/>
      <c r="N186" s="217">
        <f>BK186</f>
        <v>0</v>
      </c>
      <c r="O186" s="218"/>
      <c r="P186" s="218"/>
      <c r="Q186" s="218"/>
      <c r="R186" s="209"/>
      <c r="T186" s="210"/>
      <c r="U186" s="207"/>
      <c r="V186" s="207"/>
      <c r="W186" s="211">
        <f>SUM(W187:W188)</f>
        <v>0</v>
      </c>
      <c r="X186" s="207"/>
      <c r="Y186" s="211">
        <f>SUM(Y187:Y188)</f>
        <v>0</v>
      </c>
      <c r="Z186" s="207"/>
      <c r="AA186" s="212">
        <f>SUM(AA187:AA188)</f>
        <v>4.2703598000000005</v>
      </c>
      <c r="AR186" s="213" t="s">
        <v>147</v>
      </c>
      <c r="AT186" s="214" t="s">
        <v>81</v>
      </c>
      <c r="AU186" s="214" t="s">
        <v>25</v>
      </c>
      <c r="AY186" s="213" t="s">
        <v>192</v>
      </c>
      <c r="BK186" s="215">
        <f>SUM(BK187:BK188)</f>
        <v>0</v>
      </c>
    </row>
    <row r="187" s="1" customFormat="1" ht="38.25" customHeight="1">
      <c r="B187" s="46"/>
      <c r="C187" s="219" t="s">
        <v>316</v>
      </c>
      <c r="D187" s="219" t="s">
        <v>193</v>
      </c>
      <c r="E187" s="220" t="s">
        <v>307</v>
      </c>
      <c r="F187" s="221" t="s">
        <v>308</v>
      </c>
      <c r="G187" s="221"/>
      <c r="H187" s="221"/>
      <c r="I187" s="221"/>
      <c r="J187" s="222" t="s">
        <v>210</v>
      </c>
      <c r="K187" s="223">
        <v>3050.2570000000001</v>
      </c>
      <c r="L187" s="224">
        <v>0</v>
      </c>
      <c r="M187" s="225"/>
      <c r="N187" s="226">
        <f>ROUND(L187*K187,2)</f>
        <v>0</v>
      </c>
      <c r="O187" s="226"/>
      <c r="P187" s="226"/>
      <c r="Q187" s="226"/>
      <c r="R187" s="48"/>
      <c r="T187" s="227" t="s">
        <v>23</v>
      </c>
      <c r="U187" s="56" t="s">
        <v>47</v>
      </c>
      <c r="V187" s="47"/>
      <c r="W187" s="228">
        <f>V187*K187</f>
        <v>0</v>
      </c>
      <c r="X187" s="228">
        <v>0</v>
      </c>
      <c r="Y187" s="228">
        <f>X187*K187</f>
        <v>0</v>
      </c>
      <c r="Z187" s="228">
        <v>0.0014</v>
      </c>
      <c r="AA187" s="229">
        <f>Z187*K187</f>
        <v>4.2703598000000005</v>
      </c>
      <c r="AR187" s="22" t="s">
        <v>267</v>
      </c>
      <c r="AT187" s="22" t="s">
        <v>193</v>
      </c>
      <c r="AU187" s="22" t="s">
        <v>147</v>
      </c>
      <c r="AY187" s="22" t="s">
        <v>192</v>
      </c>
      <c r="BE187" s="142">
        <f>IF(U187="základní",N187,0)</f>
        <v>0</v>
      </c>
      <c r="BF187" s="142">
        <f>IF(U187="snížená",N187,0)</f>
        <v>0</v>
      </c>
      <c r="BG187" s="142">
        <f>IF(U187="zákl. přenesená",N187,0)</f>
        <v>0</v>
      </c>
      <c r="BH187" s="142">
        <f>IF(U187="sníž. přenesená",N187,0)</f>
        <v>0</v>
      </c>
      <c r="BI187" s="142">
        <f>IF(U187="nulová",N187,0)</f>
        <v>0</v>
      </c>
      <c r="BJ187" s="22" t="s">
        <v>25</v>
      </c>
      <c r="BK187" s="142">
        <f>ROUND(L187*K187,2)</f>
        <v>0</v>
      </c>
      <c r="BL187" s="22" t="s">
        <v>267</v>
      </c>
      <c r="BM187" s="22" t="s">
        <v>309</v>
      </c>
    </row>
    <row r="188" s="10" customFormat="1" ht="16.5" customHeight="1">
      <c r="B188" s="238"/>
      <c r="C188" s="239"/>
      <c r="D188" s="239"/>
      <c r="E188" s="240" t="s">
        <v>23</v>
      </c>
      <c r="F188" s="241" t="s">
        <v>310</v>
      </c>
      <c r="G188" s="242"/>
      <c r="H188" s="242"/>
      <c r="I188" s="242"/>
      <c r="J188" s="239"/>
      <c r="K188" s="243">
        <v>3050.2569920000001</v>
      </c>
      <c r="L188" s="239"/>
      <c r="M188" s="239"/>
      <c r="N188" s="239"/>
      <c r="O188" s="239"/>
      <c r="P188" s="239"/>
      <c r="Q188" s="239"/>
      <c r="R188" s="244"/>
      <c r="T188" s="245"/>
      <c r="U188" s="239"/>
      <c r="V188" s="239"/>
      <c r="W188" s="239"/>
      <c r="X188" s="239"/>
      <c r="Y188" s="239"/>
      <c r="Z188" s="239"/>
      <c r="AA188" s="246"/>
      <c r="AT188" s="247" t="s">
        <v>204</v>
      </c>
      <c r="AU188" s="247" t="s">
        <v>147</v>
      </c>
      <c r="AV188" s="10" t="s">
        <v>147</v>
      </c>
      <c r="AW188" s="10" t="s">
        <v>205</v>
      </c>
      <c r="AX188" s="10" t="s">
        <v>25</v>
      </c>
      <c r="AY188" s="247" t="s">
        <v>192</v>
      </c>
    </row>
    <row r="189" s="9" customFormat="1" ht="29.88" customHeight="1">
      <c r="B189" s="206"/>
      <c r="C189" s="207"/>
      <c r="D189" s="216" t="s">
        <v>164</v>
      </c>
      <c r="E189" s="216"/>
      <c r="F189" s="216"/>
      <c r="G189" s="216"/>
      <c r="H189" s="216"/>
      <c r="I189" s="216"/>
      <c r="J189" s="216"/>
      <c r="K189" s="216"/>
      <c r="L189" s="216"/>
      <c r="M189" s="216"/>
      <c r="N189" s="217">
        <f>BK189</f>
        <v>0</v>
      </c>
      <c r="O189" s="218"/>
      <c r="P189" s="218"/>
      <c r="Q189" s="218"/>
      <c r="R189" s="209"/>
      <c r="T189" s="210"/>
      <c r="U189" s="207"/>
      <c r="V189" s="207"/>
      <c r="W189" s="211">
        <f>SUM(W190:W203)</f>
        <v>0</v>
      </c>
      <c r="X189" s="207"/>
      <c r="Y189" s="211">
        <f>SUM(Y190:Y203)</f>
        <v>0</v>
      </c>
      <c r="Z189" s="207"/>
      <c r="AA189" s="212">
        <f>SUM(AA190:AA203)</f>
        <v>4.2087418200000002</v>
      </c>
      <c r="AR189" s="213" t="s">
        <v>147</v>
      </c>
      <c r="AT189" s="214" t="s">
        <v>81</v>
      </c>
      <c r="AU189" s="214" t="s">
        <v>25</v>
      </c>
      <c r="AY189" s="213" t="s">
        <v>192</v>
      </c>
      <c r="BK189" s="215">
        <f>SUM(BK190:BK203)</f>
        <v>0</v>
      </c>
    </row>
    <row r="190" s="1" customFormat="1" ht="16.5" customHeight="1">
      <c r="B190" s="46"/>
      <c r="C190" s="219" t="s">
        <v>321</v>
      </c>
      <c r="D190" s="219" t="s">
        <v>193</v>
      </c>
      <c r="E190" s="220" t="s">
        <v>312</v>
      </c>
      <c r="F190" s="221" t="s">
        <v>313</v>
      </c>
      <c r="G190" s="221"/>
      <c r="H190" s="221"/>
      <c r="I190" s="221"/>
      <c r="J190" s="222" t="s">
        <v>240</v>
      </c>
      <c r="K190" s="223">
        <v>168.262</v>
      </c>
      <c r="L190" s="224">
        <v>0</v>
      </c>
      <c r="M190" s="225"/>
      <c r="N190" s="226">
        <f>ROUND(L190*K190,2)</f>
        <v>0</v>
      </c>
      <c r="O190" s="226"/>
      <c r="P190" s="226"/>
      <c r="Q190" s="226"/>
      <c r="R190" s="48"/>
      <c r="T190" s="227" t="s">
        <v>23</v>
      </c>
      <c r="U190" s="56" t="s">
        <v>47</v>
      </c>
      <c r="V190" s="47"/>
      <c r="W190" s="228">
        <f>V190*K190</f>
        <v>0</v>
      </c>
      <c r="X190" s="228">
        <v>0</v>
      </c>
      <c r="Y190" s="228">
        <f>X190*K190</f>
        <v>0</v>
      </c>
      <c r="Z190" s="228">
        <v>0.0018699999999999999</v>
      </c>
      <c r="AA190" s="229">
        <f>Z190*K190</f>
        <v>0.31464993999999996</v>
      </c>
      <c r="AR190" s="22" t="s">
        <v>267</v>
      </c>
      <c r="AT190" s="22" t="s">
        <v>193</v>
      </c>
      <c r="AU190" s="22" t="s">
        <v>147</v>
      </c>
      <c r="AY190" s="22" t="s">
        <v>192</v>
      </c>
      <c r="BE190" s="142">
        <f>IF(U190="základní",N190,0)</f>
        <v>0</v>
      </c>
      <c r="BF190" s="142">
        <f>IF(U190="snížená",N190,0)</f>
        <v>0</v>
      </c>
      <c r="BG190" s="142">
        <f>IF(U190="zákl. přenesená",N190,0)</f>
        <v>0</v>
      </c>
      <c r="BH190" s="142">
        <f>IF(U190="sníž. přenesená",N190,0)</f>
        <v>0</v>
      </c>
      <c r="BI190" s="142">
        <f>IF(U190="nulová",N190,0)</f>
        <v>0</v>
      </c>
      <c r="BJ190" s="22" t="s">
        <v>25</v>
      </c>
      <c r="BK190" s="142">
        <f>ROUND(L190*K190,2)</f>
        <v>0</v>
      </c>
      <c r="BL190" s="22" t="s">
        <v>267</v>
      </c>
      <c r="BM190" s="22" t="s">
        <v>314</v>
      </c>
    </row>
    <row r="191" s="10" customFormat="1" ht="16.5" customHeight="1">
      <c r="B191" s="238"/>
      <c r="C191" s="239"/>
      <c r="D191" s="239"/>
      <c r="E191" s="240" t="s">
        <v>23</v>
      </c>
      <c r="F191" s="241" t="s">
        <v>315</v>
      </c>
      <c r="G191" s="242"/>
      <c r="H191" s="242"/>
      <c r="I191" s="242"/>
      <c r="J191" s="239"/>
      <c r="K191" s="243">
        <v>168.262</v>
      </c>
      <c r="L191" s="239"/>
      <c r="M191" s="239"/>
      <c r="N191" s="239"/>
      <c r="O191" s="239"/>
      <c r="P191" s="239"/>
      <c r="Q191" s="239"/>
      <c r="R191" s="244"/>
      <c r="T191" s="245"/>
      <c r="U191" s="239"/>
      <c r="V191" s="239"/>
      <c r="W191" s="239"/>
      <c r="X191" s="239"/>
      <c r="Y191" s="239"/>
      <c r="Z191" s="239"/>
      <c r="AA191" s="246"/>
      <c r="AT191" s="247" t="s">
        <v>204</v>
      </c>
      <c r="AU191" s="247" t="s">
        <v>147</v>
      </c>
      <c r="AV191" s="10" t="s">
        <v>147</v>
      </c>
      <c r="AW191" s="10" t="s">
        <v>205</v>
      </c>
      <c r="AX191" s="10" t="s">
        <v>25</v>
      </c>
      <c r="AY191" s="247" t="s">
        <v>192</v>
      </c>
    </row>
    <row r="192" s="1" customFormat="1" ht="25.5" customHeight="1">
      <c r="B192" s="46"/>
      <c r="C192" s="219" t="s">
        <v>326</v>
      </c>
      <c r="D192" s="219" t="s">
        <v>193</v>
      </c>
      <c r="E192" s="220" t="s">
        <v>317</v>
      </c>
      <c r="F192" s="221" t="s">
        <v>318</v>
      </c>
      <c r="G192" s="221"/>
      <c r="H192" s="221"/>
      <c r="I192" s="221"/>
      <c r="J192" s="222" t="s">
        <v>240</v>
      </c>
      <c r="K192" s="223">
        <v>336.524</v>
      </c>
      <c r="L192" s="224">
        <v>0</v>
      </c>
      <c r="M192" s="225"/>
      <c r="N192" s="226">
        <f>ROUND(L192*K192,2)</f>
        <v>0</v>
      </c>
      <c r="O192" s="226"/>
      <c r="P192" s="226"/>
      <c r="Q192" s="226"/>
      <c r="R192" s="48"/>
      <c r="T192" s="227" t="s">
        <v>23</v>
      </c>
      <c r="U192" s="56" t="s">
        <v>47</v>
      </c>
      <c r="V192" s="47"/>
      <c r="W192" s="228">
        <f>V192*K192</f>
        <v>0</v>
      </c>
      <c r="X192" s="228">
        <v>0</v>
      </c>
      <c r="Y192" s="228">
        <f>X192*K192</f>
        <v>0</v>
      </c>
      <c r="Z192" s="228">
        <v>0.0017700000000000001</v>
      </c>
      <c r="AA192" s="229">
        <f>Z192*K192</f>
        <v>0.59564748000000001</v>
      </c>
      <c r="AR192" s="22" t="s">
        <v>267</v>
      </c>
      <c r="AT192" s="22" t="s">
        <v>193</v>
      </c>
      <c r="AU192" s="22" t="s">
        <v>147</v>
      </c>
      <c r="AY192" s="22" t="s">
        <v>192</v>
      </c>
      <c r="BE192" s="142">
        <f>IF(U192="základní",N192,0)</f>
        <v>0</v>
      </c>
      <c r="BF192" s="142">
        <f>IF(U192="snížená",N192,0)</f>
        <v>0</v>
      </c>
      <c r="BG192" s="142">
        <f>IF(U192="zákl. přenesená",N192,0)</f>
        <v>0</v>
      </c>
      <c r="BH192" s="142">
        <f>IF(U192="sníž. přenesená",N192,0)</f>
        <v>0</v>
      </c>
      <c r="BI192" s="142">
        <f>IF(U192="nulová",N192,0)</f>
        <v>0</v>
      </c>
      <c r="BJ192" s="22" t="s">
        <v>25</v>
      </c>
      <c r="BK192" s="142">
        <f>ROUND(L192*K192,2)</f>
        <v>0</v>
      </c>
      <c r="BL192" s="22" t="s">
        <v>267</v>
      </c>
      <c r="BM192" s="22" t="s">
        <v>319</v>
      </c>
    </row>
    <row r="193" s="10" customFormat="1" ht="16.5" customHeight="1">
      <c r="B193" s="238"/>
      <c r="C193" s="239"/>
      <c r="D193" s="239"/>
      <c r="E193" s="240" t="s">
        <v>23</v>
      </c>
      <c r="F193" s="241" t="s">
        <v>320</v>
      </c>
      <c r="G193" s="242"/>
      <c r="H193" s="242"/>
      <c r="I193" s="242"/>
      <c r="J193" s="239"/>
      <c r="K193" s="243">
        <v>336.524</v>
      </c>
      <c r="L193" s="239"/>
      <c r="M193" s="239"/>
      <c r="N193" s="239"/>
      <c r="O193" s="239"/>
      <c r="P193" s="239"/>
      <c r="Q193" s="239"/>
      <c r="R193" s="244"/>
      <c r="T193" s="245"/>
      <c r="U193" s="239"/>
      <c r="V193" s="239"/>
      <c r="W193" s="239"/>
      <c r="X193" s="239"/>
      <c r="Y193" s="239"/>
      <c r="Z193" s="239"/>
      <c r="AA193" s="246"/>
      <c r="AT193" s="247" t="s">
        <v>204</v>
      </c>
      <c r="AU193" s="247" t="s">
        <v>147</v>
      </c>
      <c r="AV193" s="10" t="s">
        <v>147</v>
      </c>
      <c r="AW193" s="10" t="s">
        <v>205</v>
      </c>
      <c r="AX193" s="10" t="s">
        <v>25</v>
      </c>
      <c r="AY193" s="247" t="s">
        <v>192</v>
      </c>
    </row>
    <row r="194" s="1" customFormat="1" ht="25.5" customHeight="1">
      <c r="B194" s="46"/>
      <c r="C194" s="219" t="s">
        <v>331</v>
      </c>
      <c r="D194" s="219" t="s">
        <v>193</v>
      </c>
      <c r="E194" s="220" t="s">
        <v>322</v>
      </c>
      <c r="F194" s="221" t="s">
        <v>323</v>
      </c>
      <c r="G194" s="221"/>
      <c r="H194" s="221"/>
      <c r="I194" s="221"/>
      <c r="J194" s="222" t="s">
        <v>240</v>
      </c>
      <c r="K194" s="223">
        <v>77.200000000000003</v>
      </c>
      <c r="L194" s="224">
        <v>0</v>
      </c>
      <c r="M194" s="225"/>
      <c r="N194" s="226">
        <f>ROUND(L194*K194,2)</f>
        <v>0</v>
      </c>
      <c r="O194" s="226"/>
      <c r="P194" s="226"/>
      <c r="Q194" s="226"/>
      <c r="R194" s="48"/>
      <c r="T194" s="227" t="s">
        <v>23</v>
      </c>
      <c r="U194" s="56" t="s">
        <v>47</v>
      </c>
      <c r="V194" s="47"/>
      <c r="W194" s="228">
        <f>V194*K194</f>
        <v>0</v>
      </c>
      <c r="X194" s="228">
        <v>0</v>
      </c>
      <c r="Y194" s="228">
        <f>X194*K194</f>
        <v>0</v>
      </c>
      <c r="Z194" s="228">
        <v>0.00191</v>
      </c>
      <c r="AA194" s="229">
        <f>Z194*K194</f>
        <v>0.147452</v>
      </c>
      <c r="AR194" s="22" t="s">
        <v>267</v>
      </c>
      <c r="AT194" s="22" t="s">
        <v>193</v>
      </c>
      <c r="AU194" s="22" t="s">
        <v>147</v>
      </c>
      <c r="AY194" s="22" t="s">
        <v>192</v>
      </c>
      <c r="BE194" s="142">
        <f>IF(U194="základní",N194,0)</f>
        <v>0</v>
      </c>
      <c r="BF194" s="142">
        <f>IF(U194="snížená",N194,0)</f>
        <v>0</v>
      </c>
      <c r="BG194" s="142">
        <f>IF(U194="zákl. přenesená",N194,0)</f>
        <v>0</v>
      </c>
      <c r="BH194" s="142">
        <f>IF(U194="sníž. přenesená",N194,0)</f>
        <v>0</v>
      </c>
      <c r="BI194" s="142">
        <f>IF(U194="nulová",N194,0)</f>
        <v>0</v>
      </c>
      <c r="BJ194" s="22" t="s">
        <v>25</v>
      </c>
      <c r="BK194" s="142">
        <f>ROUND(L194*K194,2)</f>
        <v>0</v>
      </c>
      <c r="BL194" s="22" t="s">
        <v>267</v>
      </c>
      <c r="BM194" s="22" t="s">
        <v>324</v>
      </c>
    </row>
    <row r="195" s="10" customFormat="1" ht="16.5" customHeight="1">
      <c r="B195" s="238"/>
      <c r="C195" s="239"/>
      <c r="D195" s="239"/>
      <c r="E195" s="240" t="s">
        <v>23</v>
      </c>
      <c r="F195" s="241" t="s">
        <v>325</v>
      </c>
      <c r="G195" s="242"/>
      <c r="H195" s="242"/>
      <c r="I195" s="242"/>
      <c r="J195" s="239"/>
      <c r="K195" s="243">
        <v>77.200000000000003</v>
      </c>
      <c r="L195" s="239"/>
      <c r="M195" s="239"/>
      <c r="N195" s="239"/>
      <c r="O195" s="239"/>
      <c r="P195" s="239"/>
      <c r="Q195" s="239"/>
      <c r="R195" s="244"/>
      <c r="T195" s="245"/>
      <c r="U195" s="239"/>
      <c r="V195" s="239"/>
      <c r="W195" s="239"/>
      <c r="X195" s="239"/>
      <c r="Y195" s="239"/>
      <c r="Z195" s="239"/>
      <c r="AA195" s="246"/>
      <c r="AT195" s="247" t="s">
        <v>204</v>
      </c>
      <c r="AU195" s="247" t="s">
        <v>147</v>
      </c>
      <c r="AV195" s="10" t="s">
        <v>147</v>
      </c>
      <c r="AW195" s="10" t="s">
        <v>205</v>
      </c>
      <c r="AX195" s="10" t="s">
        <v>25</v>
      </c>
      <c r="AY195" s="247" t="s">
        <v>192</v>
      </c>
    </row>
    <row r="196" s="1" customFormat="1" ht="16.5" customHeight="1">
      <c r="B196" s="46"/>
      <c r="C196" s="219" t="s">
        <v>335</v>
      </c>
      <c r="D196" s="219" t="s">
        <v>193</v>
      </c>
      <c r="E196" s="220" t="s">
        <v>327</v>
      </c>
      <c r="F196" s="221" t="s">
        <v>328</v>
      </c>
      <c r="G196" s="221"/>
      <c r="H196" s="221"/>
      <c r="I196" s="221"/>
      <c r="J196" s="222" t="s">
        <v>240</v>
      </c>
      <c r="K196" s="223">
        <v>57.799999999999997</v>
      </c>
      <c r="L196" s="224">
        <v>0</v>
      </c>
      <c r="M196" s="225"/>
      <c r="N196" s="226">
        <f>ROUND(L196*K196,2)</f>
        <v>0</v>
      </c>
      <c r="O196" s="226"/>
      <c r="P196" s="226"/>
      <c r="Q196" s="226"/>
      <c r="R196" s="48"/>
      <c r="T196" s="227" t="s">
        <v>23</v>
      </c>
      <c r="U196" s="56" t="s">
        <v>47</v>
      </c>
      <c r="V196" s="47"/>
      <c r="W196" s="228">
        <f>V196*K196</f>
        <v>0</v>
      </c>
      <c r="X196" s="228">
        <v>0</v>
      </c>
      <c r="Y196" s="228">
        <f>X196*K196</f>
        <v>0</v>
      </c>
      <c r="Z196" s="228">
        <v>0.00175</v>
      </c>
      <c r="AA196" s="229">
        <f>Z196*K196</f>
        <v>0.10115</v>
      </c>
      <c r="AR196" s="22" t="s">
        <v>267</v>
      </c>
      <c r="AT196" s="22" t="s">
        <v>193</v>
      </c>
      <c r="AU196" s="22" t="s">
        <v>147</v>
      </c>
      <c r="AY196" s="22" t="s">
        <v>192</v>
      </c>
      <c r="BE196" s="142">
        <f>IF(U196="základní",N196,0)</f>
        <v>0</v>
      </c>
      <c r="BF196" s="142">
        <f>IF(U196="snížená",N196,0)</f>
        <v>0</v>
      </c>
      <c r="BG196" s="142">
        <f>IF(U196="zákl. přenesená",N196,0)</f>
        <v>0</v>
      </c>
      <c r="BH196" s="142">
        <f>IF(U196="sníž. přenesená",N196,0)</f>
        <v>0</v>
      </c>
      <c r="BI196" s="142">
        <f>IF(U196="nulová",N196,0)</f>
        <v>0</v>
      </c>
      <c r="BJ196" s="22" t="s">
        <v>25</v>
      </c>
      <c r="BK196" s="142">
        <f>ROUND(L196*K196,2)</f>
        <v>0</v>
      </c>
      <c r="BL196" s="22" t="s">
        <v>267</v>
      </c>
      <c r="BM196" s="22" t="s">
        <v>329</v>
      </c>
    </row>
    <row r="197" s="10" customFormat="1" ht="16.5" customHeight="1">
      <c r="B197" s="238"/>
      <c r="C197" s="239"/>
      <c r="D197" s="239"/>
      <c r="E197" s="240" t="s">
        <v>23</v>
      </c>
      <c r="F197" s="241" t="s">
        <v>330</v>
      </c>
      <c r="G197" s="242"/>
      <c r="H197" s="242"/>
      <c r="I197" s="242"/>
      <c r="J197" s="239"/>
      <c r="K197" s="243">
        <v>57.799999999999997</v>
      </c>
      <c r="L197" s="239"/>
      <c r="M197" s="239"/>
      <c r="N197" s="239"/>
      <c r="O197" s="239"/>
      <c r="P197" s="239"/>
      <c r="Q197" s="239"/>
      <c r="R197" s="244"/>
      <c r="T197" s="245"/>
      <c r="U197" s="239"/>
      <c r="V197" s="239"/>
      <c r="W197" s="239"/>
      <c r="X197" s="239"/>
      <c r="Y197" s="239"/>
      <c r="Z197" s="239"/>
      <c r="AA197" s="246"/>
      <c r="AT197" s="247" t="s">
        <v>204</v>
      </c>
      <c r="AU197" s="247" t="s">
        <v>147</v>
      </c>
      <c r="AV197" s="10" t="s">
        <v>147</v>
      </c>
      <c r="AW197" s="10" t="s">
        <v>205</v>
      </c>
      <c r="AX197" s="10" t="s">
        <v>25</v>
      </c>
      <c r="AY197" s="247" t="s">
        <v>192</v>
      </c>
    </row>
    <row r="198" s="1" customFormat="1" ht="16.5" customHeight="1">
      <c r="B198" s="46"/>
      <c r="C198" s="219" t="s">
        <v>340</v>
      </c>
      <c r="D198" s="219" t="s">
        <v>193</v>
      </c>
      <c r="E198" s="220" t="s">
        <v>332</v>
      </c>
      <c r="F198" s="221" t="s">
        <v>333</v>
      </c>
      <c r="G198" s="221"/>
      <c r="H198" s="221"/>
      <c r="I198" s="221"/>
      <c r="J198" s="222" t="s">
        <v>240</v>
      </c>
      <c r="K198" s="223">
        <v>336.524</v>
      </c>
      <c r="L198" s="224">
        <v>0</v>
      </c>
      <c r="M198" s="225"/>
      <c r="N198" s="226">
        <f>ROUND(L198*K198,2)</f>
        <v>0</v>
      </c>
      <c r="O198" s="226"/>
      <c r="P198" s="226"/>
      <c r="Q198" s="226"/>
      <c r="R198" s="48"/>
      <c r="T198" s="227" t="s">
        <v>23</v>
      </c>
      <c r="U198" s="56" t="s">
        <v>47</v>
      </c>
      <c r="V198" s="47"/>
      <c r="W198" s="228">
        <f>V198*K198</f>
        <v>0</v>
      </c>
      <c r="X198" s="228">
        <v>0</v>
      </c>
      <c r="Y198" s="228">
        <f>X198*K198</f>
        <v>0</v>
      </c>
      <c r="Z198" s="228">
        <v>0.0025999999999999999</v>
      </c>
      <c r="AA198" s="229">
        <f>Z198*K198</f>
        <v>0.87496239999999992</v>
      </c>
      <c r="AR198" s="22" t="s">
        <v>267</v>
      </c>
      <c r="AT198" s="22" t="s">
        <v>193</v>
      </c>
      <c r="AU198" s="22" t="s">
        <v>147</v>
      </c>
      <c r="AY198" s="22" t="s">
        <v>192</v>
      </c>
      <c r="BE198" s="142">
        <f>IF(U198="základní",N198,0)</f>
        <v>0</v>
      </c>
      <c r="BF198" s="142">
        <f>IF(U198="snížená",N198,0)</f>
        <v>0</v>
      </c>
      <c r="BG198" s="142">
        <f>IF(U198="zákl. přenesená",N198,0)</f>
        <v>0</v>
      </c>
      <c r="BH198" s="142">
        <f>IF(U198="sníž. přenesená",N198,0)</f>
        <v>0</v>
      </c>
      <c r="BI198" s="142">
        <f>IF(U198="nulová",N198,0)</f>
        <v>0</v>
      </c>
      <c r="BJ198" s="22" t="s">
        <v>25</v>
      </c>
      <c r="BK198" s="142">
        <f>ROUND(L198*K198,2)</f>
        <v>0</v>
      </c>
      <c r="BL198" s="22" t="s">
        <v>267</v>
      </c>
      <c r="BM198" s="22" t="s">
        <v>334</v>
      </c>
    </row>
    <row r="199" s="10" customFormat="1" ht="16.5" customHeight="1">
      <c r="B199" s="238"/>
      <c r="C199" s="239"/>
      <c r="D199" s="239"/>
      <c r="E199" s="240" t="s">
        <v>23</v>
      </c>
      <c r="F199" s="241" t="s">
        <v>320</v>
      </c>
      <c r="G199" s="242"/>
      <c r="H199" s="242"/>
      <c r="I199" s="242"/>
      <c r="J199" s="239"/>
      <c r="K199" s="243">
        <v>336.524</v>
      </c>
      <c r="L199" s="239"/>
      <c r="M199" s="239"/>
      <c r="N199" s="239"/>
      <c r="O199" s="239"/>
      <c r="P199" s="239"/>
      <c r="Q199" s="239"/>
      <c r="R199" s="244"/>
      <c r="T199" s="245"/>
      <c r="U199" s="239"/>
      <c r="V199" s="239"/>
      <c r="W199" s="239"/>
      <c r="X199" s="239"/>
      <c r="Y199" s="239"/>
      <c r="Z199" s="239"/>
      <c r="AA199" s="246"/>
      <c r="AT199" s="247" t="s">
        <v>204</v>
      </c>
      <c r="AU199" s="247" t="s">
        <v>147</v>
      </c>
      <c r="AV199" s="10" t="s">
        <v>147</v>
      </c>
      <c r="AW199" s="10" t="s">
        <v>205</v>
      </c>
      <c r="AX199" s="10" t="s">
        <v>25</v>
      </c>
      <c r="AY199" s="247" t="s">
        <v>192</v>
      </c>
    </row>
    <row r="200" s="1" customFormat="1" ht="16.5" customHeight="1">
      <c r="B200" s="46"/>
      <c r="C200" s="219" t="s">
        <v>345</v>
      </c>
      <c r="D200" s="219" t="s">
        <v>193</v>
      </c>
      <c r="E200" s="220" t="s">
        <v>336</v>
      </c>
      <c r="F200" s="221" t="s">
        <v>337</v>
      </c>
      <c r="G200" s="221"/>
      <c r="H200" s="221"/>
      <c r="I200" s="221"/>
      <c r="J200" s="222" t="s">
        <v>240</v>
      </c>
      <c r="K200" s="223">
        <v>518</v>
      </c>
      <c r="L200" s="224">
        <v>0</v>
      </c>
      <c r="M200" s="225"/>
      <c r="N200" s="226">
        <f>ROUND(L200*K200,2)</f>
        <v>0</v>
      </c>
      <c r="O200" s="226"/>
      <c r="P200" s="226"/>
      <c r="Q200" s="226"/>
      <c r="R200" s="48"/>
      <c r="T200" s="227" t="s">
        <v>23</v>
      </c>
      <c r="U200" s="56" t="s">
        <v>47</v>
      </c>
      <c r="V200" s="47"/>
      <c r="W200" s="228">
        <f>V200*K200</f>
        <v>0</v>
      </c>
      <c r="X200" s="228">
        <v>0</v>
      </c>
      <c r="Y200" s="228">
        <f>X200*K200</f>
        <v>0</v>
      </c>
      <c r="Z200" s="228">
        <v>0.0039399999999999999</v>
      </c>
      <c r="AA200" s="229">
        <f>Z200*K200</f>
        <v>2.0409199999999998</v>
      </c>
      <c r="AR200" s="22" t="s">
        <v>267</v>
      </c>
      <c r="AT200" s="22" t="s">
        <v>193</v>
      </c>
      <c r="AU200" s="22" t="s">
        <v>147</v>
      </c>
      <c r="AY200" s="22" t="s">
        <v>192</v>
      </c>
      <c r="BE200" s="142">
        <f>IF(U200="základní",N200,0)</f>
        <v>0</v>
      </c>
      <c r="BF200" s="142">
        <f>IF(U200="snížená",N200,0)</f>
        <v>0</v>
      </c>
      <c r="BG200" s="142">
        <f>IF(U200="zákl. přenesená",N200,0)</f>
        <v>0</v>
      </c>
      <c r="BH200" s="142">
        <f>IF(U200="sníž. přenesená",N200,0)</f>
        <v>0</v>
      </c>
      <c r="BI200" s="142">
        <f>IF(U200="nulová",N200,0)</f>
        <v>0</v>
      </c>
      <c r="BJ200" s="22" t="s">
        <v>25</v>
      </c>
      <c r="BK200" s="142">
        <f>ROUND(L200*K200,2)</f>
        <v>0</v>
      </c>
      <c r="BL200" s="22" t="s">
        <v>267</v>
      </c>
      <c r="BM200" s="22" t="s">
        <v>338</v>
      </c>
    </row>
    <row r="201" s="10" customFormat="1" ht="16.5" customHeight="1">
      <c r="B201" s="238"/>
      <c r="C201" s="239"/>
      <c r="D201" s="239"/>
      <c r="E201" s="240" t="s">
        <v>23</v>
      </c>
      <c r="F201" s="241" t="s">
        <v>339</v>
      </c>
      <c r="G201" s="242"/>
      <c r="H201" s="242"/>
      <c r="I201" s="242"/>
      <c r="J201" s="239"/>
      <c r="K201" s="243">
        <v>518</v>
      </c>
      <c r="L201" s="239"/>
      <c r="M201" s="239"/>
      <c r="N201" s="239"/>
      <c r="O201" s="239"/>
      <c r="P201" s="239"/>
      <c r="Q201" s="239"/>
      <c r="R201" s="244"/>
      <c r="T201" s="245"/>
      <c r="U201" s="239"/>
      <c r="V201" s="239"/>
      <c r="W201" s="239"/>
      <c r="X201" s="239"/>
      <c r="Y201" s="239"/>
      <c r="Z201" s="239"/>
      <c r="AA201" s="246"/>
      <c r="AT201" s="247" t="s">
        <v>204</v>
      </c>
      <c r="AU201" s="247" t="s">
        <v>147</v>
      </c>
      <c r="AV201" s="10" t="s">
        <v>147</v>
      </c>
      <c r="AW201" s="10" t="s">
        <v>205</v>
      </c>
      <c r="AX201" s="10" t="s">
        <v>25</v>
      </c>
      <c r="AY201" s="247" t="s">
        <v>192</v>
      </c>
    </row>
    <row r="202" s="1" customFormat="1" ht="16.5" customHeight="1">
      <c r="B202" s="46"/>
      <c r="C202" s="219" t="s">
        <v>350</v>
      </c>
      <c r="D202" s="219" t="s">
        <v>193</v>
      </c>
      <c r="E202" s="220" t="s">
        <v>341</v>
      </c>
      <c r="F202" s="221" t="s">
        <v>342</v>
      </c>
      <c r="G202" s="221"/>
      <c r="H202" s="221"/>
      <c r="I202" s="221"/>
      <c r="J202" s="222" t="s">
        <v>196</v>
      </c>
      <c r="K202" s="223">
        <v>34</v>
      </c>
      <c r="L202" s="224">
        <v>0</v>
      </c>
      <c r="M202" s="225"/>
      <c r="N202" s="226">
        <f>ROUND(L202*K202,2)</f>
        <v>0</v>
      </c>
      <c r="O202" s="226"/>
      <c r="P202" s="226"/>
      <c r="Q202" s="226"/>
      <c r="R202" s="48"/>
      <c r="T202" s="227" t="s">
        <v>23</v>
      </c>
      <c r="U202" s="56" t="s">
        <v>47</v>
      </c>
      <c r="V202" s="47"/>
      <c r="W202" s="228">
        <f>V202*K202</f>
        <v>0</v>
      </c>
      <c r="X202" s="228">
        <v>0</v>
      </c>
      <c r="Y202" s="228">
        <f>X202*K202</f>
        <v>0</v>
      </c>
      <c r="Z202" s="228">
        <v>0.0039399999999999999</v>
      </c>
      <c r="AA202" s="229">
        <f>Z202*K202</f>
        <v>0.13396</v>
      </c>
      <c r="AR202" s="22" t="s">
        <v>267</v>
      </c>
      <c r="AT202" s="22" t="s">
        <v>193</v>
      </c>
      <c r="AU202" s="22" t="s">
        <v>147</v>
      </c>
      <c r="AY202" s="22" t="s">
        <v>192</v>
      </c>
      <c r="BE202" s="142">
        <f>IF(U202="základní",N202,0)</f>
        <v>0</v>
      </c>
      <c r="BF202" s="142">
        <f>IF(U202="snížená",N202,0)</f>
        <v>0</v>
      </c>
      <c r="BG202" s="142">
        <f>IF(U202="zákl. přenesená",N202,0)</f>
        <v>0</v>
      </c>
      <c r="BH202" s="142">
        <f>IF(U202="sníž. přenesená",N202,0)</f>
        <v>0</v>
      </c>
      <c r="BI202" s="142">
        <f>IF(U202="nulová",N202,0)</f>
        <v>0</v>
      </c>
      <c r="BJ202" s="22" t="s">
        <v>25</v>
      </c>
      <c r="BK202" s="142">
        <f>ROUND(L202*K202,2)</f>
        <v>0</v>
      </c>
      <c r="BL202" s="22" t="s">
        <v>267</v>
      </c>
      <c r="BM202" s="22" t="s">
        <v>343</v>
      </c>
    </row>
    <row r="203" s="10" customFormat="1" ht="16.5" customHeight="1">
      <c r="B203" s="238"/>
      <c r="C203" s="239"/>
      <c r="D203" s="239"/>
      <c r="E203" s="240" t="s">
        <v>23</v>
      </c>
      <c r="F203" s="241" t="s">
        <v>344</v>
      </c>
      <c r="G203" s="242"/>
      <c r="H203" s="242"/>
      <c r="I203" s="242"/>
      <c r="J203" s="239"/>
      <c r="K203" s="243">
        <v>34</v>
      </c>
      <c r="L203" s="239"/>
      <c r="M203" s="239"/>
      <c r="N203" s="239"/>
      <c r="O203" s="239"/>
      <c r="P203" s="239"/>
      <c r="Q203" s="239"/>
      <c r="R203" s="244"/>
      <c r="T203" s="245"/>
      <c r="U203" s="239"/>
      <c r="V203" s="239"/>
      <c r="W203" s="239"/>
      <c r="X203" s="239"/>
      <c r="Y203" s="239"/>
      <c r="Z203" s="239"/>
      <c r="AA203" s="246"/>
      <c r="AT203" s="247" t="s">
        <v>204</v>
      </c>
      <c r="AU203" s="247" t="s">
        <v>147</v>
      </c>
      <c r="AV203" s="10" t="s">
        <v>147</v>
      </c>
      <c r="AW203" s="10" t="s">
        <v>205</v>
      </c>
      <c r="AX203" s="10" t="s">
        <v>25</v>
      </c>
      <c r="AY203" s="247" t="s">
        <v>192</v>
      </c>
    </row>
    <row r="204" s="9" customFormat="1" ht="29.88" customHeight="1">
      <c r="B204" s="206"/>
      <c r="C204" s="207"/>
      <c r="D204" s="216" t="s">
        <v>165</v>
      </c>
      <c r="E204" s="216"/>
      <c r="F204" s="216"/>
      <c r="G204" s="216"/>
      <c r="H204" s="216"/>
      <c r="I204" s="216"/>
      <c r="J204" s="216"/>
      <c r="K204" s="216"/>
      <c r="L204" s="216"/>
      <c r="M204" s="216"/>
      <c r="N204" s="217">
        <f>BK204</f>
        <v>0</v>
      </c>
      <c r="O204" s="218"/>
      <c r="P204" s="218"/>
      <c r="Q204" s="218"/>
      <c r="R204" s="209"/>
      <c r="T204" s="210"/>
      <c r="U204" s="207"/>
      <c r="V204" s="207"/>
      <c r="W204" s="211">
        <f>SUM(W205:W212)</f>
        <v>0</v>
      </c>
      <c r="X204" s="207"/>
      <c r="Y204" s="211">
        <f>SUM(Y205:Y212)</f>
        <v>0</v>
      </c>
      <c r="Z204" s="207"/>
      <c r="AA204" s="212">
        <f>SUM(AA205:AA212)</f>
        <v>26.428198999999999</v>
      </c>
      <c r="AR204" s="213" t="s">
        <v>147</v>
      </c>
      <c r="AT204" s="214" t="s">
        <v>81</v>
      </c>
      <c r="AU204" s="214" t="s">
        <v>25</v>
      </c>
      <c r="AY204" s="213" t="s">
        <v>192</v>
      </c>
      <c r="BK204" s="215">
        <f>SUM(BK205:BK212)</f>
        <v>0</v>
      </c>
    </row>
    <row r="205" s="1" customFormat="1" ht="25.5" customHeight="1">
      <c r="B205" s="46"/>
      <c r="C205" s="219" t="s">
        <v>355</v>
      </c>
      <c r="D205" s="219" t="s">
        <v>193</v>
      </c>
      <c r="E205" s="220" t="s">
        <v>346</v>
      </c>
      <c r="F205" s="221" t="s">
        <v>347</v>
      </c>
      <c r="G205" s="221"/>
      <c r="H205" s="221"/>
      <c r="I205" s="221"/>
      <c r="J205" s="222" t="s">
        <v>23</v>
      </c>
      <c r="K205" s="223">
        <v>3247.4569999999999</v>
      </c>
      <c r="L205" s="224">
        <v>0</v>
      </c>
      <c r="M205" s="225"/>
      <c r="N205" s="226">
        <f>ROUND(L205*K205,2)</f>
        <v>0</v>
      </c>
      <c r="O205" s="226"/>
      <c r="P205" s="226"/>
      <c r="Q205" s="226"/>
      <c r="R205" s="48"/>
      <c r="T205" s="227" t="s">
        <v>23</v>
      </c>
      <c r="U205" s="56" t="s">
        <v>47</v>
      </c>
      <c r="V205" s="47"/>
      <c r="W205" s="228">
        <f>V205*K205</f>
        <v>0</v>
      </c>
      <c r="X205" s="228">
        <v>0</v>
      </c>
      <c r="Y205" s="228">
        <f>X205*K205</f>
        <v>0</v>
      </c>
      <c r="Z205" s="228">
        <v>0.0070000000000000001</v>
      </c>
      <c r="AA205" s="229">
        <f>Z205*K205</f>
        <v>22.732199000000001</v>
      </c>
      <c r="AR205" s="22" t="s">
        <v>267</v>
      </c>
      <c r="AT205" s="22" t="s">
        <v>193</v>
      </c>
      <c r="AU205" s="22" t="s">
        <v>147</v>
      </c>
      <c r="AY205" s="22" t="s">
        <v>192</v>
      </c>
      <c r="BE205" s="142">
        <f>IF(U205="základní",N205,0)</f>
        <v>0</v>
      </c>
      <c r="BF205" s="142">
        <f>IF(U205="snížená",N205,0)</f>
        <v>0</v>
      </c>
      <c r="BG205" s="142">
        <f>IF(U205="zákl. přenesená",N205,0)</f>
        <v>0</v>
      </c>
      <c r="BH205" s="142">
        <f>IF(U205="sníž. přenesená",N205,0)</f>
        <v>0</v>
      </c>
      <c r="BI205" s="142">
        <f>IF(U205="nulová",N205,0)</f>
        <v>0</v>
      </c>
      <c r="BJ205" s="22" t="s">
        <v>25</v>
      </c>
      <c r="BK205" s="142">
        <f>ROUND(L205*K205,2)</f>
        <v>0</v>
      </c>
      <c r="BL205" s="22" t="s">
        <v>267</v>
      </c>
      <c r="BM205" s="22" t="s">
        <v>348</v>
      </c>
    </row>
    <row r="206" s="10" customFormat="1" ht="16.5" customHeight="1">
      <c r="B206" s="238"/>
      <c r="C206" s="239"/>
      <c r="D206" s="239"/>
      <c r="E206" s="240" t="s">
        <v>23</v>
      </c>
      <c r="F206" s="241" t="s">
        <v>349</v>
      </c>
      <c r="G206" s="242"/>
      <c r="H206" s="242"/>
      <c r="I206" s="242"/>
      <c r="J206" s="239"/>
      <c r="K206" s="243">
        <v>3247.4566</v>
      </c>
      <c r="L206" s="239"/>
      <c r="M206" s="239"/>
      <c r="N206" s="239"/>
      <c r="O206" s="239"/>
      <c r="P206" s="239"/>
      <c r="Q206" s="239"/>
      <c r="R206" s="244"/>
      <c r="T206" s="245"/>
      <c r="U206" s="239"/>
      <c r="V206" s="239"/>
      <c r="W206" s="239"/>
      <c r="X206" s="239"/>
      <c r="Y206" s="239"/>
      <c r="Z206" s="239"/>
      <c r="AA206" s="246"/>
      <c r="AT206" s="247" t="s">
        <v>204</v>
      </c>
      <c r="AU206" s="247" t="s">
        <v>147</v>
      </c>
      <c r="AV206" s="10" t="s">
        <v>147</v>
      </c>
      <c r="AW206" s="10" t="s">
        <v>205</v>
      </c>
      <c r="AX206" s="10" t="s">
        <v>25</v>
      </c>
      <c r="AY206" s="247" t="s">
        <v>192</v>
      </c>
    </row>
    <row r="207" s="1" customFormat="1" ht="38.25" customHeight="1">
      <c r="B207" s="46"/>
      <c r="C207" s="219" t="s">
        <v>360</v>
      </c>
      <c r="D207" s="219" t="s">
        <v>193</v>
      </c>
      <c r="E207" s="220" t="s">
        <v>351</v>
      </c>
      <c r="F207" s="221" t="s">
        <v>352</v>
      </c>
      <c r="G207" s="221"/>
      <c r="H207" s="221"/>
      <c r="I207" s="221"/>
      <c r="J207" s="222" t="s">
        <v>210</v>
      </c>
      <c r="K207" s="223">
        <v>336</v>
      </c>
      <c r="L207" s="224">
        <v>0</v>
      </c>
      <c r="M207" s="225"/>
      <c r="N207" s="226">
        <f>ROUND(L207*K207,2)</f>
        <v>0</v>
      </c>
      <c r="O207" s="226"/>
      <c r="P207" s="226"/>
      <c r="Q207" s="226"/>
      <c r="R207" s="48"/>
      <c r="T207" s="227" t="s">
        <v>23</v>
      </c>
      <c r="U207" s="56" t="s">
        <v>47</v>
      </c>
      <c r="V207" s="47"/>
      <c r="W207" s="228">
        <f>V207*K207</f>
        <v>0</v>
      </c>
      <c r="X207" s="228">
        <v>0</v>
      </c>
      <c r="Y207" s="228">
        <f>X207*K207</f>
        <v>0</v>
      </c>
      <c r="Z207" s="228">
        <v>0.010999999999999999</v>
      </c>
      <c r="AA207" s="229">
        <f>Z207*K207</f>
        <v>3.6959999999999997</v>
      </c>
      <c r="AR207" s="22" t="s">
        <v>267</v>
      </c>
      <c r="AT207" s="22" t="s">
        <v>193</v>
      </c>
      <c r="AU207" s="22" t="s">
        <v>147</v>
      </c>
      <c r="AY207" s="22" t="s">
        <v>192</v>
      </c>
      <c r="BE207" s="142">
        <f>IF(U207="základní",N207,0)</f>
        <v>0</v>
      </c>
      <c r="BF207" s="142">
        <f>IF(U207="snížená",N207,0)</f>
        <v>0</v>
      </c>
      <c r="BG207" s="142">
        <f>IF(U207="zákl. přenesená",N207,0)</f>
        <v>0</v>
      </c>
      <c r="BH207" s="142">
        <f>IF(U207="sníž. přenesená",N207,0)</f>
        <v>0</v>
      </c>
      <c r="BI207" s="142">
        <f>IF(U207="nulová",N207,0)</f>
        <v>0</v>
      </c>
      <c r="BJ207" s="22" t="s">
        <v>25</v>
      </c>
      <c r="BK207" s="142">
        <f>ROUND(L207*K207,2)</f>
        <v>0</v>
      </c>
      <c r="BL207" s="22" t="s">
        <v>267</v>
      </c>
      <c r="BM207" s="22" t="s">
        <v>415</v>
      </c>
    </row>
    <row r="208" s="10" customFormat="1" ht="16.5" customHeight="1">
      <c r="B208" s="238"/>
      <c r="C208" s="239"/>
      <c r="D208" s="239"/>
      <c r="E208" s="240" t="s">
        <v>23</v>
      </c>
      <c r="F208" s="241" t="s">
        <v>354</v>
      </c>
      <c r="G208" s="242"/>
      <c r="H208" s="242"/>
      <c r="I208" s="242"/>
      <c r="J208" s="239"/>
      <c r="K208" s="243">
        <v>336</v>
      </c>
      <c r="L208" s="239"/>
      <c r="M208" s="239"/>
      <c r="N208" s="239"/>
      <c r="O208" s="239"/>
      <c r="P208" s="239"/>
      <c r="Q208" s="239"/>
      <c r="R208" s="244"/>
      <c r="T208" s="245"/>
      <c r="U208" s="239"/>
      <c r="V208" s="239"/>
      <c r="W208" s="239"/>
      <c r="X208" s="239"/>
      <c r="Y208" s="239"/>
      <c r="Z208" s="239"/>
      <c r="AA208" s="246"/>
      <c r="AT208" s="247" t="s">
        <v>204</v>
      </c>
      <c r="AU208" s="247" t="s">
        <v>147</v>
      </c>
      <c r="AV208" s="10" t="s">
        <v>147</v>
      </c>
      <c r="AW208" s="10" t="s">
        <v>205</v>
      </c>
      <c r="AX208" s="10" t="s">
        <v>25</v>
      </c>
      <c r="AY208" s="247" t="s">
        <v>192</v>
      </c>
    </row>
    <row r="209" s="1" customFormat="1" ht="16.5" customHeight="1">
      <c r="B209" s="46"/>
      <c r="C209" s="219" t="s">
        <v>364</v>
      </c>
      <c r="D209" s="219" t="s">
        <v>193</v>
      </c>
      <c r="E209" s="220" t="s">
        <v>356</v>
      </c>
      <c r="F209" s="221" t="s">
        <v>357</v>
      </c>
      <c r="G209" s="221"/>
      <c r="H209" s="221"/>
      <c r="I209" s="221"/>
      <c r="J209" s="222" t="s">
        <v>210</v>
      </c>
      <c r="K209" s="223">
        <v>2934.085</v>
      </c>
      <c r="L209" s="224">
        <v>0</v>
      </c>
      <c r="M209" s="225"/>
      <c r="N209" s="226">
        <f>ROUND(L209*K209,2)</f>
        <v>0</v>
      </c>
      <c r="O209" s="226"/>
      <c r="P209" s="226"/>
      <c r="Q209" s="226"/>
      <c r="R209" s="48"/>
      <c r="T209" s="227" t="s">
        <v>23</v>
      </c>
      <c r="U209" s="56" t="s">
        <v>47</v>
      </c>
      <c r="V209" s="47"/>
      <c r="W209" s="228">
        <f>V209*K209</f>
        <v>0</v>
      </c>
      <c r="X209" s="228">
        <v>0</v>
      </c>
      <c r="Y209" s="228">
        <f>X209*K209</f>
        <v>0</v>
      </c>
      <c r="Z209" s="228">
        <v>0</v>
      </c>
      <c r="AA209" s="229">
        <f>Z209*K209</f>
        <v>0</v>
      </c>
      <c r="AR209" s="22" t="s">
        <v>267</v>
      </c>
      <c r="AT209" s="22" t="s">
        <v>193</v>
      </c>
      <c r="AU209" s="22" t="s">
        <v>147</v>
      </c>
      <c r="AY209" s="22" t="s">
        <v>192</v>
      </c>
      <c r="BE209" s="142">
        <f>IF(U209="základní",N209,0)</f>
        <v>0</v>
      </c>
      <c r="BF209" s="142">
        <f>IF(U209="snížená",N209,0)</f>
        <v>0</v>
      </c>
      <c r="BG209" s="142">
        <f>IF(U209="zákl. přenesená",N209,0)</f>
        <v>0</v>
      </c>
      <c r="BH209" s="142">
        <f>IF(U209="sníž. přenesená",N209,0)</f>
        <v>0</v>
      </c>
      <c r="BI209" s="142">
        <f>IF(U209="nulová",N209,0)</f>
        <v>0</v>
      </c>
      <c r="BJ209" s="22" t="s">
        <v>25</v>
      </c>
      <c r="BK209" s="142">
        <f>ROUND(L209*K209,2)</f>
        <v>0</v>
      </c>
      <c r="BL209" s="22" t="s">
        <v>267</v>
      </c>
      <c r="BM209" s="22" t="s">
        <v>358</v>
      </c>
    </row>
    <row r="210" s="10" customFormat="1" ht="16.5" customHeight="1">
      <c r="B210" s="238"/>
      <c r="C210" s="239"/>
      <c r="D210" s="239"/>
      <c r="E210" s="240" t="s">
        <v>23</v>
      </c>
      <c r="F210" s="241" t="s">
        <v>359</v>
      </c>
      <c r="G210" s="242"/>
      <c r="H210" s="242"/>
      <c r="I210" s="242"/>
      <c r="J210" s="239"/>
      <c r="K210" s="243">
        <v>2934.085</v>
      </c>
      <c r="L210" s="239"/>
      <c r="M210" s="239"/>
      <c r="N210" s="239"/>
      <c r="O210" s="239"/>
      <c r="P210" s="239"/>
      <c r="Q210" s="239"/>
      <c r="R210" s="244"/>
      <c r="T210" s="245"/>
      <c r="U210" s="239"/>
      <c r="V210" s="239"/>
      <c r="W210" s="239"/>
      <c r="X210" s="239"/>
      <c r="Y210" s="239"/>
      <c r="Z210" s="239"/>
      <c r="AA210" s="246"/>
      <c r="AT210" s="247" t="s">
        <v>204</v>
      </c>
      <c r="AU210" s="247" t="s">
        <v>147</v>
      </c>
      <c r="AV210" s="10" t="s">
        <v>147</v>
      </c>
      <c r="AW210" s="10" t="s">
        <v>205</v>
      </c>
      <c r="AX210" s="10" t="s">
        <v>25</v>
      </c>
      <c r="AY210" s="247" t="s">
        <v>192</v>
      </c>
    </row>
    <row r="211" s="1" customFormat="1" ht="16.5" customHeight="1">
      <c r="B211" s="46"/>
      <c r="C211" s="219" t="s">
        <v>370</v>
      </c>
      <c r="D211" s="219" t="s">
        <v>193</v>
      </c>
      <c r="E211" s="220" t="s">
        <v>361</v>
      </c>
      <c r="F211" s="221" t="s">
        <v>362</v>
      </c>
      <c r="G211" s="221"/>
      <c r="H211" s="221"/>
      <c r="I211" s="221"/>
      <c r="J211" s="222" t="s">
        <v>210</v>
      </c>
      <c r="K211" s="223">
        <v>2934.085</v>
      </c>
      <c r="L211" s="224">
        <v>0</v>
      </c>
      <c r="M211" s="225"/>
      <c r="N211" s="226">
        <f>ROUND(L211*K211,2)</f>
        <v>0</v>
      </c>
      <c r="O211" s="226"/>
      <c r="P211" s="226"/>
      <c r="Q211" s="226"/>
      <c r="R211" s="48"/>
      <c r="T211" s="227" t="s">
        <v>23</v>
      </c>
      <c r="U211" s="56" t="s">
        <v>47</v>
      </c>
      <c r="V211" s="47"/>
      <c r="W211" s="228">
        <f>V211*K211</f>
        <v>0</v>
      </c>
      <c r="X211" s="228">
        <v>0</v>
      </c>
      <c r="Y211" s="228">
        <f>X211*K211</f>
        <v>0</v>
      </c>
      <c r="Z211" s="228">
        <v>0</v>
      </c>
      <c r="AA211" s="229">
        <f>Z211*K211</f>
        <v>0</v>
      </c>
      <c r="AR211" s="22" t="s">
        <v>267</v>
      </c>
      <c r="AT211" s="22" t="s">
        <v>193</v>
      </c>
      <c r="AU211" s="22" t="s">
        <v>147</v>
      </c>
      <c r="AY211" s="22" t="s">
        <v>192</v>
      </c>
      <c r="BE211" s="142">
        <f>IF(U211="základní",N211,0)</f>
        <v>0</v>
      </c>
      <c r="BF211" s="142">
        <f>IF(U211="snížená",N211,0)</f>
        <v>0</v>
      </c>
      <c r="BG211" s="142">
        <f>IF(U211="zákl. přenesená",N211,0)</f>
        <v>0</v>
      </c>
      <c r="BH211" s="142">
        <f>IF(U211="sníž. přenesená",N211,0)</f>
        <v>0</v>
      </c>
      <c r="BI211" s="142">
        <f>IF(U211="nulová",N211,0)</f>
        <v>0</v>
      </c>
      <c r="BJ211" s="22" t="s">
        <v>25</v>
      </c>
      <c r="BK211" s="142">
        <f>ROUND(L211*K211,2)</f>
        <v>0</v>
      </c>
      <c r="BL211" s="22" t="s">
        <v>267</v>
      </c>
      <c r="BM211" s="22" t="s">
        <v>363</v>
      </c>
    </row>
    <row r="212" s="10" customFormat="1" ht="16.5" customHeight="1">
      <c r="B212" s="238"/>
      <c r="C212" s="239"/>
      <c r="D212" s="239"/>
      <c r="E212" s="240" t="s">
        <v>23</v>
      </c>
      <c r="F212" s="241" t="s">
        <v>359</v>
      </c>
      <c r="G212" s="242"/>
      <c r="H212" s="242"/>
      <c r="I212" s="242"/>
      <c r="J212" s="239"/>
      <c r="K212" s="243">
        <v>2934.085</v>
      </c>
      <c r="L212" s="239"/>
      <c r="M212" s="239"/>
      <c r="N212" s="239"/>
      <c r="O212" s="239"/>
      <c r="P212" s="239"/>
      <c r="Q212" s="239"/>
      <c r="R212" s="244"/>
      <c r="T212" s="245"/>
      <c r="U212" s="239"/>
      <c r="V212" s="239"/>
      <c r="W212" s="239"/>
      <c r="X212" s="239"/>
      <c r="Y212" s="239"/>
      <c r="Z212" s="239"/>
      <c r="AA212" s="246"/>
      <c r="AT212" s="247" t="s">
        <v>204</v>
      </c>
      <c r="AU212" s="247" t="s">
        <v>147</v>
      </c>
      <c r="AV212" s="10" t="s">
        <v>147</v>
      </c>
      <c r="AW212" s="10" t="s">
        <v>205</v>
      </c>
      <c r="AX212" s="10" t="s">
        <v>25</v>
      </c>
      <c r="AY212" s="247" t="s">
        <v>192</v>
      </c>
    </row>
    <row r="213" s="9" customFormat="1" ht="37.44" customHeight="1">
      <c r="B213" s="206"/>
      <c r="C213" s="207"/>
      <c r="D213" s="208" t="s">
        <v>166</v>
      </c>
      <c r="E213" s="208"/>
      <c r="F213" s="208"/>
      <c r="G213" s="208"/>
      <c r="H213" s="208"/>
      <c r="I213" s="208"/>
      <c r="J213" s="208"/>
      <c r="K213" s="208"/>
      <c r="L213" s="208"/>
      <c r="M213" s="208"/>
      <c r="N213" s="185">
        <f>BK213</f>
        <v>0</v>
      </c>
      <c r="O213" s="178"/>
      <c r="P213" s="178"/>
      <c r="Q213" s="178"/>
      <c r="R213" s="209"/>
      <c r="T213" s="210"/>
      <c r="U213" s="207"/>
      <c r="V213" s="207"/>
      <c r="W213" s="211">
        <f>W214</f>
        <v>0</v>
      </c>
      <c r="X213" s="207"/>
      <c r="Y213" s="211">
        <f>Y214</f>
        <v>0</v>
      </c>
      <c r="Z213" s="207"/>
      <c r="AA213" s="212">
        <f>AA214</f>
        <v>0</v>
      </c>
      <c r="AR213" s="213" t="s">
        <v>207</v>
      </c>
      <c r="AT213" s="214" t="s">
        <v>81</v>
      </c>
      <c r="AU213" s="214" t="s">
        <v>82</v>
      </c>
      <c r="AY213" s="213" t="s">
        <v>192</v>
      </c>
      <c r="BK213" s="215">
        <f>BK214</f>
        <v>0</v>
      </c>
    </row>
    <row r="214" s="9" customFormat="1" ht="19.92" customHeight="1">
      <c r="B214" s="206"/>
      <c r="C214" s="207"/>
      <c r="D214" s="216" t="s">
        <v>167</v>
      </c>
      <c r="E214" s="216"/>
      <c r="F214" s="216"/>
      <c r="G214" s="216"/>
      <c r="H214" s="216"/>
      <c r="I214" s="216"/>
      <c r="J214" s="216"/>
      <c r="K214" s="216"/>
      <c r="L214" s="216"/>
      <c r="M214" s="216"/>
      <c r="N214" s="217">
        <f>BK214</f>
        <v>0</v>
      </c>
      <c r="O214" s="218"/>
      <c r="P214" s="218"/>
      <c r="Q214" s="218"/>
      <c r="R214" s="209"/>
      <c r="T214" s="210"/>
      <c r="U214" s="207"/>
      <c r="V214" s="207"/>
      <c r="W214" s="211">
        <f>SUM(W215:W222)</f>
        <v>0</v>
      </c>
      <c r="X214" s="207"/>
      <c r="Y214" s="211">
        <f>SUM(Y215:Y222)</f>
        <v>0</v>
      </c>
      <c r="Z214" s="207"/>
      <c r="AA214" s="212">
        <f>SUM(AA215:AA222)</f>
        <v>0</v>
      </c>
      <c r="AR214" s="213" t="s">
        <v>207</v>
      </c>
      <c r="AT214" s="214" t="s">
        <v>81</v>
      </c>
      <c r="AU214" s="214" t="s">
        <v>25</v>
      </c>
      <c r="AY214" s="213" t="s">
        <v>192</v>
      </c>
      <c r="BK214" s="215">
        <f>SUM(BK215:BK222)</f>
        <v>0</v>
      </c>
    </row>
    <row r="215" s="1" customFormat="1" ht="25.5" customHeight="1">
      <c r="B215" s="46"/>
      <c r="C215" s="219" t="s">
        <v>374</v>
      </c>
      <c r="D215" s="219" t="s">
        <v>193</v>
      </c>
      <c r="E215" s="220" t="s">
        <v>365</v>
      </c>
      <c r="F215" s="221" t="s">
        <v>366</v>
      </c>
      <c r="G215" s="221"/>
      <c r="H215" s="221"/>
      <c r="I215" s="221"/>
      <c r="J215" s="222" t="s">
        <v>245</v>
      </c>
      <c r="K215" s="223">
        <v>67.072000000000003</v>
      </c>
      <c r="L215" s="224">
        <v>0</v>
      </c>
      <c r="M215" s="225"/>
      <c r="N215" s="226">
        <f>ROUND(L215*K215,2)</f>
        <v>0</v>
      </c>
      <c r="O215" s="226"/>
      <c r="P215" s="226"/>
      <c r="Q215" s="226"/>
      <c r="R215" s="48"/>
      <c r="T215" s="227" t="s">
        <v>23</v>
      </c>
      <c r="U215" s="56" t="s">
        <v>47</v>
      </c>
      <c r="V215" s="47"/>
      <c r="W215" s="228">
        <f>V215*K215</f>
        <v>0</v>
      </c>
      <c r="X215" s="228">
        <v>0</v>
      </c>
      <c r="Y215" s="228">
        <f>X215*K215</f>
        <v>0</v>
      </c>
      <c r="Z215" s="228">
        <v>0</v>
      </c>
      <c r="AA215" s="229">
        <f>Z215*K215</f>
        <v>0</v>
      </c>
      <c r="AR215" s="22" t="s">
        <v>367</v>
      </c>
      <c r="AT215" s="22" t="s">
        <v>193</v>
      </c>
      <c r="AU215" s="22" t="s">
        <v>147</v>
      </c>
      <c r="AY215" s="22" t="s">
        <v>192</v>
      </c>
      <c r="BE215" s="142">
        <f>IF(U215="základní",N215,0)</f>
        <v>0</v>
      </c>
      <c r="BF215" s="142">
        <f>IF(U215="snížená",N215,0)</f>
        <v>0</v>
      </c>
      <c r="BG215" s="142">
        <f>IF(U215="zákl. přenesená",N215,0)</f>
        <v>0</v>
      </c>
      <c r="BH215" s="142">
        <f>IF(U215="sníž. přenesená",N215,0)</f>
        <v>0</v>
      </c>
      <c r="BI215" s="142">
        <f>IF(U215="nulová",N215,0)</f>
        <v>0</v>
      </c>
      <c r="BJ215" s="22" t="s">
        <v>25</v>
      </c>
      <c r="BK215" s="142">
        <f>ROUND(L215*K215,2)</f>
        <v>0</v>
      </c>
      <c r="BL215" s="22" t="s">
        <v>367</v>
      </c>
      <c r="BM215" s="22" t="s">
        <v>335</v>
      </c>
    </row>
    <row r="216" s="10" customFormat="1" ht="16.5" customHeight="1">
      <c r="B216" s="238"/>
      <c r="C216" s="239"/>
      <c r="D216" s="239"/>
      <c r="E216" s="240" t="s">
        <v>23</v>
      </c>
      <c r="F216" s="241" t="s">
        <v>368</v>
      </c>
      <c r="G216" s="242"/>
      <c r="H216" s="242"/>
      <c r="I216" s="242"/>
      <c r="J216" s="239"/>
      <c r="K216" s="243">
        <v>20.032271999999999</v>
      </c>
      <c r="L216" s="239"/>
      <c r="M216" s="239"/>
      <c r="N216" s="239"/>
      <c r="O216" s="239"/>
      <c r="P216" s="239"/>
      <c r="Q216" s="239"/>
      <c r="R216" s="244"/>
      <c r="T216" s="245"/>
      <c r="U216" s="239"/>
      <c r="V216" s="239"/>
      <c r="W216" s="239"/>
      <c r="X216" s="239"/>
      <c r="Y216" s="239"/>
      <c r="Z216" s="239"/>
      <c r="AA216" s="246"/>
      <c r="AT216" s="247" t="s">
        <v>204</v>
      </c>
      <c r="AU216" s="247" t="s">
        <v>147</v>
      </c>
      <c r="AV216" s="10" t="s">
        <v>147</v>
      </c>
      <c r="AW216" s="10" t="s">
        <v>205</v>
      </c>
      <c r="AX216" s="10" t="s">
        <v>82</v>
      </c>
      <c r="AY216" s="247" t="s">
        <v>192</v>
      </c>
    </row>
    <row r="217" s="10" customFormat="1" ht="38.25" customHeight="1">
      <c r="B217" s="238"/>
      <c r="C217" s="239"/>
      <c r="D217" s="239"/>
      <c r="E217" s="240" t="s">
        <v>23</v>
      </c>
      <c r="F217" s="257" t="s">
        <v>369</v>
      </c>
      <c r="G217" s="239"/>
      <c r="H217" s="239"/>
      <c r="I217" s="239"/>
      <c r="J217" s="239"/>
      <c r="K217" s="243">
        <v>47.0395094</v>
      </c>
      <c r="L217" s="239"/>
      <c r="M217" s="239"/>
      <c r="N217" s="239"/>
      <c r="O217" s="239"/>
      <c r="P217" s="239"/>
      <c r="Q217" s="239"/>
      <c r="R217" s="244"/>
      <c r="T217" s="245"/>
      <c r="U217" s="239"/>
      <c r="V217" s="239"/>
      <c r="W217" s="239"/>
      <c r="X217" s="239"/>
      <c r="Y217" s="239"/>
      <c r="Z217" s="239"/>
      <c r="AA217" s="246"/>
      <c r="AT217" s="247" t="s">
        <v>204</v>
      </c>
      <c r="AU217" s="247" t="s">
        <v>147</v>
      </c>
      <c r="AV217" s="10" t="s">
        <v>147</v>
      </c>
      <c r="AW217" s="10" t="s">
        <v>205</v>
      </c>
      <c r="AX217" s="10" t="s">
        <v>82</v>
      </c>
      <c r="AY217" s="247" t="s">
        <v>192</v>
      </c>
    </row>
    <row r="218" s="11" customFormat="1" ht="16.5" customHeight="1">
      <c r="B218" s="248"/>
      <c r="C218" s="249"/>
      <c r="D218" s="249"/>
      <c r="E218" s="250" t="s">
        <v>23</v>
      </c>
      <c r="F218" s="251" t="s">
        <v>206</v>
      </c>
      <c r="G218" s="249"/>
      <c r="H218" s="249"/>
      <c r="I218" s="249"/>
      <c r="J218" s="249"/>
      <c r="K218" s="252">
        <v>67.071781400000006</v>
      </c>
      <c r="L218" s="249"/>
      <c r="M218" s="249"/>
      <c r="N218" s="249"/>
      <c r="O218" s="249"/>
      <c r="P218" s="249"/>
      <c r="Q218" s="249"/>
      <c r="R218" s="253"/>
      <c r="T218" s="254"/>
      <c r="U218" s="249"/>
      <c r="V218" s="249"/>
      <c r="W218" s="249"/>
      <c r="X218" s="249"/>
      <c r="Y218" s="249"/>
      <c r="Z218" s="249"/>
      <c r="AA218" s="255"/>
      <c r="AT218" s="256" t="s">
        <v>204</v>
      </c>
      <c r="AU218" s="256" t="s">
        <v>147</v>
      </c>
      <c r="AV218" s="11" t="s">
        <v>197</v>
      </c>
      <c r="AW218" s="11" t="s">
        <v>205</v>
      </c>
      <c r="AX218" s="11" t="s">
        <v>25</v>
      </c>
      <c r="AY218" s="256" t="s">
        <v>192</v>
      </c>
    </row>
    <row r="219" s="1" customFormat="1" ht="16.5" customHeight="1">
      <c r="B219" s="46"/>
      <c r="C219" s="219" t="s">
        <v>409</v>
      </c>
      <c r="D219" s="219" t="s">
        <v>193</v>
      </c>
      <c r="E219" s="220" t="s">
        <v>371</v>
      </c>
      <c r="F219" s="221" t="s">
        <v>372</v>
      </c>
      <c r="G219" s="221"/>
      <c r="H219" s="221"/>
      <c r="I219" s="221"/>
      <c r="J219" s="222" t="s">
        <v>245</v>
      </c>
      <c r="K219" s="223">
        <v>11.946999999999999</v>
      </c>
      <c r="L219" s="224">
        <v>0</v>
      </c>
      <c r="M219" s="225"/>
      <c r="N219" s="226">
        <f>ROUND(L219*K219,2)</f>
        <v>0</v>
      </c>
      <c r="O219" s="226"/>
      <c r="P219" s="226"/>
      <c r="Q219" s="226"/>
      <c r="R219" s="48"/>
      <c r="T219" s="227" t="s">
        <v>23</v>
      </c>
      <c r="U219" s="56" t="s">
        <v>47</v>
      </c>
      <c r="V219" s="47"/>
      <c r="W219" s="228">
        <f>V219*K219</f>
        <v>0</v>
      </c>
      <c r="X219" s="228">
        <v>0</v>
      </c>
      <c r="Y219" s="228">
        <f>X219*K219</f>
        <v>0</v>
      </c>
      <c r="Z219" s="228">
        <v>0</v>
      </c>
      <c r="AA219" s="229">
        <f>Z219*K219</f>
        <v>0</v>
      </c>
      <c r="AR219" s="22" t="s">
        <v>367</v>
      </c>
      <c r="AT219" s="22" t="s">
        <v>193</v>
      </c>
      <c r="AU219" s="22" t="s">
        <v>147</v>
      </c>
      <c r="AY219" s="22" t="s">
        <v>192</v>
      </c>
      <c r="BE219" s="142">
        <f>IF(U219="základní",N219,0)</f>
        <v>0</v>
      </c>
      <c r="BF219" s="142">
        <f>IF(U219="snížená",N219,0)</f>
        <v>0</v>
      </c>
      <c r="BG219" s="142">
        <f>IF(U219="zákl. přenesená",N219,0)</f>
        <v>0</v>
      </c>
      <c r="BH219" s="142">
        <f>IF(U219="sníž. přenesená",N219,0)</f>
        <v>0</v>
      </c>
      <c r="BI219" s="142">
        <f>IF(U219="nulová",N219,0)</f>
        <v>0</v>
      </c>
      <c r="BJ219" s="22" t="s">
        <v>25</v>
      </c>
      <c r="BK219" s="142">
        <f>ROUND(L219*K219,2)</f>
        <v>0</v>
      </c>
      <c r="BL219" s="22" t="s">
        <v>367</v>
      </c>
      <c r="BM219" s="22" t="s">
        <v>340</v>
      </c>
    </row>
    <row r="220" s="10" customFormat="1" ht="16.5" customHeight="1">
      <c r="B220" s="238"/>
      <c r="C220" s="239"/>
      <c r="D220" s="239"/>
      <c r="E220" s="240" t="s">
        <v>23</v>
      </c>
      <c r="F220" s="241" t="s">
        <v>373</v>
      </c>
      <c r="G220" s="242"/>
      <c r="H220" s="242"/>
      <c r="I220" s="242"/>
      <c r="J220" s="239"/>
      <c r="K220" s="243">
        <v>11.946602</v>
      </c>
      <c r="L220" s="239"/>
      <c r="M220" s="239"/>
      <c r="N220" s="239"/>
      <c r="O220" s="239"/>
      <c r="P220" s="239"/>
      <c r="Q220" s="239"/>
      <c r="R220" s="244"/>
      <c r="T220" s="245"/>
      <c r="U220" s="239"/>
      <c r="V220" s="239"/>
      <c r="W220" s="239"/>
      <c r="X220" s="239"/>
      <c r="Y220" s="239"/>
      <c r="Z220" s="239"/>
      <c r="AA220" s="246"/>
      <c r="AT220" s="247" t="s">
        <v>204</v>
      </c>
      <c r="AU220" s="247" t="s">
        <v>147</v>
      </c>
      <c r="AV220" s="10" t="s">
        <v>147</v>
      </c>
      <c r="AW220" s="10" t="s">
        <v>205</v>
      </c>
      <c r="AX220" s="10" t="s">
        <v>25</v>
      </c>
      <c r="AY220" s="247" t="s">
        <v>192</v>
      </c>
    </row>
    <row r="221" s="1" customFormat="1" ht="16.5" customHeight="1">
      <c r="B221" s="46"/>
      <c r="C221" s="219" t="s">
        <v>410</v>
      </c>
      <c r="D221" s="219" t="s">
        <v>193</v>
      </c>
      <c r="E221" s="220" t="s">
        <v>375</v>
      </c>
      <c r="F221" s="221" t="s">
        <v>376</v>
      </c>
      <c r="G221" s="221"/>
      <c r="H221" s="221"/>
      <c r="I221" s="221"/>
      <c r="J221" s="222" t="s">
        <v>245</v>
      </c>
      <c r="K221" s="223">
        <v>7.8250000000000002</v>
      </c>
      <c r="L221" s="224">
        <v>0</v>
      </c>
      <c r="M221" s="225"/>
      <c r="N221" s="226">
        <f>ROUND(L221*K221,2)</f>
        <v>0</v>
      </c>
      <c r="O221" s="226"/>
      <c r="P221" s="226"/>
      <c r="Q221" s="226"/>
      <c r="R221" s="48"/>
      <c r="T221" s="227" t="s">
        <v>23</v>
      </c>
      <c r="U221" s="56" t="s">
        <v>47</v>
      </c>
      <c r="V221" s="47"/>
      <c r="W221" s="228">
        <f>V221*K221</f>
        <v>0</v>
      </c>
      <c r="X221" s="228">
        <v>0</v>
      </c>
      <c r="Y221" s="228">
        <f>X221*K221</f>
        <v>0</v>
      </c>
      <c r="Z221" s="228">
        <v>0</v>
      </c>
      <c r="AA221" s="229">
        <f>Z221*K221</f>
        <v>0</v>
      </c>
      <c r="AR221" s="22" t="s">
        <v>367</v>
      </c>
      <c r="AT221" s="22" t="s">
        <v>193</v>
      </c>
      <c r="AU221" s="22" t="s">
        <v>147</v>
      </c>
      <c r="AY221" s="22" t="s">
        <v>192</v>
      </c>
      <c r="BE221" s="142">
        <f>IF(U221="základní",N221,0)</f>
        <v>0</v>
      </c>
      <c r="BF221" s="142">
        <f>IF(U221="snížená",N221,0)</f>
        <v>0</v>
      </c>
      <c r="BG221" s="142">
        <f>IF(U221="zákl. přenesená",N221,0)</f>
        <v>0</v>
      </c>
      <c r="BH221" s="142">
        <f>IF(U221="sníž. přenesená",N221,0)</f>
        <v>0</v>
      </c>
      <c r="BI221" s="142">
        <f>IF(U221="nulová",N221,0)</f>
        <v>0</v>
      </c>
      <c r="BJ221" s="22" t="s">
        <v>25</v>
      </c>
      <c r="BK221" s="142">
        <f>ROUND(L221*K221,2)</f>
        <v>0</v>
      </c>
      <c r="BL221" s="22" t="s">
        <v>367</v>
      </c>
      <c r="BM221" s="22" t="s">
        <v>377</v>
      </c>
    </row>
    <row r="222" s="10" customFormat="1" ht="16.5" customHeight="1">
      <c r="B222" s="238"/>
      <c r="C222" s="239"/>
      <c r="D222" s="239"/>
      <c r="E222" s="240" t="s">
        <v>23</v>
      </c>
      <c r="F222" s="241" t="s">
        <v>378</v>
      </c>
      <c r="G222" s="242"/>
      <c r="H222" s="242"/>
      <c r="I222" s="242"/>
      <c r="J222" s="239"/>
      <c r="K222" s="243">
        <v>7.8248800000000003</v>
      </c>
      <c r="L222" s="239"/>
      <c r="M222" s="239"/>
      <c r="N222" s="239"/>
      <c r="O222" s="239"/>
      <c r="P222" s="239"/>
      <c r="Q222" s="239"/>
      <c r="R222" s="244"/>
      <c r="T222" s="245"/>
      <c r="U222" s="239"/>
      <c r="V222" s="239"/>
      <c r="W222" s="239"/>
      <c r="X222" s="239"/>
      <c r="Y222" s="239"/>
      <c r="Z222" s="239"/>
      <c r="AA222" s="246"/>
      <c r="AT222" s="247" t="s">
        <v>204</v>
      </c>
      <c r="AU222" s="247" t="s">
        <v>147</v>
      </c>
      <c r="AV222" s="10" t="s">
        <v>147</v>
      </c>
      <c r="AW222" s="10" t="s">
        <v>205</v>
      </c>
      <c r="AX222" s="10" t="s">
        <v>25</v>
      </c>
      <c r="AY222" s="247" t="s">
        <v>192</v>
      </c>
    </row>
    <row r="223" s="1" customFormat="1" ht="49.92" customHeight="1">
      <c r="B223" s="46"/>
      <c r="C223" s="47"/>
      <c r="D223" s="208" t="s">
        <v>379</v>
      </c>
      <c r="E223" s="47"/>
      <c r="F223" s="47"/>
      <c r="G223" s="47"/>
      <c r="H223" s="47"/>
      <c r="I223" s="47"/>
      <c r="J223" s="47"/>
      <c r="K223" s="47"/>
      <c r="L223" s="47"/>
      <c r="M223" s="47"/>
      <c r="N223" s="258">
        <f>BK223</f>
        <v>0</v>
      </c>
      <c r="O223" s="259"/>
      <c r="P223" s="259"/>
      <c r="Q223" s="259"/>
      <c r="R223" s="48"/>
      <c r="T223" s="190"/>
      <c r="U223" s="47"/>
      <c r="V223" s="47"/>
      <c r="W223" s="47"/>
      <c r="X223" s="47"/>
      <c r="Y223" s="47"/>
      <c r="Z223" s="47"/>
      <c r="AA223" s="100"/>
      <c r="AT223" s="22" t="s">
        <v>81</v>
      </c>
      <c r="AU223" s="22" t="s">
        <v>82</v>
      </c>
      <c r="AY223" s="22" t="s">
        <v>380</v>
      </c>
      <c r="BK223" s="142">
        <f>SUM(BK224:BK228)</f>
        <v>0</v>
      </c>
    </row>
    <row r="224" s="1" customFormat="1" ht="22.32" customHeight="1">
      <c r="B224" s="46"/>
      <c r="C224" s="260" t="s">
        <v>23</v>
      </c>
      <c r="D224" s="260" t="s">
        <v>193</v>
      </c>
      <c r="E224" s="261" t="s">
        <v>23</v>
      </c>
      <c r="F224" s="262" t="s">
        <v>23</v>
      </c>
      <c r="G224" s="262"/>
      <c r="H224" s="262"/>
      <c r="I224" s="262"/>
      <c r="J224" s="263" t="s">
        <v>23</v>
      </c>
      <c r="K224" s="264"/>
      <c r="L224" s="224"/>
      <c r="M224" s="226"/>
      <c r="N224" s="226">
        <f>BK224</f>
        <v>0</v>
      </c>
      <c r="O224" s="226"/>
      <c r="P224" s="226"/>
      <c r="Q224" s="226"/>
      <c r="R224" s="48"/>
      <c r="T224" s="227" t="s">
        <v>23</v>
      </c>
      <c r="U224" s="265" t="s">
        <v>47</v>
      </c>
      <c r="V224" s="47"/>
      <c r="W224" s="47"/>
      <c r="X224" s="47"/>
      <c r="Y224" s="47"/>
      <c r="Z224" s="47"/>
      <c r="AA224" s="100"/>
      <c r="AT224" s="22" t="s">
        <v>380</v>
      </c>
      <c r="AU224" s="22" t="s">
        <v>25</v>
      </c>
      <c r="AY224" s="22" t="s">
        <v>380</v>
      </c>
      <c r="BE224" s="142">
        <f>IF(U224="základní",N224,0)</f>
        <v>0</v>
      </c>
      <c r="BF224" s="142">
        <f>IF(U224="snížená",N224,0)</f>
        <v>0</v>
      </c>
      <c r="BG224" s="142">
        <f>IF(U224="zákl. přenesená",N224,0)</f>
        <v>0</v>
      </c>
      <c r="BH224" s="142">
        <f>IF(U224="sníž. přenesená",N224,0)</f>
        <v>0</v>
      </c>
      <c r="BI224" s="142">
        <f>IF(U224="nulová",N224,0)</f>
        <v>0</v>
      </c>
      <c r="BJ224" s="22" t="s">
        <v>25</v>
      </c>
      <c r="BK224" s="142">
        <f>L224*K224</f>
        <v>0</v>
      </c>
    </row>
    <row r="225" s="1" customFormat="1" ht="22.32" customHeight="1">
      <c r="B225" s="46"/>
      <c r="C225" s="260" t="s">
        <v>23</v>
      </c>
      <c r="D225" s="260" t="s">
        <v>193</v>
      </c>
      <c r="E225" s="261" t="s">
        <v>23</v>
      </c>
      <c r="F225" s="262" t="s">
        <v>23</v>
      </c>
      <c r="G225" s="262"/>
      <c r="H225" s="262"/>
      <c r="I225" s="262"/>
      <c r="J225" s="263" t="s">
        <v>23</v>
      </c>
      <c r="K225" s="264"/>
      <c r="L225" s="224"/>
      <c r="M225" s="226"/>
      <c r="N225" s="226">
        <f>BK225</f>
        <v>0</v>
      </c>
      <c r="O225" s="226"/>
      <c r="P225" s="226"/>
      <c r="Q225" s="226"/>
      <c r="R225" s="48"/>
      <c r="T225" s="227" t="s">
        <v>23</v>
      </c>
      <c r="U225" s="265" t="s">
        <v>47</v>
      </c>
      <c r="V225" s="47"/>
      <c r="W225" s="47"/>
      <c r="X225" s="47"/>
      <c r="Y225" s="47"/>
      <c r="Z225" s="47"/>
      <c r="AA225" s="100"/>
      <c r="AT225" s="22" t="s">
        <v>380</v>
      </c>
      <c r="AU225" s="22" t="s">
        <v>25</v>
      </c>
      <c r="AY225" s="22" t="s">
        <v>380</v>
      </c>
      <c r="BE225" s="142">
        <f>IF(U225="základní",N225,0)</f>
        <v>0</v>
      </c>
      <c r="BF225" s="142">
        <f>IF(U225="snížená",N225,0)</f>
        <v>0</v>
      </c>
      <c r="BG225" s="142">
        <f>IF(U225="zákl. přenesená",N225,0)</f>
        <v>0</v>
      </c>
      <c r="BH225" s="142">
        <f>IF(U225="sníž. přenesená",N225,0)</f>
        <v>0</v>
      </c>
      <c r="BI225" s="142">
        <f>IF(U225="nulová",N225,0)</f>
        <v>0</v>
      </c>
      <c r="BJ225" s="22" t="s">
        <v>25</v>
      </c>
      <c r="BK225" s="142">
        <f>L225*K225</f>
        <v>0</v>
      </c>
    </row>
    <row r="226" s="1" customFormat="1" ht="22.32" customHeight="1">
      <c r="B226" s="46"/>
      <c r="C226" s="260" t="s">
        <v>23</v>
      </c>
      <c r="D226" s="260" t="s">
        <v>193</v>
      </c>
      <c r="E226" s="261" t="s">
        <v>23</v>
      </c>
      <c r="F226" s="262" t="s">
        <v>23</v>
      </c>
      <c r="G226" s="262"/>
      <c r="H226" s="262"/>
      <c r="I226" s="262"/>
      <c r="J226" s="263" t="s">
        <v>23</v>
      </c>
      <c r="K226" s="264"/>
      <c r="L226" s="224"/>
      <c r="M226" s="226"/>
      <c r="N226" s="226">
        <f>BK226</f>
        <v>0</v>
      </c>
      <c r="O226" s="226"/>
      <c r="P226" s="226"/>
      <c r="Q226" s="226"/>
      <c r="R226" s="48"/>
      <c r="T226" s="227" t="s">
        <v>23</v>
      </c>
      <c r="U226" s="265" t="s">
        <v>47</v>
      </c>
      <c r="V226" s="47"/>
      <c r="W226" s="47"/>
      <c r="X226" s="47"/>
      <c r="Y226" s="47"/>
      <c r="Z226" s="47"/>
      <c r="AA226" s="100"/>
      <c r="AT226" s="22" t="s">
        <v>380</v>
      </c>
      <c r="AU226" s="22" t="s">
        <v>25</v>
      </c>
      <c r="AY226" s="22" t="s">
        <v>380</v>
      </c>
      <c r="BE226" s="142">
        <f>IF(U226="základní",N226,0)</f>
        <v>0</v>
      </c>
      <c r="BF226" s="142">
        <f>IF(U226="snížená",N226,0)</f>
        <v>0</v>
      </c>
      <c r="BG226" s="142">
        <f>IF(U226="zákl. přenesená",N226,0)</f>
        <v>0</v>
      </c>
      <c r="BH226" s="142">
        <f>IF(U226="sníž. přenesená",N226,0)</f>
        <v>0</v>
      </c>
      <c r="BI226" s="142">
        <f>IF(U226="nulová",N226,0)</f>
        <v>0</v>
      </c>
      <c r="BJ226" s="22" t="s">
        <v>25</v>
      </c>
      <c r="BK226" s="142">
        <f>L226*K226</f>
        <v>0</v>
      </c>
    </row>
    <row r="227" s="1" customFormat="1" ht="22.32" customHeight="1">
      <c r="B227" s="46"/>
      <c r="C227" s="260" t="s">
        <v>23</v>
      </c>
      <c r="D227" s="260" t="s">
        <v>193</v>
      </c>
      <c r="E227" s="261" t="s">
        <v>23</v>
      </c>
      <c r="F227" s="262" t="s">
        <v>23</v>
      </c>
      <c r="G227" s="262"/>
      <c r="H227" s="262"/>
      <c r="I227" s="262"/>
      <c r="J227" s="263" t="s">
        <v>23</v>
      </c>
      <c r="K227" s="264"/>
      <c r="L227" s="224"/>
      <c r="M227" s="226"/>
      <c r="N227" s="226">
        <f>BK227</f>
        <v>0</v>
      </c>
      <c r="O227" s="226"/>
      <c r="P227" s="226"/>
      <c r="Q227" s="226"/>
      <c r="R227" s="48"/>
      <c r="T227" s="227" t="s">
        <v>23</v>
      </c>
      <c r="U227" s="265" t="s">
        <v>47</v>
      </c>
      <c r="V227" s="47"/>
      <c r="W227" s="47"/>
      <c r="X227" s="47"/>
      <c r="Y227" s="47"/>
      <c r="Z227" s="47"/>
      <c r="AA227" s="100"/>
      <c r="AT227" s="22" t="s">
        <v>380</v>
      </c>
      <c r="AU227" s="22" t="s">
        <v>25</v>
      </c>
      <c r="AY227" s="22" t="s">
        <v>380</v>
      </c>
      <c r="BE227" s="142">
        <f>IF(U227="základní",N227,0)</f>
        <v>0</v>
      </c>
      <c r="BF227" s="142">
        <f>IF(U227="snížená",N227,0)</f>
        <v>0</v>
      </c>
      <c r="BG227" s="142">
        <f>IF(U227="zákl. přenesená",N227,0)</f>
        <v>0</v>
      </c>
      <c r="BH227" s="142">
        <f>IF(U227="sníž. přenesená",N227,0)</f>
        <v>0</v>
      </c>
      <c r="BI227" s="142">
        <f>IF(U227="nulová",N227,0)</f>
        <v>0</v>
      </c>
      <c r="BJ227" s="22" t="s">
        <v>25</v>
      </c>
      <c r="BK227" s="142">
        <f>L227*K227</f>
        <v>0</v>
      </c>
    </row>
    <row r="228" s="1" customFormat="1" ht="22.32" customHeight="1">
      <c r="B228" s="46"/>
      <c r="C228" s="260" t="s">
        <v>23</v>
      </c>
      <c r="D228" s="260" t="s">
        <v>193</v>
      </c>
      <c r="E228" s="261" t="s">
        <v>23</v>
      </c>
      <c r="F228" s="262" t="s">
        <v>23</v>
      </c>
      <c r="G228" s="262"/>
      <c r="H228" s="262"/>
      <c r="I228" s="262"/>
      <c r="J228" s="263" t="s">
        <v>23</v>
      </c>
      <c r="K228" s="264"/>
      <c r="L228" s="224"/>
      <c r="M228" s="226"/>
      <c r="N228" s="226">
        <f>BK228</f>
        <v>0</v>
      </c>
      <c r="O228" s="226"/>
      <c r="P228" s="226"/>
      <c r="Q228" s="226"/>
      <c r="R228" s="48"/>
      <c r="T228" s="227" t="s">
        <v>23</v>
      </c>
      <c r="U228" s="265" t="s">
        <v>47</v>
      </c>
      <c r="V228" s="72"/>
      <c r="W228" s="72"/>
      <c r="X228" s="72"/>
      <c r="Y228" s="72"/>
      <c r="Z228" s="72"/>
      <c r="AA228" s="74"/>
      <c r="AT228" s="22" t="s">
        <v>380</v>
      </c>
      <c r="AU228" s="22" t="s">
        <v>25</v>
      </c>
      <c r="AY228" s="22" t="s">
        <v>380</v>
      </c>
      <c r="BE228" s="142">
        <f>IF(U228="základní",N228,0)</f>
        <v>0</v>
      </c>
      <c r="BF228" s="142">
        <f>IF(U228="snížená",N228,0)</f>
        <v>0</v>
      </c>
      <c r="BG228" s="142">
        <f>IF(U228="zákl. přenesená",N228,0)</f>
        <v>0</v>
      </c>
      <c r="BH228" s="142">
        <f>IF(U228="sníž. přenesená",N228,0)</f>
        <v>0</v>
      </c>
      <c r="BI228" s="142">
        <f>IF(U228="nulová",N228,0)</f>
        <v>0</v>
      </c>
      <c r="BJ228" s="22" t="s">
        <v>25</v>
      </c>
      <c r="BK228" s="142">
        <f>L228*K228</f>
        <v>0</v>
      </c>
    </row>
    <row r="229" s="1" customFormat="1" ht="6.96" customHeight="1">
      <c r="B229" s="75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7"/>
    </row>
  </sheetData>
  <sheetProtection sheet="1" formatColumns="0" formatRows="0" objects="1" scenarios="1" spinCount="10" saltValue="nFbYtWtmDqSCeN0duLWDj+X1HXxKZ5fyPxgUBezRhNboVtpwm5muqzICDY8yj2Fit8AKj7d7hesm4v+8GBdzYA==" hashValue="7pyaVQF13ErZgqVJzq8WRJqXMT7joJItt22E/zcC4CeDzuRhNtGmSN68LRojK2zxlnJ9dtzZKBhSGLgBPJCJzg==" algorithmName="SHA-512" password="CC35"/>
  <mergeCells count="268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1:I131"/>
    <mergeCell ref="L131:M131"/>
    <mergeCell ref="N131:Q131"/>
    <mergeCell ref="F132:I132"/>
    <mergeCell ref="F133:I133"/>
    <mergeCell ref="F135:I135"/>
    <mergeCell ref="L135:M135"/>
    <mergeCell ref="N135:Q135"/>
    <mergeCell ref="F136:I136"/>
    <mergeCell ref="F137:I137"/>
    <mergeCell ref="L137:M137"/>
    <mergeCell ref="N137:Q137"/>
    <mergeCell ref="F138:I138"/>
    <mergeCell ref="F139:I139"/>
    <mergeCell ref="F140:I140"/>
    <mergeCell ref="F141:I141"/>
    <mergeCell ref="L141:M141"/>
    <mergeCell ref="N141:Q141"/>
    <mergeCell ref="F142:I142"/>
    <mergeCell ref="F143:I143"/>
    <mergeCell ref="L143:M143"/>
    <mergeCell ref="N143:Q143"/>
    <mergeCell ref="F144:I144"/>
    <mergeCell ref="F145:I145"/>
    <mergeCell ref="L145:M145"/>
    <mergeCell ref="N145:Q145"/>
    <mergeCell ref="F146:I146"/>
    <mergeCell ref="F147:I147"/>
    <mergeCell ref="L147:M147"/>
    <mergeCell ref="N147:Q147"/>
    <mergeCell ref="F148:I148"/>
    <mergeCell ref="F150:I150"/>
    <mergeCell ref="L150:M150"/>
    <mergeCell ref="N150:Q150"/>
    <mergeCell ref="F151:I151"/>
    <mergeCell ref="F152:I152"/>
    <mergeCell ref="F153:I153"/>
    <mergeCell ref="F154:I154"/>
    <mergeCell ref="L154:M154"/>
    <mergeCell ref="N154:Q154"/>
    <mergeCell ref="F155:I155"/>
    <mergeCell ref="F156:I156"/>
    <mergeCell ref="F157:I157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F166:I166"/>
    <mergeCell ref="L166:M166"/>
    <mergeCell ref="N166:Q166"/>
    <mergeCell ref="F167:I167"/>
    <mergeCell ref="L167:M167"/>
    <mergeCell ref="N167:Q167"/>
    <mergeCell ref="F168:I168"/>
    <mergeCell ref="F169:I169"/>
    <mergeCell ref="L169:M169"/>
    <mergeCell ref="N169:Q169"/>
    <mergeCell ref="F170:I170"/>
    <mergeCell ref="F171:I171"/>
    <mergeCell ref="L171:M171"/>
    <mergeCell ref="N171:Q171"/>
    <mergeCell ref="F172:I172"/>
    <mergeCell ref="L172:M172"/>
    <mergeCell ref="N172:Q172"/>
    <mergeCell ref="F173:I173"/>
    <mergeCell ref="F174:I174"/>
    <mergeCell ref="L174:M174"/>
    <mergeCell ref="N174:Q174"/>
    <mergeCell ref="F175:I175"/>
    <mergeCell ref="F176:I176"/>
    <mergeCell ref="F177:I177"/>
    <mergeCell ref="F178:I178"/>
    <mergeCell ref="L178:M178"/>
    <mergeCell ref="N178:Q178"/>
    <mergeCell ref="F179:I179"/>
    <mergeCell ref="F180:I180"/>
    <mergeCell ref="L180:M180"/>
    <mergeCell ref="N180:Q180"/>
    <mergeCell ref="F181:I181"/>
    <mergeCell ref="F182:I182"/>
    <mergeCell ref="L182:M182"/>
    <mergeCell ref="N182:Q182"/>
    <mergeCell ref="F183:I183"/>
    <mergeCell ref="L183:M183"/>
    <mergeCell ref="N183:Q183"/>
    <mergeCell ref="F184:I184"/>
    <mergeCell ref="F187:I187"/>
    <mergeCell ref="L187:M187"/>
    <mergeCell ref="N187:Q187"/>
    <mergeCell ref="F188:I188"/>
    <mergeCell ref="F190:I190"/>
    <mergeCell ref="L190:M190"/>
    <mergeCell ref="N190:Q190"/>
    <mergeCell ref="F191:I191"/>
    <mergeCell ref="F192:I192"/>
    <mergeCell ref="L192:M192"/>
    <mergeCell ref="N192:Q192"/>
    <mergeCell ref="F193:I193"/>
    <mergeCell ref="F194:I194"/>
    <mergeCell ref="L194:M194"/>
    <mergeCell ref="N194:Q194"/>
    <mergeCell ref="F195:I195"/>
    <mergeCell ref="F196:I196"/>
    <mergeCell ref="L196:M196"/>
    <mergeCell ref="N196:Q196"/>
    <mergeCell ref="F197:I197"/>
    <mergeCell ref="F198:I198"/>
    <mergeCell ref="L198:M198"/>
    <mergeCell ref="N198:Q198"/>
    <mergeCell ref="F199:I199"/>
    <mergeCell ref="F200:I200"/>
    <mergeCell ref="L200:M200"/>
    <mergeCell ref="N200:Q200"/>
    <mergeCell ref="F201:I201"/>
    <mergeCell ref="F202:I202"/>
    <mergeCell ref="L202:M202"/>
    <mergeCell ref="N202:Q202"/>
    <mergeCell ref="F203:I203"/>
    <mergeCell ref="F205:I205"/>
    <mergeCell ref="L205:M205"/>
    <mergeCell ref="N205:Q205"/>
    <mergeCell ref="F206:I206"/>
    <mergeCell ref="F207:I207"/>
    <mergeCell ref="L207:M207"/>
    <mergeCell ref="N207:Q207"/>
    <mergeCell ref="F208:I208"/>
    <mergeCell ref="F209:I209"/>
    <mergeCell ref="L209:M209"/>
    <mergeCell ref="N209:Q209"/>
    <mergeCell ref="F210:I210"/>
    <mergeCell ref="F211:I211"/>
    <mergeCell ref="L211:M211"/>
    <mergeCell ref="N211:Q211"/>
    <mergeCell ref="F212:I212"/>
    <mergeCell ref="F215:I215"/>
    <mergeCell ref="L215:M215"/>
    <mergeCell ref="N215:Q215"/>
    <mergeCell ref="F216:I216"/>
    <mergeCell ref="F217:I217"/>
    <mergeCell ref="F218:I218"/>
    <mergeCell ref="F219:I219"/>
    <mergeCell ref="L219:M219"/>
    <mergeCell ref="N219:Q219"/>
    <mergeCell ref="F220:I220"/>
    <mergeCell ref="F221:I221"/>
    <mergeCell ref="L221:M221"/>
    <mergeCell ref="N221:Q221"/>
    <mergeCell ref="F222:I222"/>
    <mergeCell ref="F224:I224"/>
    <mergeCell ref="L224:M224"/>
    <mergeCell ref="N224:Q224"/>
    <mergeCell ref="F225:I225"/>
    <mergeCell ref="L225:M225"/>
    <mergeCell ref="N225:Q225"/>
    <mergeCell ref="F226:I226"/>
    <mergeCell ref="L226:M226"/>
    <mergeCell ref="N226:Q226"/>
    <mergeCell ref="F227:I227"/>
    <mergeCell ref="L227:M227"/>
    <mergeCell ref="N227:Q227"/>
    <mergeCell ref="F228:I228"/>
    <mergeCell ref="L228:M228"/>
    <mergeCell ref="N228:Q228"/>
    <mergeCell ref="N127:Q127"/>
    <mergeCell ref="N128:Q128"/>
    <mergeCell ref="N129:Q129"/>
    <mergeCell ref="N134:Q134"/>
    <mergeCell ref="N149:Q149"/>
    <mergeCell ref="N158:Q158"/>
    <mergeCell ref="N185:Q185"/>
    <mergeCell ref="N186:Q186"/>
    <mergeCell ref="N189:Q189"/>
    <mergeCell ref="N204:Q204"/>
    <mergeCell ref="N213:Q213"/>
    <mergeCell ref="N214:Q214"/>
    <mergeCell ref="N223:Q223"/>
    <mergeCell ref="H1:K1"/>
    <mergeCell ref="S2:AC2"/>
  </mergeCells>
  <dataValidations count="2">
    <dataValidation type="list" allowBlank="1" showInputMessage="1" showErrorMessage="1" error="Povoleny jsou hodnoty K, M." sqref="D224:D229">
      <formula1>"K, M"</formula1>
    </dataValidation>
    <dataValidation type="list" allowBlank="1" showInputMessage="1" showErrorMessage="1" error="Povoleny jsou hodnoty základní, snížená, zákl. přenesená, sníž. přenesená, nulová." sqref="U224:U229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6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111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423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N102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ROUND((((SUM(BE102:BE109)+SUM(BE127:BE219))+SUM(BE221:BE225))),2)</f>
        <v>0</v>
      </c>
      <c r="I32" s="47"/>
      <c r="J32" s="47"/>
      <c r="K32" s="47"/>
      <c r="L32" s="47"/>
      <c r="M32" s="162">
        <f>ROUND(((ROUND((SUM(BE102:BE109)+SUM(BE127:BE219)), 2)*F32)+SUM(BE221:BE225)*F32),2)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ROUND((((SUM(BF102:BF109)+SUM(BF127:BF219))+SUM(BF221:BF225))),2)</f>
        <v>0</v>
      </c>
      <c r="I33" s="47"/>
      <c r="J33" s="47"/>
      <c r="K33" s="47"/>
      <c r="L33" s="47"/>
      <c r="M33" s="162">
        <f>ROUND(((ROUND((SUM(BF102:BF109)+SUM(BF127:BF219)), 2)*F33)+SUM(BF221:BF225)*F33),2)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ROUND((((SUM(BG102:BG109)+SUM(BG127:BG219))+SUM(BG221:BG225))),2)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ROUND((((SUM(BH102:BH109)+SUM(BH127:BH219))+SUM(BH221:BH225))),2)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ROUND((((SUM(BI102:BI109)+SUM(BI127:BI219))+SUM(BI221:BI225))),2)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01h - Demolice haly 8 - stěny sendvičové panely - nadzemní část-bez roštů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N127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N128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158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N129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159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N131</f>
        <v>0</v>
      </c>
      <c r="O91" s="182"/>
      <c r="P91" s="182"/>
      <c r="Q91" s="182"/>
      <c r="R91" s="183"/>
      <c r="T91" s="184"/>
      <c r="U91" s="184"/>
    </row>
    <row r="92" s="7" customFormat="1" ht="19.92" customHeight="1">
      <c r="B92" s="181"/>
      <c r="C92" s="182"/>
      <c r="D92" s="136" t="s">
        <v>160</v>
      </c>
      <c r="E92" s="182"/>
      <c r="F92" s="182"/>
      <c r="G92" s="182"/>
      <c r="H92" s="182"/>
      <c r="I92" s="182"/>
      <c r="J92" s="182"/>
      <c r="K92" s="182"/>
      <c r="L92" s="182"/>
      <c r="M92" s="182"/>
      <c r="N92" s="138">
        <f>N146</f>
        <v>0</v>
      </c>
      <c r="O92" s="182"/>
      <c r="P92" s="182"/>
      <c r="Q92" s="182"/>
      <c r="R92" s="183"/>
      <c r="T92" s="184"/>
      <c r="U92" s="184"/>
    </row>
    <row r="93" s="7" customFormat="1" ht="19.92" customHeight="1">
      <c r="B93" s="181"/>
      <c r="C93" s="182"/>
      <c r="D93" s="136" t="s">
        <v>161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N155</f>
        <v>0</v>
      </c>
      <c r="O93" s="182"/>
      <c r="P93" s="182"/>
      <c r="Q93" s="182"/>
      <c r="R93" s="183"/>
      <c r="T93" s="184"/>
      <c r="U93" s="184"/>
    </row>
    <row r="94" s="6" customFormat="1" ht="24.96" customHeight="1">
      <c r="B94" s="175"/>
      <c r="C94" s="176"/>
      <c r="D94" s="177" t="s">
        <v>162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78">
        <f>N182</f>
        <v>0</v>
      </c>
      <c r="O94" s="176"/>
      <c r="P94" s="176"/>
      <c r="Q94" s="176"/>
      <c r="R94" s="179"/>
      <c r="T94" s="180"/>
      <c r="U94" s="180"/>
    </row>
    <row r="95" s="7" customFormat="1" ht="19.92" customHeight="1">
      <c r="B95" s="181"/>
      <c r="C95" s="182"/>
      <c r="D95" s="136" t="s">
        <v>163</v>
      </c>
      <c r="E95" s="182"/>
      <c r="F95" s="182"/>
      <c r="G95" s="182"/>
      <c r="H95" s="182"/>
      <c r="I95" s="182"/>
      <c r="J95" s="182"/>
      <c r="K95" s="182"/>
      <c r="L95" s="182"/>
      <c r="M95" s="182"/>
      <c r="N95" s="138">
        <f>N183</f>
        <v>0</v>
      </c>
      <c r="O95" s="182"/>
      <c r="P95" s="182"/>
      <c r="Q95" s="182"/>
      <c r="R95" s="183"/>
      <c r="T95" s="184"/>
      <c r="U95" s="184"/>
    </row>
    <row r="96" s="7" customFormat="1" ht="19.92" customHeight="1">
      <c r="B96" s="181"/>
      <c r="C96" s="182"/>
      <c r="D96" s="136" t="s">
        <v>164</v>
      </c>
      <c r="E96" s="182"/>
      <c r="F96" s="182"/>
      <c r="G96" s="182"/>
      <c r="H96" s="182"/>
      <c r="I96" s="182"/>
      <c r="J96" s="182"/>
      <c r="K96" s="182"/>
      <c r="L96" s="182"/>
      <c r="M96" s="182"/>
      <c r="N96" s="138">
        <f>N186</f>
        <v>0</v>
      </c>
      <c r="O96" s="182"/>
      <c r="P96" s="182"/>
      <c r="Q96" s="182"/>
      <c r="R96" s="183"/>
      <c r="T96" s="184"/>
      <c r="U96" s="184"/>
    </row>
    <row r="97" s="7" customFormat="1" ht="19.92" customHeight="1">
      <c r="B97" s="181"/>
      <c r="C97" s="182"/>
      <c r="D97" s="136" t="s">
        <v>165</v>
      </c>
      <c r="E97" s="182"/>
      <c r="F97" s="182"/>
      <c r="G97" s="182"/>
      <c r="H97" s="182"/>
      <c r="I97" s="182"/>
      <c r="J97" s="182"/>
      <c r="K97" s="182"/>
      <c r="L97" s="182"/>
      <c r="M97" s="182"/>
      <c r="N97" s="138">
        <f>N201</f>
        <v>0</v>
      </c>
      <c r="O97" s="182"/>
      <c r="P97" s="182"/>
      <c r="Q97" s="182"/>
      <c r="R97" s="183"/>
      <c r="T97" s="184"/>
      <c r="U97" s="184"/>
    </row>
    <row r="98" s="6" customFormat="1" ht="24.96" customHeight="1">
      <c r="B98" s="175"/>
      <c r="C98" s="176"/>
      <c r="D98" s="177" t="s">
        <v>166</v>
      </c>
      <c r="E98" s="176"/>
      <c r="F98" s="176"/>
      <c r="G98" s="176"/>
      <c r="H98" s="176"/>
      <c r="I98" s="176"/>
      <c r="J98" s="176"/>
      <c r="K98" s="176"/>
      <c r="L98" s="176"/>
      <c r="M98" s="176"/>
      <c r="N98" s="178">
        <f>N210</f>
        <v>0</v>
      </c>
      <c r="O98" s="176"/>
      <c r="P98" s="176"/>
      <c r="Q98" s="176"/>
      <c r="R98" s="179"/>
      <c r="T98" s="180"/>
      <c r="U98" s="180"/>
    </row>
    <row r="99" s="7" customFormat="1" ht="19.92" customHeight="1">
      <c r="B99" s="181"/>
      <c r="C99" s="182"/>
      <c r="D99" s="136" t="s">
        <v>167</v>
      </c>
      <c r="E99" s="182"/>
      <c r="F99" s="182"/>
      <c r="G99" s="182"/>
      <c r="H99" s="182"/>
      <c r="I99" s="182"/>
      <c r="J99" s="182"/>
      <c r="K99" s="182"/>
      <c r="L99" s="182"/>
      <c r="M99" s="182"/>
      <c r="N99" s="138">
        <f>N211</f>
        <v>0</v>
      </c>
      <c r="O99" s="182"/>
      <c r="P99" s="182"/>
      <c r="Q99" s="182"/>
      <c r="R99" s="183"/>
      <c r="T99" s="184"/>
      <c r="U99" s="184"/>
    </row>
    <row r="100" s="6" customFormat="1" ht="21.84" customHeight="1">
      <c r="B100" s="175"/>
      <c r="C100" s="176"/>
      <c r="D100" s="177" t="s">
        <v>168</v>
      </c>
      <c r="E100" s="176"/>
      <c r="F100" s="176"/>
      <c r="G100" s="176"/>
      <c r="H100" s="176"/>
      <c r="I100" s="176"/>
      <c r="J100" s="176"/>
      <c r="K100" s="176"/>
      <c r="L100" s="176"/>
      <c r="M100" s="176"/>
      <c r="N100" s="185">
        <f>N220</f>
        <v>0</v>
      </c>
      <c r="O100" s="176"/>
      <c r="P100" s="176"/>
      <c r="Q100" s="176"/>
      <c r="R100" s="179"/>
      <c r="T100" s="180"/>
      <c r="U100" s="180"/>
    </row>
    <row r="101" s="1" customFormat="1" ht="21.84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73" t="s">
        <v>169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174">
        <f>ROUND(N103+N104+N105+N106+N107+N108,2)</f>
        <v>0</v>
      </c>
      <c r="O102" s="186"/>
      <c r="P102" s="186"/>
      <c r="Q102" s="186"/>
      <c r="R102" s="48"/>
      <c r="T102" s="187"/>
      <c r="U102" s="188" t="s">
        <v>46</v>
      </c>
    </row>
    <row r="103" s="1" customFormat="1" ht="18" customHeight="1">
      <c r="B103" s="46"/>
      <c r="C103" s="47"/>
      <c r="D103" s="146" t="s">
        <v>170</v>
      </c>
      <c r="E103" s="136"/>
      <c r="F103" s="136"/>
      <c r="G103" s="136"/>
      <c r="H103" s="136"/>
      <c r="I103" s="47"/>
      <c r="J103" s="47"/>
      <c r="K103" s="47"/>
      <c r="L103" s="47"/>
      <c r="M103" s="47"/>
      <c r="N103" s="137">
        <f>ROUND(N88*T103,2)</f>
        <v>0</v>
      </c>
      <c r="O103" s="138"/>
      <c r="P103" s="138"/>
      <c r="Q103" s="138"/>
      <c r="R103" s="48"/>
      <c r="S103" s="189"/>
      <c r="T103" s="190"/>
      <c r="U103" s="191" t="s">
        <v>47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171</v>
      </c>
      <c r="AZ103" s="189"/>
      <c r="BA103" s="189"/>
      <c r="BB103" s="189"/>
      <c r="BC103" s="189"/>
      <c r="BD103" s="189"/>
      <c r="BE103" s="193">
        <f>IF(U103="základní",N103,0)</f>
        <v>0</v>
      </c>
      <c r="BF103" s="193">
        <f>IF(U103="snížená",N103,0)</f>
        <v>0</v>
      </c>
      <c r="BG103" s="193">
        <f>IF(U103="zákl. přenesená",N103,0)</f>
        <v>0</v>
      </c>
      <c r="BH103" s="193">
        <f>IF(U103="sníž. přenesená",N103,0)</f>
        <v>0</v>
      </c>
      <c r="BI103" s="193">
        <f>IF(U103="nulová",N103,0)</f>
        <v>0</v>
      </c>
      <c r="BJ103" s="192" t="s">
        <v>25</v>
      </c>
      <c r="BK103" s="189"/>
      <c r="BL103" s="189"/>
      <c r="BM103" s="189"/>
    </row>
    <row r="104" s="1" customFormat="1" ht="18" customHeight="1">
      <c r="B104" s="46"/>
      <c r="C104" s="47"/>
      <c r="D104" s="146" t="s">
        <v>172</v>
      </c>
      <c r="E104" s="136"/>
      <c r="F104" s="136"/>
      <c r="G104" s="136"/>
      <c r="H104" s="136"/>
      <c r="I104" s="47"/>
      <c r="J104" s="47"/>
      <c r="K104" s="47"/>
      <c r="L104" s="47"/>
      <c r="M104" s="47"/>
      <c r="N104" s="137">
        <f>ROUND(N88*T104,2)</f>
        <v>0</v>
      </c>
      <c r="O104" s="138"/>
      <c r="P104" s="138"/>
      <c r="Q104" s="138"/>
      <c r="R104" s="48"/>
      <c r="S104" s="189"/>
      <c r="T104" s="190"/>
      <c r="U104" s="191" t="s">
        <v>47</v>
      </c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92" t="s">
        <v>171</v>
      </c>
      <c r="AZ104" s="189"/>
      <c r="BA104" s="189"/>
      <c r="BB104" s="189"/>
      <c r="BC104" s="189"/>
      <c r="BD104" s="189"/>
      <c r="BE104" s="193">
        <f>IF(U104="základní",N104,0)</f>
        <v>0</v>
      </c>
      <c r="BF104" s="193">
        <f>IF(U104="snížená",N104,0)</f>
        <v>0</v>
      </c>
      <c r="BG104" s="193">
        <f>IF(U104="zákl. přenesená",N104,0)</f>
        <v>0</v>
      </c>
      <c r="BH104" s="193">
        <f>IF(U104="sníž. přenesená",N104,0)</f>
        <v>0</v>
      </c>
      <c r="BI104" s="193">
        <f>IF(U104="nulová",N104,0)</f>
        <v>0</v>
      </c>
      <c r="BJ104" s="192" t="s">
        <v>25</v>
      </c>
      <c r="BK104" s="189"/>
      <c r="BL104" s="189"/>
      <c r="BM104" s="189"/>
    </row>
    <row r="105" s="1" customFormat="1" ht="18" customHeight="1">
      <c r="B105" s="46"/>
      <c r="C105" s="47"/>
      <c r="D105" s="146" t="s">
        <v>173</v>
      </c>
      <c r="E105" s="136"/>
      <c r="F105" s="136"/>
      <c r="G105" s="136"/>
      <c r="H105" s="136"/>
      <c r="I105" s="47"/>
      <c r="J105" s="47"/>
      <c r="K105" s="47"/>
      <c r="L105" s="47"/>
      <c r="M105" s="47"/>
      <c r="N105" s="137">
        <f>ROUND(N88*T105,2)</f>
        <v>0</v>
      </c>
      <c r="O105" s="138"/>
      <c r="P105" s="138"/>
      <c r="Q105" s="138"/>
      <c r="R105" s="48"/>
      <c r="S105" s="189"/>
      <c r="T105" s="190"/>
      <c r="U105" s="191" t="s">
        <v>47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92" t="s">
        <v>171</v>
      </c>
      <c r="AZ105" s="189"/>
      <c r="BA105" s="189"/>
      <c r="BB105" s="189"/>
      <c r="BC105" s="189"/>
      <c r="BD105" s="189"/>
      <c r="BE105" s="193">
        <f>IF(U105="základní",N105,0)</f>
        <v>0</v>
      </c>
      <c r="BF105" s="193">
        <f>IF(U105="snížená",N105,0)</f>
        <v>0</v>
      </c>
      <c r="BG105" s="193">
        <f>IF(U105="zákl. přenesená",N105,0)</f>
        <v>0</v>
      </c>
      <c r="BH105" s="193">
        <f>IF(U105="sníž. přenesená",N105,0)</f>
        <v>0</v>
      </c>
      <c r="BI105" s="193">
        <f>IF(U105="nulová",N105,0)</f>
        <v>0</v>
      </c>
      <c r="BJ105" s="192" t="s">
        <v>25</v>
      </c>
      <c r="BK105" s="189"/>
      <c r="BL105" s="189"/>
      <c r="BM105" s="189"/>
    </row>
    <row r="106" s="1" customFormat="1" ht="18" customHeight="1">
      <c r="B106" s="46"/>
      <c r="C106" s="47"/>
      <c r="D106" s="146" t="s">
        <v>174</v>
      </c>
      <c r="E106" s="136"/>
      <c r="F106" s="136"/>
      <c r="G106" s="136"/>
      <c r="H106" s="136"/>
      <c r="I106" s="47"/>
      <c r="J106" s="47"/>
      <c r="K106" s="47"/>
      <c r="L106" s="47"/>
      <c r="M106" s="47"/>
      <c r="N106" s="137">
        <f>ROUND(N88*T106,2)</f>
        <v>0</v>
      </c>
      <c r="O106" s="138"/>
      <c r="P106" s="138"/>
      <c r="Q106" s="138"/>
      <c r="R106" s="48"/>
      <c r="S106" s="189"/>
      <c r="T106" s="190"/>
      <c r="U106" s="191" t="s">
        <v>47</v>
      </c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92" t="s">
        <v>171</v>
      </c>
      <c r="AZ106" s="189"/>
      <c r="BA106" s="189"/>
      <c r="BB106" s="189"/>
      <c r="BC106" s="189"/>
      <c r="BD106" s="189"/>
      <c r="BE106" s="193">
        <f>IF(U106="základní",N106,0)</f>
        <v>0</v>
      </c>
      <c r="BF106" s="193">
        <f>IF(U106="snížená",N106,0)</f>
        <v>0</v>
      </c>
      <c r="BG106" s="193">
        <f>IF(U106="zákl. přenesená",N106,0)</f>
        <v>0</v>
      </c>
      <c r="BH106" s="193">
        <f>IF(U106="sníž. přenesená",N106,0)</f>
        <v>0</v>
      </c>
      <c r="BI106" s="193">
        <f>IF(U106="nulová",N106,0)</f>
        <v>0</v>
      </c>
      <c r="BJ106" s="192" t="s">
        <v>25</v>
      </c>
      <c r="BK106" s="189"/>
      <c r="BL106" s="189"/>
      <c r="BM106" s="189"/>
    </row>
    <row r="107" s="1" customFormat="1" ht="18" customHeight="1">
      <c r="B107" s="46"/>
      <c r="C107" s="47"/>
      <c r="D107" s="146" t="s">
        <v>175</v>
      </c>
      <c r="E107" s="136"/>
      <c r="F107" s="136"/>
      <c r="G107" s="136"/>
      <c r="H107" s="136"/>
      <c r="I107" s="47"/>
      <c r="J107" s="47"/>
      <c r="K107" s="47"/>
      <c r="L107" s="47"/>
      <c r="M107" s="47"/>
      <c r="N107" s="137">
        <f>ROUND(N88*T107,2)</f>
        <v>0</v>
      </c>
      <c r="O107" s="138"/>
      <c r="P107" s="138"/>
      <c r="Q107" s="138"/>
      <c r="R107" s="48"/>
      <c r="S107" s="189"/>
      <c r="T107" s="190"/>
      <c r="U107" s="191" t="s">
        <v>47</v>
      </c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92" t="s">
        <v>171</v>
      </c>
      <c r="AZ107" s="189"/>
      <c r="BA107" s="189"/>
      <c r="BB107" s="189"/>
      <c r="BC107" s="189"/>
      <c r="BD107" s="189"/>
      <c r="BE107" s="193">
        <f>IF(U107="základní",N107,0)</f>
        <v>0</v>
      </c>
      <c r="BF107" s="193">
        <f>IF(U107="snížená",N107,0)</f>
        <v>0</v>
      </c>
      <c r="BG107" s="193">
        <f>IF(U107="zákl. přenesená",N107,0)</f>
        <v>0</v>
      </c>
      <c r="BH107" s="193">
        <f>IF(U107="sníž. přenesená",N107,0)</f>
        <v>0</v>
      </c>
      <c r="BI107" s="193">
        <f>IF(U107="nulová",N107,0)</f>
        <v>0</v>
      </c>
      <c r="BJ107" s="192" t="s">
        <v>25</v>
      </c>
      <c r="BK107" s="189"/>
      <c r="BL107" s="189"/>
      <c r="BM107" s="189"/>
    </row>
    <row r="108" s="1" customFormat="1" ht="18" customHeight="1">
      <c r="B108" s="46"/>
      <c r="C108" s="47"/>
      <c r="D108" s="136" t="s">
        <v>176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137">
        <f>ROUND(N88*T108,2)</f>
        <v>0</v>
      </c>
      <c r="O108" s="138"/>
      <c r="P108" s="138"/>
      <c r="Q108" s="138"/>
      <c r="R108" s="48"/>
      <c r="S108" s="189"/>
      <c r="T108" s="194"/>
      <c r="U108" s="195" t="s">
        <v>47</v>
      </c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92" t="s">
        <v>177</v>
      </c>
      <c r="AZ108" s="189"/>
      <c r="BA108" s="189"/>
      <c r="BB108" s="189"/>
      <c r="BC108" s="189"/>
      <c r="BD108" s="189"/>
      <c r="BE108" s="193">
        <f>IF(U108="základní",N108,0)</f>
        <v>0</v>
      </c>
      <c r="BF108" s="193">
        <f>IF(U108="snížená",N108,0)</f>
        <v>0</v>
      </c>
      <c r="BG108" s="193">
        <f>IF(U108="zákl. přenesená",N108,0)</f>
        <v>0</v>
      </c>
      <c r="BH108" s="193">
        <f>IF(U108="sníž. přenesená",N108,0)</f>
        <v>0</v>
      </c>
      <c r="BI108" s="193">
        <f>IF(U108="nulová",N108,0)</f>
        <v>0</v>
      </c>
      <c r="BJ108" s="192" t="s">
        <v>25</v>
      </c>
      <c r="BK108" s="189"/>
      <c r="BL108" s="189"/>
      <c r="BM108" s="189"/>
    </row>
    <row r="109" s="1" customForma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  <c r="T109" s="171"/>
      <c r="U109" s="171"/>
    </row>
    <row r="110" s="1" customFormat="1" ht="29.28" customHeight="1">
      <c r="B110" s="46"/>
      <c r="C110" s="150" t="s">
        <v>141</v>
      </c>
      <c r="D110" s="151"/>
      <c r="E110" s="151"/>
      <c r="F110" s="151"/>
      <c r="G110" s="151"/>
      <c r="H110" s="151"/>
      <c r="I110" s="151"/>
      <c r="J110" s="151"/>
      <c r="K110" s="151"/>
      <c r="L110" s="152">
        <f>ROUND(SUM(N88+N102),2)</f>
        <v>0</v>
      </c>
      <c r="M110" s="152"/>
      <c r="N110" s="152"/>
      <c r="O110" s="152"/>
      <c r="P110" s="152"/>
      <c r="Q110" s="152"/>
      <c r="R110" s="48"/>
      <c r="T110" s="171"/>
      <c r="U110" s="171"/>
    </row>
    <row r="111" s="1" customFormat="1" ht="6.96" customHeight="1"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  <c r="T111" s="171"/>
      <c r="U111" s="171"/>
    </row>
    <row r="115" s="1" customFormat="1" ht="6.96" customHeight="1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80"/>
    </row>
    <row r="116" s="1" customFormat="1" ht="36.96" customHeight="1">
      <c r="B116" s="46"/>
      <c r="C116" s="27" t="s">
        <v>178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 ht="6.96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1" customFormat="1" ht="30" customHeight="1">
      <c r="B118" s="46"/>
      <c r="C118" s="38" t="s">
        <v>19</v>
      </c>
      <c r="D118" s="47"/>
      <c r="E118" s="47"/>
      <c r="F118" s="155" t="str">
        <f>F6</f>
        <v>Demolice výkrmny prasat Gigant Mimoň-vrchní stavba</v>
      </c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47"/>
      <c r="R118" s="48"/>
    </row>
    <row r="119" s="1" customFormat="1" ht="36.96" customHeight="1">
      <c r="B119" s="46"/>
      <c r="C119" s="85" t="s">
        <v>149</v>
      </c>
      <c r="D119" s="47"/>
      <c r="E119" s="47"/>
      <c r="F119" s="87" t="str">
        <f>F7</f>
        <v>SO 01h - Demolice haly 8 - stěny sendvičové panely - nadzemní část-bez roštů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1" customFormat="1" ht="6.96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="1" customFormat="1" ht="18" customHeight="1">
      <c r="B121" s="46"/>
      <c r="C121" s="38" t="s">
        <v>26</v>
      </c>
      <c r="D121" s="47"/>
      <c r="E121" s="47"/>
      <c r="F121" s="33" t="str">
        <f>F9</f>
        <v xml:space="preserve"> </v>
      </c>
      <c r="G121" s="47"/>
      <c r="H121" s="47"/>
      <c r="I121" s="47"/>
      <c r="J121" s="47"/>
      <c r="K121" s="38" t="s">
        <v>28</v>
      </c>
      <c r="L121" s="47"/>
      <c r="M121" s="90" t="str">
        <f>IF(O9="","",O9)</f>
        <v>14. 6. 2018</v>
      </c>
      <c r="N121" s="90"/>
      <c r="O121" s="90"/>
      <c r="P121" s="90"/>
      <c r="Q121" s="47"/>
      <c r="R121" s="48"/>
    </row>
    <row r="122" s="1" customFormat="1" ht="6.96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="1" customFormat="1">
      <c r="B123" s="46"/>
      <c r="C123" s="38" t="s">
        <v>32</v>
      </c>
      <c r="D123" s="47"/>
      <c r="E123" s="47"/>
      <c r="F123" s="33" t="str">
        <f>E12</f>
        <v xml:space="preserve">Město Mimoň </v>
      </c>
      <c r="G123" s="47"/>
      <c r="H123" s="47"/>
      <c r="I123" s="47"/>
      <c r="J123" s="47"/>
      <c r="K123" s="38" t="s">
        <v>39</v>
      </c>
      <c r="L123" s="47"/>
      <c r="M123" s="33" t="str">
        <f>E18</f>
        <v xml:space="preserve"> </v>
      </c>
      <c r="N123" s="33"/>
      <c r="O123" s="33"/>
      <c r="P123" s="33"/>
      <c r="Q123" s="33"/>
      <c r="R123" s="48"/>
    </row>
    <row r="124" s="1" customFormat="1" ht="14.4" customHeight="1">
      <c r="B124" s="46"/>
      <c r="C124" s="38" t="s">
        <v>37</v>
      </c>
      <c r="D124" s="47"/>
      <c r="E124" s="47"/>
      <c r="F124" s="33" t="str">
        <f>IF(E15="","",E15)</f>
        <v>Vyplň údaj</v>
      </c>
      <c r="G124" s="47"/>
      <c r="H124" s="47"/>
      <c r="I124" s="47"/>
      <c r="J124" s="47"/>
      <c r="K124" s="38" t="s">
        <v>40</v>
      </c>
      <c r="L124" s="47"/>
      <c r="M124" s="33" t="str">
        <f>E21</f>
        <v>Malec</v>
      </c>
      <c r="N124" s="33"/>
      <c r="O124" s="33"/>
      <c r="P124" s="33"/>
      <c r="Q124" s="33"/>
      <c r="R124" s="48"/>
    </row>
    <row r="125" s="1" customFormat="1" ht="10.32" customHeight="1">
      <c r="B125" s="46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</row>
    <row r="126" s="8" customFormat="1" ht="29.28" customHeight="1">
      <c r="B126" s="196"/>
      <c r="C126" s="197" t="s">
        <v>179</v>
      </c>
      <c r="D126" s="198" t="s">
        <v>180</v>
      </c>
      <c r="E126" s="198" t="s">
        <v>64</v>
      </c>
      <c r="F126" s="198" t="s">
        <v>181</v>
      </c>
      <c r="G126" s="198"/>
      <c r="H126" s="198"/>
      <c r="I126" s="198"/>
      <c r="J126" s="198" t="s">
        <v>182</v>
      </c>
      <c r="K126" s="198" t="s">
        <v>183</v>
      </c>
      <c r="L126" s="198" t="s">
        <v>184</v>
      </c>
      <c r="M126" s="198"/>
      <c r="N126" s="198" t="s">
        <v>154</v>
      </c>
      <c r="O126" s="198"/>
      <c r="P126" s="198"/>
      <c r="Q126" s="199"/>
      <c r="R126" s="200"/>
      <c r="T126" s="106" t="s">
        <v>185</v>
      </c>
      <c r="U126" s="107" t="s">
        <v>46</v>
      </c>
      <c r="V126" s="107" t="s">
        <v>186</v>
      </c>
      <c r="W126" s="107" t="s">
        <v>187</v>
      </c>
      <c r="X126" s="107" t="s">
        <v>188</v>
      </c>
      <c r="Y126" s="107" t="s">
        <v>189</v>
      </c>
      <c r="Z126" s="107" t="s">
        <v>190</v>
      </c>
      <c r="AA126" s="108" t="s">
        <v>191</v>
      </c>
    </row>
    <row r="127" s="1" customFormat="1" ht="29.28" customHeight="1">
      <c r="B127" s="46"/>
      <c r="C127" s="110" t="s">
        <v>151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201">
        <f>BK127</f>
        <v>0</v>
      </c>
      <c r="O127" s="202"/>
      <c r="P127" s="202"/>
      <c r="Q127" s="202"/>
      <c r="R127" s="48"/>
      <c r="T127" s="109"/>
      <c r="U127" s="67"/>
      <c r="V127" s="67"/>
      <c r="W127" s="203">
        <f>W128+W182+W210+W220</f>
        <v>0</v>
      </c>
      <c r="X127" s="67"/>
      <c r="Y127" s="203">
        <f>Y128+Y182+Y210+Y220</f>
        <v>0</v>
      </c>
      <c r="Z127" s="67"/>
      <c r="AA127" s="204">
        <f>AA128+AA182+AA210+AA220</f>
        <v>682.06687062000015</v>
      </c>
      <c r="AT127" s="22" t="s">
        <v>81</v>
      </c>
      <c r="AU127" s="22" t="s">
        <v>156</v>
      </c>
      <c r="BK127" s="205">
        <f>BK128+BK182+BK210+BK220</f>
        <v>0</v>
      </c>
    </row>
    <row r="128" s="9" customFormat="1" ht="37.44" customHeight="1">
      <c r="B128" s="206"/>
      <c r="C128" s="207"/>
      <c r="D128" s="208" t="s">
        <v>157</v>
      </c>
      <c r="E128" s="208"/>
      <c r="F128" s="208"/>
      <c r="G128" s="208"/>
      <c r="H128" s="208"/>
      <c r="I128" s="208"/>
      <c r="J128" s="208"/>
      <c r="K128" s="208"/>
      <c r="L128" s="208"/>
      <c r="M128" s="208"/>
      <c r="N128" s="185">
        <f>BK128</f>
        <v>0</v>
      </c>
      <c r="O128" s="178"/>
      <c r="P128" s="178"/>
      <c r="Q128" s="178"/>
      <c r="R128" s="209"/>
      <c r="T128" s="210"/>
      <c r="U128" s="207"/>
      <c r="V128" s="207"/>
      <c r="W128" s="211">
        <f>W129+W131+W146+W155</f>
        <v>0</v>
      </c>
      <c r="X128" s="207"/>
      <c r="Y128" s="211">
        <f>Y129+Y131+Y146+Y155</f>
        <v>0</v>
      </c>
      <c r="Z128" s="207"/>
      <c r="AA128" s="212">
        <f>AA129+AA131+AA146+AA155</f>
        <v>647.15957000000014</v>
      </c>
      <c r="AR128" s="213" t="s">
        <v>25</v>
      </c>
      <c r="AT128" s="214" t="s">
        <v>81</v>
      </c>
      <c r="AU128" s="214" t="s">
        <v>82</v>
      </c>
      <c r="AY128" s="213" t="s">
        <v>192</v>
      </c>
      <c r="BK128" s="215">
        <f>BK129+BK131+BK146+BK155</f>
        <v>0</v>
      </c>
    </row>
    <row r="129" s="9" customFormat="1" ht="19.92" customHeight="1">
      <c r="B129" s="206"/>
      <c r="C129" s="207"/>
      <c r="D129" s="216" t="s">
        <v>158</v>
      </c>
      <c r="E129" s="216"/>
      <c r="F129" s="216"/>
      <c r="G129" s="216"/>
      <c r="H129" s="216"/>
      <c r="I129" s="216"/>
      <c r="J129" s="216"/>
      <c r="K129" s="216"/>
      <c r="L129" s="216"/>
      <c r="M129" s="216"/>
      <c r="N129" s="217">
        <f>BK129</f>
        <v>0</v>
      </c>
      <c r="O129" s="218"/>
      <c r="P129" s="218"/>
      <c r="Q129" s="218"/>
      <c r="R129" s="209"/>
      <c r="T129" s="210"/>
      <c r="U129" s="207"/>
      <c r="V129" s="207"/>
      <c r="W129" s="211">
        <f>W130</f>
        <v>0</v>
      </c>
      <c r="X129" s="207"/>
      <c r="Y129" s="211">
        <f>Y130</f>
        <v>0</v>
      </c>
      <c r="Z129" s="207"/>
      <c r="AA129" s="212">
        <f>AA130</f>
        <v>129.59999999999999</v>
      </c>
      <c r="AR129" s="213" t="s">
        <v>25</v>
      </c>
      <c r="AT129" s="214" t="s">
        <v>81</v>
      </c>
      <c r="AU129" s="214" t="s">
        <v>25</v>
      </c>
      <c r="AY129" s="213" t="s">
        <v>192</v>
      </c>
      <c r="BK129" s="215">
        <f>BK130</f>
        <v>0</v>
      </c>
    </row>
    <row r="130" s="1" customFormat="1" ht="16.5" customHeight="1">
      <c r="B130" s="46"/>
      <c r="C130" s="219" t="s">
        <v>25</v>
      </c>
      <c r="D130" s="219" t="s">
        <v>193</v>
      </c>
      <c r="E130" s="220" t="s">
        <v>424</v>
      </c>
      <c r="F130" s="221" t="s">
        <v>425</v>
      </c>
      <c r="G130" s="221"/>
      <c r="H130" s="221"/>
      <c r="I130" s="221"/>
      <c r="J130" s="222" t="s">
        <v>196</v>
      </c>
      <c r="K130" s="223">
        <v>1296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0.10000000000000001</v>
      </c>
      <c r="AA130" s="229">
        <f>Z130*K130</f>
        <v>129.59999999999999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426</v>
      </c>
    </row>
    <row r="131" s="9" customFormat="1" ht="29.88" customHeight="1">
      <c r="B131" s="206"/>
      <c r="C131" s="207"/>
      <c r="D131" s="216" t="s">
        <v>159</v>
      </c>
      <c r="E131" s="216"/>
      <c r="F131" s="216"/>
      <c r="G131" s="216"/>
      <c r="H131" s="216"/>
      <c r="I131" s="216"/>
      <c r="J131" s="216"/>
      <c r="K131" s="216"/>
      <c r="L131" s="216"/>
      <c r="M131" s="216"/>
      <c r="N131" s="266">
        <f>BK131</f>
        <v>0</v>
      </c>
      <c r="O131" s="267"/>
      <c r="P131" s="267"/>
      <c r="Q131" s="267"/>
      <c r="R131" s="209"/>
      <c r="T131" s="210"/>
      <c r="U131" s="207"/>
      <c r="V131" s="207"/>
      <c r="W131" s="211">
        <f>SUM(W132:W145)</f>
        <v>0</v>
      </c>
      <c r="X131" s="207"/>
      <c r="Y131" s="211">
        <f>SUM(Y132:Y145)</f>
        <v>0</v>
      </c>
      <c r="Z131" s="207"/>
      <c r="AA131" s="212">
        <f>SUM(AA132:AA145)</f>
        <v>517.55957000000012</v>
      </c>
      <c r="AR131" s="213" t="s">
        <v>25</v>
      </c>
      <c r="AT131" s="214" t="s">
        <v>81</v>
      </c>
      <c r="AU131" s="214" t="s">
        <v>25</v>
      </c>
      <c r="AY131" s="213" t="s">
        <v>192</v>
      </c>
      <c r="BK131" s="215">
        <f>SUM(BK132:BK145)</f>
        <v>0</v>
      </c>
    </row>
    <row r="132" s="1" customFormat="1" ht="25.5" customHeight="1">
      <c r="B132" s="46"/>
      <c r="C132" s="219" t="s">
        <v>147</v>
      </c>
      <c r="D132" s="219" t="s">
        <v>193</v>
      </c>
      <c r="E132" s="220" t="s">
        <v>208</v>
      </c>
      <c r="F132" s="221" t="s">
        <v>209</v>
      </c>
      <c r="G132" s="221"/>
      <c r="H132" s="221"/>
      <c r="I132" s="221"/>
      <c r="J132" s="222" t="s">
        <v>210</v>
      </c>
      <c r="K132" s="223">
        <v>131.37000000000001</v>
      </c>
      <c r="L132" s="224">
        <v>0</v>
      </c>
      <c r="M132" s="225"/>
      <c r="N132" s="226">
        <f>ROUND(L132*K132,2)</f>
        <v>0</v>
      </c>
      <c r="O132" s="226"/>
      <c r="P132" s="226"/>
      <c r="Q132" s="226"/>
      <c r="R132" s="48"/>
      <c r="T132" s="227" t="s">
        <v>23</v>
      </c>
      <c r="U132" s="56" t="s">
        <v>47</v>
      </c>
      <c r="V132" s="47"/>
      <c r="W132" s="228">
        <f>V132*K132</f>
        <v>0</v>
      </c>
      <c r="X132" s="228">
        <v>0</v>
      </c>
      <c r="Y132" s="228">
        <f>X132*K132</f>
        <v>0</v>
      </c>
      <c r="Z132" s="228">
        <v>0.26100000000000001</v>
      </c>
      <c r="AA132" s="229">
        <f>Z132*K132</f>
        <v>34.287570000000002</v>
      </c>
      <c r="AR132" s="22" t="s">
        <v>197</v>
      </c>
      <c r="AT132" s="22" t="s">
        <v>193</v>
      </c>
      <c r="AU132" s="22" t="s">
        <v>147</v>
      </c>
      <c r="AY132" s="22" t="s">
        <v>192</v>
      </c>
      <c r="BE132" s="142">
        <f>IF(U132="základní",N132,0)</f>
        <v>0</v>
      </c>
      <c r="BF132" s="142">
        <f>IF(U132="snížená",N132,0)</f>
        <v>0</v>
      </c>
      <c r="BG132" s="142">
        <f>IF(U132="zákl. přenesená",N132,0)</f>
        <v>0</v>
      </c>
      <c r="BH132" s="142">
        <f>IF(U132="sníž. přenesená",N132,0)</f>
        <v>0</v>
      </c>
      <c r="BI132" s="142">
        <f>IF(U132="nulová",N132,0)</f>
        <v>0</v>
      </c>
      <c r="BJ132" s="22" t="s">
        <v>25</v>
      </c>
      <c r="BK132" s="142">
        <f>ROUND(L132*K132,2)</f>
        <v>0</v>
      </c>
      <c r="BL132" s="22" t="s">
        <v>197</v>
      </c>
      <c r="BM132" s="22" t="s">
        <v>211</v>
      </c>
    </row>
    <row r="133" s="10" customFormat="1" ht="25.5" customHeight="1">
      <c r="B133" s="238"/>
      <c r="C133" s="239"/>
      <c r="D133" s="239"/>
      <c r="E133" s="240" t="s">
        <v>23</v>
      </c>
      <c r="F133" s="241" t="s">
        <v>212</v>
      </c>
      <c r="G133" s="242"/>
      <c r="H133" s="242"/>
      <c r="I133" s="242"/>
      <c r="J133" s="239"/>
      <c r="K133" s="243">
        <v>131.36959999999999</v>
      </c>
      <c r="L133" s="239"/>
      <c r="M133" s="239"/>
      <c r="N133" s="239"/>
      <c r="O133" s="239"/>
      <c r="P133" s="239"/>
      <c r="Q133" s="239"/>
      <c r="R133" s="244"/>
      <c r="T133" s="245"/>
      <c r="U133" s="239"/>
      <c r="V133" s="239"/>
      <c r="W133" s="239"/>
      <c r="X133" s="239"/>
      <c r="Y133" s="239"/>
      <c r="Z133" s="239"/>
      <c r="AA133" s="246"/>
      <c r="AT133" s="247" t="s">
        <v>204</v>
      </c>
      <c r="AU133" s="247" t="s">
        <v>147</v>
      </c>
      <c r="AV133" s="10" t="s">
        <v>147</v>
      </c>
      <c r="AW133" s="10" t="s">
        <v>205</v>
      </c>
      <c r="AX133" s="10" t="s">
        <v>25</v>
      </c>
      <c r="AY133" s="247" t="s">
        <v>192</v>
      </c>
    </row>
    <row r="134" s="1" customFormat="1" ht="25.5" customHeight="1">
      <c r="B134" s="46"/>
      <c r="C134" s="219" t="s">
        <v>207</v>
      </c>
      <c r="D134" s="219" t="s">
        <v>193</v>
      </c>
      <c r="E134" s="220" t="s">
        <v>213</v>
      </c>
      <c r="F134" s="221" t="s">
        <v>214</v>
      </c>
      <c r="G134" s="221"/>
      <c r="H134" s="221"/>
      <c r="I134" s="221"/>
      <c r="J134" s="222" t="s">
        <v>215</v>
      </c>
      <c r="K134" s="223">
        <v>152.899</v>
      </c>
      <c r="L134" s="224">
        <v>0</v>
      </c>
      <c r="M134" s="225"/>
      <c r="N134" s="226">
        <f>ROUND(L134*K134,2)</f>
        <v>0</v>
      </c>
      <c r="O134" s="226"/>
      <c r="P134" s="226"/>
      <c r="Q134" s="226"/>
      <c r="R134" s="48"/>
      <c r="T134" s="227" t="s">
        <v>23</v>
      </c>
      <c r="U134" s="56" t="s">
        <v>47</v>
      </c>
      <c r="V134" s="47"/>
      <c r="W134" s="228">
        <f>V134*K134</f>
        <v>0</v>
      </c>
      <c r="X134" s="228">
        <v>0</v>
      </c>
      <c r="Y134" s="228">
        <f>X134*K134</f>
        <v>0</v>
      </c>
      <c r="Z134" s="228">
        <v>1.95</v>
      </c>
      <c r="AA134" s="229">
        <f>Z134*K134</f>
        <v>298.15305000000001</v>
      </c>
      <c r="AR134" s="22" t="s">
        <v>197</v>
      </c>
      <c r="AT134" s="22" t="s">
        <v>193</v>
      </c>
      <c r="AU134" s="22" t="s">
        <v>147</v>
      </c>
      <c r="AY134" s="22" t="s">
        <v>192</v>
      </c>
      <c r="BE134" s="142">
        <f>IF(U134="základní",N134,0)</f>
        <v>0</v>
      </c>
      <c r="BF134" s="142">
        <f>IF(U134="snížená",N134,0)</f>
        <v>0</v>
      </c>
      <c r="BG134" s="142">
        <f>IF(U134="zákl. přenesená",N134,0)</f>
        <v>0</v>
      </c>
      <c r="BH134" s="142">
        <f>IF(U134="sníž. přenesená",N134,0)</f>
        <v>0</v>
      </c>
      <c r="BI134" s="142">
        <f>IF(U134="nulová",N134,0)</f>
        <v>0</v>
      </c>
      <c r="BJ134" s="22" t="s">
        <v>25</v>
      </c>
      <c r="BK134" s="142">
        <f>ROUND(L134*K134,2)</f>
        <v>0</v>
      </c>
      <c r="BL134" s="22" t="s">
        <v>197</v>
      </c>
      <c r="BM134" s="22" t="s">
        <v>216</v>
      </c>
    </row>
    <row r="135" s="10" customFormat="1" ht="51" customHeight="1">
      <c r="B135" s="238"/>
      <c r="C135" s="239"/>
      <c r="D135" s="239"/>
      <c r="E135" s="240" t="s">
        <v>23</v>
      </c>
      <c r="F135" s="241" t="s">
        <v>217</v>
      </c>
      <c r="G135" s="242"/>
      <c r="H135" s="242"/>
      <c r="I135" s="242"/>
      <c r="J135" s="239"/>
      <c r="K135" s="243">
        <v>89.476275000000001</v>
      </c>
      <c r="L135" s="239"/>
      <c r="M135" s="239"/>
      <c r="N135" s="239"/>
      <c r="O135" s="239"/>
      <c r="P135" s="239"/>
      <c r="Q135" s="239"/>
      <c r="R135" s="244"/>
      <c r="T135" s="245"/>
      <c r="U135" s="239"/>
      <c r="V135" s="239"/>
      <c r="W135" s="239"/>
      <c r="X135" s="239"/>
      <c r="Y135" s="239"/>
      <c r="Z135" s="239"/>
      <c r="AA135" s="246"/>
      <c r="AT135" s="247" t="s">
        <v>204</v>
      </c>
      <c r="AU135" s="247" t="s">
        <v>147</v>
      </c>
      <c r="AV135" s="10" t="s">
        <v>147</v>
      </c>
      <c r="AW135" s="10" t="s">
        <v>205</v>
      </c>
      <c r="AX135" s="10" t="s">
        <v>82</v>
      </c>
      <c r="AY135" s="247" t="s">
        <v>192</v>
      </c>
    </row>
    <row r="136" s="10" customFormat="1" ht="25.5" customHeight="1">
      <c r="B136" s="238"/>
      <c r="C136" s="239"/>
      <c r="D136" s="239"/>
      <c r="E136" s="240" t="s">
        <v>23</v>
      </c>
      <c r="F136" s="257" t="s">
        <v>218</v>
      </c>
      <c r="G136" s="239"/>
      <c r="H136" s="239"/>
      <c r="I136" s="239"/>
      <c r="J136" s="239"/>
      <c r="K136" s="243">
        <v>63.423000000000002</v>
      </c>
      <c r="L136" s="239"/>
      <c r="M136" s="239"/>
      <c r="N136" s="239"/>
      <c r="O136" s="239"/>
      <c r="P136" s="239"/>
      <c r="Q136" s="239"/>
      <c r="R136" s="244"/>
      <c r="T136" s="245"/>
      <c r="U136" s="239"/>
      <c r="V136" s="239"/>
      <c r="W136" s="239"/>
      <c r="X136" s="239"/>
      <c r="Y136" s="239"/>
      <c r="Z136" s="239"/>
      <c r="AA136" s="246"/>
      <c r="AT136" s="247" t="s">
        <v>204</v>
      </c>
      <c r="AU136" s="247" t="s">
        <v>147</v>
      </c>
      <c r="AV136" s="10" t="s">
        <v>147</v>
      </c>
      <c r="AW136" s="10" t="s">
        <v>205</v>
      </c>
      <c r="AX136" s="10" t="s">
        <v>82</v>
      </c>
      <c r="AY136" s="247" t="s">
        <v>192</v>
      </c>
    </row>
    <row r="137" s="11" customFormat="1" ht="16.5" customHeight="1">
      <c r="B137" s="248"/>
      <c r="C137" s="249"/>
      <c r="D137" s="249"/>
      <c r="E137" s="250" t="s">
        <v>23</v>
      </c>
      <c r="F137" s="251" t="s">
        <v>206</v>
      </c>
      <c r="G137" s="249"/>
      <c r="H137" s="249"/>
      <c r="I137" s="249"/>
      <c r="J137" s="249"/>
      <c r="K137" s="252">
        <v>152.89927499999999</v>
      </c>
      <c r="L137" s="249"/>
      <c r="M137" s="249"/>
      <c r="N137" s="249"/>
      <c r="O137" s="249"/>
      <c r="P137" s="249"/>
      <c r="Q137" s="249"/>
      <c r="R137" s="253"/>
      <c r="T137" s="254"/>
      <c r="U137" s="249"/>
      <c r="V137" s="249"/>
      <c r="W137" s="249"/>
      <c r="X137" s="249"/>
      <c r="Y137" s="249"/>
      <c r="Z137" s="249"/>
      <c r="AA137" s="255"/>
      <c r="AT137" s="256" t="s">
        <v>204</v>
      </c>
      <c r="AU137" s="256" t="s">
        <v>147</v>
      </c>
      <c r="AV137" s="11" t="s">
        <v>197</v>
      </c>
      <c r="AW137" s="11" t="s">
        <v>205</v>
      </c>
      <c r="AX137" s="11" t="s">
        <v>25</v>
      </c>
      <c r="AY137" s="256" t="s">
        <v>192</v>
      </c>
    </row>
    <row r="138" s="1" customFormat="1" ht="25.5" customHeight="1">
      <c r="B138" s="46"/>
      <c r="C138" s="219" t="s">
        <v>197</v>
      </c>
      <c r="D138" s="219" t="s">
        <v>193</v>
      </c>
      <c r="E138" s="220" t="s">
        <v>224</v>
      </c>
      <c r="F138" s="221" t="s">
        <v>225</v>
      </c>
      <c r="G138" s="221"/>
      <c r="H138" s="221"/>
      <c r="I138" s="221"/>
      <c r="J138" s="222" t="s">
        <v>215</v>
      </c>
      <c r="K138" s="223">
        <v>45.451000000000001</v>
      </c>
      <c r="L138" s="224">
        <v>0</v>
      </c>
      <c r="M138" s="225"/>
      <c r="N138" s="226">
        <f>ROUND(L138*K138,2)</f>
        <v>0</v>
      </c>
      <c r="O138" s="226"/>
      <c r="P138" s="226"/>
      <c r="Q138" s="226"/>
      <c r="R138" s="48"/>
      <c r="T138" s="227" t="s">
        <v>23</v>
      </c>
      <c r="U138" s="56" t="s">
        <v>47</v>
      </c>
      <c r="V138" s="47"/>
      <c r="W138" s="228">
        <f>V138*K138</f>
        <v>0</v>
      </c>
      <c r="X138" s="228">
        <v>0</v>
      </c>
      <c r="Y138" s="228">
        <f>X138*K138</f>
        <v>0</v>
      </c>
      <c r="Z138" s="228">
        <v>2.2000000000000002</v>
      </c>
      <c r="AA138" s="229">
        <f>Z138*K138</f>
        <v>99.992200000000011</v>
      </c>
      <c r="AR138" s="22" t="s">
        <v>197</v>
      </c>
      <c r="AT138" s="22" t="s">
        <v>193</v>
      </c>
      <c r="AU138" s="22" t="s">
        <v>147</v>
      </c>
      <c r="AY138" s="22" t="s">
        <v>192</v>
      </c>
      <c r="BE138" s="142">
        <f>IF(U138="základní",N138,0)</f>
        <v>0</v>
      </c>
      <c r="BF138" s="142">
        <f>IF(U138="snížená",N138,0)</f>
        <v>0</v>
      </c>
      <c r="BG138" s="142">
        <f>IF(U138="zákl. přenesená",N138,0)</f>
        <v>0</v>
      </c>
      <c r="BH138" s="142">
        <f>IF(U138="sníž. přenesená",N138,0)</f>
        <v>0</v>
      </c>
      <c r="BI138" s="142">
        <f>IF(U138="nulová",N138,0)</f>
        <v>0</v>
      </c>
      <c r="BJ138" s="22" t="s">
        <v>25</v>
      </c>
      <c r="BK138" s="142">
        <f>ROUND(L138*K138,2)</f>
        <v>0</v>
      </c>
      <c r="BL138" s="22" t="s">
        <v>197</v>
      </c>
      <c r="BM138" s="22" t="s">
        <v>226</v>
      </c>
    </row>
    <row r="139" s="10" customFormat="1" ht="16.5" customHeight="1">
      <c r="B139" s="238"/>
      <c r="C139" s="239"/>
      <c r="D139" s="239"/>
      <c r="E139" s="240" t="s">
        <v>23</v>
      </c>
      <c r="F139" s="241" t="s">
        <v>227</v>
      </c>
      <c r="G139" s="242"/>
      <c r="H139" s="242"/>
      <c r="I139" s="242"/>
      <c r="J139" s="239"/>
      <c r="K139" s="243">
        <v>45.450719999999997</v>
      </c>
      <c r="L139" s="239"/>
      <c r="M139" s="239"/>
      <c r="N139" s="239"/>
      <c r="O139" s="239"/>
      <c r="P139" s="239"/>
      <c r="Q139" s="239"/>
      <c r="R139" s="244"/>
      <c r="T139" s="245"/>
      <c r="U139" s="239"/>
      <c r="V139" s="239"/>
      <c r="W139" s="239"/>
      <c r="X139" s="239"/>
      <c r="Y139" s="239"/>
      <c r="Z139" s="239"/>
      <c r="AA139" s="246"/>
      <c r="AT139" s="247" t="s">
        <v>204</v>
      </c>
      <c r="AU139" s="247" t="s">
        <v>147</v>
      </c>
      <c r="AV139" s="10" t="s">
        <v>147</v>
      </c>
      <c r="AW139" s="10" t="s">
        <v>205</v>
      </c>
      <c r="AX139" s="10" t="s">
        <v>25</v>
      </c>
      <c r="AY139" s="247" t="s">
        <v>192</v>
      </c>
    </row>
    <row r="140" s="1" customFormat="1" ht="25.5" customHeight="1">
      <c r="B140" s="46"/>
      <c r="C140" s="219" t="s">
        <v>121</v>
      </c>
      <c r="D140" s="219" t="s">
        <v>193</v>
      </c>
      <c r="E140" s="220" t="s">
        <v>229</v>
      </c>
      <c r="F140" s="221" t="s">
        <v>230</v>
      </c>
      <c r="G140" s="221"/>
      <c r="H140" s="221"/>
      <c r="I140" s="221"/>
      <c r="J140" s="222" t="s">
        <v>215</v>
      </c>
      <c r="K140" s="223">
        <v>24.344999999999999</v>
      </c>
      <c r="L140" s="224">
        <v>0</v>
      </c>
      <c r="M140" s="225"/>
      <c r="N140" s="226">
        <f>ROUND(L140*K140,2)</f>
        <v>0</v>
      </c>
      <c r="O140" s="226"/>
      <c r="P140" s="226"/>
      <c r="Q140" s="226"/>
      <c r="R140" s="48"/>
      <c r="T140" s="227" t="s">
        <v>23</v>
      </c>
      <c r="U140" s="56" t="s">
        <v>47</v>
      </c>
      <c r="V140" s="47"/>
      <c r="W140" s="228">
        <f>V140*K140</f>
        <v>0</v>
      </c>
      <c r="X140" s="228">
        <v>0</v>
      </c>
      <c r="Y140" s="228">
        <f>X140*K140</f>
        <v>0</v>
      </c>
      <c r="Z140" s="228">
        <v>2.3999999999999999</v>
      </c>
      <c r="AA140" s="229">
        <f>Z140*K140</f>
        <v>58.427999999999997</v>
      </c>
      <c r="AR140" s="22" t="s">
        <v>197</v>
      </c>
      <c r="AT140" s="22" t="s">
        <v>193</v>
      </c>
      <c r="AU140" s="22" t="s">
        <v>147</v>
      </c>
      <c r="AY140" s="22" t="s">
        <v>192</v>
      </c>
      <c r="BE140" s="142">
        <f>IF(U140="základní",N140,0)</f>
        <v>0</v>
      </c>
      <c r="BF140" s="142">
        <f>IF(U140="snížená",N140,0)</f>
        <v>0</v>
      </c>
      <c r="BG140" s="142">
        <f>IF(U140="zákl. přenesená",N140,0)</f>
        <v>0</v>
      </c>
      <c r="BH140" s="142">
        <f>IF(U140="sníž. přenesená",N140,0)</f>
        <v>0</v>
      </c>
      <c r="BI140" s="142">
        <f>IF(U140="nulová",N140,0)</f>
        <v>0</v>
      </c>
      <c r="BJ140" s="22" t="s">
        <v>25</v>
      </c>
      <c r="BK140" s="142">
        <f>ROUND(L140*K140,2)</f>
        <v>0</v>
      </c>
      <c r="BL140" s="22" t="s">
        <v>197</v>
      </c>
      <c r="BM140" s="22" t="s">
        <v>231</v>
      </c>
    </row>
    <row r="141" s="10" customFormat="1" ht="38.25" customHeight="1">
      <c r="B141" s="238"/>
      <c r="C141" s="239"/>
      <c r="D141" s="239"/>
      <c r="E141" s="240" t="s">
        <v>23</v>
      </c>
      <c r="F141" s="241" t="s">
        <v>232</v>
      </c>
      <c r="G141" s="242"/>
      <c r="H141" s="242"/>
      <c r="I141" s="242"/>
      <c r="J141" s="239"/>
      <c r="K141" s="243">
        <v>24.34506</v>
      </c>
      <c r="L141" s="239"/>
      <c r="M141" s="239"/>
      <c r="N141" s="239"/>
      <c r="O141" s="239"/>
      <c r="P141" s="239"/>
      <c r="Q141" s="239"/>
      <c r="R141" s="244"/>
      <c r="T141" s="245"/>
      <c r="U141" s="239"/>
      <c r="V141" s="239"/>
      <c r="W141" s="239"/>
      <c r="X141" s="239"/>
      <c r="Y141" s="239"/>
      <c r="Z141" s="239"/>
      <c r="AA141" s="246"/>
      <c r="AT141" s="247" t="s">
        <v>204</v>
      </c>
      <c r="AU141" s="247" t="s">
        <v>147</v>
      </c>
      <c r="AV141" s="10" t="s">
        <v>147</v>
      </c>
      <c r="AW141" s="10" t="s">
        <v>205</v>
      </c>
      <c r="AX141" s="10" t="s">
        <v>25</v>
      </c>
      <c r="AY141" s="247" t="s">
        <v>192</v>
      </c>
    </row>
    <row r="142" s="1" customFormat="1" ht="25.5" customHeight="1">
      <c r="B142" s="46"/>
      <c r="C142" s="219" t="s">
        <v>223</v>
      </c>
      <c r="D142" s="219" t="s">
        <v>193</v>
      </c>
      <c r="E142" s="220" t="s">
        <v>233</v>
      </c>
      <c r="F142" s="221" t="s">
        <v>234</v>
      </c>
      <c r="G142" s="221"/>
      <c r="H142" s="221"/>
      <c r="I142" s="221"/>
      <c r="J142" s="222" t="s">
        <v>210</v>
      </c>
      <c r="K142" s="223">
        <v>29</v>
      </c>
      <c r="L142" s="224">
        <v>0</v>
      </c>
      <c r="M142" s="225"/>
      <c r="N142" s="226">
        <f>ROUND(L142*K142,2)</f>
        <v>0</v>
      </c>
      <c r="O142" s="226"/>
      <c r="P142" s="226"/>
      <c r="Q142" s="226"/>
      <c r="R142" s="48"/>
      <c r="T142" s="227" t="s">
        <v>23</v>
      </c>
      <c r="U142" s="56" t="s">
        <v>47</v>
      </c>
      <c r="V142" s="47"/>
      <c r="W142" s="228">
        <f>V142*K142</f>
        <v>0</v>
      </c>
      <c r="X142" s="228">
        <v>0</v>
      </c>
      <c r="Y142" s="228">
        <f>X142*K142</f>
        <v>0</v>
      </c>
      <c r="Z142" s="228">
        <v>0.16500000000000001</v>
      </c>
      <c r="AA142" s="229">
        <f>Z142*K142</f>
        <v>4.7850000000000001</v>
      </c>
      <c r="AR142" s="22" t="s">
        <v>197</v>
      </c>
      <c r="AT142" s="22" t="s">
        <v>193</v>
      </c>
      <c r="AU142" s="22" t="s">
        <v>147</v>
      </c>
      <c r="AY142" s="22" t="s">
        <v>192</v>
      </c>
      <c r="BE142" s="142">
        <f>IF(U142="základní",N142,0)</f>
        <v>0</v>
      </c>
      <c r="BF142" s="142">
        <f>IF(U142="snížená",N142,0)</f>
        <v>0</v>
      </c>
      <c r="BG142" s="142">
        <f>IF(U142="zákl. přenesená",N142,0)</f>
        <v>0</v>
      </c>
      <c r="BH142" s="142">
        <f>IF(U142="sníž. přenesená",N142,0)</f>
        <v>0</v>
      </c>
      <c r="BI142" s="142">
        <f>IF(U142="nulová",N142,0)</f>
        <v>0</v>
      </c>
      <c r="BJ142" s="22" t="s">
        <v>25</v>
      </c>
      <c r="BK142" s="142">
        <f>ROUND(L142*K142,2)</f>
        <v>0</v>
      </c>
      <c r="BL142" s="22" t="s">
        <v>197</v>
      </c>
      <c r="BM142" s="22" t="s">
        <v>235</v>
      </c>
    </row>
    <row r="143" s="10" customFormat="1" ht="16.5" customHeight="1">
      <c r="B143" s="238"/>
      <c r="C143" s="239"/>
      <c r="D143" s="239"/>
      <c r="E143" s="240" t="s">
        <v>23</v>
      </c>
      <c r="F143" s="241" t="s">
        <v>236</v>
      </c>
      <c r="G143" s="242"/>
      <c r="H143" s="242"/>
      <c r="I143" s="242"/>
      <c r="J143" s="239"/>
      <c r="K143" s="243">
        <v>29.000399999999999</v>
      </c>
      <c r="L143" s="239"/>
      <c r="M143" s="239"/>
      <c r="N143" s="239"/>
      <c r="O143" s="239"/>
      <c r="P143" s="239"/>
      <c r="Q143" s="239"/>
      <c r="R143" s="244"/>
      <c r="T143" s="245"/>
      <c r="U143" s="239"/>
      <c r="V143" s="239"/>
      <c r="W143" s="239"/>
      <c r="X143" s="239"/>
      <c r="Y143" s="239"/>
      <c r="Z143" s="239"/>
      <c r="AA143" s="246"/>
      <c r="AT143" s="247" t="s">
        <v>204</v>
      </c>
      <c r="AU143" s="247" t="s">
        <v>147</v>
      </c>
      <c r="AV143" s="10" t="s">
        <v>147</v>
      </c>
      <c r="AW143" s="10" t="s">
        <v>205</v>
      </c>
      <c r="AX143" s="10" t="s">
        <v>25</v>
      </c>
      <c r="AY143" s="247" t="s">
        <v>192</v>
      </c>
    </row>
    <row r="144" s="1" customFormat="1" ht="25.5" customHeight="1">
      <c r="B144" s="46"/>
      <c r="C144" s="219" t="s">
        <v>228</v>
      </c>
      <c r="D144" s="219" t="s">
        <v>193</v>
      </c>
      <c r="E144" s="220" t="s">
        <v>392</v>
      </c>
      <c r="F144" s="221" t="s">
        <v>393</v>
      </c>
      <c r="G144" s="221"/>
      <c r="H144" s="221"/>
      <c r="I144" s="221"/>
      <c r="J144" s="222" t="s">
        <v>210</v>
      </c>
      <c r="K144" s="223">
        <v>876.54999999999995</v>
      </c>
      <c r="L144" s="224">
        <v>0</v>
      </c>
      <c r="M144" s="225"/>
      <c r="N144" s="226">
        <f>ROUND(L144*K144,2)</f>
        <v>0</v>
      </c>
      <c r="O144" s="226"/>
      <c r="P144" s="226"/>
      <c r="Q144" s="226"/>
      <c r="R144" s="48"/>
      <c r="T144" s="227" t="s">
        <v>23</v>
      </c>
      <c r="U144" s="56" t="s">
        <v>47</v>
      </c>
      <c r="V144" s="47"/>
      <c r="W144" s="228">
        <f>V144*K144</f>
        <v>0</v>
      </c>
      <c r="X144" s="228">
        <v>0</v>
      </c>
      <c r="Y144" s="228">
        <f>X144*K144</f>
        <v>0</v>
      </c>
      <c r="Z144" s="228">
        <v>0.025000000000000001</v>
      </c>
      <c r="AA144" s="229">
        <f>Z144*K144</f>
        <v>21.91375</v>
      </c>
      <c r="AR144" s="22" t="s">
        <v>197</v>
      </c>
      <c r="AT144" s="22" t="s">
        <v>193</v>
      </c>
      <c r="AU144" s="22" t="s">
        <v>147</v>
      </c>
      <c r="AY144" s="22" t="s">
        <v>192</v>
      </c>
      <c r="BE144" s="142">
        <f>IF(U144="základní",N144,0)</f>
        <v>0</v>
      </c>
      <c r="BF144" s="142">
        <f>IF(U144="snížená",N144,0)</f>
        <v>0</v>
      </c>
      <c r="BG144" s="142">
        <f>IF(U144="zákl. přenesená",N144,0)</f>
        <v>0</v>
      </c>
      <c r="BH144" s="142">
        <f>IF(U144="sníž. přenesená",N144,0)</f>
        <v>0</v>
      </c>
      <c r="BI144" s="142">
        <f>IF(U144="nulová",N144,0)</f>
        <v>0</v>
      </c>
      <c r="BJ144" s="22" t="s">
        <v>25</v>
      </c>
      <c r="BK144" s="142">
        <f>ROUND(L144*K144,2)</f>
        <v>0</v>
      </c>
      <c r="BL144" s="22" t="s">
        <v>197</v>
      </c>
      <c r="BM144" s="22" t="s">
        <v>394</v>
      </c>
    </row>
    <row r="145" s="10" customFormat="1" ht="16.5" customHeight="1">
      <c r="B145" s="238"/>
      <c r="C145" s="239"/>
      <c r="D145" s="239"/>
      <c r="E145" s="240" t="s">
        <v>23</v>
      </c>
      <c r="F145" s="241" t="s">
        <v>395</v>
      </c>
      <c r="G145" s="242"/>
      <c r="H145" s="242"/>
      <c r="I145" s="242"/>
      <c r="J145" s="239"/>
      <c r="K145" s="243">
        <v>876.54960000000005</v>
      </c>
      <c r="L145" s="239"/>
      <c r="M145" s="239"/>
      <c r="N145" s="239"/>
      <c r="O145" s="239"/>
      <c r="P145" s="239"/>
      <c r="Q145" s="239"/>
      <c r="R145" s="244"/>
      <c r="T145" s="245"/>
      <c r="U145" s="239"/>
      <c r="V145" s="239"/>
      <c r="W145" s="239"/>
      <c r="X145" s="239"/>
      <c r="Y145" s="239"/>
      <c r="Z145" s="239"/>
      <c r="AA145" s="246"/>
      <c r="AT145" s="247" t="s">
        <v>204</v>
      </c>
      <c r="AU145" s="247" t="s">
        <v>147</v>
      </c>
      <c r="AV145" s="10" t="s">
        <v>147</v>
      </c>
      <c r="AW145" s="10" t="s">
        <v>205</v>
      </c>
      <c r="AX145" s="10" t="s">
        <v>25</v>
      </c>
      <c r="AY145" s="247" t="s">
        <v>192</v>
      </c>
    </row>
    <row r="146" s="9" customFormat="1" ht="29.88" customHeight="1">
      <c r="B146" s="206"/>
      <c r="C146" s="207"/>
      <c r="D146" s="216" t="s">
        <v>160</v>
      </c>
      <c r="E146" s="216"/>
      <c r="F146" s="216"/>
      <c r="G146" s="216"/>
      <c r="H146" s="216"/>
      <c r="I146" s="216"/>
      <c r="J146" s="216"/>
      <c r="K146" s="216"/>
      <c r="L146" s="216"/>
      <c r="M146" s="216"/>
      <c r="N146" s="217">
        <f>BK146</f>
        <v>0</v>
      </c>
      <c r="O146" s="218"/>
      <c r="P146" s="218"/>
      <c r="Q146" s="218"/>
      <c r="R146" s="209"/>
      <c r="T146" s="210"/>
      <c r="U146" s="207"/>
      <c r="V146" s="207"/>
      <c r="W146" s="211">
        <f>SUM(W147:W154)</f>
        <v>0</v>
      </c>
      <c r="X146" s="207"/>
      <c r="Y146" s="211">
        <f>SUM(Y147:Y154)</f>
        <v>0</v>
      </c>
      <c r="Z146" s="207"/>
      <c r="AA146" s="212">
        <f>SUM(AA147:AA154)</f>
        <v>0</v>
      </c>
      <c r="AR146" s="213" t="s">
        <v>25</v>
      </c>
      <c r="AT146" s="214" t="s">
        <v>81</v>
      </c>
      <c r="AU146" s="214" t="s">
        <v>25</v>
      </c>
      <c r="AY146" s="213" t="s">
        <v>192</v>
      </c>
      <c r="BK146" s="215">
        <f>SUM(BK147:BK154)</f>
        <v>0</v>
      </c>
    </row>
    <row r="147" s="1" customFormat="1" ht="16.5" customHeight="1">
      <c r="B147" s="46"/>
      <c r="C147" s="219" t="s">
        <v>202</v>
      </c>
      <c r="D147" s="219" t="s">
        <v>193</v>
      </c>
      <c r="E147" s="220" t="s">
        <v>238</v>
      </c>
      <c r="F147" s="221" t="s">
        <v>239</v>
      </c>
      <c r="G147" s="221"/>
      <c r="H147" s="221"/>
      <c r="I147" s="221"/>
      <c r="J147" s="222" t="s">
        <v>240</v>
      </c>
      <c r="K147" s="223">
        <v>914.39999999999998</v>
      </c>
      <c r="L147" s="224">
        <v>0</v>
      </c>
      <c r="M147" s="225"/>
      <c r="N147" s="226">
        <f>ROUND(L147*K147,2)</f>
        <v>0</v>
      </c>
      <c r="O147" s="226"/>
      <c r="P147" s="226"/>
      <c r="Q147" s="226"/>
      <c r="R147" s="48"/>
      <c r="T147" s="227" t="s">
        <v>23</v>
      </c>
      <c r="U147" s="56" t="s">
        <v>47</v>
      </c>
      <c r="V147" s="47"/>
      <c r="W147" s="228">
        <f>V147*K147</f>
        <v>0</v>
      </c>
      <c r="X147" s="228">
        <v>0</v>
      </c>
      <c r="Y147" s="228">
        <f>X147*K147</f>
        <v>0</v>
      </c>
      <c r="Z147" s="228">
        <v>0</v>
      </c>
      <c r="AA147" s="229">
        <f>Z147*K147</f>
        <v>0</v>
      </c>
      <c r="AR147" s="22" t="s">
        <v>197</v>
      </c>
      <c r="AT147" s="22" t="s">
        <v>193</v>
      </c>
      <c r="AU147" s="22" t="s">
        <v>147</v>
      </c>
      <c r="AY147" s="22" t="s">
        <v>192</v>
      </c>
      <c r="BE147" s="142">
        <f>IF(U147="základní",N147,0)</f>
        <v>0</v>
      </c>
      <c r="BF147" s="142">
        <f>IF(U147="snížená",N147,0)</f>
        <v>0</v>
      </c>
      <c r="BG147" s="142">
        <f>IF(U147="zákl. přenesená",N147,0)</f>
        <v>0</v>
      </c>
      <c r="BH147" s="142">
        <f>IF(U147="sníž. přenesená",N147,0)</f>
        <v>0</v>
      </c>
      <c r="BI147" s="142">
        <f>IF(U147="nulová",N147,0)</f>
        <v>0</v>
      </c>
      <c r="BJ147" s="22" t="s">
        <v>25</v>
      </c>
      <c r="BK147" s="142">
        <f>ROUND(L147*K147,2)</f>
        <v>0</v>
      </c>
      <c r="BL147" s="22" t="s">
        <v>197</v>
      </c>
      <c r="BM147" s="22" t="s">
        <v>207</v>
      </c>
    </row>
    <row r="148" s="10" customFormat="1" ht="16.5" customHeight="1">
      <c r="B148" s="238"/>
      <c r="C148" s="239"/>
      <c r="D148" s="239"/>
      <c r="E148" s="240" t="s">
        <v>23</v>
      </c>
      <c r="F148" s="241" t="s">
        <v>241</v>
      </c>
      <c r="G148" s="242"/>
      <c r="H148" s="242"/>
      <c r="I148" s="242"/>
      <c r="J148" s="239"/>
      <c r="K148" s="243">
        <v>612</v>
      </c>
      <c r="L148" s="239"/>
      <c r="M148" s="239"/>
      <c r="N148" s="239"/>
      <c r="O148" s="239"/>
      <c r="P148" s="239"/>
      <c r="Q148" s="239"/>
      <c r="R148" s="244"/>
      <c r="T148" s="245"/>
      <c r="U148" s="239"/>
      <c r="V148" s="239"/>
      <c r="W148" s="239"/>
      <c r="X148" s="239"/>
      <c r="Y148" s="239"/>
      <c r="Z148" s="239"/>
      <c r="AA148" s="246"/>
      <c r="AT148" s="247" t="s">
        <v>204</v>
      </c>
      <c r="AU148" s="247" t="s">
        <v>147</v>
      </c>
      <c r="AV148" s="10" t="s">
        <v>147</v>
      </c>
      <c r="AW148" s="10" t="s">
        <v>205</v>
      </c>
      <c r="AX148" s="10" t="s">
        <v>82</v>
      </c>
      <c r="AY148" s="247" t="s">
        <v>192</v>
      </c>
    </row>
    <row r="149" s="10" customFormat="1" ht="16.5" customHeight="1">
      <c r="B149" s="238"/>
      <c r="C149" s="239"/>
      <c r="D149" s="239"/>
      <c r="E149" s="240" t="s">
        <v>23</v>
      </c>
      <c r="F149" s="257" t="s">
        <v>242</v>
      </c>
      <c r="G149" s="239"/>
      <c r="H149" s="239"/>
      <c r="I149" s="239"/>
      <c r="J149" s="239"/>
      <c r="K149" s="243">
        <v>302.39999999999998</v>
      </c>
      <c r="L149" s="239"/>
      <c r="M149" s="239"/>
      <c r="N149" s="239"/>
      <c r="O149" s="239"/>
      <c r="P149" s="239"/>
      <c r="Q149" s="239"/>
      <c r="R149" s="244"/>
      <c r="T149" s="245"/>
      <c r="U149" s="239"/>
      <c r="V149" s="239"/>
      <c r="W149" s="239"/>
      <c r="X149" s="239"/>
      <c r="Y149" s="239"/>
      <c r="Z149" s="239"/>
      <c r="AA149" s="246"/>
      <c r="AT149" s="247" t="s">
        <v>204</v>
      </c>
      <c r="AU149" s="247" t="s">
        <v>147</v>
      </c>
      <c r="AV149" s="10" t="s">
        <v>147</v>
      </c>
      <c r="AW149" s="10" t="s">
        <v>205</v>
      </c>
      <c r="AX149" s="10" t="s">
        <v>82</v>
      </c>
      <c r="AY149" s="247" t="s">
        <v>192</v>
      </c>
    </row>
    <row r="150" s="11" customFormat="1" ht="16.5" customHeight="1">
      <c r="B150" s="248"/>
      <c r="C150" s="249"/>
      <c r="D150" s="249"/>
      <c r="E150" s="250" t="s">
        <v>23</v>
      </c>
      <c r="F150" s="251" t="s">
        <v>206</v>
      </c>
      <c r="G150" s="249"/>
      <c r="H150" s="249"/>
      <c r="I150" s="249"/>
      <c r="J150" s="249"/>
      <c r="K150" s="252">
        <v>914.39999999999998</v>
      </c>
      <c r="L150" s="249"/>
      <c r="M150" s="249"/>
      <c r="N150" s="249"/>
      <c r="O150" s="249"/>
      <c r="P150" s="249"/>
      <c r="Q150" s="249"/>
      <c r="R150" s="253"/>
      <c r="T150" s="254"/>
      <c r="U150" s="249"/>
      <c r="V150" s="249"/>
      <c r="W150" s="249"/>
      <c r="X150" s="249"/>
      <c r="Y150" s="249"/>
      <c r="Z150" s="249"/>
      <c r="AA150" s="255"/>
      <c r="AT150" s="256" t="s">
        <v>204</v>
      </c>
      <c r="AU150" s="256" t="s">
        <v>147</v>
      </c>
      <c r="AV150" s="11" t="s">
        <v>197</v>
      </c>
      <c r="AW150" s="11" t="s">
        <v>205</v>
      </c>
      <c r="AX150" s="11" t="s">
        <v>25</v>
      </c>
      <c r="AY150" s="256" t="s">
        <v>192</v>
      </c>
    </row>
    <row r="151" s="1" customFormat="1" ht="16.5" customHeight="1">
      <c r="B151" s="46"/>
      <c r="C151" s="230" t="s">
        <v>237</v>
      </c>
      <c r="D151" s="230" t="s">
        <v>199</v>
      </c>
      <c r="E151" s="231" t="s">
        <v>243</v>
      </c>
      <c r="F151" s="232" t="s">
        <v>244</v>
      </c>
      <c r="G151" s="232"/>
      <c r="H151" s="232"/>
      <c r="I151" s="232"/>
      <c r="J151" s="233" t="s">
        <v>245</v>
      </c>
      <c r="K151" s="234">
        <v>17.956</v>
      </c>
      <c r="L151" s="235">
        <v>0</v>
      </c>
      <c r="M151" s="236"/>
      <c r="N151" s="237">
        <f>ROUND(L151*K151,2)</f>
        <v>0</v>
      </c>
      <c r="O151" s="226"/>
      <c r="P151" s="226"/>
      <c r="Q151" s="226"/>
      <c r="R151" s="48"/>
      <c r="T151" s="227" t="s">
        <v>23</v>
      </c>
      <c r="U151" s="56" t="s">
        <v>47</v>
      </c>
      <c r="V151" s="47"/>
      <c r="W151" s="228">
        <f>V151*K151</f>
        <v>0</v>
      </c>
      <c r="X151" s="228">
        <v>0</v>
      </c>
      <c r="Y151" s="228">
        <f>X151*K151</f>
        <v>0</v>
      </c>
      <c r="Z151" s="228">
        <v>0</v>
      </c>
      <c r="AA151" s="229">
        <f>Z151*K151</f>
        <v>0</v>
      </c>
      <c r="AR151" s="22" t="s">
        <v>202</v>
      </c>
      <c r="AT151" s="22" t="s">
        <v>199</v>
      </c>
      <c r="AU151" s="22" t="s">
        <v>147</v>
      </c>
      <c r="AY151" s="22" t="s">
        <v>192</v>
      </c>
      <c r="BE151" s="142">
        <f>IF(U151="základní",N151,0)</f>
        <v>0</v>
      </c>
      <c r="BF151" s="142">
        <f>IF(U151="snížená",N151,0)</f>
        <v>0</v>
      </c>
      <c r="BG151" s="142">
        <f>IF(U151="zákl. přenesená",N151,0)</f>
        <v>0</v>
      </c>
      <c r="BH151" s="142">
        <f>IF(U151="sníž. přenesená",N151,0)</f>
        <v>0</v>
      </c>
      <c r="BI151" s="142">
        <f>IF(U151="nulová",N151,0)</f>
        <v>0</v>
      </c>
      <c r="BJ151" s="22" t="s">
        <v>25</v>
      </c>
      <c r="BK151" s="142">
        <f>ROUND(L151*K151,2)</f>
        <v>0</v>
      </c>
      <c r="BL151" s="22" t="s">
        <v>197</v>
      </c>
      <c r="BM151" s="22" t="s">
        <v>197</v>
      </c>
    </row>
    <row r="152" s="10" customFormat="1" ht="38.25" customHeight="1">
      <c r="B152" s="238"/>
      <c r="C152" s="239"/>
      <c r="D152" s="239"/>
      <c r="E152" s="240" t="s">
        <v>23</v>
      </c>
      <c r="F152" s="241" t="s">
        <v>246</v>
      </c>
      <c r="G152" s="242"/>
      <c r="H152" s="242"/>
      <c r="I152" s="242"/>
      <c r="J152" s="239"/>
      <c r="K152" s="243">
        <v>14.724352</v>
      </c>
      <c r="L152" s="239"/>
      <c r="M152" s="239"/>
      <c r="N152" s="239"/>
      <c r="O152" s="239"/>
      <c r="P152" s="239"/>
      <c r="Q152" s="239"/>
      <c r="R152" s="244"/>
      <c r="T152" s="245"/>
      <c r="U152" s="239"/>
      <c r="V152" s="239"/>
      <c r="W152" s="239"/>
      <c r="X152" s="239"/>
      <c r="Y152" s="239"/>
      <c r="Z152" s="239"/>
      <c r="AA152" s="246"/>
      <c r="AT152" s="247" t="s">
        <v>204</v>
      </c>
      <c r="AU152" s="247" t="s">
        <v>147</v>
      </c>
      <c r="AV152" s="10" t="s">
        <v>147</v>
      </c>
      <c r="AW152" s="10" t="s">
        <v>205</v>
      </c>
      <c r="AX152" s="10" t="s">
        <v>82</v>
      </c>
      <c r="AY152" s="247" t="s">
        <v>192</v>
      </c>
    </row>
    <row r="153" s="10" customFormat="1" ht="25.5" customHeight="1">
      <c r="B153" s="238"/>
      <c r="C153" s="239"/>
      <c r="D153" s="239"/>
      <c r="E153" s="240" t="s">
        <v>23</v>
      </c>
      <c r="F153" s="257" t="s">
        <v>247</v>
      </c>
      <c r="G153" s="239"/>
      <c r="H153" s="239"/>
      <c r="I153" s="239"/>
      <c r="J153" s="239"/>
      <c r="K153" s="243">
        <v>3.2321279999999999</v>
      </c>
      <c r="L153" s="239"/>
      <c r="M153" s="239"/>
      <c r="N153" s="239"/>
      <c r="O153" s="239"/>
      <c r="P153" s="239"/>
      <c r="Q153" s="239"/>
      <c r="R153" s="244"/>
      <c r="T153" s="245"/>
      <c r="U153" s="239"/>
      <c r="V153" s="239"/>
      <c r="W153" s="239"/>
      <c r="X153" s="239"/>
      <c r="Y153" s="239"/>
      <c r="Z153" s="239"/>
      <c r="AA153" s="246"/>
      <c r="AT153" s="247" t="s">
        <v>204</v>
      </c>
      <c r="AU153" s="247" t="s">
        <v>147</v>
      </c>
      <c r="AV153" s="10" t="s">
        <v>147</v>
      </c>
      <c r="AW153" s="10" t="s">
        <v>205</v>
      </c>
      <c r="AX153" s="10" t="s">
        <v>82</v>
      </c>
      <c r="AY153" s="247" t="s">
        <v>192</v>
      </c>
    </row>
    <row r="154" s="11" customFormat="1" ht="16.5" customHeight="1">
      <c r="B154" s="248"/>
      <c r="C154" s="249"/>
      <c r="D154" s="249"/>
      <c r="E154" s="250" t="s">
        <v>23</v>
      </c>
      <c r="F154" s="251" t="s">
        <v>206</v>
      </c>
      <c r="G154" s="249"/>
      <c r="H154" s="249"/>
      <c r="I154" s="249"/>
      <c r="J154" s="249"/>
      <c r="K154" s="252">
        <v>17.956479999999999</v>
      </c>
      <c r="L154" s="249"/>
      <c r="M154" s="249"/>
      <c r="N154" s="249"/>
      <c r="O154" s="249"/>
      <c r="P154" s="249"/>
      <c r="Q154" s="249"/>
      <c r="R154" s="253"/>
      <c r="T154" s="254"/>
      <c r="U154" s="249"/>
      <c r="V154" s="249"/>
      <c r="W154" s="249"/>
      <c r="X154" s="249"/>
      <c r="Y154" s="249"/>
      <c r="Z154" s="249"/>
      <c r="AA154" s="255"/>
      <c r="AT154" s="256" t="s">
        <v>204</v>
      </c>
      <c r="AU154" s="256" t="s">
        <v>147</v>
      </c>
      <c r="AV154" s="11" t="s">
        <v>197</v>
      </c>
      <c r="AW154" s="11" t="s">
        <v>205</v>
      </c>
      <c r="AX154" s="11" t="s">
        <v>25</v>
      </c>
      <c r="AY154" s="256" t="s">
        <v>192</v>
      </c>
    </row>
    <row r="155" s="9" customFormat="1" ht="29.88" customHeight="1">
      <c r="B155" s="206"/>
      <c r="C155" s="207"/>
      <c r="D155" s="216" t="s">
        <v>161</v>
      </c>
      <c r="E155" s="216"/>
      <c r="F155" s="216"/>
      <c r="G155" s="216"/>
      <c r="H155" s="216"/>
      <c r="I155" s="216"/>
      <c r="J155" s="216"/>
      <c r="K155" s="216"/>
      <c r="L155" s="216"/>
      <c r="M155" s="216"/>
      <c r="N155" s="217">
        <f>BK155</f>
        <v>0</v>
      </c>
      <c r="O155" s="218"/>
      <c r="P155" s="218"/>
      <c r="Q155" s="218"/>
      <c r="R155" s="209"/>
      <c r="T155" s="210"/>
      <c r="U155" s="207"/>
      <c r="V155" s="207"/>
      <c r="W155" s="211">
        <f>SUM(W156:W181)</f>
        <v>0</v>
      </c>
      <c r="X155" s="207"/>
      <c r="Y155" s="211">
        <f>SUM(Y156:Y181)</f>
        <v>0</v>
      </c>
      <c r="Z155" s="207"/>
      <c r="AA155" s="212">
        <f>SUM(AA156:AA181)</f>
        <v>0</v>
      </c>
      <c r="AR155" s="213" t="s">
        <v>25</v>
      </c>
      <c r="AT155" s="214" t="s">
        <v>81</v>
      </c>
      <c r="AU155" s="214" t="s">
        <v>25</v>
      </c>
      <c r="AY155" s="213" t="s">
        <v>192</v>
      </c>
      <c r="BK155" s="215">
        <f>SUM(BK156:BK181)</f>
        <v>0</v>
      </c>
    </row>
    <row r="156" s="1" customFormat="1" ht="38.25" customHeight="1">
      <c r="B156" s="46"/>
      <c r="C156" s="219" t="s">
        <v>30</v>
      </c>
      <c r="D156" s="219" t="s">
        <v>193</v>
      </c>
      <c r="E156" s="220" t="s">
        <v>249</v>
      </c>
      <c r="F156" s="221" t="s">
        <v>250</v>
      </c>
      <c r="G156" s="221"/>
      <c r="H156" s="221"/>
      <c r="I156" s="221"/>
      <c r="J156" s="222" t="s">
        <v>245</v>
      </c>
      <c r="K156" s="223">
        <v>337.226</v>
      </c>
      <c r="L156" s="224">
        <v>0</v>
      </c>
      <c r="M156" s="225"/>
      <c r="N156" s="226">
        <f>ROUND(L156*K156,2)</f>
        <v>0</v>
      </c>
      <c r="O156" s="226"/>
      <c r="P156" s="226"/>
      <c r="Q156" s="226"/>
      <c r="R156" s="48"/>
      <c r="T156" s="227" t="s">
        <v>23</v>
      </c>
      <c r="U156" s="56" t="s">
        <v>47</v>
      </c>
      <c r="V156" s="47"/>
      <c r="W156" s="228">
        <f>V156*K156</f>
        <v>0</v>
      </c>
      <c r="X156" s="228">
        <v>0</v>
      </c>
      <c r="Y156" s="228">
        <f>X156*K156</f>
        <v>0</v>
      </c>
      <c r="Z156" s="228">
        <v>0</v>
      </c>
      <c r="AA156" s="229">
        <f>Z156*K156</f>
        <v>0</v>
      </c>
      <c r="AR156" s="22" t="s">
        <v>197</v>
      </c>
      <c r="AT156" s="22" t="s">
        <v>193</v>
      </c>
      <c r="AU156" s="22" t="s">
        <v>147</v>
      </c>
      <c r="AY156" s="22" t="s">
        <v>192</v>
      </c>
      <c r="BE156" s="142">
        <f>IF(U156="základní",N156,0)</f>
        <v>0</v>
      </c>
      <c r="BF156" s="142">
        <f>IF(U156="snížená",N156,0)</f>
        <v>0</v>
      </c>
      <c r="BG156" s="142">
        <f>IF(U156="zákl. přenesená",N156,0)</f>
        <v>0</v>
      </c>
      <c r="BH156" s="142">
        <f>IF(U156="sníž. přenesená",N156,0)</f>
        <v>0</v>
      </c>
      <c r="BI156" s="142">
        <f>IF(U156="nulová",N156,0)</f>
        <v>0</v>
      </c>
      <c r="BJ156" s="22" t="s">
        <v>25</v>
      </c>
      <c r="BK156" s="142">
        <f>ROUND(L156*K156,2)</f>
        <v>0</v>
      </c>
      <c r="BL156" s="22" t="s">
        <v>197</v>
      </c>
      <c r="BM156" s="22" t="s">
        <v>427</v>
      </c>
    </row>
    <row r="157" s="1" customFormat="1" ht="38.25" customHeight="1">
      <c r="B157" s="46"/>
      <c r="C157" s="219" t="s">
        <v>248</v>
      </c>
      <c r="D157" s="219" t="s">
        <v>193</v>
      </c>
      <c r="E157" s="220" t="s">
        <v>253</v>
      </c>
      <c r="F157" s="221" t="s">
        <v>254</v>
      </c>
      <c r="G157" s="221"/>
      <c r="H157" s="221"/>
      <c r="I157" s="221"/>
      <c r="J157" s="222" t="s">
        <v>245</v>
      </c>
      <c r="K157" s="223">
        <v>99.992000000000004</v>
      </c>
      <c r="L157" s="224">
        <v>0</v>
      </c>
      <c r="M157" s="225"/>
      <c r="N157" s="226">
        <f>ROUND(L157*K157,2)</f>
        <v>0</v>
      </c>
      <c r="O157" s="226"/>
      <c r="P157" s="226"/>
      <c r="Q157" s="226"/>
      <c r="R157" s="48"/>
      <c r="T157" s="227" t="s">
        <v>23</v>
      </c>
      <c r="U157" s="56" t="s">
        <v>47</v>
      </c>
      <c r="V157" s="47"/>
      <c r="W157" s="228">
        <f>V157*K157</f>
        <v>0</v>
      </c>
      <c r="X157" s="228">
        <v>0</v>
      </c>
      <c r="Y157" s="228">
        <f>X157*K157</f>
        <v>0</v>
      </c>
      <c r="Z157" s="228">
        <v>0</v>
      </c>
      <c r="AA157" s="229">
        <f>Z157*K157</f>
        <v>0</v>
      </c>
      <c r="AR157" s="22" t="s">
        <v>197</v>
      </c>
      <c r="AT157" s="22" t="s">
        <v>193</v>
      </c>
      <c r="AU157" s="22" t="s">
        <v>147</v>
      </c>
      <c r="AY157" s="22" t="s">
        <v>192</v>
      </c>
      <c r="BE157" s="142">
        <f>IF(U157="základní",N157,0)</f>
        <v>0</v>
      </c>
      <c r="BF157" s="142">
        <f>IF(U157="snížená",N157,0)</f>
        <v>0</v>
      </c>
      <c r="BG157" s="142">
        <f>IF(U157="zákl. přenesená",N157,0)</f>
        <v>0</v>
      </c>
      <c r="BH157" s="142">
        <f>IF(U157="sníž. přenesená",N157,0)</f>
        <v>0</v>
      </c>
      <c r="BI157" s="142">
        <f>IF(U157="nulová",N157,0)</f>
        <v>0</v>
      </c>
      <c r="BJ157" s="22" t="s">
        <v>25</v>
      </c>
      <c r="BK157" s="142">
        <f>ROUND(L157*K157,2)</f>
        <v>0</v>
      </c>
      <c r="BL157" s="22" t="s">
        <v>197</v>
      </c>
      <c r="BM157" s="22" t="s">
        <v>428</v>
      </c>
    </row>
    <row r="158" s="1" customFormat="1" ht="38.25" customHeight="1">
      <c r="B158" s="46"/>
      <c r="C158" s="219" t="s">
        <v>252</v>
      </c>
      <c r="D158" s="219" t="s">
        <v>193</v>
      </c>
      <c r="E158" s="220" t="s">
        <v>257</v>
      </c>
      <c r="F158" s="221" t="s">
        <v>258</v>
      </c>
      <c r="G158" s="221"/>
      <c r="H158" s="221"/>
      <c r="I158" s="221"/>
      <c r="J158" s="222" t="s">
        <v>245</v>
      </c>
      <c r="K158" s="223">
        <v>58.427999999999997</v>
      </c>
      <c r="L158" s="224">
        <v>0</v>
      </c>
      <c r="M158" s="225"/>
      <c r="N158" s="226">
        <f>ROUND(L158*K158,2)</f>
        <v>0</v>
      </c>
      <c r="O158" s="226"/>
      <c r="P158" s="226"/>
      <c r="Q158" s="226"/>
      <c r="R158" s="48"/>
      <c r="T158" s="227" t="s">
        <v>23</v>
      </c>
      <c r="U158" s="56" t="s">
        <v>47</v>
      </c>
      <c r="V158" s="47"/>
      <c r="W158" s="228">
        <f>V158*K158</f>
        <v>0</v>
      </c>
      <c r="X158" s="228">
        <v>0</v>
      </c>
      <c r="Y158" s="228">
        <f>X158*K158</f>
        <v>0</v>
      </c>
      <c r="Z158" s="228">
        <v>0</v>
      </c>
      <c r="AA158" s="229">
        <f>Z158*K158</f>
        <v>0</v>
      </c>
      <c r="AR158" s="22" t="s">
        <v>197</v>
      </c>
      <c r="AT158" s="22" t="s">
        <v>193</v>
      </c>
      <c r="AU158" s="22" t="s">
        <v>147</v>
      </c>
      <c r="AY158" s="22" t="s">
        <v>192</v>
      </c>
      <c r="BE158" s="142">
        <f>IF(U158="základní",N158,0)</f>
        <v>0</v>
      </c>
      <c r="BF158" s="142">
        <f>IF(U158="snížená",N158,0)</f>
        <v>0</v>
      </c>
      <c r="BG158" s="142">
        <f>IF(U158="zákl. přenesená",N158,0)</f>
        <v>0</v>
      </c>
      <c r="BH158" s="142">
        <f>IF(U158="sníž. přenesená",N158,0)</f>
        <v>0</v>
      </c>
      <c r="BI158" s="142">
        <f>IF(U158="nulová",N158,0)</f>
        <v>0</v>
      </c>
      <c r="BJ158" s="22" t="s">
        <v>25</v>
      </c>
      <c r="BK158" s="142">
        <f>ROUND(L158*K158,2)</f>
        <v>0</v>
      </c>
      <c r="BL158" s="22" t="s">
        <v>197</v>
      </c>
      <c r="BM158" s="22" t="s">
        <v>429</v>
      </c>
    </row>
    <row r="159" s="1" customFormat="1" ht="38.25" customHeight="1">
      <c r="B159" s="46"/>
      <c r="C159" s="219" t="s">
        <v>256</v>
      </c>
      <c r="D159" s="219" t="s">
        <v>193</v>
      </c>
      <c r="E159" s="220" t="s">
        <v>261</v>
      </c>
      <c r="F159" s="221" t="s">
        <v>262</v>
      </c>
      <c r="G159" s="221"/>
      <c r="H159" s="221"/>
      <c r="I159" s="221"/>
      <c r="J159" s="222" t="s">
        <v>245</v>
      </c>
      <c r="K159" s="223">
        <v>682.06700000000001</v>
      </c>
      <c r="L159" s="224">
        <v>0</v>
      </c>
      <c r="M159" s="225"/>
      <c r="N159" s="226">
        <f>ROUND(L159*K159,2)</f>
        <v>0</v>
      </c>
      <c r="O159" s="226"/>
      <c r="P159" s="226"/>
      <c r="Q159" s="226"/>
      <c r="R159" s="48"/>
      <c r="T159" s="227" t="s">
        <v>23</v>
      </c>
      <c r="U159" s="56" t="s">
        <v>47</v>
      </c>
      <c r="V159" s="47"/>
      <c r="W159" s="228">
        <f>V159*K159</f>
        <v>0</v>
      </c>
      <c r="X159" s="228">
        <v>0</v>
      </c>
      <c r="Y159" s="228">
        <f>X159*K159</f>
        <v>0</v>
      </c>
      <c r="Z159" s="228">
        <v>0</v>
      </c>
      <c r="AA159" s="229">
        <f>Z159*K159</f>
        <v>0</v>
      </c>
      <c r="AR159" s="22" t="s">
        <v>197</v>
      </c>
      <c r="AT159" s="22" t="s">
        <v>193</v>
      </c>
      <c r="AU159" s="22" t="s">
        <v>147</v>
      </c>
      <c r="AY159" s="22" t="s">
        <v>192</v>
      </c>
      <c r="BE159" s="142">
        <f>IF(U159="základní",N159,0)</f>
        <v>0</v>
      </c>
      <c r="BF159" s="142">
        <f>IF(U159="snížená",N159,0)</f>
        <v>0</v>
      </c>
      <c r="BG159" s="142">
        <f>IF(U159="zákl. přenesená",N159,0)</f>
        <v>0</v>
      </c>
      <c r="BH159" s="142">
        <f>IF(U159="sníž. přenesená",N159,0)</f>
        <v>0</v>
      </c>
      <c r="BI159" s="142">
        <f>IF(U159="nulová",N159,0)</f>
        <v>0</v>
      </c>
      <c r="BJ159" s="22" t="s">
        <v>25</v>
      </c>
      <c r="BK159" s="142">
        <f>ROUND(L159*K159,2)</f>
        <v>0</v>
      </c>
      <c r="BL159" s="22" t="s">
        <v>197</v>
      </c>
      <c r="BM159" s="22" t="s">
        <v>263</v>
      </c>
    </row>
    <row r="160" s="1" customFormat="1" ht="38.25" customHeight="1">
      <c r="B160" s="46"/>
      <c r="C160" s="219" t="s">
        <v>260</v>
      </c>
      <c r="D160" s="219" t="s">
        <v>193</v>
      </c>
      <c r="E160" s="220" t="s">
        <v>264</v>
      </c>
      <c r="F160" s="221" t="s">
        <v>265</v>
      </c>
      <c r="G160" s="221"/>
      <c r="H160" s="221"/>
      <c r="I160" s="221"/>
      <c r="J160" s="222" t="s">
        <v>245</v>
      </c>
      <c r="K160" s="223">
        <v>682.06700000000001</v>
      </c>
      <c r="L160" s="224">
        <v>0</v>
      </c>
      <c r="M160" s="225"/>
      <c r="N160" s="226">
        <f>ROUND(L160*K160,2)</f>
        <v>0</v>
      </c>
      <c r="O160" s="226"/>
      <c r="P160" s="226"/>
      <c r="Q160" s="226"/>
      <c r="R160" s="48"/>
      <c r="T160" s="227" t="s">
        <v>23</v>
      </c>
      <c r="U160" s="56" t="s">
        <v>47</v>
      </c>
      <c r="V160" s="47"/>
      <c r="W160" s="228">
        <f>V160*K160</f>
        <v>0</v>
      </c>
      <c r="X160" s="228">
        <v>0</v>
      </c>
      <c r="Y160" s="228">
        <f>X160*K160</f>
        <v>0</v>
      </c>
      <c r="Z160" s="228">
        <v>0</v>
      </c>
      <c r="AA160" s="229">
        <f>Z160*K160</f>
        <v>0</v>
      </c>
      <c r="AR160" s="22" t="s">
        <v>197</v>
      </c>
      <c r="AT160" s="22" t="s">
        <v>193</v>
      </c>
      <c r="AU160" s="22" t="s">
        <v>147</v>
      </c>
      <c r="AY160" s="22" t="s">
        <v>192</v>
      </c>
      <c r="BE160" s="142">
        <f>IF(U160="základní",N160,0)</f>
        <v>0</v>
      </c>
      <c r="BF160" s="142">
        <f>IF(U160="snížená",N160,0)</f>
        <v>0</v>
      </c>
      <c r="BG160" s="142">
        <f>IF(U160="zákl. přenesená",N160,0)</f>
        <v>0</v>
      </c>
      <c r="BH160" s="142">
        <f>IF(U160="sníž. přenesená",N160,0)</f>
        <v>0</v>
      </c>
      <c r="BI160" s="142">
        <f>IF(U160="nulová",N160,0)</f>
        <v>0</v>
      </c>
      <c r="BJ160" s="22" t="s">
        <v>25</v>
      </c>
      <c r="BK160" s="142">
        <f>ROUND(L160*K160,2)</f>
        <v>0</v>
      </c>
      <c r="BL160" s="22" t="s">
        <v>197</v>
      </c>
      <c r="BM160" s="22" t="s">
        <v>266</v>
      </c>
    </row>
    <row r="161" s="1" customFormat="1" ht="25.5" customHeight="1">
      <c r="B161" s="46"/>
      <c r="C161" s="219" t="s">
        <v>11</v>
      </c>
      <c r="D161" s="219" t="s">
        <v>193</v>
      </c>
      <c r="E161" s="220" t="s">
        <v>268</v>
      </c>
      <c r="F161" s="221" t="s">
        <v>269</v>
      </c>
      <c r="G161" s="221"/>
      <c r="H161" s="221"/>
      <c r="I161" s="221"/>
      <c r="J161" s="222" t="s">
        <v>245</v>
      </c>
      <c r="K161" s="223">
        <v>8866.8709999999992</v>
      </c>
      <c r="L161" s="224">
        <v>0</v>
      </c>
      <c r="M161" s="225"/>
      <c r="N161" s="226">
        <f>ROUND(L161*K161,2)</f>
        <v>0</v>
      </c>
      <c r="O161" s="226"/>
      <c r="P161" s="226"/>
      <c r="Q161" s="226"/>
      <c r="R161" s="48"/>
      <c r="T161" s="227" t="s">
        <v>23</v>
      </c>
      <c r="U161" s="56" t="s">
        <v>47</v>
      </c>
      <c r="V161" s="47"/>
      <c r="W161" s="228">
        <f>V161*K161</f>
        <v>0</v>
      </c>
      <c r="X161" s="228">
        <v>0</v>
      </c>
      <c r="Y161" s="228">
        <f>X161*K161</f>
        <v>0</v>
      </c>
      <c r="Z161" s="228">
        <v>0</v>
      </c>
      <c r="AA161" s="229">
        <f>Z161*K161</f>
        <v>0</v>
      </c>
      <c r="AR161" s="22" t="s">
        <v>197</v>
      </c>
      <c r="AT161" s="22" t="s">
        <v>193</v>
      </c>
      <c r="AU161" s="22" t="s">
        <v>147</v>
      </c>
      <c r="AY161" s="22" t="s">
        <v>192</v>
      </c>
      <c r="BE161" s="142">
        <f>IF(U161="základní",N161,0)</f>
        <v>0</v>
      </c>
      <c r="BF161" s="142">
        <f>IF(U161="snížená",N161,0)</f>
        <v>0</v>
      </c>
      <c r="BG161" s="142">
        <f>IF(U161="zákl. přenesená",N161,0)</f>
        <v>0</v>
      </c>
      <c r="BH161" s="142">
        <f>IF(U161="sníž. přenesená",N161,0)</f>
        <v>0</v>
      </c>
      <c r="BI161" s="142">
        <f>IF(U161="nulová",N161,0)</f>
        <v>0</v>
      </c>
      <c r="BJ161" s="22" t="s">
        <v>25</v>
      </c>
      <c r="BK161" s="142">
        <f>ROUND(L161*K161,2)</f>
        <v>0</v>
      </c>
      <c r="BL161" s="22" t="s">
        <v>197</v>
      </c>
      <c r="BM161" s="22" t="s">
        <v>270</v>
      </c>
    </row>
    <row r="162" s="10" customFormat="1" ht="16.5" customHeight="1">
      <c r="B162" s="238"/>
      <c r="C162" s="239"/>
      <c r="D162" s="239"/>
      <c r="E162" s="240" t="s">
        <v>23</v>
      </c>
      <c r="F162" s="241" t="s">
        <v>399</v>
      </c>
      <c r="G162" s="242"/>
      <c r="H162" s="242"/>
      <c r="I162" s="242"/>
      <c r="J162" s="239"/>
      <c r="K162" s="243">
        <v>8866.8709999999992</v>
      </c>
      <c r="L162" s="239"/>
      <c r="M162" s="239"/>
      <c r="N162" s="239"/>
      <c r="O162" s="239"/>
      <c r="P162" s="239"/>
      <c r="Q162" s="239"/>
      <c r="R162" s="244"/>
      <c r="T162" s="245"/>
      <c r="U162" s="239"/>
      <c r="V162" s="239"/>
      <c r="W162" s="239"/>
      <c r="X162" s="239"/>
      <c r="Y162" s="239"/>
      <c r="Z162" s="239"/>
      <c r="AA162" s="246"/>
      <c r="AT162" s="247" t="s">
        <v>204</v>
      </c>
      <c r="AU162" s="247" t="s">
        <v>147</v>
      </c>
      <c r="AV162" s="10" t="s">
        <v>147</v>
      </c>
      <c r="AW162" s="10" t="s">
        <v>205</v>
      </c>
      <c r="AX162" s="10" t="s">
        <v>25</v>
      </c>
      <c r="AY162" s="247" t="s">
        <v>192</v>
      </c>
    </row>
    <row r="163" s="1" customFormat="1" ht="25.5" customHeight="1">
      <c r="B163" s="46"/>
      <c r="C163" s="219" t="s">
        <v>267</v>
      </c>
      <c r="D163" s="219" t="s">
        <v>193</v>
      </c>
      <c r="E163" s="220" t="s">
        <v>273</v>
      </c>
      <c r="F163" s="221" t="s">
        <v>274</v>
      </c>
      <c r="G163" s="221"/>
      <c r="H163" s="221"/>
      <c r="I163" s="221"/>
      <c r="J163" s="222" t="s">
        <v>245</v>
      </c>
      <c r="K163" s="223">
        <v>99.992000000000004</v>
      </c>
      <c r="L163" s="224">
        <v>0</v>
      </c>
      <c r="M163" s="225"/>
      <c r="N163" s="226">
        <f>ROUND(L163*K163,2)</f>
        <v>0</v>
      </c>
      <c r="O163" s="226"/>
      <c r="P163" s="226"/>
      <c r="Q163" s="226"/>
      <c r="R163" s="48"/>
      <c r="T163" s="227" t="s">
        <v>23</v>
      </c>
      <c r="U163" s="56" t="s">
        <v>47</v>
      </c>
      <c r="V163" s="47"/>
      <c r="W163" s="228">
        <f>V163*K163</f>
        <v>0</v>
      </c>
      <c r="X163" s="228">
        <v>0</v>
      </c>
      <c r="Y163" s="228">
        <f>X163*K163</f>
        <v>0</v>
      </c>
      <c r="Z163" s="228">
        <v>0</v>
      </c>
      <c r="AA163" s="229">
        <f>Z163*K163</f>
        <v>0</v>
      </c>
      <c r="AR163" s="22" t="s">
        <v>197</v>
      </c>
      <c r="AT163" s="22" t="s">
        <v>193</v>
      </c>
      <c r="AU163" s="22" t="s">
        <v>147</v>
      </c>
      <c r="AY163" s="22" t="s">
        <v>192</v>
      </c>
      <c r="BE163" s="142">
        <f>IF(U163="základní",N163,0)</f>
        <v>0</v>
      </c>
      <c r="BF163" s="142">
        <f>IF(U163="snížená",N163,0)</f>
        <v>0</v>
      </c>
      <c r="BG163" s="142">
        <f>IF(U163="zákl. přenesená",N163,0)</f>
        <v>0</v>
      </c>
      <c r="BH163" s="142">
        <f>IF(U163="sníž. přenesená",N163,0)</f>
        <v>0</v>
      </c>
      <c r="BI163" s="142">
        <f>IF(U163="nulová",N163,0)</f>
        <v>0</v>
      </c>
      <c r="BJ163" s="22" t="s">
        <v>25</v>
      </c>
      <c r="BK163" s="142">
        <f>ROUND(L163*K163,2)</f>
        <v>0</v>
      </c>
      <c r="BL163" s="22" t="s">
        <v>197</v>
      </c>
      <c r="BM163" s="22" t="s">
        <v>275</v>
      </c>
    </row>
    <row r="164" s="1" customFormat="1" ht="38.25" customHeight="1">
      <c r="B164" s="46"/>
      <c r="C164" s="219" t="s">
        <v>272</v>
      </c>
      <c r="D164" s="219" t="s">
        <v>193</v>
      </c>
      <c r="E164" s="220" t="s">
        <v>277</v>
      </c>
      <c r="F164" s="221" t="s">
        <v>278</v>
      </c>
      <c r="G164" s="221"/>
      <c r="H164" s="221"/>
      <c r="I164" s="221"/>
      <c r="J164" s="222" t="s">
        <v>245</v>
      </c>
      <c r="K164" s="223">
        <v>58.427999999999997</v>
      </c>
      <c r="L164" s="224">
        <v>0</v>
      </c>
      <c r="M164" s="225"/>
      <c r="N164" s="226">
        <f>ROUND(L164*K164,2)</f>
        <v>0</v>
      </c>
      <c r="O164" s="226"/>
      <c r="P164" s="226"/>
      <c r="Q164" s="226"/>
      <c r="R164" s="48"/>
      <c r="T164" s="227" t="s">
        <v>23</v>
      </c>
      <c r="U164" s="56" t="s">
        <v>47</v>
      </c>
      <c r="V164" s="47"/>
      <c r="W164" s="228">
        <f>V164*K164</f>
        <v>0</v>
      </c>
      <c r="X164" s="228">
        <v>0</v>
      </c>
      <c r="Y164" s="228">
        <f>X164*K164</f>
        <v>0</v>
      </c>
      <c r="Z164" s="228">
        <v>0</v>
      </c>
      <c r="AA164" s="229">
        <f>Z164*K164</f>
        <v>0</v>
      </c>
      <c r="AR164" s="22" t="s">
        <v>197</v>
      </c>
      <c r="AT164" s="22" t="s">
        <v>193</v>
      </c>
      <c r="AU164" s="22" t="s">
        <v>147</v>
      </c>
      <c r="AY164" s="22" t="s">
        <v>192</v>
      </c>
      <c r="BE164" s="142">
        <f>IF(U164="základní",N164,0)</f>
        <v>0</v>
      </c>
      <c r="BF164" s="142">
        <f>IF(U164="snížená",N164,0)</f>
        <v>0</v>
      </c>
      <c r="BG164" s="142">
        <f>IF(U164="zákl. přenesená",N164,0)</f>
        <v>0</v>
      </c>
      <c r="BH164" s="142">
        <f>IF(U164="sníž. přenesená",N164,0)</f>
        <v>0</v>
      </c>
      <c r="BI164" s="142">
        <f>IF(U164="nulová",N164,0)</f>
        <v>0</v>
      </c>
      <c r="BJ164" s="22" t="s">
        <v>25</v>
      </c>
      <c r="BK164" s="142">
        <f>ROUND(L164*K164,2)</f>
        <v>0</v>
      </c>
      <c r="BL164" s="22" t="s">
        <v>197</v>
      </c>
      <c r="BM164" s="22" t="s">
        <v>279</v>
      </c>
    </row>
    <row r="165" s="10" customFormat="1" ht="16.5" customHeight="1">
      <c r="B165" s="238"/>
      <c r="C165" s="239"/>
      <c r="D165" s="239"/>
      <c r="E165" s="240" t="s">
        <v>23</v>
      </c>
      <c r="F165" s="241" t="s">
        <v>280</v>
      </c>
      <c r="G165" s="242"/>
      <c r="H165" s="242"/>
      <c r="I165" s="242"/>
      <c r="J165" s="239"/>
      <c r="K165" s="243">
        <v>58.427999999999997</v>
      </c>
      <c r="L165" s="239"/>
      <c r="M165" s="239"/>
      <c r="N165" s="239"/>
      <c r="O165" s="239"/>
      <c r="P165" s="239"/>
      <c r="Q165" s="239"/>
      <c r="R165" s="244"/>
      <c r="T165" s="245"/>
      <c r="U165" s="239"/>
      <c r="V165" s="239"/>
      <c r="W165" s="239"/>
      <c r="X165" s="239"/>
      <c r="Y165" s="239"/>
      <c r="Z165" s="239"/>
      <c r="AA165" s="246"/>
      <c r="AT165" s="247" t="s">
        <v>204</v>
      </c>
      <c r="AU165" s="247" t="s">
        <v>147</v>
      </c>
      <c r="AV165" s="10" t="s">
        <v>147</v>
      </c>
      <c r="AW165" s="10" t="s">
        <v>205</v>
      </c>
      <c r="AX165" s="10" t="s">
        <v>25</v>
      </c>
      <c r="AY165" s="247" t="s">
        <v>192</v>
      </c>
    </row>
    <row r="166" s="1" customFormat="1" ht="38.25" customHeight="1">
      <c r="B166" s="46"/>
      <c r="C166" s="219" t="s">
        <v>276</v>
      </c>
      <c r="D166" s="219" t="s">
        <v>193</v>
      </c>
      <c r="E166" s="220" t="s">
        <v>282</v>
      </c>
      <c r="F166" s="221" t="s">
        <v>283</v>
      </c>
      <c r="G166" s="221"/>
      <c r="H166" s="221"/>
      <c r="I166" s="221"/>
      <c r="J166" s="222" t="s">
        <v>245</v>
      </c>
      <c r="K166" s="223">
        <v>337.226</v>
      </c>
      <c r="L166" s="224">
        <v>0</v>
      </c>
      <c r="M166" s="225"/>
      <c r="N166" s="226">
        <f>ROUND(L166*K166,2)</f>
        <v>0</v>
      </c>
      <c r="O166" s="226"/>
      <c r="P166" s="226"/>
      <c r="Q166" s="226"/>
      <c r="R166" s="48"/>
      <c r="T166" s="227" t="s">
        <v>23</v>
      </c>
      <c r="U166" s="56" t="s">
        <v>47</v>
      </c>
      <c r="V166" s="47"/>
      <c r="W166" s="228">
        <f>V166*K166</f>
        <v>0</v>
      </c>
      <c r="X166" s="228">
        <v>0</v>
      </c>
      <c r="Y166" s="228">
        <f>X166*K166</f>
        <v>0</v>
      </c>
      <c r="Z166" s="228">
        <v>0</v>
      </c>
      <c r="AA166" s="229">
        <f>Z166*K166</f>
        <v>0</v>
      </c>
      <c r="AR166" s="22" t="s">
        <v>197</v>
      </c>
      <c r="AT166" s="22" t="s">
        <v>193</v>
      </c>
      <c r="AU166" s="22" t="s">
        <v>147</v>
      </c>
      <c r="AY166" s="22" t="s">
        <v>192</v>
      </c>
      <c r="BE166" s="142">
        <f>IF(U166="základní",N166,0)</f>
        <v>0</v>
      </c>
      <c r="BF166" s="142">
        <f>IF(U166="snížená",N166,0)</f>
        <v>0</v>
      </c>
      <c r="BG166" s="142">
        <f>IF(U166="zákl. přenesená",N166,0)</f>
        <v>0</v>
      </c>
      <c r="BH166" s="142">
        <f>IF(U166="sníž. přenesená",N166,0)</f>
        <v>0</v>
      </c>
      <c r="BI166" s="142">
        <f>IF(U166="nulová",N166,0)</f>
        <v>0</v>
      </c>
      <c r="BJ166" s="22" t="s">
        <v>25</v>
      </c>
      <c r="BK166" s="142">
        <f>ROUND(L166*K166,2)</f>
        <v>0</v>
      </c>
      <c r="BL166" s="22" t="s">
        <v>197</v>
      </c>
      <c r="BM166" s="22" t="s">
        <v>284</v>
      </c>
    </row>
    <row r="167" s="10" customFormat="1" ht="16.5" customHeight="1">
      <c r="B167" s="238"/>
      <c r="C167" s="239"/>
      <c r="D167" s="239"/>
      <c r="E167" s="240" t="s">
        <v>23</v>
      </c>
      <c r="F167" s="241" t="s">
        <v>400</v>
      </c>
      <c r="G167" s="242"/>
      <c r="H167" s="242"/>
      <c r="I167" s="242"/>
      <c r="J167" s="239"/>
      <c r="K167" s="243">
        <v>337.226</v>
      </c>
      <c r="L167" s="239"/>
      <c r="M167" s="239"/>
      <c r="N167" s="239"/>
      <c r="O167" s="239"/>
      <c r="P167" s="239"/>
      <c r="Q167" s="239"/>
      <c r="R167" s="244"/>
      <c r="T167" s="245"/>
      <c r="U167" s="239"/>
      <c r="V167" s="239"/>
      <c r="W167" s="239"/>
      <c r="X167" s="239"/>
      <c r="Y167" s="239"/>
      <c r="Z167" s="239"/>
      <c r="AA167" s="246"/>
      <c r="AT167" s="247" t="s">
        <v>204</v>
      </c>
      <c r="AU167" s="247" t="s">
        <v>147</v>
      </c>
      <c r="AV167" s="10" t="s">
        <v>147</v>
      </c>
      <c r="AW167" s="10" t="s">
        <v>205</v>
      </c>
      <c r="AX167" s="10" t="s">
        <v>25</v>
      </c>
      <c r="AY167" s="247" t="s">
        <v>192</v>
      </c>
    </row>
    <row r="168" s="1" customFormat="1" ht="25.5" customHeight="1">
      <c r="B168" s="46"/>
      <c r="C168" s="219" t="s">
        <v>281</v>
      </c>
      <c r="D168" s="219" t="s">
        <v>193</v>
      </c>
      <c r="E168" s="220" t="s">
        <v>430</v>
      </c>
      <c r="F168" s="221" t="s">
        <v>431</v>
      </c>
      <c r="G168" s="221"/>
      <c r="H168" s="221"/>
      <c r="I168" s="221"/>
      <c r="J168" s="222" t="s">
        <v>245</v>
      </c>
      <c r="K168" s="223">
        <v>25.920000000000002</v>
      </c>
      <c r="L168" s="224">
        <v>0</v>
      </c>
      <c r="M168" s="225"/>
      <c r="N168" s="226">
        <f>ROUND(L168*K168,2)</f>
        <v>0</v>
      </c>
      <c r="O168" s="226"/>
      <c r="P168" s="226"/>
      <c r="Q168" s="226"/>
      <c r="R168" s="48"/>
      <c r="T168" s="227" t="s">
        <v>23</v>
      </c>
      <c r="U168" s="56" t="s">
        <v>47</v>
      </c>
      <c r="V168" s="47"/>
      <c r="W168" s="228">
        <f>V168*K168</f>
        <v>0</v>
      </c>
      <c r="X168" s="228">
        <v>0</v>
      </c>
      <c r="Y168" s="228">
        <f>X168*K168</f>
        <v>0</v>
      </c>
      <c r="Z168" s="228">
        <v>0</v>
      </c>
      <c r="AA168" s="229">
        <f>Z168*K168</f>
        <v>0</v>
      </c>
      <c r="AR168" s="22" t="s">
        <v>197</v>
      </c>
      <c r="AT168" s="22" t="s">
        <v>193</v>
      </c>
      <c r="AU168" s="22" t="s">
        <v>147</v>
      </c>
      <c r="AY168" s="22" t="s">
        <v>192</v>
      </c>
      <c r="BE168" s="142">
        <f>IF(U168="základní",N168,0)</f>
        <v>0</v>
      </c>
      <c r="BF168" s="142">
        <f>IF(U168="snížená",N168,0)</f>
        <v>0</v>
      </c>
      <c r="BG168" s="142">
        <f>IF(U168="zákl. přenesená",N168,0)</f>
        <v>0</v>
      </c>
      <c r="BH168" s="142">
        <f>IF(U168="sníž. přenesená",N168,0)</f>
        <v>0</v>
      </c>
      <c r="BI168" s="142">
        <f>IF(U168="nulová",N168,0)</f>
        <v>0</v>
      </c>
      <c r="BJ168" s="22" t="s">
        <v>25</v>
      </c>
      <c r="BK168" s="142">
        <f>ROUND(L168*K168,2)</f>
        <v>0</v>
      </c>
      <c r="BL168" s="22" t="s">
        <v>197</v>
      </c>
      <c r="BM168" s="22" t="s">
        <v>432</v>
      </c>
    </row>
    <row r="169" s="10" customFormat="1" ht="16.5" customHeight="1">
      <c r="B169" s="238"/>
      <c r="C169" s="239"/>
      <c r="D169" s="239"/>
      <c r="E169" s="240" t="s">
        <v>23</v>
      </c>
      <c r="F169" s="241" t="s">
        <v>433</v>
      </c>
      <c r="G169" s="242"/>
      <c r="H169" s="242"/>
      <c r="I169" s="242"/>
      <c r="J169" s="239"/>
      <c r="K169" s="243">
        <v>25.920000000000002</v>
      </c>
      <c r="L169" s="239"/>
      <c r="M169" s="239"/>
      <c r="N169" s="239"/>
      <c r="O169" s="239"/>
      <c r="P169" s="239"/>
      <c r="Q169" s="239"/>
      <c r="R169" s="244"/>
      <c r="T169" s="245"/>
      <c r="U169" s="239"/>
      <c r="V169" s="239"/>
      <c r="W169" s="239"/>
      <c r="X169" s="239"/>
      <c r="Y169" s="239"/>
      <c r="Z169" s="239"/>
      <c r="AA169" s="246"/>
      <c r="AT169" s="247" t="s">
        <v>204</v>
      </c>
      <c r="AU169" s="247" t="s">
        <v>147</v>
      </c>
      <c r="AV169" s="10" t="s">
        <v>147</v>
      </c>
      <c r="AW169" s="10" t="s">
        <v>205</v>
      </c>
      <c r="AX169" s="10" t="s">
        <v>25</v>
      </c>
      <c r="AY169" s="247" t="s">
        <v>192</v>
      </c>
    </row>
    <row r="170" s="1" customFormat="1" ht="25.5" customHeight="1">
      <c r="B170" s="46"/>
      <c r="C170" s="219" t="s">
        <v>286</v>
      </c>
      <c r="D170" s="219" t="s">
        <v>193</v>
      </c>
      <c r="E170" s="220" t="s">
        <v>287</v>
      </c>
      <c r="F170" s="221" t="s">
        <v>288</v>
      </c>
      <c r="G170" s="221"/>
      <c r="H170" s="221"/>
      <c r="I170" s="221"/>
      <c r="J170" s="222" t="s">
        <v>245</v>
      </c>
      <c r="K170" s="223">
        <v>4.2699999999999996</v>
      </c>
      <c r="L170" s="224">
        <v>0</v>
      </c>
      <c r="M170" s="225"/>
      <c r="N170" s="226">
        <f>ROUND(L170*K170,2)</f>
        <v>0</v>
      </c>
      <c r="O170" s="226"/>
      <c r="P170" s="226"/>
      <c r="Q170" s="226"/>
      <c r="R170" s="48"/>
      <c r="T170" s="227" t="s">
        <v>23</v>
      </c>
      <c r="U170" s="56" t="s">
        <v>47</v>
      </c>
      <c r="V170" s="47"/>
      <c r="W170" s="228">
        <f>V170*K170</f>
        <v>0</v>
      </c>
      <c r="X170" s="228">
        <v>0</v>
      </c>
      <c r="Y170" s="228">
        <f>X170*K170</f>
        <v>0</v>
      </c>
      <c r="Z170" s="228">
        <v>0</v>
      </c>
      <c r="AA170" s="229">
        <f>Z170*K170</f>
        <v>0</v>
      </c>
      <c r="AR170" s="22" t="s">
        <v>197</v>
      </c>
      <c r="AT170" s="22" t="s">
        <v>193</v>
      </c>
      <c r="AU170" s="22" t="s">
        <v>147</v>
      </c>
      <c r="AY170" s="22" t="s">
        <v>192</v>
      </c>
      <c r="BE170" s="142">
        <f>IF(U170="základní",N170,0)</f>
        <v>0</v>
      </c>
      <c r="BF170" s="142">
        <f>IF(U170="snížená",N170,0)</f>
        <v>0</v>
      </c>
      <c r="BG170" s="142">
        <f>IF(U170="zákl. přenesená",N170,0)</f>
        <v>0</v>
      </c>
      <c r="BH170" s="142">
        <f>IF(U170="sníž. přenesená",N170,0)</f>
        <v>0</v>
      </c>
      <c r="BI170" s="142">
        <f>IF(U170="nulová",N170,0)</f>
        <v>0</v>
      </c>
      <c r="BJ170" s="22" t="s">
        <v>25</v>
      </c>
      <c r="BK170" s="142">
        <f>ROUND(L170*K170,2)</f>
        <v>0</v>
      </c>
      <c r="BL170" s="22" t="s">
        <v>197</v>
      </c>
      <c r="BM170" s="22" t="s">
        <v>289</v>
      </c>
    </row>
    <row r="171" s="1" customFormat="1" ht="16.5" customHeight="1">
      <c r="B171" s="46"/>
      <c r="C171" s="219" t="s">
        <v>10</v>
      </c>
      <c r="D171" s="219" t="s">
        <v>193</v>
      </c>
      <c r="E171" s="220" t="s">
        <v>290</v>
      </c>
      <c r="F171" s="221" t="s">
        <v>291</v>
      </c>
      <c r="G171" s="221"/>
      <c r="H171" s="221"/>
      <c r="I171" s="221"/>
      <c r="J171" s="222" t="s">
        <v>245</v>
      </c>
      <c r="K171" s="223">
        <v>86.843999999999994</v>
      </c>
      <c r="L171" s="224">
        <v>0</v>
      </c>
      <c r="M171" s="225"/>
      <c r="N171" s="226">
        <f>ROUND(L171*K171,2)</f>
        <v>0</v>
      </c>
      <c r="O171" s="226"/>
      <c r="P171" s="226"/>
      <c r="Q171" s="226"/>
      <c r="R171" s="48"/>
      <c r="T171" s="227" t="s">
        <v>23</v>
      </c>
      <c r="U171" s="56" t="s">
        <v>47</v>
      </c>
      <c r="V171" s="47"/>
      <c r="W171" s="228">
        <f>V171*K171</f>
        <v>0</v>
      </c>
      <c r="X171" s="228">
        <v>0</v>
      </c>
      <c r="Y171" s="228">
        <f>X171*K171</f>
        <v>0</v>
      </c>
      <c r="Z171" s="228">
        <v>0</v>
      </c>
      <c r="AA171" s="229">
        <f>Z171*K171</f>
        <v>0</v>
      </c>
      <c r="AR171" s="22" t="s">
        <v>197</v>
      </c>
      <c r="AT171" s="22" t="s">
        <v>193</v>
      </c>
      <c r="AU171" s="22" t="s">
        <v>147</v>
      </c>
      <c r="AY171" s="22" t="s">
        <v>192</v>
      </c>
      <c r="BE171" s="142">
        <f>IF(U171="základní",N171,0)</f>
        <v>0</v>
      </c>
      <c r="BF171" s="142">
        <f>IF(U171="snížená",N171,0)</f>
        <v>0</v>
      </c>
      <c r="BG171" s="142">
        <f>IF(U171="zákl. přenesená",N171,0)</f>
        <v>0</v>
      </c>
      <c r="BH171" s="142">
        <f>IF(U171="sníž. přenesená",N171,0)</f>
        <v>0</v>
      </c>
      <c r="BI171" s="142">
        <f>IF(U171="nulová",N171,0)</f>
        <v>0</v>
      </c>
      <c r="BJ171" s="22" t="s">
        <v>25</v>
      </c>
      <c r="BK171" s="142">
        <f>ROUND(L171*K171,2)</f>
        <v>0</v>
      </c>
      <c r="BL171" s="22" t="s">
        <v>197</v>
      </c>
      <c r="BM171" s="22" t="s">
        <v>252</v>
      </c>
    </row>
    <row r="172" s="10" customFormat="1" ht="16.5" customHeight="1">
      <c r="B172" s="238"/>
      <c r="C172" s="239"/>
      <c r="D172" s="239"/>
      <c r="E172" s="240" t="s">
        <v>23</v>
      </c>
      <c r="F172" s="241" t="s">
        <v>292</v>
      </c>
      <c r="G172" s="242"/>
      <c r="H172" s="242"/>
      <c r="I172" s="242"/>
      <c r="J172" s="239"/>
      <c r="K172" s="243">
        <v>86.843999999999994</v>
      </c>
      <c r="L172" s="239"/>
      <c r="M172" s="239"/>
      <c r="N172" s="239"/>
      <c r="O172" s="239"/>
      <c r="P172" s="239"/>
      <c r="Q172" s="239"/>
      <c r="R172" s="244"/>
      <c r="T172" s="245"/>
      <c r="U172" s="239"/>
      <c r="V172" s="239"/>
      <c r="W172" s="239"/>
      <c r="X172" s="239"/>
      <c r="Y172" s="239"/>
      <c r="Z172" s="239"/>
      <c r="AA172" s="246"/>
      <c r="AT172" s="247" t="s">
        <v>204</v>
      </c>
      <c r="AU172" s="247" t="s">
        <v>147</v>
      </c>
      <c r="AV172" s="10" t="s">
        <v>147</v>
      </c>
      <c r="AW172" s="10" t="s">
        <v>205</v>
      </c>
      <c r="AX172" s="10" t="s">
        <v>25</v>
      </c>
      <c r="AY172" s="247" t="s">
        <v>192</v>
      </c>
    </row>
    <row r="173" s="1" customFormat="1" ht="16.5" customHeight="1">
      <c r="B173" s="46"/>
      <c r="C173" s="219" t="s">
        <v>293</v>
      </c>
      <c r="D173" s="219" t="s">
        <v>193</v>
      </c>
      <c r="E173" s="220" t="s">
        <v>294</v>
      </c>
      <c r="F173" s="221" t="s">
        <v>295</v>
      </c>
      <c r="G173" s="221"/>
      <c r="H173" s="221"/>
      <c r="I173" s="221"/>
      <c r="J173" s="222" t="s">
        <v>245</v>
      </c>
      <c r="K173" s="223">
        <v>22.030999999999999</v>
      </c>
      <c r="L173" s="224">
        <v>0</v>
      </c>
      <c r="M173" s="225"/>
      <c r="N173" s="226">
        <f>ROUND(L173*K173,2)</f>
        <v>0</v>
      </c>
      <c r="O173" s="226"/>
      <c r="P173" s="226"/>
      <c r="Q173" s="226"/>
      <c r="R173" s="48"/>
      <c r="T173" s="227" t="s">
        <v>23</v>
      </c>
      <c r="U173" s="56" t="s">
        <v>47</v>
      </c>
      <c r="V173" s="47"/>
      <c r="W173" s="228">
        <f>V173*K173</f>
        <v>0</v>
      </c>
      <c r="X173" s="228">
        <v>0</v>
      </c>
      <c r="Y173" s="228">
        <f>X173*K173</f>
        <v>0</v>
      </c>
      <c r="Z173" s="228">
        <v>0</v>
      </c>
      <c r="AA173" s="229">
        <f>Z173*K173</f>
        <v>0</v>
      </c>
      <c r="AR173" s="22" t="s">
        <v>197</v>
      </c>
      <c r="AT173" s="22" t="s">
        <v>193</v>
      </c>
      <c r="AU173" s="22" t="s">
        <v>147</v>
      </c>
      <c r="AY173" s="22" t="s">
        <v>192</v>
      </c>
      <c r="BE173" s="142">
        <f>IF(U173="základní",N173,0)</f>
        <v>0</v>
      </c>
      <c r="BF173" s="142">
        <f>IF(U173="snížená",N173,0)</f>
        <v>0</v>
      </c>
      <c r="BG173" s="142">
        <f>IF(U173="zákl. přenesená",N173,0)</f>
        <v>0</v>
      </c>
      <c r="BH173" s="142">
        <f>IF(U173="sníž. přenesená",N173,0)</f>
        <v>0</v>
      </c>
      <c r="BI173" s="142">
        <f>IF(U173="nulová",N173,0)</f>
        <v>0</v>
      </c>
      <c r="BJ173" s="22" t="s">
        <v>25</v>
      </c>
      <c r="BK173" s="142">
        <f>ROUND(L173*K173,2)</f>
        <v>0</v>
      </c>
      <c r="BL173" s="22" t="s">
        <v>197</v>
      </c>
      <c r="BM173" s="22" t="s">
        <v>248</v>
      </c>
    </row>
    <row r="174" s="10" customFormat="1" ht="16.5" customHeight="1">
      <c r="B174" s="238"/>
      <c r="C174" s="239"/>
      <c r="D174" s="239"/>
      <c r="E174" s="240" t="s">
        <v>23</v>
      </c>
      <c r="F174" s="241" t="s">
        <v>296</v>
      </c>
      <c r="G174" s="242"/>
      <c r="H174" s="242"/>
      <c r="I174" s="242"/>
      <c r="J174" s="239"/>
      <c r="K174" s="243">
        <v>17.956</v>
      </c>
      <c r="L174" s="239"/>
      <c r="M174" s="239"/>
      <c r="N174" s="239"/>
      <c r="O174" s="239"/>
      <c r="P174" s="239"/>
      <c r="Q174" s="239"/>
      <c r="R174" s="244"/>
      <c r="T174" s="245"/>
      <c r="U174" s="239"/>
      <c r="V174" s="239"/>
      <c r="W174" s="239"/>
      <c r="X174" s="239"/>
      <c r="Y174" s="239"/>
      <c r="Z174" s="239"/>
      <c r="AA174" s="246"/>
      <c r="AT174" s="247" t="s">
        <v>204</v>
      </c>
      <c r="AU174" s="247" t="s">
        <v>147</v>
      </c>
      <c r="AV174" s="10" t="s">
        <v>147</v>
      </c>
      <c r="AW174" s="10" t="s">
        <v>205</v>
      </c>
      <c r="AX174" s="10" t="s">
        <v>82</v>
      </c>
      <c r="AY174" s="247" t="s">
        <v>192</v>
      </c>
    </row>
    <row r="175" s="10" customFormat="1" ht="16.5" customHeight="1">
      <c r="B175" s="238"/>
      <c r="C175" s="239"/>
      <c r="D175" s="239"/>
      <c r="E175" s="240" t="s">
        <v>23</v>
      </c>
      <c r="F175" s="257" t="s">
        <v>297</v>
      </c>
      <c r="G175" s="239"/>
      <c r="H175" s="239"/>
      <c r="I175" s="239"/>
      <c r="J175" s="239"/>
      <c r="K175" s="243">
        <v>4.0750000000000002</v>
      </c>
      <c r="L175" s="239"/>
      <c r="M175" s="239"/>
      <c r="N175" s="239"/>
      <c r="O175" s="239"/>
      <c r="P175" s="239"/>
      <c r="Q175" s="239"/>
      <c r="R175" s="244"/>
      <c r="T175" s="245"/>
      <c r="U175" s="239"/>
      <c r="V175" s="239"/>
      <c r="W175" s="239"/>
      <c r="X175" s="239"/>
      <c r="Y175" s="239"/>
      <c r="Z175" s="239"/>
      <c r="AA175" s="246"/>
      <c r="AT175" s="247" t="s">
        <v>204</v>
      </c>
      <c r="AU175" s="247" t="s">
        <v>147</v>
      </c>
      <c r="AV175" s="10" t="s">
        <v>147</v>
      </c>
      <c r="AW175" s="10" t="s">
        <v>205</v>
      </c>
      <c r="AX175" s="10" t="s">
        <v>82</v>
      </c>
      <c r="AY175" s="247" t="s">
        <v>192</v>
      </c>
    </row>
    <row r="176" s="11" customFormat="1" ht="16.5" customHeight="1">
      <c r="B176" s="248"/>
      <c r="C176" s="249"/>
      <c r="D176" s="249"/>
      <c r="E176" s="250" t="s">
        <v>23</v>
      </c>
      <c r="F176" s="251" t="s">
        <v>206</v>
      </c>
      <c r="G176" s="249"/>
      <c r="H176" s="249"/>
      <c r="I176" s="249"/>
      <c r="J176" s="249"/>
      <c r="K176" s="252">
        <v>22.030999999999999</v>
      </c>
      <c r="L176" s="249"/>
      <c r="M176" s="249"/>
      <c r="N176" s="249"/>
      <c r="O176" s="249"/>
      <c r="P176" s="249"/>
      <c r="Q176" s="249"/>
      <c r="R176" s="253"/>
      <c r="T176" s="254"/>
      <c r="U176" s="249"/>
      <c r="V176" s="249"/>
      <c r="W176" s="249"/>
      <c r="X176" s="249"/>
      <c r="Y176" s="249"/>
      <c r="Z176" s="249"/>
      <c r="AA176" s="255"/>
      <c r="AT176" s="256" t="s">
        <v>204</v>
      </c>
      <c r="AU176" s="256" t="s">
        <v>147</v>
      </c>
      <c r="AV176" s="11" t="s">
        <v>197</v>
      </c>
      <c r="AW176" s="11" t="s">
        <v>205</v>
      </c>
      <c r="AX176" s="11" t="s">
        <v>25</v>
      </c>
      <c r="AY176" s="256" t="s">
        <v>192</v>
      </c>
    </row>
    <row r="177" s="1" customFormat="1" ht="16.5" customHeight="1">
      <c r="B177" s="46"/>
      <c r="C177" s="219" t="s">
        <v>298</v>
      </c>
      <c r="D177" s="219" t="s">
        <v>193</v>
      </c>
      <c r="E177" s="220" t="s">
        <v>299</v>
      </c>
      <c r="F177" s="221" t="s">
        <v>300</v>
      </c>
      <c r="G177" s="221"/>
      <c r="H177" s="221"/>
      <c r="I177" s="221"/>
      <c r="J177" s="222" t="s">
        <v>245</v>
      </c>
      <c r="K177" s="223">
        <v>42.564999999999998</v>
      </c>
      <c r="L177" s="224">
        <v>0</v>
      </c>
      <c r="M177" s="225"/>
      <c r="N177" s="226">
        <f>ROUND(L177*K177,2)</f>
        <v>0</v>
      </c>
      <c r="O177" s="226"/>
      <c r="P177" s="226"/>
      <c r="Q177" s="226"/>
      <c r="R177" s="48"/>
      <c r="T177" s="227" t="s">
        <v>23</v>
      </c>
      <c r="U177" s="56" t="s">
        <v>47</v>
      </c>
      <c r="V177" s="47"/>
      <c r="W177" s="228">
        <f>V177*K177</f>
        <v>0</v>
      </c>
      <c r="X177" s="228">
        <v>0</v>
      </c>
      <c r="Y177" s="228">
        <f>X177*K177</f>
        <v>0</v>
      </c>
      <c r="Z177" s="228">
        <v>0</v>
      </c>
      <c r="AA177" s="229">
        <f>Z177*K177</f>
        <v>0</v>
      </c>
      <c r="AR177" s="22" t="s">
        <v>197</v>
      </c>
      <c r="AT177" s="22" t="s">
        <v>193</v>
      </c>
      <c r="AU177" s="22" t="s">
        <v>147</v>
      </c>
      <c r="AY177" s="22" t="s">
        <v>192</v>
      </c>
      <c r="BE177" s="142">
        <f>IF(U177="základní",N177,0)</f>
        <v>0</v>
      </c>
      <c r="BF177" s="142">
        <f>IF(U177="snížená",N177,0)</f>
        <v>0</v>
      </c>
      <c r="BG177" s="142">
        <f>IF(U177="zákl. přenesená",N177,0)</f>
        <v>0</v>
      </c>
      <c r="BH177" s="142">
        <f>IF(U177="sníž. přenesená",N177,0)</f>
        <v>0</v>
      </c>
      <c r="BI177" s="142">
        <f>IF(U177="nulová",N177,0)</f>
        <v>0</v>
      </c>
      <c r="BJ177" s="22" t="s">
        <v>25</v>
      </c>
      <c r="BK177" s="142">
        <f>ROUND(L177*K177,2)</f>
        <v>0</v>
      </c>
      <c r="BL177" s="22" t="s">
        <v>197</v>
      </c>
      <c r="BM177" s="22" t="s">
        <v>260</v>
      </c>
    </row>
    <row r="178" s="10" customFormat="1" ht="25.5" customHeight="1">
      <c r="B178" s="238"/>
      <c r="C178" s="239"/>
      <c r="D178" s="239"/>
      <c r="E178" s="240" t="s">
        <v>23</v>
      </c>
      <c r="F178" s="241" t="s">
        <v>301</v>
      </c>
      <c r="G178" s="242"/>
      <c r="H178" s="242"/>
      <c r="I178" s="242"/>
      <c r="J178" s="239"/>
      <c r="K178" s="243">
        <v>42.565467499999997</v>
      </c>
      <c r="L178" s="239"/>
      <c r="M178" s="239"/>
      <c r="N178" s="239"/>
      <c r="O178" s="239"/>
      <c r="P178" s="239"/>
      <c r="Q178" s="239"/>
      <c r="R178" s="244"/>
      <c r="T178" s="245"/>
      <c r="U178" s="239"/>
      <c r="V178" s="239"/>
      <c r="W178" s="239"/>
      <c r="X178" s="239"/>
      <c r="Y178" s="239"/>
      <c r="Z178" s="239"/>
      <c r="AA178" s="246"/>
      <c r="AT178" s="247" t="s">
        <v>204</v>
      </c>
      <c r="AU178" s="247" t="s">
        <v>147</v>
      </c>
      <c r="AV178" s="10" t="s">
        <v>147</v>
      </c>
      <c r="AW178" s="10" t="s">
        <v>205</v>
      </c>
      <c r="AX178" s="10" t="s">
        <v>25</v>
      </c>
      <c r="AY178" s="247" t="s">
        <v>192</v>
      </c>
    </row>
    <row r="179" s="1" customFormat="1" ht="25.5" customHeight="1">
      <c r="B179" s="46"/>
      <c r="C179" s="219" t="s">
        <v>302</v>
      </c>
      <c r="D179" s="219" t="s">
        <v>193</v>
      </c>
      <c r="E179" s="220" t="s">
        <v>401</v>
      </c>
      <c r="F179" s="221" t="s">
        <v>402</v>
      </c>
      <c r="G179" s="221"/>
      <c r="H179" s="221"/>
      <c r="I179" s="221"/>
      <c r="J179" s="222" t="s">
        <v>245</v>
      </c>
      <c r="K179" s="223">
        <v>682.06700000000001</v>
      </c>
      <c r="L179" s="224">
        <v>0</v>
      </c>
      <c r="M179" s="225"/>
      <c r="N179" s="226">
        <f>ROUND(L179*K179,2)</f>
        <v>0</v>
      </c>
      <c r="O179" s="226"/>
      <c r="P179" s="226"/>
      <c r="Q179" s="226"/>
      <c r="R179" s="48"/>
      <c r="T179" s="227" t="s">
        <v>23</v>
      </c>
      <c r="U179" s="56" t="s">
        <v>47</v>
      </c>
      <c r="V179" s="47"/>
      <c r="W179" s="228">
        <f>V179*K179</f>
        <v>0</v>
      </c>
      <c r="X179" s="228">
        <v>0</v>
      </c>
      <c r="Y179" s="228">
        <f>X179*K179</f>
        <v>0</v>
      </c>
      <c r="Z179" s="228">
        <v>0</v>
      </c>
      <c r="AA179" s="229">
        <f>Z179*K179</f>
        <v>0</v>
      </c>
      <c r="AR179" s="22" t="s">
        <v>197</v>
      </c>
      <c r="AT179" s="22" t="s">
        <v>193</v>
      </c>
      <c r="AU179" s="22" t="s">
        <v>147</v>
      </c>
      <c r="AY179" s="22" t="s">
        <v>192</v>
      </c>
      <c r="BE179" s="142">
        <f>IF(U179="základní",N179,0)</f>
        <v>0</v>
      </c>
      <c r="BF179" s="142">
        <f>IF(U179="snížená",N179,0)</f>
        <v>0</v>
      </c>
      <c r="BG179" s="142">
        <f>IF(U179="zákl. přenesená",N179,0)</f>
        <v>0</v>
      </c>
      <c r="BH179" s="142">
        <f>IF(U179="sníž. přenesená",N179,0)</f>
        <v>0</v>
      </c>
      <c r="BI179" s="142">
        <f>IF(U179="nulová",N179,0)</f>
        <v>0</v>
      </c>
      <c r="BJ179" s="22" t="s">
        <v>25</v>
      </c>
      <c r="BK179" s="142">
        <f>ROUND(L179*K179,2)</f>
        <v>0</v>
      </c>
      <c r="BL179" s="22" t="s">
        <v>197</v>
      </c>
      <c r="BM179" s="22" t="s">
        <v>403</v>
      </c>
    </row>
    <row r="180" s="1" customFormat="1" ht="38.25" customHeight="1">
      <c r="B180" s="46"/>
      <c r="C180" s="219" t="s">
        <v>306</v>
      </c>
      <c r="D180" s="219" t="s">
        <v>193</v>
      </c>
      <c r="E180" s="220" t="s">
        <v>404</v>
      </c>
      <c r="F180" s="221" t="s">
        <v>405</v>
      </c>
      <c r="G180" s="221"/>
      <c r="H180" s="221"/>
      <c r="I180" s="221"/>
      <c r="J180" s="222" t="s">
        <v>245</v>
      </c>
      <c r="K180" s="223">
        <v>43.828000000000003</v>
      </c>
      <c r="L180" s="224">
        <v>0</v>
      </c>
      <c r="M180" s="225"/>
      <c r="N180" s="226">
        <f>ROUND(L180*K180,2)</f>
        <v>0</v>
      </c>
      <c r="O180" s="226"/>
      <c r="P180" s="226"/>
      <c r="Q180" s="226"/>
      <c r="R180" s="48"/>
      <c r="T180" s="227" t="s">
        <v>23</v>
      </c>
      <c r="U180" s="56" t="s">
        <v>47</v>
      </c>
      <c r="V180" s="47"/>
      <c r="W180" s="228">
        <f>V180*K180</f>
        <v>0</v>
      </c>
      <c r="X180" s="228">
        <v>0</v>
      </c>
      <c r="Y180" s="228">
        <f>X180*K180</f>
        <v>0</v>
      </c>
      <c r="Z180" s="228">
        <v>0</v>
      </c>
      <c r="AA180" s="229">
        <f>Z180*K180</f>
        <v>0</v>
      </c>
      <c r="AR180" s="22" t="s">
        <v>197</v>
      </c>
      <c r="AT180" s="22" t="s">
        <v>193</v>
      </c>
      <c r="AU180" s="22" t="s">
        <v>147</v>
      </c>
      <c r="AY180" s="22" t="s">
        <v>192</v>
      </c>
      <c r="BE180" s="142">
        <f>IF(U180="základní",N180,0)</f>
        <v>0</v>
      </c>
      <c r="BF180" s="142">
        <f>IF(U180="snížená",N180,0)</f>
        <v>0</v>
      </c>
      <c r="BG180" s="142">
        <f>IF(U180="zákl. přenesená",N180,0)</f>
        <v>0</v>
      </c>
      <c r="BH180" s="142">
        <f>IF(U180="sníž. přenesená",N180,0)</f>
        <v>0</v>
      </c>
      <c r="BI180" s="142">
        <f>IF(U180="nulová",N180,0)</f>
        <v>0</v>
      </c>
      <c r="BJ180" s="22" t="s">
        <v>25</v>
      </c>
      <c r="BK180" s="142">
        <f>ROUND(L180*K180,2)</f>
        <v>0</v>
      </c>
      <c r="BL180" s="22" t="s">
        <v>197</v>
      </c>
      <c r="BM180" s="22" t="s">
        <v>406</v>
      </c>
    </row>
    <row r="181" s="10" customFormat="1" ht="16.5" customHeight="1">
      <c r="B181" s="238"/>
      <c r="C181" s="239"/>
      <c r="D181" s="239"/>
      <c r="E181" s="240" t="s">
        <v>23</v>
      </c>
      <c r="F181" s="241" t="s">
        <v>407</v>
      </c>
      <c r="G181" s="242"/>
      <c r="H181" s="242"/>
      <c r="I181" s="242"/>
      <c r="J181" s="239"/>
      <c r="K181" s="243">
        <v>43.827500000000001</v>
      </c>
      <c r="L181" s="239"/>
      <c r="M181" s="239"/>
      <c r="N181" s="239"/>
      <c r="O181" s="239"/>
      <c r="P181" s="239"/>
      <c r="Q181" s="239"/>
      <c r="R181" s="244"/>
      <c r="T181" s="245"/>
      <c r="U181" s="239"/>
      <c r="V181" s="239"/>
      <c r="W181" s="239"/>
      <c r="X181" s="239"/>
      <c r="Y181" s="239"/>
      <c r="Z181" s="239"/>
      <c r="AA181" s="246"/>
      <c r="AT181" s="247" t="s">
        <v>204</v>
      </c>
      <c r="AU181" s="247" t="s">
        <v>147</v>
      </c>
      <c r="AV181" s="10" t="s">
        <v>147</v>
      </c>
      <c r="AW181" s="10" t="s">
        <v>205</v>
      </c>
      <c r="AX181" s="10" t="s">
        <v>25</v>
      </c>
      <c r="AY181" s="247" t="s">
        <v>192</v>
      </c>
    </row>
    <row r="182" s="9" customFormat="1" ht="37.44" customHeight="1">
      <c r="B182" s="206"/>
      <c r="C182" s="207"/>
      <c r="D182" s="208" t="s">
        <v>162</v>
      </c>
      <c r="E182" s="208"/>
      <c r="F182" s="208"/>
      <c r="G182" s="208"/>
      <c r="H182" s="208"/>
      <c r="I182" s="208"/>
      <c r="J182" s="208"/>
      <c r="K182" s="208"/>
      <c r="L182" s="208"/>
      <c r="M182" s="208"/>
      <c r="N182" s="185">
        <f>BK182</f>
        <v>0</v>
      </c>
      <c r="O182" s="178"/>
      <c r="P182" s="178"/>
      <c r="Q182" s="178"/>
      <c r="R182" s="209"/>
      <c r="T182" s="210"/>
      <c r="U182" s="207"/>
      <c r="V182" s="207"/>
      <c r="W182" s="211">
        <f>W183+W186+W201</f>
        <v>0</v>
      </c>
      <c r="X182" s="207"/>
      <c r="Y182" s="211">
        <f>Y183+Y186+Y201</f>
        <v>0</v>
      </c>
      <c r="Z182" s="207"/>
      <c r="AA182" s="212">
        <f>AA183+AA186+AA201</f>
        <v>34.907300620000001</v>
      </c>
      <c r="AR182" s="213" t="s">
        <v>147</v>
      </c>
      <c r="AT182" s="214" t="s">
        <v>81</v>
      </c>
      <c r="AU182" s="214" t="s">
        <v>82</v>
      </c>
      <c r="AY182" s="213" t="s">
        <v>192</v>
      </c>
      <c r="BK182" s="215">
        <f>BK183+BK186+BK201</f>
        <v>0</v>
      </c>
    </row>
    <row r="183" s="9" customFormat="1" ht="19.92" customHeight="1">
      <c r="B183" s="206"/>
      <c r="C183" s="207"/>
      <c r="D183" s="216" t="s">
        <v>163</v>
      </c>
      <c r="E183" s="216"/>
      <c r="F183" s="216"/>
      <c r="G183" s="216"/>
      <c r="H183" s="216"/>
      <c r="I183" s="216"/>
      <c r="J183" s="216"/>
      <c r="K183" s="216"/>
      <c r="L183" s="216"/>
      <c r="M183" s="216"/>
      <c r="N183" s="217">
        <f>BK183</f>
        <v>0</v>
      </c>
      <c r="O183" s="218"/>
      <c r="P183" s="218"/>
      <c r="Q183" s="218"/>
      <c r="R183" s="209"/>
      <c r="T183" s="210"/>
      <c r="U183" s="207"/>
      <c r="V183" s="207"/>
      <c r="W183" s="211">
        <f>SUM(W184:W185)</f>
        <v>0</v>
      </c>
      <c r="X183" s="207"/>
      <c r="Y183" s="211">
        <f>SUM(Y184:Y185)</f>
        <v>0</v>
      </c>
      <c r="Z183" s="207"/>
      <c r="AA183" s="212">
        <f>SUM(AA184:AA185)</f>
        <v>4.2703598000000005</v>
      </c>
      <c r="AR183" s="213" t="s">
        <v>147</v>
      </c>
      <c r="AT183" s="214" t="s">
        <v>81</v>
      </c>
      <c r="AU183" s="214" t="s">
        <v>25</v>
      </c>
      <c r="AY183" s="213" t="s">
        <v>192</v>
      </c>
      <c r="BK183" s="215">
        <f>SUM(BK184:BK185)</f>
        <v>0</v>
      </c>
    </row>
    <row r="184" s="1" customFormat="1" ht="38.25" customHeight="1">
      <c r="B184" s="46"/>
      <c r="C184" s="219" t="s">
        <v>311</v>
      </c>
      <c r="D184" s="219" t="s">
        <v>193</v>
      </c>
      <c r="E184" s="220" t="s">
        <v>307</v>
      </c>
      <c r="F184" s="221" t="s">
        <v>308</v>
      </c>
      <c r="G184" s="221"/>
      <c r="H184" s="221"/>
      <c r="I184" s="221"/>
      <c r="J184" s="222" t="s">
        <v>210</v>
      </c>
      <c r="K184" s="223">
        <v>3050.2570000000001</v>
      </c>
      <c r="L184" s="224">
        <v>0</v>
      </c>
      <c r="M184" s="225"/>
      <c r="N184" s="226">
        <f>ROUND(L184*K184,2)</f>
        <v>0</v>
      </c>
      <c r="O184" s="226"/>
      <c r="P184" s="226"/>
      <c r="Q184" s="226"/>
      <c r="R184" s="48"/>
      <c r="T184" s="227" t="s">
        <v>23</v>
      </c>
      <c r="U184" s="56" t="s">
        <v>47</v>
      </c>
      <c r="V184" s="47"/>
      <c r="W184" s="228">
        <f>V184*K184</f>
        <v>0</v>
      </c>
      <c r="X184" s="228">
        <v>0</v>
      </c>
      <c r="Y184" s="228">
        <f>X184*K184</f>
        <v>0</v>
      </c>
      <c r="Z184" s="228">
        <v>0.0014</v>
      </c>
      <c r="AA184" s="229">
        <f>Z184*K184</f>
        <v>4.2703598000000005</v>
      </c>
      <c r="AR184" s="22" t="s">
        <v>267</v>
      </c>
      <c r="AT184" s="22" t="s">
        <v>193</v>
      </c>
      <c r="AU184" s="22" t="s">
        <v>147</v>
      </c>
      <c r="AY184" s="22" t="s">
        <v>192</v>
      </c>
      <c r="BE184" s="142">
        <f>IF(U184="základní",N184,0)</f>
        <v>0</v>
      </c>
      <c r="BF184" s="142">
        <f>IF(U184="snížená",N184,0)</f>
        <v>0</v>
      </c>
      <c r="BG184" s="142">
        <f>IF(U184="zákl. přenesená",N184,0)</f>
        <v>0</v>
      </c>
      <c r="BH184" s="142">
        <f>IF(U184="sníž. přenesená",N184,0)</f>
        <v>0</v>
      </c>
      <c r="BI184" s="142">
        <f>IF(U184="nulová",N184,0)</f>
        <v>0</v>
      </c>
      <c r="BJ184" s="22" t="s">
        <v>25</v>
      </c>
      <c r="BK184" s="142">
        <f>ROUND(L184*K184,2)</f>
        <v>0</v>
      </c>
      <c r="BL184" s="22" t="s">
        <v>267</v>
      </c>
      <c r="BM184" s="22" t="s">
        <v>309</v>
      </c>
    </row>
    <row r="185" s="10" customFormat="1" ht="16.5" customHeight="1">
      <c r="B185" s="238"/>
      <c r="C185" s="239"/>
      <c r="D185" s="239"/>
      <c r="E185" s="240" t="s">
        <v>23</v>
      </c>
      <c r="F185" s="241" t="s">
        <v>310</v>
      </c>
      <c r="G185" s="242"/>
      <c r="H185" s="242"/>
      <c r="I185" s="242"/>
      <c r="J185" s="239"/>
      <c r="K185" s="243">
        <v>3050.2569920000001</v>
      </c>
      <c r="L185" s="239"/>
      <c r="M185" s="239"/>
      <c r="N185" s="239"/>
      <c r="O185" s="239"/>
      <c r="P185" s="239"/>
      <c r="Q185" s="239"/>
      <c r="R185" s="244"/>
      <c r="T185" s="245"/>
      <c r="U185" s="239"/>
      <c r="V185" s="239"/>
      <c r="W185" s="239"/>
      <c r="X185" s="239"/>
      <c r="Y185" s="239"/>
      <c r="Z185" s="239"/>
      <c r="AA185" s="246"/>
      <c r="AT185" s="247" t="s">
        <v>204</v>
      </c>
      <c r="AU185" s="247" t="s">
        <v>147</v>
      </c>
      <c r="AV185" s="10" t="s">
        <v>147</v>
      </c>
      <c r="AW185" s="10" t="s">
        <v>205</v>
      </c>
      <c r="AX185" s="10" t="s">
        <v>25</v>
      </c>
      <c r="AY185" s="247" t="s">
        <v>192</v>
      </c>
    </row>
    <row r="186" s="9" customFormat="1" ht="29.88" customHeight="1">
      <c r="B186" s="206"/>
      <c r="C186" s="207"/>
      <c r="D186" s="216" t="s">
        <v>164</v>
      </c>
      <c r="E186" s="216"/>
      <c r="F186" s="216"/>
      <c r="G186" s="216"/>
      <c r="H186" s="216"/>
      <c r="I186" s="216"/>
      <c r="J186" s="216"/>
      <c r="K186" s="216"/>
      <c r="L186" s="216"/>
      <c r="M186" s="216"/>
      <c r="N186" s="217">
        <f>BK186</f>
        <v>0</v>
      </c>
      <c r="O186" s="218"/>
      <c r="P186" s="218"/>
      <c r="Q186" s="218"/>
      <c r="R186" s="209"/>
      <c r="T186" s="210"/>
      <c r="U186" s="207"/>
      <c r="V186" s="207"/>
      <c r="W186" s="211">
        <f>SUM(W187:W200)</f>
        <v>0</v>
      </c>
      <c r="X186" s="207"/>
      <c r="Y186" s="211">
        <f>SUM(Y187:Y200)</f>
        <v>0</v>
      </c>
      <c r="Z186" s="207"/>
      <c r="AA186" s="212">
        <f>SUM(AA187:AA200)</f>
        <v>4.2087418200000002</v>
      </c>
      <c r="AR186" s="213" t="s">
        <v>147</v>
      </c>
      <c r="AT186" s="214" t="s">
        <v>81</v>
      </c>
      <c r="AU186" s="214" t="s">
        <v>25</v>
      </c>
      <c r="AY186" s="213" t="s">
        <v>192</v>
      </c>
      <c r="BK186" s="215">
        <f>SUM(BK187:BK200)</f>
        <v>0</v>
      </c>
    </row>
    <row r="187" s="1" customFormat="1" ht="16.5" customHeight="1">
      <c r="B187" s="46"/>
      <c r="C187" s="219" t="s">
        <v>316</v>
      </c>
      <c r="D187" s="219" t="s">
        <v>193</v>
      </c>
      <c r="E187" s="220" t="s">
        <v>312</v>
      </c>
      <c r="F187" s="221" t="s">
        <v>313</v>
      </c>
      <c r="G187" s="221"/>
      <c r="H187" s="221"/>
      <c r="I187" s="221"/>
      <c r="J187" s="222" t="s">
        <v>240</v>
      </c>
      <c r="K187" s="223">
        <v>168.262</v>
      </c>
      <c r="L187" s="224">
        <v>0</v>
      </c>
      <c r="M187" s="225"/>
      <c r="N187" s="226">
        <f>ROUND(L187*K187,2)</f>
        <v>0</v>
      </c>
      <c r="O187" s="226"/>
      <c r="P187" s="226"/>
      <c r="Q187" s="226"/>
      <c r="R187" s="48"/>
      <c r="T187" s="227" t="s">
        <v>23</v>
      </c>
      <c r="U187" s="56" t="s">
        <v>47</v>
      </c>
      <c r="V187" s="47"/>
      <c r="W187" s="228">
        <f>V187*K187</f>
        <v>0</v>
      </c>
      <c r="X187" s="228">
        <v>0</v>
      </c>
      <c r="Y187" s="228">
        <f>X187*K187</f>
        <v>0</v>
      </c>
      <c r="Z187" s="228">
        <v>0.0018699999999999999</v>
      </c>
      <c r="AA187" s="229">
        <f>Z187*K187</f>
        <v>0.31464993999999996</v>
      </c>
      <c r="AR187" s="22" t="s">
        <v>267</v>
      </c>
      <c r="AT187" s="22" t="s">
        <v>193</v>
      </c>
      <c r="AU187" s="22" t="s">
        <v>147</v>
      </c>
      <c r="AY187" s="22" t="s">
        <v>192</v>
      </c>
      <c r="BE187" s="142">
        <f>IF(U187="základní",N187,0)</f>
        <v>0</v>
      </c>
      <c r="BF187" s="142">
        <f>IF(U187="snížená",N187,0)</f>
        <v>0</v>
      </c>
      <c r="BG187" s="142">
        <f>IF(U187="zákl. přenesená",N187,0)</f>
        <v>0</v>
      </c>
      <c r="BH187" s="142">
        <f>IF(U187="sníž. přenesená",N187,0)</f>
        <v>0</v>
      </c>
      <c r="BI187" s="142">
        <f>IF(U187="nulová",N187,0)</f>
        <v>0</v>
      </c>
      <c r="BJ187" s="22" t="s">
        <v>25</v>
      </c>
      <c r="BK187" s="142">
        <f>ROUND(L187*K187,2)</f>
        <v>0</v>
      </c>
      <c r="BL187" s="22" t="s">
        <v>267</v>
      </c>
      <c r="BM187" s="22" t="s">
        <v>314</v>
      </c>
    </row>
    <row r="188" s="10" customFormat="1" ht="16.5" customHeight="1">
      <c r="B188" s="238"/>
      <c r="C188" s="239"/>
      <c r="D188" s="239"/>
      <c r="E188" s="240" t="s">
        <v>23</v>
      </c>
      <c r="F188" s="241" t="s">
        <v>315</v>
      </c>
      <c r="G188" s="242"/>
      <c r="H188" s="242"/>
      <c r="I188" s="242"/>
      <c r="J188" s="239"/>
      <c r="K188" s="243">
        <v>168.262</v>
      </c>
      <c r="L188" s="239"/>
      <c r="M188" s="239"/>
      <c r="N188" s="239"/>
      <c r="O188" s="239"/>
      <c r="P188" s="239"/>
      <c r="Q188" s="239"/>
      <c r="R188" s="244"/>
      <c r="T188" s="245"/>
      <c r="U188" s="239"/>
      <c r="V188" s="239"/>
      <c r="W188" s="239"/>
      <c r="X188" s="239"/>
      <c r="Y188" s="239"/>
      <c r="Z188" s="239"/>
      <c r="AA188" s="246"/>
      <c r="AT188" s="247" t="s">
        <v>204</v>
      </c>
      <c r="AU188" s="247" t="s">
        <v>147</v>
      </c>
      <c r="AV188" s="10" t="s">
        <v>147</v>
      </c>
      <c r="AW188" s="10" t="s">
        <v>205</v>
      </c>
      <c r="AX188" s="10" t="s">
        <v>25</v>
      </c>
      <c r="AY188" s="247" t="s">
        <v>192</v>
      </c>
    </row>
    <row r="189" s="1" customFormat="1" ht="25.5" customHeight="1">
      <c r="B189" s="46"/>
      <c r="C189" s="219" t="s">
        <v>321</v>
      </c>
      <c r="D189" s="219" t="s">
        <v>193</v>
      </c>
      <c r="E189" s="220" t="s">
        <v>317</v>
      </c>
      <c r="F189" s="221" t="s">
        <v>318</v>
      </c>
      <c r="G189" s="221"/>
      <c r="H189" s="221"/>
      <c r="I189" s="221"/>
      <c r="J189" s="222" t="s">
        <v>240</v>
      </c>
      <c r="K189" s="223">
        <v>336.524</v>
      </c>
      <c r="L189" s="224">
        <v>0</v>
      </c>
      <c r="M189" s="225"/>
      <c r="N189" s="226">
        <f>ROUND(L189*K189,2)</f>
        <v>0</v>
      </c>
      <c r="O189" s="226"/>
      <c r="P189" s="226"/>
      <c r="Q189" s="226"/>
      <c r="R189" s="48"/>
      <c r="T189" s="227" t="s">
        <v>23</v>
      </c>
      <c r="U189" s="56" t="s">
        <v>47</v>
      </c>
      <c r="V189" s="47"/>
      <c r="W189" s="228">
        <f>V189*K189</f>
        <v>0</v>
      </c>
      <c r="X189" s="228">
        <v>0</v>
      </c>
      <c r="Y189" s="228">
        <f>X189*K189</f>
        <v>0</v>
      </c>
      <c r="Z189" s="228">
        <v>0.0017700000000000001</v>
      </c>
      <c r="AA189" s="229">
        <f>Z189*K189</f>
        <v>0.59564748000000001</v>
      </c>
      <c r="AR189" s="22" t="s">
        <v>267</v>
      </c>
      <c r="AT189" s="22" t="s">
        <v>193</v>
      </c>
      <c r="AU189" s="22" t="s">
        <v>147</v>
      </c>
      <c r="AY189" s="22" t="s">
        <v>192</v>
      </c>
      <c r="BE189" s="142">
        <f>IF(U189="základní",N189,0)</f>
        <v>0</v>
      </c>
      <c r="BF189" s="142">
        <f>IF(U189="snížená",N189,0)</f>
        <v>0</v>
      </c>
      <c r="BG189" s="142">
        <f>IF(U189="zákl. přenesená",N189,0)</f>
        <v>0</v>
      </c>
      <c r="BH189" s="142">
        <f>IF(U189="sníž. přenesená",N189,0)</f>
        <v>0</v>
      </c>
      <c r="BI189" s="142">
        <f>IF(U189="nulová",N189,0)</f>
        <v>0</v>
      </c>
      <c r="BJ189" s="22" t="s">
        <v>25</v>
      </c>
      <c r="BK189" s="142">
        <f>ROUND(L189*K189,2)</f>
        <v>0</v>
      </c>
      <c r="BL189" s="22" t="s">
        <v>267</v>
      </c>
      <c r="BM189" s="22" t="s">
        <v>319</v>
      </c>
    </row>
    <row r="190" s="10" customFormat="1" ht="16.5" customHeight="1">
      <c r="B190" s="238"/>
      <c r="C190" s="239"/>
      <c r="D190" s="239"/>
      <c r="E190" s="240" t="s">
        <v>23</v>
      </c>
      <c r="F190" s="241" t="s">
        <v>320</v>
      </c>
      <c r="G190" s="242"/>
      <c r="H190" s="242"/>
      <c r="I190" s="242"/>
      <c r="J190" s="239"/>
      <c r="K190" s="243">
        <v>336.524</v>
      </c>
      <c r="L190" s="239"/>
      <c r="M190" s="239"/>
      <c r="N190" s="239"/>
      <c r="O190" s="239"/>
      <c r="P190" s="239"/>
      <c r="Q190" s="239"/>
      <c r="R190" s="244"/>
      <c r="T190" s="245"/>
      <c r="U190" s="239"/>
      <c r="V190" s="239"/>
      <c r="W190" s="239"/>
      <c r="X190" s="239"/>
      <c r="Y190" s="239"/>
      <c r="Z190" s="239"/>
      <c r="AA190" s="246"/>
      <c r="AT190" s="247" t="s">
        <v>204</v>
      </c>
      <c r="AU190" s="247" t="s">
        <v>147</v>
      </c>
      <c r="AV190" s="10" t="s">
        <v>147</v>
      </c>
      <c r="AW190" s="10" t="s">
        <v>205</v>
      </c>
      <c r="AX190" s="10" t="s">
        <v>25</v>
      </c>
      <c r="AY190" s="247" t="s">
        <v>192</v>
      </c>
    </row>
    <row r="191" s="1" customFormat="1" ht="25.5" customHeight="1">
      <c r="B191" s="46"/>
      <c r="C191" s="219" t="s">
        <v>326</v>
      </c>
      <c r="D191" s="219" t="s">
        <v>193</v>
      </c>
      <c r="E191" s="220" t="s">
        <v>322</v>
      </c>
      <c r="F191" s="221" t="s">
        <v>323</v>
      </c>
      <c r="G191" s="221"/>
      <c r="H191" s="221"/>
      <c r="I191" s="221"/>
      <c r="J191" s="222" t="s">
        <v>240</v>
      </c>
      <c r="K191" s="223">
        <v>77.200000000000003</v>
      </c>
      <c r="L191" s="224">
        <v>0</v>
      </c>
      <c r="M191" s="225"/>
      <c r="N191" s="226">
        <f>ROUND(L191*K191,2)</f>
        <v>0</v>
      </c>
      <c r="O191" s="226"/>
      <c r="P191" s="226"/>
      <c r="Q191" s="226"/>
      <c r="R191" s="48"/>
      <c r="T191" s="227" t="s">
        <v>23</v>
      </c>
      <c r="U191" s="56" t="s">
        <v>47</v>
      </c>
      <c r="V191" s="47"/>
      <c r="W191" s="228">
        <f>V191*K191</f>
        <v>0</v>
      </c>
      <c r="X191" s="228">
        <v>0</v>
      </c>
      <c r="Y191" s="228">
        <f>X191*K191</f>
        <v>0</v>
      </c>
      <c r="Z191" s="228">
        <v>0.00191</v>
      </c>
      <c r="AA191" s="229">
        <f>Z191*K191</f>
        <v>0.147452</v>
      </c>
      <c r="AR191" s="22" t="s">
        <v>267</v>
      </c>
      <c r="AT191" s="22" t="s">
        <v>193</v>
      </c>
      <c r="AU191" s="22" t="s">
        <v>147</v>
      </c>
      <c r="AY191" s="22" t="s">
        <v>192</v>
      </c>
      <c r="BE191" s="142">
        <f>IF(U191="základní",N191,0)</f>
        <v>0</v>
      </c>
      <c r="BF191" s="142">
        <f>IF(U191="snížená",N191,0)</f>
        <v>0</v>
      </c>
      <c r="BG191" s="142">
        <f>IF(U191="zákl. přenesená",N191,0)</f>
        <v>0</v>
      </c>
      <c r="BH191" s="142">
        <f>IF(U191="sníž. přenesená",N191,0)</f>
        <v>0</v>
      </c>
      <c r="BI191" s="142">
        <f>IF(U191="nulová",N191,0)</f>
        <v>0</v>
      </c>
      <c r="BJ191" s="22" t="s">
        <v>25</v>
      </c>
      <c r="BK191" s="142">
        <f>ROUND(L191*K191,2)</f>
        <v>0</v>
      </c>
      <c r="BL191" s="22" t="s">
        <v>267</v>
      </c>
      <c r="BM191" s="22" t="s">
        <v>324</v>
      </c>
    </row>
    <row r="192" s="10" customFormat="1" ht="16.5" customHeight="1">
      <c r="B192" s="238"/>
      <c r="C192" s="239"/>
      <c r="D192" s="239"/>
      <c r="E192" s="240" t="s">
        <v>23</v>
      </c>
      <c r="F192" s="241" t="s">
        <v>325</v>
      </c>
      <c r="G192" s="242"/>
      <c r="H192" s="242"/>
      <c r="I192" s="242"/>
      <c r="J192" s="239"/>
      <c r="K192" s="243">
        <v>77.200000000000003</v>
      </c>
      <c r="L192" s="239"/>
      <c r="M192" s="239"/>
      <c r="N192" s="239"/>
      <c r="O192" s="239"/>
      <c r="P192" s="239"/>
      <c r="Q192" s="239"/>
      <c r="R192" s="244"/>
      <c r="T192" s="245"/>
      <c r="U192" s="239"/>
      <c r="V192" s="239"/>
      <c r="W192" s="239"/>
      <c r="X192" s="239"/>
      <c r="Y192" s="239"/>
      <c r="Z192" s="239"/>
      <c r="AA192" s="246"/>
      <c r="AT192" s="247" t="s">
        <v>204</v>
      </c>
      <c r="AU192" s="247" t="s">
        <v>147</v>
      </c>
      <c r="AV192" s="10" t="s">
        <v>147</v>
      </c>
      <c r="AW192" s="10" t="s">
        <v>205</v>
      </c>
      <c r="AX192" s="10" t="s">
        <v>25</v>
      </c>
      <c r="AY192" s="247" t="s">
        <v>192</v>
      </c>
    </row>
    <row r="193" s="1" customFormat="1" ht="16.5" customHeight="1">
      <c r="B193" s="46"/>
      <c r="C193" s="219" t="s">
        <v>331</v>
      </c>
      <c r="D193" s="219" t="s">
        <v>193</v>
      </c>
      <c r="E193" s="220" t="s">
        <v>327</v>
      </c>
      <c r="F193" s="221" t="s">
        <v>328</v>
      </c>
      <c r="G193" s="221"/>
      <c r="H193" s="221"/>
      <c r="I193" s="221"/>
      <c r="J193" s="222" t="s">
        <v>240</v>
      </c>
      <c r="K193" s="223">
        <v>57.799999999999997</v>
      </c>
      <c r="L193" s="224">
        <v>0</v>
      </c>
      <c r="M193" s="225"/>
      <c r="N193" s="226">
        <f>ROUND(L193*K193,2)</f>
        <v>0</v>
      </c>
      <c r="O193" s="226"/>
      <c r="P193" s="226"/>
      <c r="Q193" s="226"/>
      <c r="R193" s="48"/>
      <c r="T193" s="227" t="s">
        <v>23</v>
      </c>
      <c r="U193" s="56" t="s">
        <v>47</v>
      </c>
      <c r="V193" s="47"/>
      <c r="W193" s="228">
        <f>V193*K193</f>
        <v>0</v>
      </c>
      <c r="X193" s="228">
        <v>0</v>
      </c>
      <c r="Y193" s="228">
        <f>X193*K193</f>
        <v>0</v>
      </c>
      <c r="Z193" s="228">
        <v>0.00175</v>
      </c>
      <c r="AA193" s="229">
        <f>Z193*K193</f>
        <v>0.10115</v>
      </c>
      <c r="AR193" s="22" t="s">
        <v>267</v>
      </c>
      <c r="AT193" s="22" t="s">
        <v>193</v>
      </c>
      <c r="AU193" s="22" t="s">
        <v>147</v>
      </c>
      <c r="AY193" s="22" t="s">
        <v>192</v>
      </c>
      <c r="BE193" s="142">
        <f>IF(U193="základní",N193,0)</f>
        <v>0</v>
      </c>
      <c r="BF193" s="142">
        <f>IF(U193="snížená",N193,0)</f>
        <v>0</v>
      </c>
      <c r="BG193" s="142">
        <f>IF(U193="zákl. přenesená",N193,0)</f>
        <v>0</v>
      </c>
      <c r="BH193" s="142">
        <f>IF(U193="sníž. přenesená",N193,0)</f>
        <v>0</v>
      </c>
      <c r="BI193" s="142">
        <f>IF(U193="nulová",N193,0)</f>
        <v>0</v>
      </c>
      <c r="BJ193" s="22" t="s">
        <v>25</v>
      </c>
      <c r="BK193" s="142">
        <f>ROUND(L193*K193,2)</f>
        <v>0</v>
      </c>
      <c r="BL193" s="22" t="s">
        <v>267</v>
      </c>
      <c r="BM193" s="22" t="s">
        <v>329</v>
      </c>
    </row>
    <row r="194" s="10" customFormat="1" ht="16.5" customHeight="1">
      <c r="B194" s="238"/>
      <c r="C194" s="239"/>
      <c r="D194" s="239"/>
      <c r="E194" s="240" t="s">
        <v>23</v>
      </c>
      <c r="F194" s="241" t="s">
        <v>330</v>
      </c>
      <c r="G194" s="242"/>
      <c r="H194" s="242"/>
      <c r="I194" s="242"/>
      <c r="J194" s="239"/>
      <c r="K194" s="243">
        <v>57.799999999999997</v>
      </c>
      <c r="L194" s="239"/>
      <c r="M194" s="239"/>
      <c r="N194" s="239"/>
      <c r="O194" s="239"/>
      <c r="P194" s="239"/>
      <c r="Q194" s="239"/>
      <c r="R194" s="244"/>
      <c r="T194" s="245"/>
      <c r="U194" s="239"/>
      <c r="V194" s="239"/>
      <c r="W194" s="239"/>
      <c r="X194" s="239"/>
      <c r="Y194" s="239"/>
      <c r="Z194" s="239"/>
      <c r="AA194" s="246"/>
      <c r="AT194" s="247" t="s">
        <v>204</v>
      </c>
      <c r="AU194" s="247" t="s">
        <v>147</v>
      </c>
      <c r="AV194" s="10" t="s">
        <v>147</v>
      </c>
      <c r="AW194" s="10" t="s">
        <v>205</v>
      </c>
      <c r="AX194" s="10" t="s">
        <v>25</v>
      </c>
      <c r="AY194" s="247" t="s">
        <v>192</v>
      </c>
    </row>
    <row r="195" s="1" customFormat="1" ht="16.5" customHeight="1">
      <c r="B195" s="46"/>
      <c r="C195" s="219" t="s">
        <v>335</v>
      </c>
      <c r="D195" s="219" t="s">
        <v>193</v>
      </c>
      <c r="E195" s="220" t="s">
        <v>332</v>
      </c>
      <c r="F195" s="221" t="s">
        <v>333</v>
      </c>
      <c r="G195" s="221"/>
      <c r="H195" s="221"/>
      <c r="I195" s="221"/>
      <c r="J195" s="222" t="s">
        <v>240</v>
      </c>
      <c r="K195" s="223">
        <v>336.524</v>
      </c>
      <c r="L195" s="224">
        <v>0</v>
      </c>
      <c r="M195" s="225"/>
      <c r="N195" s="226">
        <f>ROUND(L195*K195,2)</f>
        <v>0</v>
      </c>
      <c r="O195" s="226"/>
      <c r="P195" s="226"/>
      <c r="Q195" s="226"/>
      <c r="R195" s="48"/>
      <c r="T195" s="227" t="s">
        <v>23</v>
      </c>
      <c r="U195" s="56" t="s">
        <v>47</v>
      </c>
      <c r="V195" s="47"/>
      <c r="W195" s="228">
        <f>V195*K195</f>
        <v>0</v>
      </c>
      <c r="X195" s="228">
        <v>0</v>
      </c>
      <c r="Y195" s="228">
        <f>X195*K195</f>
        <v>0</v>
      </c>
      <c r="Z195" s="228">
        <v>0.0025999999999999999</v>
      </c>
      <c r="AA195" s="229">
        <f>Z195*K195</f>
        <v>0.87496239999999992</v>
      </c>
      <c r="AR195" s="22" t="s">
        <v>267</v>
      </c>
      <c r="AT195" s="22" t="s">
        <v>193</v>
      </c>
      <c r="AU195" s="22" t="s">
        <v>147</v>
      </c>
      <c r="AY195" s="22" t="s">
        <v>192</v>
      </c>
      <c r="BE195" s="142">
        <f>IF(U195="základní",N195,0)</f>
        <v>0</v>
      </c>
      <c r="BF195" s="142">
        <f>IF(U195="snížená",N195,0)</f>
        <v>0</v>
      </c>
      <c r="BG195" s="142">
        <f>IF(U195="zákl. přenesená",N195,0)</f>
        <v>0</v>
      </c>
      <c r="BH195" s="142">
        <f>IF(U195="sníž. přenesená",N195,0)</f>
        <v>0</v>
      </c>
      <c r="BI195" s="142">
        <f>IF(U195="nulová",N195,0)</f>
        <v>0</v>
      </c>
      <c r="BJ195" s="22" t="s">
        <v>25</v>
      </c>
      <c r="BK195" s="142">
        <f>ROUND(L195*K195,2)</f>
        <v>0</v>
      </c>
      <c r="BL195" s="22" t="s">
        <v>267</v>
      </c>
      <c r="BM195" s="22" t="s">
        <v>334</v>
      </c>
    </row>
    <row r="196" s="10" customFormat="1" ht="16.5" customHeight="1">
      <c r="B196" s="238"/>
      <c r="C196" s="239"/>
      <c r="D196" s="239"/>
      <c r="E196" s="240" t="s">
        <v>23</v>
      </c>
      <c r="F196" s="241" t="s">
        <v>320</v>
      </c>
      <c r="G196" s="242"/>
      <c r="H196" s="242"/>
      <c r="I196" s="242"/>
      <c r="J196" s="239"/>
      <c r="K196" s="243">
        <v>336.524</v>
      </c>
      <c r="L196" s="239"/>
      <c r="M196" s="239"/>
      <c r="N196" s="239"/>
      <c r="O196" s="239"/>
      <c r="P196" s="239"/>
      <c r="Q196" s="239"/>
      <c r="R196" s="244"/>
      <c r="T196" s="245"/>
      <c r="U196" s="239"/>
      <c r="V196" s="239"/>
      <c r="W196" s="239"/>
      <c r="X196" s="239"/>
      <c r="Y196" s="239"/>
      <c r="Z196" s="239"/>
      <c r="AA196" s="246"/>
      <c r="AT196" s="247" t="s">
        <v>204</v>
      </c>
      <c r="AU196" s="247" t="s">
        <v>147</v>
      </c>
      <c r="AV196" s="10" t="s">
        <v>147</v>
      </c>
      <c r="AW196" s="10" t="s">
        <v>205</v>
      </c>
      <c r="AX196" s="10" t="s">
        <v>25</v>
      </c>
      <c r="AY196" s="247" t="s">
        <v>192</v>
      </c>
    </row>
    <row r="197" s="1" customFormat="1" ht="16.5" customHeight="1">
      <c r="B197" s="46"/>
      <c r="C197" s="219" t="s">
        <v>340</v>
      </c>
      <c r="D197" s="219" t="s">
        <v>193</v>
      </c>
      <c r="E197" s="220" t="s">
        <v>336</v>
      </c>
      <c r="F197" s="221" t="s">
        <v>337</v>
      </c>
      <c r="G197" s="221"/>
      <c r="H197" s="221"/>
      <c r="I197" s="221"/>
      <c r="J197" s="222" t="s">
        <v>240</v>
      </c>
      <c r="K197" s="223">
        <v>518</v>
      </c>
      <c r="L197" s="224">
        <v>0</v>
      </c>
      <c r="M197" s="225"/>
      <c r="N197" s="226">
        <f>ROUND(L197*K197,2)</f>
        <v>0</v>
      </c>
      <c r="O197" s="226"/>
      <c r="P197" s="226"/>
      <c r="Q197" s="226"/>
      <c r="R197" s="48"/>
      <c r="T197" s="227" t="s">
        <v>23</v>
      </c>
      <c r="U197" s="56" t="s">
        <v>47</v>
      </c>
      <c r="V197" s="47"/>
      <c r="W197" s="228">
        <f>V197*K197</f>
        <v>0</v>
      </c>
      <c r="X197" s="228">
        <v>0</v>
      </c>
      <c r="Y197" s="228">
        <f>X197*K197</f>
        <v>0</v>
      </c>
      <c r="Z197" s="228">
        <v>0.0039399999999999999</v>
      </c>
      <c r="AA197" s="229">
        <f>Z197*K197</f>
        <v>2.0409199999999998</v>
      </c>
      <c r="AR197" s="22" t="s">
        <v>267</v>
      </c>
      <c r="AT197" s="22" t="s">
        <v>193</v>
      </c>
      <c r="AU197" s="22" t="s">
        <v>147</v>
      </c>
      <c r="AY197" s="22" t="s">
        <v>192</v>
      </c>
      <c r="BE197" s="142">
        <f>IF(U197="základní",N197,0)</f>
        <v>0</v>
      </c>
      <c r="BF197" s="142">
        <f>IF(U197="snížená",N197,0)</f>
        <v>0</v>
      </c>
      <c r="BG197" s="142">
        <f>IF(U197="zákl. přenesená",N197,0)</f>
        <v>0</v>
      </c>
      <c r="BH197" s="142">
        <f>IF(U197="sníž. přenesená",N197,0)</f>
        <v>0</v>
      </c>
      <c r="BI197" s="142">
        <f>IF(U197="nulová",N197,0)</f>
        <v>0</v>
      </c>
      <c r="BJ197" s="22" t="s">
        <v>25</v>
      </c>
      <c r="BK197" s="142">
        <f>ROUND(L197*K197,2)</f>
        <v>0</v>
      </c>
      <c r="BL197" s="22" t="s">
        <v>267</v>
      </c>
      <c r="BM197" s="22" t="s">
        <v>338</v>
      </c>
    </row>
    <row r="198" s="10" customFormat="1" ht="16.5" customHeight="1">
      <c r="B198" s="238"/>
      <c r="C198" s="239"/>
      <c r="D198" s="239"/>
      <c r="E198" s="240" t="s">
        <v>23</v>
      </c>
      <c r="F198" s="241" t="s">
        <v>339</v>
      </c>
      <c r="G198" s="242"/>
      <c r="H198" s="242"/>
      <c r="I198" s="242"/>
      <c r="J198" s="239"/>
      <c r="K198" s="243">
        <v>518</v>
      </c>
      <c r="L198" s="239"/>
      <c r="M198" s="239"/>
      <c r="N198" s="239"/>
      <c r="O198" s="239"/>
      <c r="P198" s="239"/>
      <c r="Q198" s="239"/>
      <c r="R198" s="244"/>
      <c r="T198" s="245"/>
      <c r="U198" s="239"/>
      <c r="V198" s="239"/>
      <c r="W198" s="239"/>
      <c r="X198" s="239"/>
      <c r="Y198" s="239"/>
      <c r="Z198" s="239"/>
      <c r="AA198" s="246"/>
      <c r="AT198" s="247" t="s">
        <v>204</v>
      </c>
      <c r="AU198" s="247" t="s">
        <v>147</v>
      </c>
      <c r="AV198" s="10" t="s">
        <v>147</v>
      </c>
      <c r="AW198" s="10" t="s">
        <v>205</v>
      </c>
      <c r="AX198" s="10" t="s">
        <v>25</v>
      </c>
      <c r="AY198" s="247" t="s">
        <v>192</v>
      </c>
    </row>
    <row r="199" s="1" customFormat="1" ht="16.5" customHeight="1">
      <c r="B199" s="46"/>
      <c r="C199" s="219" t="s">
        <v>345</v>
      </c>
      <c r="D199" s="219" t="s">
        <v>193</v>
      </c>
      <c r="E199" s="220" t="s">
        <v>341</v>
      </c>
      <c r="F199" s="221" t="s">
        <v>342</v>
      </c>
      <c r="G199" s="221"/>
      <c r="H199" s="221"/>
      <c r="I199" s="221"/>
      <c r="J199" s="222" t="s">
        <v>196</v>
      </c>
      <c r="K199" s="223">
        <v>34</v>
      </c>
      <c r="L199" s="224">
        <v>0</v>
      </c>
      <c r="M199" s="225"/>
      <c r="N199" s="226">
        <f>ROUND(L199*K199,2)</f>
        <v>0</v>
      </c>
      <c r="O199" s="226"/>
      <c r="P199" s="226"/>
      <c r="Q199" s="226"/>
      <c r="R199" s="48"/>
      <c r="T199" s="227" t="s">
        <v>23</v>
      </c>
      <c r="U199" s="56" t="s">
        <v>47</v>
      </c>
      <c r="V199" s="47"/>
      <c r="W199" s="228">
        <f>V199*K199</f>
        <v>0</v>
      </c>
      <c r="X199" s="228">
        <v>0</v>
      </c>
      <c r="Y199" s="228">
        <f>X199*K199</f>
        <v>0</v>
      </c>
      <c r="Z199" s="228">
        <v>0.0039399999999999999</v>
      </c>
      <c r="AA199" s="229">
        <f>Z199*K199</f>
        <v>0.13396</v>
      </c>
      <c r="AR199" s="22" t="s">
        <v>267</v>
      </c>
      <c r="AT199" s="22" t="s">
        <v>193</v>
      </c>
      <c r="AU199" s="22" t="s">
        <v>147</v>
      </c>
      <c r="AY199" s="22" t="s">
        <v>192</v>
      </c>
      <c r="BE199" s="142">
        <f>IF(U199="základní",N199,0)</f>
        <v>0</v>
      </c>
      <c r="BF199" s="142">
        <f>IF(U199="snížená",N199,0)</f>
        <v>0</v>
      </c>
      <c r="BG199" s="142">
        <f>IF(U199="zákl. přenesená",N199,0)</f>
        <v>0</v>
      </c>
      <c r="BH199" s="142">
        <f>IF(U199="sníž. přenesená",N199,0)</f>
        <v>0</v>
      </c>
      <c r="BI199" s="142">
        <f>IF(U199="nulová",N199,0)</f>
        <v>0</v>
      </c>
      <c r="BJ199" s="22" t="s">
        <v>25</v>
      </c>
      <c r="BK199" s="142">
        <f>ROUND(L199*K199,2)</f>
        <v>0</v>
      </c>
      <c r="BL199" s="22" t="s">
        <v>267</v>
      </c>
      <c r="BM199" s="22" t="s">
        <v>343</v>
      </c>
    </row>
    <row r="200" s="10" customFormat="1" ht="16.5" customHeight="1">
      <c r="B200" s="238"/>
      <c r="C200" s="239"/>
      <c r="D200" s="239"/>
      <c r="E200" s="240" t="s">
        <v>23</v>
      </c>
      <c r="F200" s="241" t="s">
        <v>344</v>
      </c>
      <c r="G200" s="242"/>
      <c r="H200" s="242"/>
      <c r="I200" s="242"/>
      <c r="J200" s="239"/>
      <c r="K200" s="243">
        <v>34</v>
      </c>
      <c r="L200" s="239"/>
      <c r="M200" s="239"/>
      <c r="N200" s="239"/>
      <c r="O200" s="239"/>
      <c r="P200" s="239"/>
      <c r="Q200" s="239"/>
      <c r="R200" s="244"/>
      <c r="T200" s="245"/>
      <c r="U200" s="239"/>
      <c r="V200" s="239"/>
      <c r="W200" s="239"/>
      <c r="X200" s="239"/>
      <c r="Y200" s="239"/>
      <c r="Z200" s="239"/>
      <c r="AA200" s="246"/>
      <c r="AT200" s="247" t="s">
        <v>204</v>
      </c>
      <c r="AU200" s="247" t="s">
        <v>147</v>
      </c>
      <c r="AV200" s="10" t="s">
        <v>147</v>
      </c>
      <c r="AW200" s="10" t="s">
        <v>205</v>
      </c>
      <c r="AX200" s="10" t="s">
        <v>25</v>
      </c>
      <c r="AY200" s="247" t="s">
        <v>192</v>
      </c>
    </row>
    <row r="201" s="9" customFormat="1" ht="29.88" customHeight="1">
      <c r="B201" s="206"/>
      <c r="C201" s="207"/>
      <c r="D201" s="216" t="s">
        <v>165</v>
      </c>
      <c r="E201" s="216"/>
      <c r="F201" s="216"/>
      <c r="G201" s="216"/>
      <c r="H201" s="216"/>
      <c r="I201" s="216"/>
      <c r="J201" s="216"/>
      <c r="K201" s="216"/>
      <c r="L201" s="216"/>
      <c r="M201" s="216"/>
      <c r="N201" s="217">
        <f>BK201</f>
        <v>0</v>
      </c>
      <c r="O201" s="218"/>
      <c r="P201" s="218"/>
      <c r="Q201" s="218"/>
      <c r="R201" s="209"/>
      <c r="T201" s="210"/>
      <c r="U201" s="207"/>
      <c r="V201" s="207"/>
      <c r="W201" s="211">
        <f>SUM(W202:W209)</f>
        <v>0</v>
      </c>
      <c r="X201" s="207"/>
      <c r="Y201" s="211">
        <f>SUM(Y202:Y209)</f>
        <v>0</v>
      </c>
      <c r="Z201" s="207"/>
      <c r="AA201" s="212">
        <f>SUM(AA202:AA209)</f>
        <v>26.428198999999999</v>
      </c>
      <c r="AR201" s="213" t="s">
        <v>147</v>
      </c>
      <c r="AT201" s="214" t="s">
        <v>81</v>
      </c>
      <c r="AU201" s="214" t="s">
        <v>25</v>
      </c>
      <c r="AY201" s="213" t="s">
        <v>192</v>
      </c>
      <c r="BK201" s="215">
        <f>SUM(BK202:BK209)</f>
        <v>0</v>
      </c>
    </row>
    <row r="202" s="1" customFormat="1" ht="25.5" customHeight="1">
      <c r="B202" s="46"/>
      <c r="C202" s="219" t="s">
        <v>350</v>
      </c>
      <c r="D202" s="219" t="s">
        <v>193</v>
      </c>
      <c r="E202" s="220" t="s">
        <v>346</v>
      </c>
      <c r="F202" s="221" t="s">
        <v>347</v>
      </c>
      <c r="G202" s="221"/>
      <c r="H202" s="221"/>
      <c r="I202" s="221"/>
      <c r="J202" s="222" t="s">
        <v>23</v>
      </c>
      <c r="K202" s="223">
        <v>3247.4569999999999</v>
      </c>
      <c r="L202" s="224">
        <v>0</v>
      </c>
      <c r="M202" s="225"/>
      <c r="N202" s="226">
        <f>ROUND(L202*K202,2)</f>
        <v>0</v>
      </c>
      <c r="O202" s="226"/>
      <c r="P202" s="226"/>
      <c r="Q202" s="226"/>
      <c r="R202" s="48"/>
      <c r="T202" s="227" t="s">
        <v>23</v>
      </c>
      <c r="U202" s="56" t="s">
        <v>47</v>
      </c>
      <c r="V202" s="47"/>
      <c r="W202" s="228">
        <f>V202*K202</f>
        <v>0</v>
      </c>
      <c r="X202" s="228">
        <v>0</v>
      </c>
      <c r="Y202" s="228">
        <f>X202*K202</f>
        <v>0</v>
      </c>
      <c r="Z202" s="228">
        <v>0.0070000000000000001</v>
      </c>
      <c r="AA202" s="229">
        <f>Z202*K202</f>
        <v>22.732199000000001</v>
      </c>
      <c r="AR202" s="22" t="s">
        <v>267</v>
      </c>
      <c r="AT202" s="22" t="s">
        <v>193</v>
      </c>
      <c r="AU202" s="22" t="s">
        <v>147</v>
      </c>
      <c r="AY202" s="22" t="s">
        <v>192</v>
      </c>
      <c r="BE202" s="142">
        <f>IF(U202="základní",N202,0)</f>
        <v>0</v>
      </c>
      <c r="BF202" s="142">
        <f>IF(U202="snížená",N202,0)</f>
        <v>0</v>
      </c>
      <c r="BG202" s="142">
        <f>IF(U202="zákl. přenesená",N202,0)</f>
        <v>0</v>
      </c>
      <c r="BH202" s="142">
        <f>IF(U202="sníž. přenesená",N202,0)</f>
        <v>0</v>
      </c>
      <c r="BI202" s="142">
        <f>IF(U202="nulová",N202,0)</f>
        <v>0</v>
      </c>
      <c r="BJ202" s="22" t="s">
        <v>25</v>
      </c>
      <c r="BK202" s="142">
        <f>ROUND(L202*K202,2)</f>
        <v>0</v>
      </c>
      <c r="BL202" s="22" t="s">
        <v>267</v>
      </c>
      <c r="BM202" s="22" t="s">
        <v>348</v>
      </c>
    </row>
    <row r="203" s="10" customFormat="1" ht="16.5" customHeight="1">
      <c r="B203" s="238"/>
      <c r="C203" s="239"/>
      <c r="D203" s="239"/>
      <c r="E203" s="240" t="s">
        <v>23</v>
      </c>
      <c r="F203" s="241" t="s">
        <v>349</v>
      </c>
      <c r="G203" s="242"/>
      <c r="H203" s="242"/>
      <c r="I203" s="242"/>
      <c r="J203" s="239"/>
      <c r="K203" s="243">
        <v>3247.4566</v>
      </c>
      <c r="L203" s="239"/>
      <c r="M203" s="239"/>
      <c r="N203" s="239"/>
      <c r="O203" s="239"/>
      <c r="P203" s="239"/>
      <c r="Q203" s="239"/>
      <c r="R203" s="244"/>
      <c r="T203" s="245"/>
      <c r="U203" s="239"/>
      <c r="V203" s="239"/>
      <c r="W203" s="239"/>
      <c r="X203" s="239"/>
      <c r="Y203" s="239"/>
      <c r="Z203" s="239"/>
      <c r="AA203" s="246"/>
      <c r="AT203" s="247" t="s">
        <v>204</v>
      </c>
      <c r="AU203" s="247" t="s">
        <v>147</v>
      </c>
      <c r="AV203" s="10" t="s">
        <v>147</v>
      </c>
      <c r="AW203" s="10" t="s">
        <v>205</v>
      </c>
      <c r="AX203" s="10" t="s">
        <v>25</v>
      </c>
      <c r="AY203" s="247" t="s">
        <v>192</v>
      </c>
    </row>
    <row r="204" s="1" customFormat="1" ht="38.25" customHeight="1">
      <c r="B204" s="46"/>
      <c r="C204" s="219" t="s">
        <v>355</v>
      </c>
      <c r="D204" s="219" t="s">
        <v>193</v>
      </c>
      <c r="E204" s="220" t="s">
        <v>351</v>
      </c>
      <c r="F204" s="221" t="s">
        <v>352</v>
      </c>
      <c r="G204" s="221"/>
      <c r="H204" s="221"/>
      <c r="I204" s="221"/>
      <c r="J204" s="222" t="s">
        <v>210</v>
      </c>
      <c r="K204" s="223">
        <v>336</v>
      </c>
      <c r="L204" s="224">
        <v>0</v>
      </c>
      <c r="M204" s="225"/>
      <c r="N204" s="226">
        <f>ROUND(L204*K204,2)</f>
        <v>0</v>
      </c>
      <c r="O204" s="226"/>
      <c r="P204" s="226"/>
      <c r="Q204" s="226"/>
      <c r="R204" s="48"/>
      <c r="T204" s="227" t="s">
        <v>23</v>
      </c>
      <c r="U204" s="56" t="s">
        <v>47</v>
      </c>
      <c r="V204" s="47"/>
      <c r="W204" s="228">
        <f>V204*K204</f>
        <v>0</v>
      </c>
      <c r="X204" s="228">
        <v>0</v>
      </c>
      <c r="Y204" s="228">
        <f>X204*K204</f>
        <v>0</v>
      </c>
      <c r="Z204" s="228">
        <v>0.010999999999999999</v>
      </c>
      <c r="AA204" s="229">
        <f>Z204*K204</f>
        <v>3.6959999999999997</v>
      </c>
      <c r="AR204" s="22" t="s">
        <v>267</v>
      </c>
      <c r="AT204" s="22" t="s">
        <v>193</v>
      </c>
      <c r="AU204" s="22" t="s">
        <v>147</v>
      </c>
      <c r="AY204" s="22" t="s">
        <v>192</v>
      </c>
      <c r="BE204" s="142">
        <f>IF(U204="základní",N204,0)</f>
        <v>0</v>
      </c>
      <c r="BF204" s="142">
        <f>IF(U204="snížená",N204,0)</f>
        <v>0</v>
      </c>
      <c r="BG204" s="142">
        <f>IF(U204="zákl. přenesená",N204,0)</f>
        <v>0</v>
      </c>
      <c r="BH204" s="142">
        <f>IF(U204="sníž. přenesená",N204,0)</f>
        <v>0</v>
      </c>
      <c r="BI204" s="142">
        <f>IF(U204="nulová",N204,0)</f>
        <v>0</v>
      </c>
      <c r="BJ204" s="22" t="s">
        <v>25</v>
      </c>
      <c r="BK204" s="142">
        <f>ROUND(L204*K204,2)</f>
        <v>0</v>
      </c>
      <c r="BL204" s="22" t="s">
        <v>267</v>
      </c>
      <c r="BM204" s="22" t="s">
        <v>421</v>
      </c>
    </row>
    <row r="205" s="10" customFormat="1" ht="16.5" customHeight="1">
      <c r="B205" s="238"/>
      <c r="C205" s="239"/>
      <c r="D205" s="239"/>
      <c r="E205" s="240" t="s">
        <v>23</v>
      </c>
      <c r="F205" s="241" t="s">
        <v>354</v>
      </c>
      <c r="G205" s="242"/>
      <c r="H205" s="242"/>
      <c r="I205" s="242"/>
      <c r="J205" s="239"/>
      <c r="K205" s="243">
        <v>336</v>
      </c>
      <c r="L205" s="239"/>
      <c r="M205" s="239"/>
      <c r="N205" s="239"/>
      <c r="O205" s="239"/>
      <c r="P205" s="239"/>
      <c r="Q205" s="239"/>
      <c r="R205" s="244"/>
      <c r="T205" s="245"/>
      <c r="U205" s="239"/>
      <c r="V205" s="239"/>
      <c r="W205" s="239"/>
      <c r="X205" s="239"/>
      <c r="Y205" s="239"/>
      <c r="Z205" s="239"/>
      <c r="AA205" s="246"/>
      <c r="AT205" s="247" t="s">
        <v>204</v>
      </c>
      <c r="AU205" s="247" t="s">
        <v>147</v>
      </c>
      <c r="AV205" s="10" t="s">
        <v>147</v>
      </c>
      <c r="AW205" s="10" t="s">
        <v>205</v>
      </c>
      <c r="AX205" s="10" t="s">
        <v>25</v>
      </c>
      <c r="AY205" s="247" t="s">
        <v>192</v>
      </c>
    </row>
    <row r="206" s="1" customFormat="1" ht="16.5" customHeight="1">
      <c r="B206" s="46"/>
      <c r="C206" s="219" t="s">
        <v>360</v>
      </c>
      <c r="D206" s="219" t="s">
        <v>193</v>
      </c>
      <c r="E206" s="220" t="s">
        <v>356</v>
      </c>
      <c r="F206" s="221" t="s">
        <v>357</v>
      </c>
      <c r="G206" s="221"/>
      <c r="H206" s="221"/>
      <c r="I206" s="221"/>
      <c r="J206" s="222" t="s">
        <v>210</v>
      </c>
      <c r="K206" s="223">
        <v>2934.085</v>
      </c>
      <c r="L206" s="224">
        <v>0</v>
      </c>
      <c r="M206" s="225"/>
      <c r="N206" s="226">
        <f>ROUND(L206*K206,2)</f>
        <v>0</v>
      </c>
      <c r="O206" s="226"/>
      <c r="P206" s="226"/>
      <c r="Q206" s="226"/>
      <c r="R206" s="48"/>
      <c r="T206" s="227" t="s">
        <v>23</v>
      </c>
      <c r="U206" s="56" t="s">
        <v>47</v>
      </c>
      <c r="V206" s="47"/>
      <c r="W206" s="228">
        <f>V206*K206</f>
        <v>0</v>
      </c>
      <c r="X206" s="228">
        <v>0</v>
      </c>
      <c r="Y206" s="228">
        <f>X206*K206</f>
        <v>0</v>
      </c>
      <c r="Z206" s="228">
        <v>0</v>
      </c>
      <c r="AA206" s="229">
        <f>Z206*K206</f>
        <v>0</v>
      </c>
      <c r="AR206" s="22" t="s">
        <v>267</v>
      </c>
      <c r="AT206" s="22" t="s">
        <v>193</v>
      </c>
      <c r="AU206" s="22" t="s">
        <v>147</v>
      </c>
      <c r="AY206" s="22" t="s">
        <v>192</v>
      </c>
      <c r="BE206" s="142">
        <f>IF(U206="základní",N206,0)</f>
        <v>0</v>
      </c>
      <c r="BF206" s="142">
        <f>IF(U206="snížená",N206,0)</f>
        <v>0</v>
      </c>
      <c r="BG206" s="142">
        <f>IF(U206="zákl. přenesená",N206,0)</f>
        <v>0</v>
      </c>
      <c r="BH206" s="142">
        <f>IF(U206="sníž. přenesená",N206,0)</f>
        <v>0</v>
      </c>
      <c r="BI206" s="142">
        <f>IF(U206="nulová",N206,0)</f>
        <v>0</v>
      </c>
      <c r="BJ206" s="22" t="s">
        <v>25</v>
      </c>
      <c r="BK206" s="142">
        <f>ROUND(L206*K206,2)</f>
        <v>0</v>
      </c>
      <c r="BL206" s="22" t="s">
        <v>267</v>
      </c>
      <c r="BM206" s="22" t="s">
        <v>358</v>
      </c>
    </row>
    <row r="207" s="10" customFormat="1" ht="16.5" customHeight="1">
      <c r="B207" s="238"/>
      <c r="C207" s="239"/>
      <c r="D207" s="239"/>
      <c r="E207" s="240" t="s">
        <v>23</v>
      </c>
      <c r="F207" s="241" t="s">
        <v>359</v>
      </c>
      <c r="G207" s="242"/>
      <c r="H207" s="242"/>
      <c r="I207" s="242"/>
      <c r="J207" s="239"/>
      <c r="K207" s="243">
        <v>2934.085</v>
      </c>
      <c r="L207" s="239"/>
      <c r="M207" s="239"/>
      <c r="N207" s="239"/>
      <c r="O207" s="239"/>
      <c r="P207" s="239"/>
      <c r="Q207" s="239"/>
      <c r="R207" s="244"/>
      <c r="T207" s="245"/>
      <c r="U207" s="239"/>
      <c r="V207" s="239"/>
      <c r="W207" s="239"/>
      <c r="X207" s="239"/>
      <c r="Y207" s="239"/>
      <c r="Z207" s="239"/>
      <c r="AA207" s="246"/>
      <c r="AT207" s="247" t="s">
        <v>204</v>
      </c>
      <c r="AU207" s="247" t="s">
        <v>147</v>
      </c>
      <c r="AV207" s="10" t="s">
        <v>147</v>
      </c>
      <c r="AW207" s="10" t="s">
        <v>205</v>
      </c>
      <c r="AX207" s="10" t="s">
        <v>25</v>
      </c>
      <c r="AY207" s="247" t="s">
        <v>192</v>
      </c>
    </row>
    <row r="208" s="1" customFormat="1" ht="16.5" customHeight="1">
      <c r="B208" s="46"/>
      <c r="C208" s="219" t="s">
        <v>364</v>
      </c>
      <c r="D208" s="219" t="s">
        <v>193</v>
      </c>
      <c r="E208" s="220" t="s">
        <v>361</v>
      </c>
      <c r="F208" s="221" t="s">
        <v>362</v>
      </c>
      <c r="G208" s="221"/>
      <c r="H208" s="221"/>
      <c r="I208" s="221"/>
      <c r="J208" s="222" t="s">
        <v>210</v>
      </c>
      <c r="K208" s="223">
        <v>2934.085</v>
      </c>
      <c r="L208" s="224">
        <v>0</v>
      </c>
      <c r="M208" s="225"/>
      <c r="N208" s="226">
        <f>ROUND(L208*K208,2)</f>
        <v>0</v>
      </c>
      <c r="O208" s="226"/>
      <c r="P208" s="226"/>
      <c r="Q208" s="226"/>
      <c r="R208" s="48"/>
      <c r="T208" s="227" t="s">
        <v>23</v>
      </c>
      <c r="U208" s="56" t="s">
        <v>47</v>
      </c>
      <c r="V208" s="47"/>
      <c r="W208" s="228">
        <f>V208*K208</f>
        <v>0</v>
      </c>
      <c r="X208" s="228">
        <v>0</v>
      </c>
      <c r="Y208" s="228">
        <f>X208*K208</f>
        <v>0</v>
      </c>
      <c r="Z208" s="228">
        <v>0</v>
      </c>
      <c r="AA208" s="229">
        <f>Z208*K208</f>
        <v>0</v>
      </c>
      <c r="AR208" s="22" t="s">
        <v>267</v>
      </c>
      <c r="AT208" s="22" t="s">
        <v>193</v>
      </c>
      <c r="AU208" s="22" t="s">
        <v>147</v>
      </c>
      <c r="AY208" s="22" t="s">
        <v>192</v>
      </c>
      <c r="BE208" s="142">
        <f>IF(U208="základní",N208,0)</f>
        <v>0</v>
      </c>
      <c r="BF208" s="142">
        <f>IF(U208="snížená",N208,0)</f>
        <v>0</v>
      </c>
      <c r="BG208" s="142">
        <f>IF(U208="zákl. přenesená",N208,0)</f>
        <v>0</v>
      </c>
      <c r="BH208" s="142">
        <f>IF(U208="sníž. přenesená",N208,0)</f>
        <v>0</v>
      </c>
      <c r="BI208" s="142">
        <f>IF(U208="nulová",N208,0)</f>
        <v>0</v>
      </c>
      <c r="BJ208" s="22" t="s">
        <v>25</v>
      </c>
      <c r="BK208" s="142">
        <f>ROUND(L208*K208,2)</f>
        <v>0</v>
      </c>
      <c r="BL208" s="22" t="s">
        <v>267</v>
      </c>
      <c r="BM208" s="22" t="s">
        <v>363</v>
      </c>
    </row>
    <row r="209" s="10" customFormat="1" ht="16.5" customHeight="1">
      <c r="B209" s="238"/>
      <c r="C209" s="239"/>
      <c r="D209" s="239"/>
      <c r="E209" s="240" t="s">
        <v>23</v>
      </c>
      <c r="F209" s="241" t="s">
        <v>359</v>
      </c>
      <c r="G209" s="242"/>
      <c r="H209" s="242"/>
      <c r="I209" s="242"/>
      <c r="J209" s="239"/>
      <c r="K209" s="243">
        <v>2934.085</v>
      </c>
      <c r="L209" s="239"/>
      <c r="M209" s="239"/>
      <c r="N209" s="239"/>
      <c r="O209" s="239"/>
      <c r="P209" s="239"/>
      <c r="Q209" s="239"/>
      <c r="R209" s="244"/>
      <c r="T209" s="245"/>
      <c r="U209" s="239"/>
      <c r="V209" s="239"/>
      <c r="W209" s="239"/>
      <c r="X209" s="239"/>
      <c r="Y209" s="239"/>
      <c r="Z209" s="239"/>
      <c r="AA209" s="246"/>
      <c r="AT209" s="247" t="s">
        <v>204</v>
      </c>
      <c r="AU209" s="247" t="s">
        <v>147</v>
      </c>
      <c r="AV209" s="10" t="s">
        <v>147</v>
      </c>
      <c r="AW209" s="10" t="s">
        <v>205</v>
      </c>
      <c r="AX209" s="10" t="s">
        <v>25</v>
      </c>
      <c r="AY209" s="247" t="s">
        <v>192</v>
      </c>
    </row>
    <row r="210" s="9" customFormat="1" ht="37.44" customHeight="1">
      <c r="B210" s="206"/>
      <c r="C210" s="207"/>
      <c r="D210" s="208" t="s">
        <v>166</v>
      </c>
      <c r="E210" s="208"/>
      <c r="F210" s="208"/>
      <c r="G210" s="208"/>
      <c r="H210" s="208"/>
      <c r="I210" s="208"/>
      <c r="J210" s="208"/>
      <c r="K210" s="208"/>
      <c r="L210" s="208"/>
      <c r="M210" s="208"/>
      <c r="N210" s="185">
        <f>BK210</f>
        <v>0</v>
      </c>
      <c r="O210" s="178"/>
      <c r="P210" s="178"/>
      <c r="Q210" s="178"/>
      <c r="R210" s="209"/>
      <c r="T210" s="210"/>
      <c r="U210" s="207"/>
      <c r="V210" s="207"/>
      <c r="W210" s="211">
        <f>W211</f>
        <v>0</v>
      </c>
      <c r="X210" s="207"/>
      <c r="Y210" s="211">
        <f>Y211</f>
        <v>0</v>
      </c>
      <c r="Z210" s="207"/>
      <c r="AA210" s="212">
        <f>AA211</f>
        <v>0</v>
      </c>
      <c r="AR210" s="213" t="s">
        <v>207</v>
      </c>
      <c r="AT210" s="214" t="s">
        <v>81</v>
      </c>
      <c r="AU210" s="214" t="s">
        <v>82</v>
      </c>
      <c r="AY210" s="213" t="s">
        <v>192</v>
      </c>
      <c r="BK210" s="215">
        <f>BK211</f>
        <v>0</v>
      </c>
    </row>
    <row r="211" s="9" customFormat="1" ht="19.92" customHeight="1">
      <c r="B211" s="206"/>
      <c r="C211" s="207"/>
      <c r="D211" s="216" t="s">
        <v>167</v>
      </c>
      <c r="E211" s="216"/>
      <c r="F211" s="216"/>
      <c r="G211" s="216"/>
      <c r="H211" s="216"/>
      <c r="I211" s="216"/>
      <c r="J211" s="216"/>
      <c r="K211" s="216"/>
      <c r="L211" s="216"/>
      <c r="M211" s="216"/>
      <c r="N211" s="217">
        <f>BK211</f>
        <v>0</v>
      </c>
      <c r="O211" s="218"/>
      <c r="P211" s="218"/>
      <c r="Q211" s="218"/>
      <c r="R211" s="209"/>
      <c r="T211" s="210"/>
      <c r="U211" s="207"/>
      <c r="V211" s="207"/>
      <c r="W211" s="211">
        <f>SUM(W212:W219)</f>
        <v>0</v>
      </c>
      <c r="X211" s="207"/>
      <c r="Y211" s="211">
        <f>SUM(Y212:Y219)</f>
        <v>0</v>
      </c>
      <c r="Z211" s="207"/>
      <c r="AA211" s="212">
        <f>SUM(AA212:AA219)</f>
        <v>0</v>
      </c>
      <c r="AR211" s="213" t="s">
        <v>207</v>
      </c>
      <c r="AT211" s="214" t="s">
        <v>81</v>
      </c>
      <c r="AU211" s="214" t="s">
        <v>25</v>
      </c>
      <c r="AY211" s="213" t="s">
        <v>192</v>
      </c>
      <c r="BK211" s="215">
        <f>SUM(BK212:BK219)</f>
        <v>0</v>
      </c>
    </row>
    <row r="212" s="1" customFormat="1" ht="25.5" customHeight="1">
      <c r="B212" s="46"/>
      <c r="C212" s="219" t="s">
        <v>370</v>
      </c>
      <c r="D212" s="219" t="s">
        <v>193</v>
      </c>
      <c r="E212" s="220" t="s">
        <v>365</v>
      </c>
      <c r="F212" s="221" t="s">
        <v>366</v>
      </c>
      <c r="G212" s="221"/>
      <c r="H212" s="221"/>
      <c r="I212" s="221"/>
      <c r="J212" s="222" t="s">
        <v>245</v>
      </c>
      <c r="K212" s="223">
        <v>67.072000000000003</v>
      </c>
      <c r="L212" s="224">
        <v>0</v>
      </c>
      <c r="M212" s="225"/>
      <c r="N212" s="226">
        <f>ROUND(L212*K212,2)</f>
        <v>0</v>
      </c>
      <c r="O212" s="226"/>
      <c r="P212" s="226"/>
      <c r="Q212" s="226"/>
      <c r="R212" s="48"/>
      <c r="T212" s="227" t="s">
        <v>23</v>
      </c>
      <c r="U212" s="56" t="s">
        <v>47</v>
      </c>
      <c r="V212" s="47"/>
      <c r="W212" s="228">
        <f>V212*K212</f>
        <v>0</v>
      </c>
      <c r="X212" s="228">
        <v>0</v>
      </c>
      <c r="Y212" s="228">
        <f>X212*K212</f>
        <v>0</v>
      </c>
      <c r="Z212" s="228">
        <v>0</v>
      </c>
      <c r="AA212" s="229">
        <f>Z212*K212</f>
        <v>0</v>
      </c>
      <c r="AR212" s="22" t="s">
        <v>367</v>
      </c>
      <c r="AT212" s="22" t="s">
        <v>193</v>
      </c>
      <c r="AU212" s="22" t="s">
        <v>147</v>
      </c>
      <c r="AY212" s="22" t="s">
        <v>192</v>
      </c>
      <c r="BE212" s="142">
        <f>IF(U212="základní",N212,0)</f>
        <v>0</v>
      </c>
      <c r="BF212" s="142">
        <f>IF(U212="snížená",N212,0)</f>
        <v>0</v>
      </c>
      <c r="BG212" s="142">
        <f>IF(U212="zákl. přenesená",N212,0)</f>
        <v>0</v>
      </c>
      <c r="BH212" s="142">
        <f>IF(U212="sníž. přenesená",N212,0)</f>
        <v>0</v>
      </c>
      <c r="BI212" s="142">
        <f>IF(U212="nulová",N212,0)</f>
        <v>0</v>
      </c>
      <c r="BJ212" s="22" t="s">
        <v>25</v>
      </c>
      <c r="BK212" s="142">
        <f>ROUND(L212*K212,2)</f>
        <v>0</v>
      </c>
      <c r="BL212" s="22" t="s">
        <v>367</v>
      </c>
      <c r="BM212" s="22" t="s">
        <v>335</v>
      </c>
    </row>
    <row r="213" s="10" customFormat="1" ht="16.5" customHeight="1">
      <c r="B213" s="238"/>
      <c r="C213" s="239"/>
      <c r="D213" s="239"/>
      <c r="E213" s="240" t="s">
        <v>23</v>
      </c>
      <c r="F213" s="241" t="s">
        <v>368</v>
      </c>
      <c r="G213" s="242"/>
      <c r="H213" s="242"/>
      <c r="I213" s="242"/>
      <c r="J213" s="239"/>
      <c r="K213" s="243">
        <v>20.032271999999999</v>
      </c>
      <c r="L213" s="239"/>
      <c r="M213" s="239"/>
      <c r="N213" s="239"/>
      <c r="O213" s="239"/>
      <c r="P213" s="239"/>
      <c r="Q213" s="239"/>
      <c r="R213" s="244"/>
      <c r="T213" s="245"/>
      <c r="U213" s="239"/>
      <c r="V213" s="239"/>
      <c r="W213" s="239"/>
      <c r="X213" s="239"/>
      <c r="Y213" s="239"/>
      <c r="Z213" s="239"/>
      <c r="AA213" s="246"/>
      <c r="AT213" s="247" t="s">
        <v>204</v>
      </c>
      <c r="AU213" s="247" t="s">
        <v>147</v>
      </c>
      <c r="AV213" s="10" t="s">
        <v>147</v>
      </c>
      <c r="AW213" s="10" t="s">
        <v>205</v>
      </c>
      <c r="AX213" s="10" t="s">
        <v>82</v>
      </c>
      <c r="AY213" s="247" t="s">
        <v>192</v>
      </c>
    </row>
    <row r="214" s="10" customFormat="1" ht="38.25" customHeight="1">
      <c r="B214" s="238"/>
      <c r="C214" s="239"/>
      <c r="D214" s="239"/>
      <c r="E214" s="240" t="s">
        <v>23</v>
      </c>
      <c r="F214" s="257" t="s">
        <v>369</v>
      </c>
      <c r="G214" s="239"/>
      <c r="H214" s="239"/>
      <c r="I214" s="239"/>
      <c r="J214" s="239"/>
      <c r="K214" s="243">
        <v>47.0395094</v>
      </c>
      <c r="L214" s="239"/>
      <c r="M214" s="239"/>
      <c r="N214" s="239"/>
      <c r="O214" s="239"/>
      <c r="P214" s="239"/>
      <c r="Q214" s="239"/>
      <c r="R214" s="244"/>
      <c r="T214" s="245"/>
      <c r="U214" s="239"/>
      <c r="V214" s="239"/>
      <c r="W214" s="239"/>
      <c r="X214" s="239"/>
      <c r="Y214" s="239"/>
      <c r="Z214" s="239"/>
      <c r="AA214" s="246"/>
      <c r="AT214" s="247" t="s">
        <v>204</v>
      </c>
      <c r="AU214" s="247" t="s">
        <v>147</v>
      </c>
      <c r="AV214" s="10" t="s">
        <v>147</v>
      </c>
      <c r="AW214" s="10" t="s">
        <v>205</v>
      </c>
      <c r="AX214" s="10" t="s">
        <v>82</v>
      </c>
      <c r="AY214" s="247" t="s">
        <v>192</v>
      </c>
    </row>
    <row r="215" s="11" customFormat="1" ht="16.5" customHeight="1">
      <c r="B215" s="248"/>
      <c r="C215" s="249"/>
      <c r="D215" s="249"/>
      <c r="E215" s="250" t="s">
        <v>23</v>
      </c>
      <c r="F215" s="251" t="s">
        <v>206</v>
      </c>
      <c r="G215" s="249"/>
      <c r="H215" s="249"/>
      <c r="I215" s="249"/>
      <c r="J215" s="249"/>
      <c r="K215" s="252">
        <v>67.071781400000006</v>
      </c>
      <c r="L215" s="249"/>
      <c r="M215" s="249"/>
      <c r="N215" s="249"/>
      <c r="O215" s="249"/>
      <c r="P215" s="249"/>
      <c r="Q215" s="249"/>
      <c r="R215" s="253"/>
      <c r="T215" s="254"/>
      <c r="U215" s="249"/>
      <c r="V215" s="249"/>
      <c r="W215" s="249"/>
      <c r="X215" s="249"/>
      <c r="Y215" s="249"/>
      <c r="Z215" s="249"/>
      <c r="AA215" s="255"/>
      <c r="AT215" s="256" t="s">
        <v>204</v>
      </c>
      <c r="AU215" s="256" t="s">
        <v>147</v>
      </c>
      <c r="AV215" s="11" t="s">
        <v>197</v>
      </c>
      <c r="AW215" s="11" t="s">
        <v>205</v>
      </c>
      <c r="AX215" s="11" t="s">
        <v>25</v>
      </c>
      <c r="AY215" s="256" t="s">
        <v>192</v>
      </c>
    </row>
    <row r="216" s="1" customFormat="1" ht="16.5" customHeight="1">
      <c r="B216" s="46"/>
      <c r="C216" s="219" t="s">
        <v>374</v>
      </c>
      <c r="D216" s="219" t="s">
        <v>193</v>
      </c>
      <c r="E216" s="220" t="s">
        <v>371</v>
      </c>
      <c r="F216" s="221" t="s">
        <v>372</v>
      </c>
      <c r="G216" s="221"/>
      <c r="H216" s="221"/>
      <c r="I216" s="221"/>
      <c r="J216" s="222" t="s">
        <v>245</v>
      </c>
      <c r="K216" s="223">
        <v>11.946999999999999</v>
      </c>
      <c r="L216" s="224">
        <v>0</v>
      </c>
      <c r="M216" s="225"/>
      <c r="N216" s="226">
        <f>ROUND(L216*K216,2)</f>
        <v>0</v>
      </c>
      <c r="O216" s="226"/>
      <c r="P216" s="226"/>
      <c r="Q216" s="226"/>
      <c r="R216" s="48"/>
      <c r="T216" s="227" t="s">
        <v>23</v>
      </c>
      <c r="U216" s="56" t="s">
        <v>47</v>
      </c>
      <c r="V216" s="47"/>
      <c r="W216" s="228">
        <f>V216*K216</f>
        <v>0</v>
      </c>
      <c r="X216" s="228">
        <v>0</v>
      </c>
      <c r="Y216" s="228">
        <f>X216*K216</f>
        <v>0</v>
      </c>
      <c r="Z216" s="228">
        <v>0</v>
      </c>
      <c r="AA216" s="229">
        <f>Z216*K216</f>
        <v>0</v>
      </c>
      <c r="AR216" s="22" t="s">
        <v>367</v>
      </c>
      <c r="AT216" s="22" t="s">
        <v>193</v>
      </c>
      <c r="AU216" s="22" t="s">
        <v>147</v>
      </c>
      <c r="AY216" s="22" t="s">
        <v>192</v>
      </c>
      <c r="BE216" s="142">
        <f>IF(U216="základní",N216,0)</f>
        <v>0</v>
      </c>
      <c r="BF216" s="142">
        <f>IF(U216="snížená",N216,0)</f>
        <v>0</v>
      </c>
      <c r="BG216" s="142">
        <f>IF(U216="zákl. přenesená",N216,0)</f>
        <v>0</v>
      </c>
      <c r="BH216" s="142">
        <f>IF(U216="sníž. přenesená",N216,0)</f>
        <v>0</v>
      </c>
      <c r="BI216" s="142">
        <f>IF(U216="nulová",N216,0)</f>
        <v>0</v>
      </c>
      <c r="BJ216" s="22" t="s">
        <v>25</v>
      </c>
      <c r="BK216" s="142">
        <f>ROUND(L216*K216,2)</f>
        <v>0</v>
      </c>
      <c r="BL216" s="22" t="s">
        <v>367</v>
      </c>
      <c r="BM216" s="22" t="s">
        <v>340</v>
      </c>
    </row>
    <row r="217" s="10" customFormat="1" ht="16.5" customHeight="1">
      <c r="B217" s="238"/>
      <c r="C217" s="239"/>
      <c r="D217" s="239"/>
      <c r="E217" s="240" t="s">
        <v>23</v>
      </c>
      <c r="F217" s="241" t="s">
        <v>373</v>
      </c>
      <c r="G217" s="242"/>
      <c r="H217" s="242"/>
      <c r="I217" s="242"/>
      <c r="J217" s="239"/>
      <c r="K217" s="243">
        <v>11.946602</v>
      </c>
      <c r="L217" s="239"/>
      <c r="M217" s="239"/>
      <c r="N217" s="239"/>
      <c r="O217" s="239"/>
      <c r="P217" s="239"/>
      <c r="Q217" s="239"/>
      <c r="R217" s="244"/>
      <c r="T217" s="245"/>
      <c r="U217" s="239"/>
      <c r="V217" s="239"/>
      <c r="W217" s="239"/>
      <c r="X217" s="239"/>
      <c r="Y217" s="239"/>
      <c r="Z217" s="239"/>
      <c r="AA217" s="246"/>
      <c r="AT217" s="247" t="s">
        <v>204</v>
      </c>
      <c r="AU217" s="247" t="s">
        <v>147</v>
      </c>
      <c r="AV217" s="10" t="s">
        <v>147</v>
      </c>
      <c r="AW217" s="10" t="s">
        <v>205</v>
      </c>
      <c r="AX217" s="10" t="s">
        <v>25</v>
      </c>
      <c r="AY217" s="247" t="s">
        <v>192</v>
      </c>
    </row>
    <row r="218" s="1" customFormat="1" ht="16.5" customHeight="1">
      <c r="B218" s="46"/>
      <c r="C218" s="219" t="s">
        <v>409</v>
      </c>
      <c r="D218" s="219" t="s">
        <v>193</v>
      </c>
      <c r="E218" s="220" t="s">
        <v>375</v>
      </c>
      <c r="F218" s="221" t="s">
        <v>376</v>
      </c>
      <c r="G218" s="221"/>
      <c r="H218" s="221"/>
      <c r="I218" s="221"/>
      <c r="J218" s="222" t="s">
        <v>245</v>
      </c>
      <c r="K218" s="223">
        <v>7.8250000000000002</v>
      </c>
      <c r="L218" s="224">
        <v>0</v>
      </c>
      <c r="M218" s="225"/>
      <c r="N218" s="226">
        <f>ROUND(L218*K218,2)</f>
        <v>0</v>
      </c>
      <c r="O218" s="226"/>
      <c r="P218" s="226"/>
      <c r="Q218" s="226"/>
      <c r="R218" s="48"/>
      <c r="T218" s="227" t="s">
        <v>23</v>
      </c>
      <c r="U218" s="56" t="s">
        <v>47</v>
      </c>
      <c r="V218" s="47"/>
      <c r="W218" s="228">
        <f>V218*K218</f>
        <v>0</v>
      </c>
      <c r="X218" s="228">
        <v>0</v>
      </c>
      <c r="Y218" s="228">
        <f>X218*K218</f>
        <v>0</v>
      </c>
      <c r="Z218" s="228">
        <v>0</v>
      </c>
      <c r="AA218" s="229">
        <f>Z218*K218</f>
        <v>0</v>
      </c>
      <c r="AR218" s="22" t="s">
        <v>367</v>
      </c>
      <c r="AT218" s="22" t="s">
        <v>193</v>
      </c>
      <c r="AU218" s="22" t="s">
        <v>147</v>
      </c>
      <c r="AY218" s="22" t="s">
        <v>192</v>
      </c>
      <c r="BE218" s="142">
        <f>IF(U218="základní",N218,0)</f>
        <v>0</v>
      </c>
      <c r="BF218" s="142">
        <f>IF(U218="snížená",N218,0)</f>
        <v>0</v>
      </c>
      <c r="BG218" s="142">
        <f>IF(U218="zákl. přenesená",N218,0)</f>
        <v>0</v>
      </c>
      <c r="BH218" s="142">
        <f>IF(U218="sníž. přenesená",N218,0)</f>
        <v>0</v>
      </c>
      <c r="BI218" s="142">
        <f>IF(U218="nulová",N218,0)</f>
        <v>0</v>
      </c>
      <c r="BJ218" s="22" t="s">
        <v>25</v>
      </c>
      <c r="BK218" s="142">
        <f>ROUND(L218*K218,2)</f>
        <v>0</v>
      </c>
      <c r="BL218" s="22" t="s">
        <v>367</v>
      </c>
      <c r="BM218" s="22" t="s">
        <v>377</v>
      </c>
    </row>
    <row r="219" s="10" customFormat="1" ht="16.5" customHeight="1">
      <c r="B219" s="238"/>
      <c r="C219" s="239"/>
      <c r="D219" s="239"/>
      <c r="E219" s="240" t="s">
        <v>23</v>
      </c>
      <c r="F219" s="241" t="s">
        <v>378</v>
      </c>
      <c r="G219" s="242"/>
      <c r="H219" s="242"/>
      <c r="I219" s="242"/>
      <c r="J219" s="239"/>
      <c r="K219" s="243">
        <v>7.8248800000000003</v>
      </c>
      <c r="L219" s="239"/>
      <c r="M219" s="239"/>
      <c r="N219" s="239"/>
      <c r="O219" s="239"/>
      <c r="P219" s="239"/>
      <c r="Q219" s="239"/>
      <c r="R219" s="244"/>
      <c r="T219" s="245"/>
      <c r="U219" s="239"/>
      <c r="V219" s="239"/>
      <c r="W219" s="239"/>
      <c r="X219" s="239"/>
      <c r="Y219" s="239"/>
      <c r="Z219" s="239"/>
      <c r="AA219" s="246"/>
      <c r="AT219" s="247" t="s">
        <v>204</v>
      </c>
      <c r="AU219" s="247" t="s">
        <v>147</v>
      </c>
      <c r="AV219" s="10" t="s">
        <v>147</v>
      </c>
      <c r="AW219" s="10" t="s">
        <v>205</v>
      </c>
      <c r="AX219" s="10" t="s">
        <v>25</v>
      </c>
      <c r="AY219" s="247" t="s">
        <v>192</v>
      </c>
    </row>
    <row r="220" s="1" customFormat="1" ht="49.92" customHeight="1">
      <c r="B220" s="46"/>
      <c r="C220" s="47"/>
      <c r="D220" s="208" t="s">
        <v>379</v>
      </c>
      <c r="E220" s="47"/>
      <c r="F220" s="47"/>
      <c r="G220" s="47"/>
      <c r="H220" s="47"/>
      <c r="I220" s="47"/>
      <c r="J220" s="47"/>
      <c r="K220" s="47"/>
      <c r="L220" s="47"/>
      <c r="M220" s="47"/>
      <c r="N220" s="258">
        <f>BK220</f>
        <v>0</v>
      </c>
      <c r="O220" s="259"/>
      <c r="P220" s="259"/>
      <c r="Q220" s="259"/>
      <c r="R220" s="48"/>
      <c r="T220" s="190"/>
      <c r="U220" s="47"/>
      <c r="V220" s="47"/>
      <c r="W220" s="47"/>
      <c r="X220" s="47"/>
      <c r="Y220" s="47"/>
      <c r="Z220" s="47"/>
      <c r="AA220" s="100"/>
      <c r="AT220" s="22" t="s">
        <v>81</v>
      </c>
      <c r="AU220" s="22" t="s">
        <v>82</v>
      </c>
      <c r="AY220" s="22" t="s">
        <v>380</v>
      </c>
      <c r="BK220" s="142">
        <f>SUM(BK221:BK225)</f>
        <v>0</v>
      </c>
    </row>
    <row r="221" s="1" customFormat="1" ht="22.32" customHeight="1">
      <c r="B221" s="46"/>
      <c r="C221" s="260" t="s">
        <v>23</v>
      </c>
      <c r="D221" s="260" t="s">
        <v>193</v>
      </c>
      <c r="E221" s="261" t="s">
        <v>23</v>
      </c>
      <c r="F221" s="262" t="s">
        <v>23</v>
      </c>
      <c r="G221" s="262"/>
      <c r="H221" s="262"/>
      <c r="I221" s="262"/>
      <c r="J221" s="263" t="s">
        <v>23</v>
      </c>
      <c r="K221" s="264"/>
      <c r="L221" s="224"/>
      <c r="M221" s="226"/>
      <c r="N221" s="226">
        <f>BK221</f>
        <v>0</v>
      </c>
      <c r="O221" s="226"/>
      <c r="P221" s="226"/>
      <c r="Q221" s="226"/>
      <c r="R221" s="48"/>
      <c r="T221" s="227" t="s">
        <v>23</v>
      </c>
      <c r="U221" s="265" t="s">
        <v>47</v>
      </c>
      <c r="V221" s="47"/>
      <c r="W221" s="47"/>
      <c r="X221" s="47"/>
      <c r="Y221" s="47"/>
      <c r="Z221" s="47"/>
      <c r="AA221" s="100"/>
      <c r="AT221" s="22" t="s">
        <v>380</v>
      </c>
      <c r="AU221" s="22" t="s">
        <v>25</v>
      </c>
      <c r="AY221" s="22" t="s">
        <v>380</v>
      </c>
      <c r="BE221" s="142">
        <f>IF(U221="základní",N221,0)</f>
        <v>0</v>
      </c>
      <c r="BF221" s="142">
        <f>IF(U221="snížená",N221,0)</f>
        <v>0</v>
      </c>
      <c r="BG221" s="142">
        <f>IF(U221="zákl. přenesená",N221,0)</f>
        <v>0</v>
      </c>
      <c r="BH221" s="142">
        <f>IF(U221="sníž. přenesená",N221,0)</f>
        <v>0</v>
      </c>
      <c r="BI221" s="142">
        <f>IF(U221="nulová",N221,0)</f>
        <v>0</v>
      </c>
      <c r="BJ221" s="22" t="s">
        <v>25</v>
      </c>
      <c r="BK221" s="142">
        <f>L221*K221</f>
        <v>0</v>
      </c>
    </row>
    <row r="222" s="1" customFormat="1" ht="22.32" customHeight="1">
      <c r="B222" s="46"/>
      <c r="C222" s="260" t="s">
        <v>23</v>
      </c>
      <c r="D222" s="260" t="s">
        <v>193</v>
      </c>
      <c r="E222" s="261" t="s">
        <v>23</v>
      </c>
      <c r="F222" s="262" t="s">
        <v>23</v>
      </c>
      <c r="G222" s="262"/>
      <c r="H222" s="262"/>
      <c r="I222" s="262"/>
      <c r="J222" s="263" t="s">
        <v>23</v>
      </c>
      <c r="K222" s="264"/>
      <c r="L222" s="224"/>
      <c r="M222" s="226"/>
      <c r="N222" s="226">
        <f>BK222</f>
        <v>0</v>
      </c>
      <c r="O222" s="226"/>
      <c r="P222" s="226"/>
      <c r="Q222" s="226"/>
      <c r="R222" s="48"/>
      <c r="T222" s="227" t="s">
        <v>23</v>
      </c>
      <c r="U222" s="265" t="s">
        <v>47</v>
      </c>
      <c r="V222" s="47"/>
      <c r="W222" s="47"/>
      <c r="X222" s="47"/>
      <c r="Y222" s="47"/>
      <c r="Z222" s="47"/>
      <c r="AA222" s="100"/>
      <c r="AT222" s="22" t="s">
        <v>380</v>
      </c>
      <c r="AU222" s="22" t="s">
        <v>25</v>
      </c>
      <c r="AY222" s="22" t="s">
        <v>380</v>
      </c>
      <c r="BE222" s="142">
        <f>IF(U222="základní",N222,0)</f>
        <v>0</v>
      </c>
      <c r="BF222" s="142">
        <f>IF(U222="snížená",N222,0)</f>
        <v>0</v>
      </c>
      <c r="BG222" s="142">
        <f>IF(U222="zákl. přenesená",N222,0)</f>
        <v>0</v>
      </c>
      <c r="BH222" s="142">
        <f>IF(U222="sníž. přenesená",N222,0)</f>
        <v>0</v>
      </c>
      <c r="BI222" s="142">
        <f>IF(U222="nulová",N222,0)</f>
        <v>0</v>
      </c>
      <c r="BJ222" s="22" t="s">
        <v>25</v>
      </c>
      <c r="BK222" s="142">
        <f>L222*K222</f>
        <v>0</v>
      </c>
    </row>
    <row r="223" s="1" customFormat="1" ht="22.32" customHeight="1">
      <c r="B223" s="46"/>
      <c r="C223" s="260" t="s">
        <v>23</v>
      </c>
      <c r="D223" s="260" t="s">
        <v>193</v>
      </c>
      <c r="E223" s="261" t="s">
        <v>23</v>
      </c>
      <c r="F223" s="262" t="s">
        <v>23</v>
      </c>
      <c r="G223" s="262"/>
      <c r="H223" s="262"/>
      <c r="I223" s="262"/>
      <c r="J223" s="263" t="s">
        <v>23</v>
      </c>
      <c r="K223" s="264"/>
      <c r="L223" s="224"/>
      <c r="M223" s="226"/>
      <c r="N223" s="226">
        <f>BK223</f>
        <v>0</v>
      </c>
      <c r="O223" s="226"/>
      <c r="P223" s="226"/>
      <c r="Q223" s="226"/>
      <c r="R223" s="48"/>
      <c r="T223" s="227" t="s">
        <v>23</v>
      </c>
      <c r="U223" s="265" t="s">
        <v>47</v>
      </c>
      <c r="V223" s="47"/>
      <c r="W223" s="47"/>
      <c r="X223" s="47"/>
      <c r="Y223" s="47"/>
      <c r="Z223" s="47"/>
      <c r="AA223" s="100"/>
      <c r="AT223" s="22" t="s">
        <v>380</v>
      </c>
      <c r="AU223" s="22" t="s">
        <v>25</v>
      </c>
      <c r="AY223" s="22" t="s">
        <v>380</v>
      </c>
      <c r="BE223" s="142">
        <f>IF(U223="základní",N223,0)</f>
        <v>0</v>
      </c>
      <c r="BF223" s="142">
        <f>IF(U223="snížená",N223,0)</f>
        <v>0</v>
      </c>
      <c r="BG223" s="142">
        <f>IF(U223="zákl. přenesená",N223,0)</f>
        <v>0</v>
      </c>
      <c r="BH223" s="142">
        <f>IF(U223="sníž. přenesená",N223,0)</f>
        <v>0</v>
      </c>
      <c r="BI223" s="142">
        <f>IF(U223="nulová",N223,0)</f>
        <v>0</v>
      </c>
      <c r="BJ223" s="22" t="s">
        <v>25</v>
      </c>
      <c r="BK223" s="142">
        <f>L223*K223</f>
        <v>0</v>
      </c>
    </row>
    <row r="224" s="1" customFormat="1" ht="22.32" customHeight="1">
      <c r="B224" s="46"/>
      <c r="C224" s="260" t="s">
        <v>23</v>
      </c>
      <c r="D224" s="260" t="s">
        <v>193</v>
      </c>
      <c r="E224" s="261" t="s">
        <v>23</v>
      </c>
      <c r="F224" s="262" t="s">
        <v>23</v>
      </c>
      <c r="G224" s="262"/>
      <c r="H224" s="262"/>
      <c r="I224" s="262"/>
      <c r="J224" s="263" t="s">
        <v>23</v>
      </c>
      <c r="K224" s="264"/>
      <c r="L224" s="224"/>
      <c r="M224" s="226"/>
      <c r="N224" s="226">
        <f>BK224</f>
        <v>0</v>
      </c>
      <c r="O224" s="226"/>
      <c r="P224" s="226"/>
      <c r="Q224" s="226"/>
      <c r="R224" s="48"/>
      <c r="T224" s="227" t="s">
        <v>23</v>
      </c>
      <c r="U224" s="265" t="s">
        <v>47</v>
      </c>
      <c r="V224" s="47"/>
      <c r="W224" s="47"/>
      <c r="X224" s="47"/>
      <c r="Y224" s="47"/>
      <c r="Z224" s="47"/>
      <c r="AA224" s="100"/>
      <c r="AT224" s="22" t="s">
        <v>380</v>
      </c>
      <c r="AU224" s="22" t="s">
        <v>25</v>
      </c>
      <c r="AY224" s="22" t="s">
        <v>380</v>
      </c>
      <c r="BE224" s="142">
        <f>IF(U224="základní",N224,0)</f>
        <v>0</v>
      </c>
      <c r="BF224" s="142">
        <f>IF(U224="snížená",N224,0)</f>
        <v>0</v>
      </c>
      <c r="BG224" s="142">
        <f>IF(U224="zákl. přenesená",N224,0)</f>
        <v>0</v>
      </c>
      <c r="BH224" s="142">
        <f>IF(U224="sníž. přenesená",N224,0)</f>
        <v>0</v>
      </c>
      <c r="BI224" s="142">
        <f>IF(U224="nulová",N224,0)</f>
        <v>0</v>
      </c>
      <c r="BJ224" s="22" t="s">
        <v>25</v>
      </c>
      <c r="BK224" s="142">
        <f>L224*K224</f>
        <v>0</v>
      </c>
    </row>
    <row r="225" s="1" customFormat="1" ht="22.32" customHeight="1">
      <c r="B225" s="46"/>
      <c r="C225" s="260" t="s">
        <v>23</v>
      </c>
      <c r="D225" s="260" t="s">
        <v>193</v>
      </c>
      <c r="E225" s="261" t="s">
        <v>23</v>
      </c>
      <c r="F225" s="262" t="s">
        <v>23</v>
      </c>
      <c r="G225" s="262"/>
      <c r="H225" s="262"/>
      <c r="I225" s="262"/>
      <c r="J225" s="263" t="s">
        <v>23</v>
      </c>
      <c r="K225" s="264"/>
      <c r="L225" s="224"/>
      <c r="M225" s="226"/>
      <c r="N225" s="226">
        <f>BK225</f>
        <v>0</v>
      </c>
      <c r="O225" s="226"/>
      <c r="P225" s="226"/>
      <c r="Q225" s="226"/>
      <c r="R225" s="48"/>
      <c r="T225" s="227" t="s">
        <v>23</v>
      </c>
      <c r="U225" s="265" t="s">
        <v>47</v>
      </c>
      <c r="V225" s="72"/>
      <c r="W225" s="72"/>
      <c r="X225" s="72"/>
      <c r="Y225" s="72"/>
      <c r="Z225" s="72"/>
      <c r="AA225" s="74"/>
      <c r="AT225" s="22" t="s">
        <v>380</v>
      </c>
      <c r="AU225" s="22" t="s">
        <v>25</v>
      </c>
      <c r="AY225" s="22" t="s">
        <v>380</v>
      </c>
      <c r="BE225" s="142">
        <f>IF(U225="základní",N225,0)</f>
        <v>0</v>
      </c>
      <c r="BF225" s="142">
        <f>IF(U225="snížená",N225,0)</f>
        <v>0</v>
      </c>
      <c r="BG225" s="142">
        <f>IF(U225="zákl. přenesená",N225,0)</f>
        <v>0</v>
      </c>
      <c r="BH225" s="142">
        <f>IF(U225="sníž. přenesená",N225,0)</f>
        <v>0</v>
      </c>
      <c r="BI225" s="142">
        <f>IF(U225="nulová",N225,0)</f>
        <v>0</v>
      </c>
      <c r="BJ225" s="22" t="s">
        <v>25</v>
      </c>
      <c r="BK225" s="142">
        <f>L225*K225</f>
        <v>0</v>
      </c>
    </row>
    <row r="226" s="1" customFormat="1" ht="6.96" customHeight="1">
      <c r="B226" s="75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7"/>
    </row>
  </sheetData>
  <sheetProtection sheet="1" formatColumns="0" formatRows="0" objects="1" scenarios="1" spinCount="10" saltValue="LzDcSIaTw+mPzh441Z/mseNjBn3dtpWJ7NUVZ30/TBvsRpC8A2HHifk8FnqZlMiFcBdOJa4Kl9yNisDiDZ8sTw==" hashValue="+9IBH/LanSCsrelhud2uXN+bjHrY3WmPWSlQfhlac23sz1zIStBXcgyQlXC+PQeYwcZJQfmDRHFFoljYSXgyYQ==" algorithmName="SHA-512" password="CC35"/>
  <mergeCells count="263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N108:Q108"/>
    <mergeCell ref="L110:Q110"/>
    <mergeCell ref="C116:Q116"/>
    <mergeCell ref="F118:P118"/>
    <mergeCell ref="F119:P119"/>
    <mergeCell ref="M121:P121"/>
    <mergeCell ref="M123:Q123"/>
    <mergeCell ref="M124:Q124"/>
    <mergeCell ref="F126:I126"/>
    <mergeCell ref="L126:M126"/>
    <mergeCell ref="N126:Q126"/>
    <mergeCell ref="F130:I130"/>
    <mergeCell ref="L130:M130"/>
    <mergeCell ref="N130:Q130"/>
    <mergeCell ref="F132:I132"/>
    <mergeCell ref="L132:M132"/>
    <mergeCell ref="N132:Q132"/>
    <mergeCell ref="F133:I133"/>
    <mergeCell ref="F134:I134"/>
    <mergeCell ref="L134:M134"/>
    <mergeCell ref="N134:Q134"/>
    <mergeCell ref="F135:I135"/>
    <mergeCell ref="F136:I136"/>
    <mergeCell ref="F137:I137"/>
    <mergeCell ref="F138:I138"/>
    <mergeCell ref="L138:M138"/>
    <mergeCell ref="N138:Q138"/>
    <mergeCell ref="F139:I139"/>
    <mergeCell ref="F140:I140"/>
    <mergeCell ref="L140:M140"/>
    <mergeCell ref="N140:Q140"/>
    <mergeCell ref="F141:I141"/>
    <mergeCell ref="F142:I142"/>
    <mergeCell ref="L142:M142"/>
    <mergeCell ref="N142:Q142"/>
    <mergeCell ref="F143:I143"/>
    <mergeCell ref="F144:I144"/>
    <mergeCell ref="L144:M144"/>
    <mergeCell ref="N144:Q144"/>
    <mergeCell ref="F145:I145"/>
    <mergeCell ref="F147:I147"/>
    <mergeCell ref="L147:M147"/>
    <mergeCell ref="N147:Q147"/>
    <mergeCell ref="F148:I148"/>
    <mergeCell ref="F149:I149"/>
    <mergeCell ref="F150:I150"/>
    <mergeCell ref="F151:I151"/>
    <mergeCell ref="L151:M151"/>
    <mergeCell ref="N151:Q151"/>
    <mergeCell ref="F152:I152"/>
    <mergeCell ref="F153:I153"/>
    <mergeCell ref="F154:I154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F163:I163"/>
    <mergeCell ref="L163:M163"/>
    <mergeCell ref="N163:Q163"/>
    <mergeCell ref="F164:I164"/>
    <mergeCell ref="L164:M164"/>
    <mergeCell ref="N164:Q164"/>
    <mergeCell ref="F165:I165"/>
    <mergeCell ref="F166:I166"/>
    <mergeCell ref="L166:M166"/>
    <mergeCell ref="N166:Q166"/>
    <mergeCell ref="F167:I167"/>
    <mergeCell ref="F168:I168"/>
    <mergeCell ref="L168:M168"/>
    <mergeCell ref="N168:Q168"/>
    <mergeCell ref="F169:I169"/>
    <mergeCell ref="F170:I170"/>
    <mergeCell ref="L170:M170"/>
    <mergeCell ref="N170:Q170"/>
    <mergeCell ref="F171:I171"/>
    <mergeCell ref="L171:M171"/>
    <mergeCell ref="N171:Q171"/>
    <mergeCell ref="F172:I172"/>
    <mergeCell ref="F173:I173"/>
    <mergeCell ref="L173:M173"/>
    <mergeCell ref="N173:Q173"/>
    <mergeCell ref="F174:I174"/>
    <mergeCell ref="F175:I175"/>
    <mergeCell ref="F176:I176"/>
    <mergeCell ref="F177:I177"/>
    <mergeCell ref="L177:M177"/>
    <mergeCell ref="N177:Q177"/>
    <mergeCell ref="F178:I178"/>
    <mergeCell ref="F179:I179"/>
    <mergeCell ref="L179:M179"/>
    <mergeCell ref="N179:Q179"/>
    <mergeCell ref="F180:I180"/>
    <mergeCell ref="L180:M180"/>
    <mergeCell ref="N180:Q180"/>
    <mergeCell ref="F181:I181"/>
    <mergeCell ref="F184:I184"/>
    <mergeCell ref="L184:M184"/>
    <mergeCell ref="N184:Q184"/>
    <mergeCell ref="F185:I185"/>
    <mergeCell ref="F187:I187"/>
    <mergeCell ref="L187:M187"/>
    <mergeCell ref="N187:Q187"/>
    <mergeCell ref="F188:I188"/>
    <mergeCell ref="F189:I189"/>
    <mergeCell ref="L189:M189"/>
    <mergeCell ref="N189:Q189"/>
    <mergeCell ref="F190:I190"/>
    <mergeCell ref="F191:I191"/>
    <mergeCell ref="L191:M191"/>
    <mergeCell ref="N191:Q191"/>
    <mergeCell ref="F192:I192"/>
    <mergeCell ref="F193:I193"/>
    <mergeCell ref="L193:M193"/>
    <mergeCell ref="N193:Q193"/>
    <mergeCell ref="F194:I194"/>
    <mergeCell ref="F195:I195"/>
    <mergeCell ref="L195:M195"/>
    <mergeCell ref="N195:Q195"/>
    <mergeCell ref="F196:I196"/>
    <mergeCell ref="F197:I197"/>
    <mergeCell ref="L197:M197"/>
    <mergeCell ref="N197:Q197"/>
    <mergeCell ref="F198:I198"/>
    <mergeCell ref="F199:I199"/>
    <mergeCell ref="L199:M199"/>
    <mergeCell ref="N199:Q199"/>
    <mergeCell ref="F200:I200"/>
    <mergeCell ref="F202:I202"/>
    <mergeCell ref="L202:M202"/>
    <mergeCell ref="N202:Q202"/>
    <mergeCell ref="F203:I203"/>
    <mergeCell ref="F204:I204"/>
    <mergeCell ref="L204:M204"/>
    <mergeCell ref="N204:Q204"/>
    <mergeCell ref="F205:I205"/>
    <mergeCell ref="F206:I206"/>
    <mergeCell ref="L206:M206"/>
    <mergeCell ref="N206:Q206"/>
    <mergeCell ref="F207:I207"/>
    <mergeCell ref="F208:I208"/>
    <mergeCell ref="L208:M208"/>
    <mergeCell ref="N208:Q208"/>
    <mergeCell ref="F209:I209"/>
    <mergeCell ref="F212:I212"/>
    <mergeCell ref="L212:M212"/>
    <mergeCell ref="N212:Q212"/>
    <mergeCell ref="F213:I213"/>
    <mergeCell ref="F214:I214"/>
    <mergeCell ref="F215:I215"/>
    <mergeCell ref="F216:I216"/>
    <mergeCell ref="L216:M216"/>
    <mergeCell ref="N216:Q216"/>
    <mergeCell ref="F217:I217"/>
    <mergeCell ref="F218:I218"/>
    <mergeCell ref="L218:M218"/>
    <mergeCell ref="N218:Q218"/>
    <mergeCell ref="F219:I219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F224:I224"/>
    <mergeCell ref="L224:M224"/>
    <mergeCell ref="N224:Q224"/>
    <mergeCell ref="F225:I225"/>
    <mergeCell ref="L225:M225"/>
    <mergeCell ref="N225:Q225"/>
    <mergeCell ref="N127:Q127"/>
    <mergeCell ref="N128:Q128"/>
    <mergeCell ref="N129:Q129"/>
    <mergeCell ref="N131:Q131"/>
    <mergeCell ref="N146:Q146"/>
    <mergeCell ref="N155:Q155"/>
    <mergeCell ref="N182:Q182"/>
    <mergeCell ref="N183:Q183"/>
    <mergeCell ref="N186:Q186"/>
    <mergeCell ref="N201:Q201"/>
    <mergeCell ref="N210:Q210"/>
    <mergeCell ref="N211:Q211"/>
    <mergeCell ref="N220:Q220"/>
    <mergeCell ref="H1:K1"/>
    <mergeCell ref="S2:AC2"/>
  </mergeCells>
  <dataValidations count="2">
    <dataValidation type="list" allowBlank="1" showInputMessage="1" showErrorMessage="1" error="Povoleny jsou hodnoty K, M." sqref="D221:D226">
      <formula1>"K, M"</formula1>
    </dataValidation>
    <dataValidation type="list" allowBlank="1" showInputMessage="1" showErrorMessage="1" error="Povoleny jsou hodnoty základní, snížená, zákl. přenesená, sníž. přenesená, nulová." sqref="U221:U226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6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114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434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N96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ROUND((((SUM(BE96:BE103)+SUM(BE121:BE146))+SUM(BE148:BE152))),2)</f>
        <v>0</v>
      </c>
      <c r="I32" s="47"/>
      <c r="J32" s="47"/>
      <c r="K32" s="47"/>
      <c r="L32" s="47"/>
      <c r="M32" s="162">
        <f>ROUND(((ROUND((SUM(BE96:BE103)+SUM(BE121:BE146)), 2)*F32)+SUM(BE148:BE152)*F32),2)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ROUND((((SUM(BF96:BF103)+SUM(BF121:BF146))+SUM(BF148:BF152))),2)</f>
        <v>0</v>
      </c>
      <c r="I33" s="47"/>
      <c r="J33" s="47"/>
      <c r="K33" s="47"/>
      <c r="L33" s="47"/>
      <c r="M33" s="162">
        <f>ROUND(((ROUND((SUM(BF96:BF103)+SUM(BF121:BF146)), 2)*F33)+SUM(BF148:BF152)*F33),2)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ROUND((((SUM(BG96:BG103)+SUM(BG121:BG146))+SUM(BG148:BG152))),2)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ROUND((((SUM(BH96:BH103)+SUM(BH121:BH146))+SUM(BH148:BH152))),2)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ROUND((((SUM(BI96:BI103)+SUM(BI121:BI146))+SUM(BI148:BI152))),2)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03 - Demolice Provozní budova a garáže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N121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N122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159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N123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161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N136</f>
        <v>0</v>
      </c>
      <c r="O91" s="182"/>
      <c r="P91" s="182"/>
      <c r="Q91" s="182"/>
      <c r="R91" s="183"/>
      <c r="T91" s="184"/>
      <c r="U91" s="184"/>
    </row>
    <row r="92" s="6" customFormat="1" ht="24.96" customHeight="1">
      <c r="B92" s="175"/>
      <c r="C92" s="176"/>
      <c r="D92" s="177" t="s">
        <v>162</v>
      </c>
      <c r="E92" s="176"/>
      <c r="F92" s="176"/>
      <c r="G92" s="176"/>
      <c r="H92" s="176"/>
      <c r="I92" s="176"/>
      <c r="J92" s="176"/>
      <c r="K92" s="176"/>
      <c r="L92" s="176"/>
      <c r="M92" s="176"/>
      <c r="N92" s="178">
        <f>N143</f>
        <v>0</v>
      </c>
      <c r="O92" s="176"/>
      <c r="P92" s="176"/>
      <c r="Q92" s="176"/>
      <c r="R92" s="179"/>
      <c r="T92" s="180"/>
      <c r="U92" s="180"/>
    </row>
    <row r="93" s="7" customFormat="1" ht="19.92" customHeight="1">
      <c r="B93" s="181"/>
      <c r="C93" s="182"/>
      <c r="D93" s="136" t="s">
        <v>435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N144</f>
        <v>0</v>
      </c>
      <c r="O93" s="182"/>
      <c r="P93" s="182"/>
      <c r="Q93" s="182"/>
      <c r="R93" s="183"/>
      <c r="T93" s="184"/>
      <c r="U93" s="184"/>
    </row>
    <row r="94" s="6" customFormat="1" ht="21.84" customHeight="1">
      <c r="B94" s="175"/>
      <c r="C94" s="176"/>
      <c r="D94" s="177" t="s">
        <v>168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85">
        <f>N147</f>
        <v>0</v>
      </c>
      <c r="O94" s="176"/>
      <c r="P94" s="176"/>
      <c r="Q94" s="176"/>
      <c r="R94" s="179"/>
      <c r="T94" s="180"/>
      <c r="U94" s="180"/>
    </row>
    <row r="95" s="1" customFormat="1" ht="21.84" customHeight="1">
      <c r="B95" s="46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8"/>
      <c r="T95" s="171"/>
      <c r="U95" s="171"/>
    </row>
    <row r="96" s="1" customFormat="1" ht="29.28" customHeight="1">
      <c r="B96" s="46"/>
      <c r="C96" s="173" t="s">
        <v>169</v>
      </c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174">
        <f>ROUND(N97+N98+N99+N100+N101+N102,2)</f>
        <v>0</v>
      </c>
      <c r="O96" s="186"/>
      <c r="P96" s="186"/>
      <c r="Q96" s="186"/>
      <c r="R96" s="48"/>
      <c r="T96" s="187"/>
      <c r="U96" s="188" t="s">
        <v>46</v>
      </c>
    </row>
    <row r="97" s="1" customFormat="1" ht="18" customHeight="1">
      <c r="B97" s="46"/>
      <c r="C97" s="47"/>
      <c r="D97" s="146" t="s">
        <v>170</v>
      </c>
      <c r="E97" s="136"/>
      <c r="F97" s="136"/>
      <c r="G97" s="136"/>
      <c r="H97" s="136"/>
      <c r="I97" s="47"/>
      <c r="J97" s="47"/>
      <c r="K97" s="47"/>
      <c r="L97" s="47"/>
      <c r="M97" s="47"/>
      <c r="N97" s="137">
        <f>ROUND(N88*T97,2)</f>
        <v>0</v>
      </c>
      <c r="O97" s="138"/>
      <c r="P97" s="138"/>
      <c r="Q97" s="138"/>
      <c r="R97" s="48"/>
      <c r="S97" s="189"/>
      <c r="T97" s="190"/>
      <c r="U97" s="191" t="s">
        <v>47</v>
      </c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92" t="s">
        <v>171</v>
      </c>
      <c r="AZ97" s="189"/>
      <c r="BA97" s="189"/>
      <c r="BB97" s="189"/>
      <c r="BC97" s="189"/>
      <c r="BD97" s="189"/>
      <c r="BE97" s="193">
        <f>IF(U97="základní",N97,0)</f>
        <v>0</v>
      </c>
      <c r="BF97" s="193">
        <f>IF(U97="snížená",N97,0)</f>
        <v>0</v>
      </c>
      <c r="BG97" s="193">
        <f>IF(U97="zákl. přenesená",N97,0)</f>
        <v>0</v>
      </c>
      <c r="BH97" s="193">
        <f>IF(U97="sníž. přenesená",N97,0)</f>
        <v>0</v>
      </c>
      <c r="BI97" s="193">
        <f>IF(U97="nulová",N97,0)</f>
        <v>0</v>
      </c>
      <c r="BJ97" s="192" t="s">
        <v>25</v>
      </c>
      <c r="BK97" s="189"/>
      <c r="BL97" s="189"/>
      <c r="BM97" s="189"/>
    </row>
    <row r="98" s="1" customFormat="1" ht="18" customHeight="1">
      <c r="B98" s="46"/>
      <c r="C98" s="47"/>
      <c r="D98" s="146" t="s">
        <v>172</v>
      </c>
      <c r="E98" s="136"/>
      <c r="F98" s="136"/>
      <c r="G98" s="136"/>
      <c r="H98" s="136"/>
      <c r="I98" s="47"/>
      <c r="J98" s="47"/>
      <c r="K98" s="47"/>
      <c r="L98" s="47"/>
      <c r="M98" s="47"/>
      <c r="N98" s="137">
        <f>ROUND(N88*T98,2)</f>
        <v>0</v>
      </c>
      <c r="O98" s="138"/>
      <c r="P98" s="138"/>
      <c r="Q98" s="138"/>
      <c r="R98" s="48"/>
      <c r="S98" s="189"/>
      <c r="T98" s="190"/>
      <c r="U98" s="191" t="s">
        <v>47</v>
      </c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92" t="s">
        <v>171</v>
      </c>
      <c r="AZ98" s="189"/>
      <c r="BA98" s="189"/>
      <c r="BB98" s="189"/>
      <c r="BC98" s="189"/>
      <c r="BD98" s="189"/>
      <c r="BE98" s="193">
        <f>IF(U98="základní",N98,0)</f>
        <v>0</v>
      </c>
      <c r="BF98" s="193">
        <f>IF(U98="snížená",N98,0)</f>
        <v>0</v>
      </c>
      <c r="BG98" s="193">
        <f>IF(U98="zákl. přenesená",N98,0)</f>
        <v>0</v>
      </c>
      <c r="BH98" s="193">
        <f>IF(U98="sníž. přenesená",N98,0)</f>
        <v>0</v>
      </c>
      <c r="BI98" s="193">
        <f>IF(U98="nulová",N98,0)</f>
        <v>0</v>
      </c>
      <c r="BJ98" s="192" t="s">
        <v>25</v>
      </c>
      <c r="BK98" s="189"/>
      <c r="BL98" s="189"/>
      <c r="BM98" s="189"/>
    </row>
    <row r="99" s="1" customFormat="1" ht="18" customHeight="1">
      <c r="B99" s="46"/>
      <c r="C99" s="47"/>
      <c r="D99" s="146" t="s">
        <v>173</v>
      </c>
      <c r="E99" s="136"/>
      <c r="F99" s="136"/>
      <c r="G99" s="136"/>
      <c r="H99" s="136"/>
      <c r="I99" s="47"/>
      <c r="J99" s="47"/>
      <c r="K99" s="47"/>
      <c r="L99" s="47"/>
      <c r="M99" s="47"/>
      <c r="N99" s="137">
        <f>ROUND(N88*T99,2)</f>
        <v>0</v>
      </c>
      <c r="O99" s="138"/>
      <c r="P99" s="138"/>
      <c r="Q99" s="138"/>
      <c r="R99" s="48"/>
      <c r="S99" s="189"/>
      <c r="T99" s="190"/>
      <c r="U99" s="191" t="s">
        <v>47</v>
      </c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92" t="s">
        <v>171</v>
      </c>
      <c r="AZ99" s="189"/>
      <c r="BA99" s="189"/>
      <c r="BB99" s="189"/>
      <c r="BC99" s="189"/>
      <c r="BD99" s="189"/>
      <c r="BE99" s="193">
        <f>IF(U99="základní",N99,0)</f>
        <v>0</v>
      </c>
      <c r="BF99" s="193">
        <f>IF(U99="snížená",N99,0)</f>
        <v>0</v>
      </c>
      <c r="BG99" s="193">
        <f>IF(U99="zákl. přenesená",N99,0)</f>
        <v>0</v>
      </c>
      <c r="BH99" s="193">
        <f>IF(U99="sníž. přenesená",N99,0)</f>
        <v>0</v>
      </c>
      <c r="BI99" s="193">
        <f>IF(U99="nulová",N99,0)</f>
        <v>0</v>
      </c>
      <c r="BJ99" s="192" t="s">
        <v>25</v>
      </c>
      <c r="BK99" s="189"/>
      <c r="BL99" s="189"/>
      <c r="BM99" s="189"/>
    </row>
    <row r="100" s="1" customFormat="1" ht="18" customHeight="1">
      <c r="B100" s="46"/>
      <c r="C100" s="47"/>
      <c r="D100" s="146" t="s">
        <v>174</v>
      </c>
      <c r="E100" s="136"/>
      <c r="F100" s="136"/>
      <c r="G100" s="136"/>
      <c r="H100" s="136"/>
      <c r="I100" s="47"/>
      <c r="J100" s="47"/>
      <c r="K100" s="47"/>
      <c r="L100" s="47"/>
      <c r="M100" s="47"/>
      <c r="N100" s="137">
        <f>ROUND(N88*T100,2)</f>
        <v>0</v>
      </c>
      <c r="O100" s="138"/>
      <c r="P100" s="138"/>
      <c r="Q100" s="138"/>
      <c r="R100" s="48"/>
      <c r="S100" s="189"/>
      <c r="T100" s="190"/>
      <c r="U100" s="191" t="s">
        <v>47</v>
      </c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92" t="s">
        <v>171</v>
      </c>
      <c r="AZ100" s="189"/>
      <c r="BA100" s="189"/>
      <c r="BB100" s="189"/>
      <c r="BC100" s="189"/>
      <c r="BD100" s="189"/>
      <c r="BE100" s="193">
        <f>IF(U100="základní",N100,0)</f>
        <v>0</v>
      </c>
      <c r="BF100" s="193">
        <f>IF(U100="snížená",N100,0)</f>
        <v>0</v>
      </c>
      <c r="BG100" s="193">
        <f>IF(U100="zákl. přenesená",N100,0)</f>
        <v>0</v>
      </c>
      <c r="BH100" s="193">
        <f>IF(U100="sníž. přenesená",N100,0)</f>
        <v>0</v>
      </c>
      <c r="BI100" s="193">
        <f>IF(U100="nulová",N100,0)</f>
        <v>0</v>
      </c>
      <c r="BJ100" s="192" t="s">
        <v>25</v>
      </c>
      <c r="BK100" s="189"/>
      <c r="BL100" s="189"/>
      <c r="BM100" s="189"/>
    </row>
    <row r="101" s="1" customFormat="1" ht="18" customHeight="1">
      <c r="B101" s="46"/>
      <c r="C101" s="47"/>
      <c r="D101" s="146" t="s">
        <v>175</v>
      </c>
      <c r="E101" s="136"/>
      <c r="F101" s="136"/>
      <c r="G101" s="136"/>
      <c r="H101" s="136"/>
      <c r="I101" s="47"/>
      <c r="J101" s="47"/>
      <c r="K101" s="47"/>
      <c r="L101" s="47"/>
      <c r="M101" s="47"/>
      <c r="N101" s="137">
        <f>ROUND(N88*T101,2)</f>
        <v>0</v>
      </c>
      <c r="O101" s="138"/>
      <c r="P101" s="138"/>
      <c r="Q101" s="138"/>
      <c r="R101" s="48"/>
      <c r="S101" s="189"/>
      <c r="T101" s="190"/>
      <c r="U101" s="191" t="s">
        <v>47</v>
      </c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92" t="s">
        <v>171</v>
      </c>
      <c r="AZ101" s="189"/>
      <c r="BA101" s="189"/>
      <c r="BB101" s="189"/>
      <c r="BC101" s="189"/>
      <c r="BD101" s="189"/>
      <c r="BE101" s="193">
        <f>IF(U101="základní",N101,0)</f>
        <v>0</v>
      </c>
      <c r="BF101" s="193">
        <f>IF(U101="snížená",N101,0)</f>
        <v>0</v>
      </c>
      <c r="BG101" s="193">
        <f>IF(U101="zákl. přenesená",N101,0)</f>
        <v>0</v>
      </c>
      <c r="BH101" s="193">
        <f>IF(U101="sníž. přenesená",N101,0)</f>
        <v>0</v>
      </c>
      <c r="BI101" s="193">
        <f>IF(U101="nulová",N101,0)</f>
        <v>0</v>
      </c>
      <c r="BJ101" s="192" t="s">
        <v>25</v>
      </c>
      <c r="BK101" s="189"/>
      <c r="BL101" s="189"/>
      <c r="BM101" s="189"/>
    </row>
    <row r="102" s="1" customFormat="1" ht="18" customHeight="1">
      <c r="B102" s="46"/>
      <c r="C102" s="47"/>
      <c r="D102" s="136" t="s">
        <v>176</v>
      </c>
      <c r="E102" s="47"/>
      <c r="F102" s="47"/>
      <c r="G102" s="47"/>
      <c r="H102" s="47"/>
      <c r="I102" s="47"/>
      <c r="J102" s="47"/>
      <c r="K102" s="47"/>
      <c r="L102" s="47"/>
      <c r="M102" s="47"/>
      <c r="N102" s="137">
        <f>ROUND(N88*T102,2)</f>
        <v>0</v>
      </c>
      <c r="O102" s="138"/>
      <c r="P102" s="138"/>
      <c r="Q102" s="138"/>
      <c r="R102" s="48"/>
      <c r="S102" s="189"/>
      <c r="T102" s="194"/>
      <c r="U102" s="195" t="s">
        <v>47</v>
      </c>
      <c r="V102" s="189"/>
      <c r="W102" s="189"/>
      <c r="X102" s="189"/>
      <c r="Y102" s="189"/>
      <c r="Z102" s="189"/>
      <c r="AA102" s="189"/>
      <c r="AB102" s="189"/>
      <c r="AC102" s="189"/>
      <c r="AD102" s="189"/>
      <c r="AE102" s="189"/>
      <c r="AF102" s="189"/>
      <c r="AG102" s="189"/>
      <c r="AH102" s="189"/>
      <c r="AI102" s="189"/>
      <c r="AJ102" s="189"/>
      <c r="AK102" s="189"/>
      <c r="AL102" s="189"/>
      <c r="AM102" s="189"/>
      <c r="AN102" s="189"/>
      <c r="AO102" s="189"/>
      <c r="AP102" s="189"/>
      <c r="AQ102" s="189"/>
      <c r="AR102" s="189"/>
      <c r="AS102" s="189"/>
      <c r="AT102" s="189"/>
      <c r="AU102" s="189"/>
      <c r="AV102" s="189"/>
      <c r="AW102" s="189"/>
      <c r="AX102" s="189"/>
      <c r="AY102" s="192" t="s">
        <v>177</v>
      </c>
      <c r="AZ102" s="189"/>
      <c r="BA102" s="189"/>
      <c r="BB102" s="189"/>
      <c r="BC102" s="189"/>
      <c r="BD102" s="189"/>
      <c r="BE102" s="193">
        <f>IF(U102="základní",N102,0)</f>
        <v>0</v>
      </c>
      <c r="BF102" s="193">
        <f>IF(U102="snížená",N102,0)</f>
        <v>0</v>
      </c>
      <c r="BG102" s="193">
        <f>IF(U102="zákl. přenesená",N102,0)</f>
        <v>0</v>
      </c>
      <c r="BH102" s="193">
        <f>IF(U102="sníž. přenesená",N102,0)</f>
        <v>0</v>
      </c>
      <c r="BI102" s="193">
        <f>IF(U102="nulová",N102,0)</f>
        <v>0</v>
      </c>
      <c r="BJ102" s="192" t="s">
        <v>25</v>
      </c>
      <c r="BK102" s="189"/>
      <c r="BL102" s="189"/>
      <c r="BM102" s="189"/>
    </row>
    <row r="103" s="1" customFormat="1">
      <c r="B103" s="46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8"/>
      <c r="T103" s="171"/>
      <c r="U103" s="171"/>
    </row>
    <row r="104" s="1" customFormat="1" ht="29.28" customHeight="1">
      <c r="B104" s="46"/>
      <c r="C104" s="150" t="s">
        <v>141</v>
      </c>
      <c r="D104" s="151"/>
      <c r="E104" s="151"/>
      <c r="F104" s="151"/>
      <c r="G104" s="151"/>
      <c r="H104" s="151"/>
      <c r="I104" s="151"/>
      <c r="J104" s="151"/>
      <c r="K104" s="151"/>
      <c r="L104" s="152">
        <f>ROUND(SUM(N88+N96),2)</f>
        <v>0</v>
      </c>
      <c r="M104" s="152"/>
      <c r="N104" s="152"/>
      <c r="O104" s="152"/>
      <c r="P104" s="152"/>
      <c r="Q104" s="152"/>
      <c r="R104" s="48"/>
      <c r="T104" s="171"/>
      <c r="U104" s="171"/>
    </row>
    <row r="105" s="1" customFormat="1" ht="6.96" customHeight="1">
      <c r="B105" s="75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7"/>
      <c r="T105" s="171"/>
      <c r="U105" s="171"/>
    </row>
    <row r="109" s="1" customFormat="1" ht="6.96" customHeight="1">
      <c r="B109" s="78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80"/>
    </row>
    <row r="110" s="1" customFormat="1" ht="36.96" customHeight="1">
      <c r="B110" s="46"/>
      <c r="C110" s="27" t="s">
        <v>178</v>
      </c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8"/>
    </row>
    <row r="111" s="1" customFormat="1" ht="6.96" customHeight="1">
      <c r="B111" s="46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8"/>
    </row>
    <row r="112" s="1" customFormat="1" ht="30" customHeight="1">
      <c r="B112" s="46"/>
      <c r="C112" s="38" t="s">
        <v>19</v>
      </c>
      <c r="D112" s="47"/>
      <c r="E112" s="47"/>
      <c r="F112" s="155" t="str">
        <f>F6</f>
        <v>Demolice výkrmny prasat Gigant Mimoň-vrchní stavba</v>
      </c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47"/>
      <c r="R112" s="48"/>
    </row>
    <row r="113" s="1" customFormat="1" ht="36.96" customHeight="1">
      <c r="B113" s="46"/>
      <c r="C113" s="85" t="s">
        <v>149</v>
      </c>
      <c r="D113" s="47"/>
      <c r="E113" s="47"/>
      <c r="F113" s="87" t="str">
        <f>F7</f>
        <v>SO 03 - Demolice Provozní budova a garáže</v>
      </c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8"/>
    </row>
    <row r="114" s="1" customFormat="1" ht="6.96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8"/>
    </row>
    <row r="115" s="1" customFormat="1" ht="18" customHeight="1">
      <c r="B115" s="46"/>
      <c r="C115" s="38" t="s">
        <v>26</v>
      </c>
      <c r="D115" s="47"/>
      <c r="E115" s="47"/>
      <c r="F115" s="33" t="str">
        <f>F9</f>
        <v xml:space="preserve"> </v>
      </c>
      <c r="G115" s="47"/>
      <c r="H115" s="47"/>
      <c r="I115" s="47"/>
      <c r="J115" s="47"/>
      <c r="K115" s="38" t="s">
        <v>28</v>
      </c>
      <c r="L115" s="47"/>
      <c r="M115" s="90" t="str">
        <f>IF(O9="","",O9)</f>
        <v>14. 6. 2018</v>
      </c>
      <c r="N115" s="90"/>
      <c r="O115" s="90"/>
      <c r="P115" s="90"/>
      <c r="Q115" s="47"/>
      <c r="R115" s="48"/>
    </row>
    <row r="116" s="1" customFormat="1" ht="6.96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>
      <c r="B117" s="46"/>
      <c r="C117" s="38" t="s">
        <v>32</v>
      </c>
      <c r="D117" s="47"/>
      <c r="E117" s="47"/>
      <c r="F117" s="33" t="str">
        <f>E12</f>
        <v xml:space="preserve">Město Mimoň </v>
      </c>
      <c r="G117" s="47"/>
      <c r="H117" s="47"/>
      <c r="I117" s="47"/>
      <c r="J117" s="47"/>
      <c r="K117" s="38" t="s">
        <v>39</v>
      </c>
      <c r="L117" s="47"/>
      <c r="M117" s="33" t="str">
        <f>E18</f>
        <v xml:space="preserve"> </v>
      </c>
      <c r="N117" s="33"/>
      <c r="O117" s="33"/>
      <c r="P117" s="33"/>
      <c r="Q117" s="33"/>
      <c r="R117" s="48"/>
    </row>
    <row r="118" s="1" customFormat="1" ht="14.4" customHeight="1">
      <c r="B118" s="46"/>
      <c r="C118" s="38" t="s">
        <v>37</v>
      </c>
      <c r="D118" s="47"/>
      <c r="E118" s="47"/>
      <c r="F118" s="33" t="str">
        <f>IF(E15="","",E15)</f>
        <v>Vyplň údaj</v>
      </c>
      <c r="G118" s="47"/>
      <c r="H118" s="47"/>
      <c r="I118" s="47"/>
      <c r="J118" s="47"/>
      <c r="K118" s="38" t="s">
        <v>40</v>
      </c>
      <c r="L118" s="47"/>
      <c r="M118" s="33" t="str">
        <f>E21</f>
        <v>Malec</v>
      </c>
      <c r="N118" s="33"/>
      <c r="O118" s="33"/>
      <c r="P118" s="33"/>
      <c r="Q118" s="33"/>
      <c r="R118" s="48"/>
    </row>
    <row r="119" s="1" customFormat="1" ht="10.32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8" customFormat="1" ht="29.28" customHeight="1">
      <c r="B120" s="196"/>
      <c r="C120" s="197" t="s">
        <v>179</v>
      </c>
      <c r="D120" s="198" t="s">
        <v>180</v>
      </c>
      <c r="E120" s="198" t="s">
        <v>64</v>
      </c>
      <c r="F120" s="198" t="s">
        <v>181</v>
      </c>
      <c r="G120" s="198"/>
      <c r="H120" s="198"/>
      <c r="I120" s="198"/>
      <c r="J120" s="198" t="s">
        <v>182</v>
      </c>
      <c r="K120" s="198" t="s">
        <v>183</v>
      </c>
      <c r="L120" s="198" t="s">
        <v>184</v>
      </c>
      <c r="M120" s="198"/>
      <c r="N120" s="198" t="s">
        <v>154</v>
      </c>
      <c r="O120" s="198"/>
      <c r="P120" s="198"/>
      <c r="Q120" s="199"/>
      <c r="R120" s="200"/>
      <c r="T120" s="106" t="s">
        <v>185</v>
      </c>
      <c r="U120" s="107" t="s">
        <v>46</v>
      </c>
      <c r="V120" s="107" t="s">
        <v>186</v>
      </c>
      <c r="W120" s="107" t="s">
        <v>187</v>
      </c>
      <c r="X120" s="107" t="s">
        <v>188</v>
      </c>
      <c r="Y120" s="107" t="s">
        <v>189</v>
      </c>
      <c r="Z120" s="107" t="s">
        <v>190</v>
      </c>
      <c r="AA120" s="108" t="s">
        <v>191</v>
      </c>
    </row>
    <row r="121" s="1" customFormat="1" ht="29.28" customHeight="1">
      <c r="B121" s="46"/>
      <c r="C121" s="110" t="s">
        <v>151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201">
        <f>BK121</f>
        <v>0</v>
      </c>
      <c r="O121" s="202"/>
      <c r="P121" s="202"/>
      <c r="Q121" s="202"/>
      <c r="R121" s="48"/>
      <c r="T121" s="109"/>
      <c r="U121" s="67"/>
      <c r="V121" s="67"/>
      <c r="W121" s="203">
        <f>W122+W143+W147</f>
        <v>0</v>
      </c>
      <c r="X121" s="67"/>
      <c r="Y121" s="203">
        <f>Y122+Y143+Y147</f>
        <v>0</v>
      </c>
      <c r="Z121" s="67"/>
      <c r="AA121" s="204">
        <f>AA122+AA143+AA147</f>
        <v>530.55071399999997</v>
      </c>
      <c r="AT121" s="22" t="s">
        <v>81</v>
      </c>
      <c r="AU121" s="22" t="s">
        <v>156</v>
      </c>
      <c r="BK121" s="205">
        <f>BK122+BK143+BK147</f>
        <v>0</v>
      </c>
    </row>
    <row r="122" s="9" customFormat="1" ht="37.44" customHeight="1">
      <c r="B122" s="206"/>
      <c r="C122" s="207"/>
      <c r="D122" s="208" t="s">
        <v>157</v>
      </c>
      <c r="E122" s="208"/>
      <c r="F122" s="208"/>
      <c r="G122" s="208"/>
      <c r="H122" s="208"/>
      <c r="I122" s="208"/>
      <c r="J122" s="208"/>
      <c r="K122" s="208"/>
      <c r="L122" s="208"/>
      <c r="M122" s="208"/>
      <c r="N122" s="185">
        <f>BK122</f>
        <v>0</v>
      </c>
      <c r="O122" s="178"/>
      <c r="P122" s="178"/>
      <c r="Q122" s="178"/>
      <c r="R122" s="209"/>
      <c r="T122" s="210"/>
      <c r="U122" s="207"/>
      <c r="V122" s="207"/>
      <c r="W122" s="211">
        <f>W123+W136</f>
        <v>0</v>
      </c>
      <c r="X122" s="207"/>
      <c r="Y122" s="211">
        <f>Y123+Y136</f>
        <v>0</v>
      </c>
      <c r="Z122" s="207"/>
      <c r="AA122" s="212">
        <f>AA123+AA136</f>
        <v>521.87071400000002</v>
      </c>
      <c r="AR122" s="213" t="s">
        <v>25</v>
      </c>
      <c r="AT122" s="214" t="s">
        <v>81</v>
      </c>
      <c r="AU122" s="214" t="s">
        <v>82</v>
      </c>
      <c r="AY122" s="213" t="s">
        <v>192</v>
      </c>
      <c r="BK122" s="215">
        <f>BK123+BK136</f>
        <v>0</v>
      </c>
    </row>
    <row r="123" s="9" customFormat="1" ht="19.92" customHeight="1">
      <c r="B123" s="206"/>
      <c r="C123" s="207"/>
      <c r="D123" s="216" t="s">
        <v>159</v>
      </c>
      <c r="E123" s="216"/>
      <c r="F123" s="216"/>
      <c r="G123" s="216"/>
      <c r="H123" s="216"/>
      <c r="I123" s="216"/>
      <c r="J123" s="216"/>
      <c r="K123" s="216"/>
      <c r="L123" s="216"/>
      <c r="M123" s="216"/>
      <c r="N123" s="217">
        <f>BK123</f>
        <v>0</v>
      </c>
      <c r="O123" s="218"/>
      <c r="P123" s="218"/>
      <c r="Q123" s="218"/>
      <c r="R123" s="209"/>
      <c r="T123" s="210"/>
      <c r="U123" s="207"/>
      <c r="V123" s="207"/>
      <c r="W123" s="211">
        <f>SUM(W124:W135)</f>
        <v>0</v>
      </c>
      <c r="X123" s="207"/>
      <c r="Y123" s="211">
        <f>SUM(Y124:Y135)</f>
        <v>0</v>
      </c>
      <c r="Z123" s="207"/>
      <c r="AA123" s="212">
        <f>SUM(AA124:AA135)</f>
        <v>521.87071400000002</v>
      </c>
      <c r="AR123" s="213" t="s">
        <v>25</v>
      </c>
      <c r="AT123" s="214" t="s">
        <v>81</v>
      </c>
      <c r="AU123" s="214" t="s">
        <v>25</v>
      </c>
      <c r="AY123" s="213" t="s">
        <v>192</v>
      </c>
      <c r="BK123" s="215">
        <f>SUM(BK124:BK135)</f>
        <v>0</v>
      </c>
    </row>
    <row r="124" s="1" customFormat="1" ht="25.5" customHeight="1">
      <c r="B124" s="46"/>
      <c r="C124" s="219" t="s">
        <v>202</v>
      </c>
      <c r="D124" s="219" t="s">
        <v>193</v>
      </c>
      <c r="E124" s="220" t="s">
        <v>208</v>
      </c>
      <c r="F124" s="221" t="s">
        <v>209</v>
      </c>
      <c r="G124" s="221"/>
      <c r="H124" s="221"/>
      <c r="I124" s="221"/>
      <c r="J124" s="222" t="s">
        <v>210</v>
      </c>
      <c r="K124" s="223">
        <v>284.19900000000001</v>
      </c>
      <c r="L124" s="224">
        <v>0</v>
      </c>
      <c r="M124" s="225"/>
      <c r="N124" s="226">
        <f>ROUND(L124*K124,2)</f>
        <v>0</v>
      </c>
      <c r="O124" s="226"/>
      <c r="P124" s="226"/>
      <c r="Q124" s="226"/>
      <c r="R124" s="48"/>
      <c r="T124" s="227" t="s">
        <v>23</v>
      </c>
      <c r="U124" s="56" t="s">
        <v>47</v>
      </c>
      <c r="V124" s="47"/>
      <c r="W124" s="228">
        <f>V124*K124</f>
        <v>0</v>
      </c>
      <c r="X124" s="228">
        <v>0</v>
      </c>
      <c r="Y124" s="228">
        <f>X124*K124</f>
        <v>0</v>
      </c>
      <c r="Z124" s="228">
        <v>0.26100000000000001</v>
      </c>
      <c r="AA124" s="229">
        <f>Z124*K124</f>
        <v>74.175939</v>
      </c>
      <c r="AR124" s="22" t="s">
        <v>197</v>
      </c>
      <c r="AT124" s="22" t="s">
        <v>193</v>
      </c>
      <c r="AU124" s="22" t="s">
        <v>147</v>
      </c>
      <c r="AY124" s="22" t="s">
        <v>192</v>
      </c>
      <c r="BE124" s="142">
        <f>IF(U124="základní",N124,0)</f>
        <v>0</v>
      </c>
      <c r="BF124" s="142">
        <f>IF(U124="snížená",N124,0)</f>
        <v>0</v>
      </c>
      <c r="BG124" s="142">
        <f>IF(U124="zákl. přenesená",N124,0)</f>
        <v>0</v>
      </c>
      <c r="BH124" s="142">
        <f>IF(U124="sníž. přenesená",N124,0)</f>
        <v>0</v>
      </c>
      <c r="BI124" s="142">
        <f>IF(U124="nulová",N124,0)</f>
        <v>0</v>
      </c>
      <c r="BJ124" s="22" t="s">
        <v>25</v>
      </c>
      <c r="BK124" s="142">
        <f>ROUND(L124*K124,2)</f>
        <v>0</v>
      </c>
      <c r="BL124" s="22" t="s">
        <v>197</v>
      </c>
      <c r="BM124" s="22" t="s">
        <v>436</v>
      </c>
    </row>
    <row r="125" s="10" customFormat="1" ht="25.5" customHeight="1">
      <c r="B125" s="238"/>
      <c r="C125" s="239"/>
      <c r="D125" s="239"/>
      <c r="E125" s="240" t="s">
        <v>23</v>
      </c>
      <c r="F125" s="241" t="s">
        <v>437</v>
      </c>
      <c r="G125" s="242"/>
      <c r="H125" s="242"/>
      <c r="I125" s="242"/>
      <c r="J125" s="239"/>
      <c r="K125" s="243">
        <v>284.19920000000002</v>
      </c>
      <c r="L125" s="239"/>
      <c r="M125" s="239"/>
      <c r="N125" s="239"/>
      <c r="O125" s="239"/>
      <c r="P125" s="239"/>
      <c r="Q125" s="239"/>
      <c r="R125" s="244"/>
      <c r="T125" s="245"/>
      <c r="U125" s="239"/>
      <c r="V125" s="239"/>
      <c r="W125" s="239"/>
      <c r="X125" s="239"/>
      <c r="Y125" s="239"/>
      <c r="Z125" s="239"/>
      <c r="AA125" s="246"/>
      <c r="AT125" s="247" t="s">
        <v>204</v>
      </c>
      <c r="AU125" s="247" t="s">
        <v>147</v>
      </c>
      <c r="AV125" s="10" t="s">
        <v>147</v>
      </c>
      <c r="AW125" s="10" t="s">
        <v>205</v>
      </c>
      <c r="AX125" s="10" t="s">
        <v>25</v>
      </c>
      <c r="AY125" s="247" t="s">
        <v>192</v>
      </c>
    </row>
    <row r="126" s="1" customFormat="1" ht="25.5" customHeight="1">
      <c r="B126" s="46"/>
      <c r="C126" s="219" t="s">
        <v>237</v>
      </c>
      <c r="D126" s="219" t="s">
        <v>193</v>
      </c>
      <c r="E126" s="220" t="s">
        <v>213</v>
      </c>
      <c r="F126" s="221" t="s">
        <v>214</v>
      </c>
      <c r="G126" s="221"/>
      <c r="H126" s="221"/>
      <c r="I126" s="221"/>
      <c r="J126" s="222" t="s">
        <v>215</v>
      </c>
      <c r="K126" s="223">
        <v>136.43700000000001</v>
      </c>
      <c r="L126" s="224">
        <v>0</v>
      </c>
      <c r="M126" s="225"/>
      <c r="N126" s="226">
        <f>ROUND(L126*K126,2)</f>
        <v>0</v>
      </c>
      <c r="O126" s="226"/>
      <c r="P126" s="226"/>
      <c r="Q126" s="226"/>
      <c r="R126" s="48"/>
      <c r="T126" s="227" t="s">
        <v>23</v>
      </c>
      <c r="U126" s="56" t="s">
        <v>47</v>
      </c>
      <c r="V126" s="47"/>
      <c r="W126" s="228">
        <f>V126*K126</f>
        <v>0</v>
      </c>
      <c r="X126" s="228">
        <v>0</v>
      </c>
      <c r="Y126" s="228">
        <f>X126*K126</f>
        <v>0</v>
      </c>
      <c r="Z126" s="228">
        <v>1.95</v>
      </c>
      <c r="AA126" s="229">
        <f>Z126*K126</f>
        <v>266.05215000000004</v>
      </c>
      <c r="AR126" s="22" t="s">
        <v>197</v>
      </c>
      <c r="AT126" s="22" t="s">
        <v>193</v>
      </c>
      <c r="AU126" s="22" t="s">
        <v>147</v>
      </c>
      <c r="AY126" s="22" t="s">
        <v>192</v>
      </c>
      <c r="BE126" s="142">
        <f>IF(U126="základní",N126,0)</f>
        <v>0</v>
      </c>
      <c r="BF126" s="142">
        <f>IF(U126="snížená",N126,0)</f>
        <v>0</v>
      </c>
      <c r="BG126" s="142">
        <f>IF(U126="zákl. přenesená",N126,0)</f>
        <v>0</v>
      </c>
      <c r="BH126" s="142">
        <f>IF(U126="sníž. přenesená",N126,0)</f>
        <v>0</v>
      </c>
      <c r="BI126" s="142">
        <f>IF(U126="nulová",N126,0)</f>
        <v>0</v>
      </c>
      <c r="BJ126" s="22" t="s">
        <v>25</v>
      </c>
      <c r="BK126" s="142">
        <f>ROUND(L126*K126,2)</f>
        <v>0</v>
      </c>
      <c r="BL126" s="22" t="s">
        <v>197</v>
      </c>
      <c r="BM126" s="22" t="s">
        <v>438</v>
      </c>
    </row>
    <row r="127" s="10" customFormat="1" ht="38.25" customHeight="1">
      <c r="B127" s="238"/>
      <c r="C127" s="239"/>
      <c r="D127" s="239"/>
      <c r="E127" s="240" t="s">
        <v>23</v>
      </c>
      <c r="F127" s="241" t="s">
        <v>439</v>
      </c>
      <c r="G127" s="242"/>
      <c r="H127" s="242"/>
      <c r="I127" s="242"/>
      <c r="J127" s="239"/>
      <c r="K127" s="243">
        <v>60.765450000000001</v>
      </c>
      <c r="L127" s="239"/>
      <c r="M127" s="239"/>
      <c r="N127" s="239"/>
      <c r="O127" s="239"/>
      <c r="P127" s="239"/>
      <c r="Q127" s="239"/>
      <c r="R127" s="244"/>
      <c r="T127" s="245"/>
      <c r="U127" s="239"/>
      <c r="V127" s="239"/>
      <c r="W127" s="239"/>
      <c r="X127" s="239"/>
      <c r="Y127" s="239"/>
      <c r="Z127" s="239"/>
      <c r="AA127" s="246"/>
      <c r="AT127" s="247" t="s">
        <v>204</v>
      </c>
      <c r="AU127" s="247" t="s">
        <v>147</v>
      </c>
      <c r="AV127" s="10" t="s">
        <v>147</v>
      </c>
      <c r="AW127" s="10" t="s">
        <v>205</v>
      </c>
      <c r="AX127" s="10" t="s">
        <v>82</v>
      </c>
      <c r="AY127" s="247" t="s">
        <v>192</v>
      </c>
    </row>
    <row r="128" s="10" customFormat="1" ht="25.5" customHeight="1">
      <c r="B128" s="238"/>
      <c r="C128" s="239"/>
      <c r="D128" s="239"/>
      <c r="E128" s="240" t="s">
        <v>23</v>
      </c>
      <c r="F128" s="257" t="s">
        <v>440</v>
      </c>
      <c r="G128" s="239"/>
      <c r="H128" s="239"/>
      <c r="I128" s="239"/>
      <c r="J128" s="239"/>
      <c r="K128" s="243">
        <v>75.671999999999997</v>
      </c>
      <c r="L128" s="239"/>
      <c r="M128" s="239"/>
      <c r="N128" s="239"/>
      <c r="O128" s="239"/>
      <c r="P128" s="239"/>
      <c r="Q128" s="239"/>
      <c r="R128" s="244"/>
      <c r="T128" s="245"/>
      <c r="U128" s="239"/>
      <c r="V128" s="239"/>
      <c r="W128" s="239"/>
      <c r="X128" s="239"/>
      <c r="Y128" s="239"/>
      <c r="Z128" s="239"/>
      <c r="AA128" s="246"/>
      <c r="AT128" s="247" t="s">
        <v>204</v>
      </c>
      <c r="AU128" s="247" t="s">
        <v>147</v>
      </c>
      <c r="AV128" s="10" t="s">
        <v>147</v>
      </c>
      <c r="AW128" s="10" t="s">
        <v>205</v>
      </c>
      <c r="AX128" s="10" t="s">
        <v>82</v>
      </c>
      <c r="AY128" s="247" t="s">
        <v>192</v>
      </c>
    </row>
    <row r="129" s="11" customFormat="1" ht="16.5" customHeight="1">
      <c r="B129" s="248"/>
      <c r="C129" s="249"/>
      <c r="D129" s="249"/>
      <c r="E129" s="250" t="s">
        <v>23</v>
      </c>
      <c r="F129" s="251" t="s">
        <v>206</v>
      </c>
      <c r="G129" s="249"/>
      <c r="H129" s="249"/>
      <c r="I129" s="249"/>
      <c r="J129" s="249"/>
      <c r="K129" s="252">
        <v>136.43745000000001</v>
      </c>
      <c r="L129" s="249"/>
      <c r="M129" s="249"/>
      <c r="N129" s="249"/>
      <c r="O129" s="249"/>
      <c r="P129" s="249"/>
      <c r="Q129" s="249"/>
      <c r="R129" s="253"/>
      <c r="T129" s="254"/>
      <c r="U129" s="249"/>
      <c r="V129" s="249"/>
      <c r="W129" s="249"/>
      <c r="X129" s="249"/>
      <c r="Y129" s="249"/>
      <c r="Z129" s="249"/>
      <c r="AA129" s="255"/>
      <c r="AT129" s="256" t="s">
        <v>204</v>
      </c>
      <c r="AU129" s="256" t="s">
        <v>147</v>
      </c>
      <c r="AV129" s="11" t="s">
        <v>197</v>
      </c>
      <c r="AW129" s="11" t="s">
        <v>205</v>
      </c>
      <c r="AX129" s="11" t="s">
        <v>25</v>
      </c>
      <c r="AY129" s="256" t="s">
        <v>192</v>
      </c>
    </row>
    <row r="130" s="1" customFormat="1" ht="38.25" customHeight="1">
      <c r="B130" s="46"/>
      <c r="C130" s="219" t="s">
        <v>248</v>
      </c>
      <c r="D130" s="219" t="s">
        <v>193</v>
      </c>
      <c r="E130" s="220" t="s">
        <v>219</v>
      </c>
      <c r="F130" s="221" t="s">
        <v>220</v>
      </c>
      <c r="G130" s="221"/>
      <c r="H130" s="221"/>
      <c r="I130" s="221"/>
      <c r="J130" s="222" t="s">
        <v>215</v>
      </c>
      <c r="K130" s="223">
        <v>73.254999999999995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1.175</v>
      </c>
      <c r="AA130" s="229">
        <f>Z130*K130</f>
        <v>86.074624999999998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441</v>
      </c>
    </row>
    <row r="131" s="10" customFormat="1" ht="16.5" customHeight="1">
      <c r="B131" s="238"/>
      <c r="C131" s="239"/>
      <c r="D131" s="239"/>
      <c r="E131" s="240" t="s">
        <v>23</v>
      </c>
      <c r="F131" s="241" t="s">
        <v>442</v>
      </c>
      <c r="G131" s="242"/>
      <c r="H131" s="242"/>
      <c r="I131" s="242"/>
      <c r="J131" s="239"/>
      <c r="K131" s="243">
        <v>73.255439999999993</v>
      </c>
      <c r="L131" s="239"/>
      <c r="M131" s="239"/>
      <c r="N131" s="239"/>
      <c r="O131" s="239"/>
      <c r="P131" s="239"/>
      <c r="Q131" s="239"/>
      <c r="R131" s="244"/>
      <c r="T131" s="245"/>
      <c r="U131" s="239"/>
      <c r="V131" s="239"/>
      <c r="W131" s="239"/>
      <c r="X131" s="239"/>
      <c r="Y131" s="239"/>
      <c r="Z131" s="239"/>
      <c r="AA131" s="246"/>
      <c r="AT131" s="247" t="s">
        <v>204</v>
      </c>
      <c r="AU131" s="247" t="s">
        <v>147</v>
      </c>
      <c r="AV131" s="10" t="s">
        <v>147</v>
      </c>
      <c r="AW131" s="10" t="s">
        <v>205</v>
      </c>
      <c r="AX131" s="10" t="s">
        <v>25</v>
      </c>
      <c r="AY131" s="247" t="s">
        <v>192</v>
      </c>
    </row>
    <row r="132" s="1" customFormat="1" ht="25.5" customHeight="1">
      <c r="B132" s="46"/>
      <c r="C132" s="219" t="s">
        <v>252</v>
      </c>
      <c r="D132" s="219" t="s">
        <v>193</v>
      </c>
      <c r="E132" s="220" t="s">
        <v>229</v>
      </c>
      <c r="F132" s="221" t="s">
        <v>230</v>
      </c>
      <c r="G132" s="221"/>
      <c r="H132" s="221"/>
      <c r="I132" s="221"/>
      <c r="J132" s="222" t="s">
        <v>215</v>
      </c>
      <c r="K132" s="223">
        <v>38.225000000000001</v>
      </c>
      <c r="L132" s="224">
        <v>0</v>
      </c>
      <c r="M132" s="225"/>
      <c r="N132" s="226">
        <f>ROUND(L132*K132,2)</f>
        <v>0</v>
      </c>
      <c r="O132" s="226"/>
      <c r="P132" s="226"/>
      <c r="Q132" s="226"/>
      <c r="R132" s="48"/>
      <c r="T132" s="227" t="s">
        <v>23</v>
      </c>
      <c r="U132" s="56" t="s">
        <v>47</v>
      </c>
      <c r="V132" s="47"/>
      <c r="W132" s="228">
        <f>V132*K132</f>
        <v>0</v>
      </c>
      <c r="X132" s="228">
        <v>0</v>
      </c>
      <c r="Y132" s="228">
        <f>X132*K132</f>
        <v>0</v>
      </c>
      <c r="Z132" s="228">
        <v>2.3999999999999999</v>
      </c>
      <c r="AA132" s="229">
        <f>Z132*K132</f>
        <v>91.739999999999995</v>
      </c>
      <c r="AR132" s="22" t="s">
        <v>197</v>
      </c>
      <c r="AT132" s="22" t="s">
        <v>193</v>
      </c>
      <c r="AU132" s="22" t="s">
        <v>147</v>
      </c>
      <c r="AY132" s="22" t="s">
        <v>192</v>
      </c>
      <c r="BE132" s="142">
        <f>IF(U132="základní",N132,0)</f>
        <v>0</v>
      </c>
      <c r="BF132" s="142">
        <f>IF(U132="snížená",N132,0)</f>
        <v>0</v>
      </c>
      <c r="BG132" s="142">
        <f>IF(U132="zákl. přenesená",N132,0)</f>
        <v>0</v>
      </c>
      <c r="BH132" s="142">
        <f>IF(U132="sníž. přenesená",N132,0)</f>
        <v>0</v>
      </c>
      <c r="BI132" s="142">
        <f>IF(U132="nulová",N132,0)</f>
        <v>0</v>
      </c>
      <c r="BJ132" s="22" t="s">
        <v>25</v>
      </c>
      <c r="BK132" s="142">
        <f>ROUND(L132*K132,2)</f>
        <v>0</v>
      </c>
      <c r="BL132" s="22" t="s">
        <v>197</v>
      </c>
      <c r="BM132" s="22" t="s">
        <v>443</v>
      </c>
    </row>
    <row r="133" s="10" customFormat="1" ht="38.25" customHeight="1">
      <c r="B133" s="238"/>
      <c r="C133" s="239"/>
      <c r="D133" s="239"/>
      <c r="E133" s="240" t="s">
        <v>23</v>
      </c>
      <c r="F133" s="241" t="s">
        <v>444</v>
      </c>
      <c r="G133" s="242"/>
      <c r="H133" s="242"/>
      <c r="I133" s="242"/>
      <c r="J133" s="239"/>
      <c r="K133" s="243">
        <v>38.22522</v>
      </c>
      <c r="L133" s="239"/>
      <c r="M133" s="239"/>
      <c r="N133" s="239"/>
      <c r="O133" s="239"/>
      <c r="P133" s="239"/>
      <c r="Q133" s="239"/>
      <c r="R133" s="244"/>
      <c r="T133" s="245"/>
      <c r="U133" s="239"/>
      <c r="V133" s="239"/>
      <c r="W133" s="239"/>
      <c r="X133" s="239"/>
      <c r="Y133" s="239"/>
      <c r="Z133" s="239"/>
      <c r="AA133" s="246"/>
      <c r="AT133" s="247" t="s">
        <v>204</v>
      </c>
      <c r="AU133" s="247" t="s">
        <v>147</v>
      </c>
      <c r="AV133" s="10" t="s">
        <v>147</v>
      </c>
      <c r="AW133" s="10" t="s">
        <v>205</v>
      </c>
      <c r="AX133" s="10" t="s">
        <v>25</v>
      </c>
      <c r="AY133" s="247" t="s">
        <v>192</v>
      </c>
    </row>
    <row r="134" s="1" customFormat="1" ht="25.5" customHeight="1">
      <c r="B134" s="46"/>
      <c r="C134" s="219" t="s">
        <v>30</v>
      </c>
      <c r="D134" s="219" t="s">
        <v>193</v>
      </c>
      <c r="E134" s="220" t="s">
        <v>445</v>
      </c>
      <c r="F134" s="221" t="s">
        <v>446</v>
      </c>
      <c r="G134" s="221"/>
      <c r="H134" s="221"/>
      <c r="I134" s="221"/>
      <c r="J134" s="222" t="s">
        <v>210</v>
      </c>
      <c r="K134" s="223">
        <v>29</v>
      </c>
      <c r="L134" s="224">
        <v>0</v>
      </c>
      <c r="M134" s="225"/>
      <c r="N134" s="226">
        <f>ROUND(L134*K134,2)</f>
        <v>0</v>
      </c>
      <c r="O134" s="226"/>
      <c r="P134" s="226"/>
      <c r="Q134" s="226"/>
      <c r="R134" s="48"/>
      <c r="T134" s="227" t="s">
        <v>23</v>
      </c>
      <c r="U134" s="56" t="s">
        <v>47</v>
      </c>
      <c r="V134" s="47"/>
      <c r="W134" s="228">
        <f>V134*K134</f>
        <v>0</v>
      </c>
      <c r="X134" s="228">
        <v>0</v>
      </c>
      <c r="Y134" s="228">
        <f>X134*K134</f>
        <v>0</v>
      </c>
      <c r="Z134" s="228">
        <v>0.13200000000000001</v>
      </c>
      <c r="AA134" s="229">
        <f>Z134*K134</f>
        <v>3.8280000000000003</v>
      </c>
      <c r="AR134" s="22" t="s">
        <v>197</v>
      </c>
      <c r="AT134" s="22" t="s">
        <v>193</v>
      </c>
      <c r="AU134" s="22" t="s">
        <v>147</v>
      </c>
      <c r="AY134" s="22" t="s">
        <v>192</v>
      </c>
      <c r="BE134" s="142">
        <f>IF(U134="základní",N134,0)</f>
        <v>0</v>
      </c>
      <c r="BF134" s="142">
        <f>IF(U134="snížená",N134,0)</f>
        <v>0</v>
      </c>
      <c r="BG134" s="142">
        <f>IF(U134="zákl. přenesená",N134,0)</f>
        <v>0</v>
      </c>
      <c r="BH134" s="142">
        <f>IF(U134="sníž. přenesená",N134,0)</f>
        <v>0</v>
      </c>
      <c r="BI134" s="142">
        <f>IF(U134="nulová",N134,0)</f>
        <v>0</v>
      </c>
      <c r="BJ134" s="22" t="s">
        <v>25</v>
      </c>
      <c r="BK134" s="142">
        <f>ROUND(L134*K134,2)</f>
        <v>0</v>
      </c>
      <c r="BL134" s="22" t="s">
        <v>197</v>
      </c>
      <c r="BM134" s="22" t="s">
        <v>447</v>
      </c>
    </row>
    <row r="135" s="10" customFormat="1" ht="16.5" customHeight="1">
      <c r="B135" s="238"/>
      <c r="C135" s="239"/>
      <c r="D135" s="239"/>
      <c r="E135" s="240" t="s">
        <v>23</v>
      </c>
      <c r="F135" s="241" t="s">
        <v>236</v>
      </c>
      <c r="G135" s="242"/>
      <c r="H135" s="242"/>
      <c r="I135" s="242"/>
      <c r="J135" s="239"/>
      <c r="K135" s="243">
        <v>29.000399999999999</v>
      </c>
      <c r="L135" s="239"/>
      <c r="M135" s="239"/>
      <c r="N135" s="239"/>
      <c r="O135" s="239"/>
      <c r="P135" s="239"/>
      <c r="Q135" s="239"/>
      <c r="R135" s="244"/>
      <c r="T135" s="245"/>
      <c r="U135" s="239"/>
      <c r="V135" s="239"/>
      <c r="W135" s="239"/>
      <c r="X135" s="239"/>
      <c r="Y135" s="239"/>
      <c r="Z135" s="239"/>
      <c r="AA135" s="246"/>
      <c r="AT135" s="247" t="s">
        <v>204</v>
      </c>
      <c r="AU135" s="247" t="s">
        <v>147</v>
      </c>
      <c r="AV135" s="10" t="s">
        <v>147</v>
      </c>
      <c r="AW135" s="10" t="s">
        <v>205</v>
      </c>
      <c r="AX135" s="10" t="s">
        <v>25</v>
      </c>
      <c r="AY135" s="247" t="s">
        <v>192</v>
      </c>
    </row>
    <row r="136" s="9" customFormat="1" ht="29.88" customHeight="1">
      <c r="B136" s="206"/>
      <c r="C136" s="207"/>
      <c r="D136" s="216" t="s">
        <v>161</v>
      </c>
      <c r="E136" s="216"/>
      <c r="F136" s="216"/>
      <c r="G136" s="216"/>
      <c r="H136" s="216"/>
      <c r="I136" s="216"/>
      <c r="J136" s="216"/>
      <c r="K136" s="216"/>
      <c r="L136" s="216"/>
      <c r="M136" s="216"/>
      <c r="N136" s="217">
        <f>BK136</f>
        <v>0</v>
      </c>
      <c r="O136" s="218"/>
      <c r="P136" s="218"/>
      <c r="Q136" s="218"/>
      <c r="R136" s="209"/>
      <c r="T136" s="210"/>
      <c r="U136" s="207"/>
      <c r="V136" s="207"/>
      <c r="W136" s="211">
        <f>SUM(W137:W142)</f>
        <v>0</v>
      </c>
      <c r="X136" s="207"/>
      <c r="Y136" s="211">
        <f>SUM(Y137:Y142)</f>
        <v>0</v>
      </c>
      <c r="Z136" s="207"/>
      <c r="AA136" s="212">
        <f>SUM(AA137:AA142)</f>
        <v>0</v>
      </c>
      <c r="AR136" s="213" t="s">
        <v>25</v>
      </c>
      <c r="AT136" s="214" t="s">
        <v>81</v>
      </c>
      <c r="AU136" s="214" t="s">
        <v>25</v>
      </c>
      <c r="AY136" s="213" t="s">
        <v>192</v>
      </c>
      <c r="BK136" s="215">
        <f>SUM(BK137:BK142)</f>
        <v>0</v>
      </c>
    </row>
    <row r="137" s="1" customFormat="1" ht="38.25" customHeight="1">
      <c r="B137" s="46"/>
      <c r="C137" s="219" t="s">
        <v>228</v>
      </c>
      <c r="D137" s="219" t="s">
        <v>193</v>
      </c>
      <c r="E137" s="220" t="s">
        <v>249</v>
      </c>
      <c r="F137" s="221" t="s">
        <v>250</v>
      </c>
      <c r="G137" s="221"/>
      <c r="H137" s="221"/>
      <c r="I137" s="221"/>
      <c r="J137" s="222" t="s">
        <v>245</v>
      </c>
      <c r="K137" s="223">
        <v>521.87099999999998</v>
      </c>
      <c r="L137" s="224">
        <v>0</v>
      </c>
      <c r="M137" s="225"/>
      <c r="N137" s="226">
        <f>ROUND(L137*K137,2)</f>
        <v>0</v>
      </c>
      <c r="O137" s="226"/>
      <c r="P137" s="226"/>
      <c r="Q137" s="226"/>
      <c r="R137" s="48"/>
      <c r="T137" s="227" t="s">
        <v>23</v>
      </c>
      <c r="U137" s="56" t="s">
        <v>47</v>
      </c>
      <c r="V137" s="47"/>
      <c r="W137" s="228">
        <f>V137*K137</f>
        <v>0</v>
      </c>
      <c r="X137" s="228">
        <v>0</v>
      </c>
      <c r="Y137" s="228">
        <f>X137*K137</f>
        <v>0</v>
      </c>
      <c r="Z137" s="228">
        <v>0</v>
      </c>
      <c r="AA137" s="229">
        <f>Z137*K137</f>
        <v>0</v>
      </c>
      <c r="AR137" s="22" t="s">
        <v>197</v>
      </c>
      <c r="AT137" s="22" t="s">
        <v>193</v>
      </c>
      <c r="AU137" s="22" t="s">
        <v>147</v>
      </c>
      <c r="AY137" s="22" t="s">
        <v>192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ROUND(L137*K137,2)</f>
        <v>0</v>
      </c>
      <c r="BL137" s="22" t="s">
        <v>197</v>
      </c>
      <c r="BM137" s="22" t="s">
        <v>448</v>
      </c>
    </row>
    <row r="138" s="1" customFormat="1" ht="38.25" customHeight="1">
      <c r="B138" s="46"/>
      <c r="C138" s="219" t="s">
        <v>147</v>
      </c>
      <c r="D138" s="219" t="s">
        <v>193</v>
      </c>
      <c r="E138" s="220" t="s">
        <v>449</v>
      </c>
      <c r="F138" s="221" t="s">
        <v>450</v>
      </c>
      <c r="G138" s="221"/>
      <c r="H138" s="221"/>
      <c r="I138" s="221"/>
      <c r="J138" s="222" t="s">
        <v>245</v>
      </c>
      <c r="K138" s="223">
        <v>521.87</v>
      </c>
      <c r="L138" s="224">
        <v>0</v>
      </c>
      <c r="M138" s="225"/>
      <c r="N138" s="226">
        <f>ROUND(L138*K138,2)</f>
        <v>0</v>
      </c>
      <c r="O138" s="226"/>
      <c r="P138" s="226"/>
      <c r="Q138" s="226"/>
      <c r="R138" s="48"/>
      <c r="T138" s="227" t="s">
        <v>23</v>
      </c>
      <c r="U138" s="56" t="s">
        <v>47</v>
      </c>
      <c r="V138" s="47"/>
      <c r="W138" s="228">
        <f>V138*K138</f>
        <v>0</v>
      </c>
      <c r="X138" s="228">
        <v>0</v>
      </c>
      <c r="Y138" s="228">
        <f>X138*K138</f>
        <v>0</v>
      </c>
      <c r="Z138" s="228">
        <v>0</v>
      </c>
      <c r="AA138" s="229">
        <f>Z138*K138</f>
        <v>0</v>
      </c>
      <c r="AR138" s="22" t="s">
        <v>197</v>
      </c>
      <c r="AT138" s="22" t="s">
        <v>193</v>
      </c>
      <c r="AU138" s="22" t="s">
        <v>147</v>
      </c>
      <c r="AY138" s="22" t="s">
        <v>192</v>
      </c>
      <c r="BE138" s="142">
        <f>IF(U138="základní",N138,0)</f>
        <v>0</v>
      </c>
      <c r="BF138" s="142">
        <f>IF(U138="snížená",N138,0)</f>
        <v>0</v>
      </c>
      <c r="BG138" s="142">
        <f>IF(U138="zákl. přenesená",N138,0)</f>
        <v>0</v>
      </c>
      <c r="BH138" s="142">
        <f>IF(U138="sníž. přenesená",N138,0)</f>
        <v>0</v>
      </c>
      <c r="BI138" s="142">
        <f>IF(U138="nulová",N138,0)</f>
        <v>0</v>
      </c>
      <c r="BJ138" s="22" t="s">
        <v>25</v>
      </c>
      <c r="BK138" s="142">
        <f>ROUND(L138*K138,2)</f>
        <v>0</v>
      </c>
      <c r="BL138" s="22" t="s">
        <v>197</v>
      </c>
      <c r="BM138" s="22" t="s">
        <v>451</v>
      </c>
    </row>
    <row r="139" s="1" customFormat="1" ht="25.5" customHeight="1">
      <c r="B139" s="46"/>
      <c r="C139" s="219" t="s">
        <v>207</v>
      </c>
      <c r="D139" s="219" t="s">
        <v>193</v>
      </c>
      <c r="E139" s="220" t="s">
        <v>268</v>
      </c>
      <c r="F139" s="221" t="s">
        <v>269</v>
      </c>
      <c r="G139" s="221"/>
      <c r="H139" s="221"/>
      <c r="I139" s="221"/>
      <c r="J139" s="222" t="s">
        <v>245</v>
      </c>
      <c r="K139" s="223">
        <v>6784.3360000000002</v>
      </c>
      <c r="L139" s="224">
        <v>0</v>
      </c>
      <c r="M139" s="225"/>
      <c r="N139" s="226">
        <f>ROUND(L139*K139,2)</f>
        <v>0</v>
      </c>
      <c r="O139" s="226"/>
      <c r="P139" s="226"/>
      <c r="Q139" s="226"/>
      <c r="R139" s="48"/>
      <c r="T139" s="227" t="s">
        <v>23</v>
      </c>
      <c r="U139" s="56" t="s">
        <v>47</v>
      </c>
      <c r="V139" s="47"/>
      <c r="W139" s="228">
        <f>V139*K139</f>
        <v>0</v>
      </c>
      <c r="X139" s="228">
        <v>0</v>
      </c>
      <c r="Y139" s="228">
        <f>X139*K139</f>
        <v>0</v>
      </c>
      <c r="Z139" s="228">
        <v>0</v>
      </c>
      <c r="AA139" s="229">
        <f>Z139*K139</f>
        <v>0</v>
      </c>
      <c r="AR139" s="22" t="s">
        <v>197</v>
      </c>
      <c r="AT139" s="22" t="s">
        <v>193</v>
      </c>
      <c r="AU139" s="22" t="s">
        <v>147</v>
      </c>
      <c r="AY139" s="22" t="s">
        <v>192</v>
      </c>
      <c r="BE139" s="142">
        <f>IF(U139="základní",N139,0)</f>
        <v>0</v>
      </c>
      <c r="BF139" s="142">
        <f>IF(U139="snížená",N139,0)</f>
        <v>0</v>
      </c>
      <c r="BG139" s="142">
        <f>IF(U139="zákl. přenesená",N139,0)</f>
        <v>0</v>
      </c>
      <c r="BH139" s="142">
        <f>IF(U139="sníž. přenesená",N139,0)</f>
        <v>0</v>
      </c>
      <c r="BI139" s="142">
        <f>IF(U139="nulová",N139,0)</f>
        <v>0</v>
      </c>
      <c r="BJ139" s="22" t="s">
        <v>25</v>
      </c>
      <c r="BK139" s="142">
        <f>ROUND(L139*K139,2)</f>
        <v>0</v>
      </c>
      <c r="BL139" s="22" t="s">
        <v>197</v>
      </c>
      <c r="BM139" s="22" t="s">
        <v>452</v>
      </c>
    </row>
    <row r="140" s="10" customFormat="1" ht="16.5" customHeight="1">
      <c r="B140" s="238"/>
      <c r="C140" s="239"/>
      <c r="D140" s="239"/>
      <c r="E140" s="240" t="s">
        <v>23</v>
      </c>
      <c r="F140" s="241" t="s">
        <v>453</v>
      </c>
      <c r="G140" s="242"/>
      <c r="H140" s="242"/>
      <c r="I140" s="242"/>
      <c r="J140" s="239"/>
      <c r="K140" s="243">
        <v>6784.3360000000002</v>
      </c>
      <c r="L140" s="239"/>
      <c r="M140" s="239"/>
      <c r="N140" s="239"/>
      <c r="O140" s="239"/>
      <c r="P140" s="239"/>
      <c r="Q140" s="239"/>
      <c r="R140" s="244"/>
      <c r="T140" s="245"/>
      <c r="U140" s="239"/>
      <c r="V140" s="239"/>
      <c r="W140" s="239"/>
      <c r="X140" s="239"/>
      <c r="Y140" s="239"/>
      <c r="Z140" s="239"/>
      <c r="AA140" s="246"/>
      <c r="AT140" s="247" t="s">
        <v>204</v>
      </c>
      <c r="AU140" s="247" t="s">
        <v>147</v>
      </c>
      <c r="AV140" s="10" t="s">
        <v>147</v>
      </c>
      <c r="AW140" s="10" t="s">
        <v>205</v>
      </c>
      <c r="AX140" s="10" t="s">
        <v>25</v>
      </c>
      <c r="AY140" s="247" t="s">
        <v>192</v>
      </c>
    </row>
    <row r="141" s="1" customFormat="1" ht="38.25" customHeight="1">
      <c r="B141" s="46"/>
      <c r="C141" s="219" t="s">
        <v>197</v>
      </c>
      <c r="D141" s="219" t="s">
        <v>193</v>
      </c>
      <c r="E141" s="220" t="s">
        <v>282</v>
      </c>
      <c r="F141" s="221" t="s">
        <v>283</v>
      </c>
      <c r="G141" s="221"/>
      <c r="H141" s="221"/>
      <c r="I141" s="221"/>
      <c r="J141" s="222" t="s">
        <v>245</v>
      </c>
      <c r="K141" s="223">
        <v>1108.0999999999999</v>
      </c>
      <c r="L141" s="224">
        <v>0</v>
      </c>
      <c r="M141" s="225"/>
      <c r="N141" s="226">
        <f>ROUND(L141*K141,2)</f>
        <v>0</v>
      </c>
      <c r="O141" s="226"/>
      <c r="P141" s="226"/>
      <c r="Q141" s="226"/>
      <c r="R141" s="48"/>
      <c r="T141" s="227" t="s">
        <v>23</v>
      </c>
      <c r="U141" s="56" t="s">
        <v>47</v>
      </c>
      <c r="V141" s="47"/>
      <c r="W141" s="228">
        <f>V141*K141</f>
        <v>0</v>
      </c>
      <c r="X141" s="228">
        <v>0</v>
      </c>
      <c r="Y141" s="228">
        <f>X141*K141</f>
        <v>0</v>
      </c>
      <c r="Z141" s="228">
        <v>0</v>
      </c>
      <c r="AA141" s="229">
        <f>Z141*K141</f>
        <v>0</v>
      </c>
      <c r="AR141" s="22" t="s">
        <v>197</v>
      </c>
      <c r="AT141" s="22" t="s">
        <v>193</v>
      </c>
      <c r="AU141" s="22" t="s">
        <v>147</v>
      </c>
      <c r="AY141" s="22" t="s">
        <v>192</v>
      </c>
      <c r="BE141" s="142">
        <f>IF(U141="základní",N141,0)</f>
        <v>0</v>
      </c>
      <c r="BF141" s="142">
        <f>IF(U141="snížená",N141,0)</f>
        <v>0</v>
      </c>
      <c r="BG141" s="142">
        <f>IF(U141="zákl. přenesená",N141,0)</f>
        <v>0</v>
      </c>
      <c r="BH141" s="142">
        <f>IF(U141="sníž. přenesená",N141,0)</f>
        <v>0</v>
      </c>
      <c r="BI141" s="142">
        <f>IF(U141="nulová",N141,0)</f>
        <v>0</v>
      </c>
      <c r="BJ141" s="22" t="s">
        <v>25</v>
      </c>
      <c r="BK141" s="142">
        <f>ROUND(L141*K141,2)</f>
        <v>0</v>
      </c>
      <c r="BL141" s="22" t="s">
        <v>197</v>
      </c>
      <c r="BM141" s="22" t="s">
        <v>454</v>
      </c>
    </row>
    <row r="142" s="1" customFormat="1" ht="25.5" customHeight="1">
      <c r="B142" s="46"/>
      <c r="C142" s="219" t="s">
        <v>121</v>
      </c>
      <c r="D142" s="219" t="s">
        <v>193</v>
      </c>
      <c r="E142" s="220" t="s">
        <v>287</v>
      </c>
      <c r="F142" s="221" t="s">
        <v>288</v>
      </c>
      <c r="G142" s="221"/>
      <c r="H142" s="221"/>
      <c r="I142" s="221"/>
      <c r="J142" s="222" t="s">
        <v>245</v>
      </c>
      <c r="K142" s="223">
        <v>8.6799999999999997</v>
      </c>
      <c r="L142" s="224">
        <v>0</v>
      </c>
      <c r="M142" s="225"/>
      <c r="N142" s="226">
        <f>ROUND(L142*K142,2)</f>
        <v>0</v>
      </c>
      <c r="O142" s="226"/>
      <c r="P142" s="226"/>
      <c r="Q142" s="226"/>
      <c r="R142" s="48"/>
      <c r="T142" s="227" t="s">
        <v>23</v>
      </c>
      <c r="U142" s="56" t="s">
        <v>47</v>
      </c>
      <c r="V142" s="47"/>
      <c r="W142" s="228">
        <f>V142*K142</f>
        <v>0</v>
      </c>
      <c r="X142" s="228">
        <v>0</v>
      </c>
      <c r="Y142" s="228">
        <f>X142*K142</f>
        <v>0</v>
      </c>
      <c r="Z142" s="228">
        <v>0</v>
      </c>
      <c r="AA142" s="229">
        <f>Z142*K142</f>
        <v>0</v>
      </c>
      <c r="AR142" s="22" t="s">
        <v>197</v>
      </c>
      <c r="AT142" s="22" t="s">
        <v>193</v>
      </c>
      <c r="AU142" s="22" t="s">
        <v>147</v>
      </c>
      <c r="AY142" s="22" t="s">
        <v>192</v>
      </c>
      <c r="BE142" s="142">
        <f>IF(U142="základní",N142,0)</f>
        <v>0</v>
      </c>
      <c r="BF142" s="142">
        <f>IF(U142="snížená",N142,0)</f>
        <v>0</v>
      </c>
      <c r="BG142" s="142">
        <f>IF(U142="zákl. přenesená",N142,0)</f>
        <v>0</v>
      </c>
      <c r="BH142" s="142">
        <f>IF(U142="sníž. přenesená",N142,0)</f>
        <v>0</v>
      </c>
      <c r="BI142" s="142">
        <f>IF(U142="nulová",N142,0)</f>
        <v>0</v>
      </c>
      <c r="BJ142" s="22" t="s">
        <v>25</v>
      </c>
      <c r="BK142" s="142">
        <f>ROUND(L142*K142,2)</f>
        <v>0</v>
      </c>
      <c r="BL142" s="22" t="s">
        <v>197</v>
      </c>
      <c r="BM142" s="22" t="s">
        <v>455</v>
      </c>
    </row>
    <row r="143" s="9" customFormat="1" ht="37.44" customHeight="1">
      <c r="B143" s="206"/>
      <c r="C143" s="207"/>
      <c r="D143" s="208" t="s">
        <v>162</v>
      </c>
      <c r="E143" s="208"/>
      <c r="F143" s="208"/>
      <c r="G143" s="208"/>
      <c r="H143" s="208"/>
      <c r="I143" s="208"/>
      <c r="J143" s="208"/>
      <c r="K143" s="208"/>
      <c r="L143" s="208"/>
      <c r="M143" s="208"/>
      <c r="N143" s="268">
        <f>BK143</f>
        <v>0</v>
      </c>
      <c r="O143" s="269"/>
      <c r="P143" s="269"/>
      <c r="Q143" s="269"/>
      <c r="R143" s="209"/>
      <c r="T143" s="210"/>
      <c r="U143" s="207"/>
      <c r="V143" s="207"/>
      <c r="W143" s="211">
        <f>W144</f>
        <v>0</v>
      </c>
      <c r="X143" s="207"/>
      <c r="Y143" s="211">
        <f>Y144</f>
        <v>0</v>
      </c>
      <c r="Z143" s="207"/>
      <c r="AA143" s="212">
        <f>AA144</f>
        <v>8.6799999999999997</v>
      </c>
      <c r="AR143" s="213" t="s">
        <v>147</v>
      </c>
      <c r="AT143" s="214" t="s">
        <v>81</v>
      </c>
      <c r="AU143" s="214" t="s">
        <v>82</v>
      </c>
      <c r="AY143" s="213" t="s">
        <v>192</v>
      </c>
      <c r="BK143" s="215">
        <f>BK144</f>
        <v>0</v>
      </c>
    </row>
    <row r="144" s="9" customFormat="1" ht="19.92" customHeight="1">
      <c r="B144" s="206"/>
      <c r="C144" s="207"/>
      <c r="D144" s="216" t="s">
        <v>435</v>
      </c>
      <c r="E144" s="216"/>
      <c r="F144" s="216"/>
      <c r="G144" s="216"/>
      <c r="H144" s="216"/>
      <c r="I144" s="216"/>
      <c r="J144" s="216"/>
      <c r="K144" s="216"/>
      <c r="L144" s="216"/>
      <c r="M144" s="216"/>
      <c r="N144" s="217">
        <f>BK144</f>
        <v>0</v>
      </c>
      <c r="O144" s="218"/>
      <c r="P144" s="218"/>
      <c r="Q144" s="218"/>
      <c r="R144" s="209"/>
      <c r="T144" s="210"/>
      <c r="U144" s="207"/>
      <c r="V144" s="207"/>
      <c r="W144" s="211">
        <f>SUM(W145:W146)</f>
        <v>0</v>
      </c>
      <c r="X144" s="207"/>
      <c r="Y144" s="211">
        <f>SUM(Y145:Y146)</f>
        <v>0</v>
      </c>
      <c r="Z144" s="207"/>
      <c r="AA144" s="212">
        <f>SUM(AA145:AA146)</f>
        <v>8.6799999999999997</v>
      </c>
      <c r="AR144" s="213" t="s">
        <v>147</v>
      </c>
      <c r="AT144" s="214" t="s">
        <v>81</v>
      </c>
      <c r="AU144" s="214" t="s">
        <v>25</v>
      </c>
      <c r="AY144" s="213" t="s">
        <v>192</v>
      </c>
      <c r="BK144" s="215">
        <f>SUM(BK145:BK146)</f>
        <v>0</v>
      </c>
    </row>
    <row r="145" s="1" customFormat="1" ht="25.5" customHeight="1">
      <c r="B145" s="46"/>
      <c r="C145" s="219" t="s">
        <v>223</v>
      </c>
      <c r="D145" s="219" t="s">
        <v>193</v>
      </c>
      <c r="E145" s="220" t="s">
        <v>456</v>
      </c>
      <c r="F145" s="221" t="s">
        <v>457</v>
      </c>
      <c r="G145" s="221"/>
      <c r="H145" s="221"/>
      <c r="I145" s="221"/>
      <c r="J145" s="222" t="s">
        <v>210</v>
      </c>
      <c r="K145" s="223">
        <v>620</v>
      </c>
      <c r="L145" s="224">
        <v>0</v>
      </c>
      <c r="M145" s="225"/>
      <c r="N145" s="226">
        <f>ROUND(L145*K145,2)</f>
        <v>0</v>
      </c>
      <c r="O145" s="226"/>
      <c r="P145" s="226"/>
      <c r="Q145" s="226"/>
      <c r="R145" s="48"/>
      <c r="T145" s="227" t="s">
        <v>23</v>
      </c>
      <c r="U145" s="56" t="s">
        <v>47</v>
      </c>
      <c r="V145" s="47"/>
      <c r="W145" s="228">
        <f>V145*K145</f>
        <v>0</v>
      </c>
      <c r="X145" s="228">
        <v>0</v>
      </c>
      <c r="Y145" s="228">
        <f>X145*K145</f>
        <v>0</v>
      </c>
      <c r="Z145" s="228">
        <v>0.014</v>
      </c>
      <c r="AA145" s="229">
        <f>Z145*K145</f>
        <v>8.6799999999999997</v>
      </c>
      <c r="AR145" s="22" t="s">
        <v>267</v>
      </c>
      <c r="AT145" s="22" t="s">
        <v>193</v>
      </c>
      <c r="AU145" s="22" t="s">
        <v>147</v>
      </c>
      <c r="AY145" s="22" t="s">
        <v>192</v>
      </c>
      <c r="BE145" s="142">
        <f>IF(U145="základní",N145,0)</f>
        <v>0</v>
      </c>
      <c r="BF145" s="142">
        <f>IF(U145="snížená",N145,0)</f>
        <v>0</v>
      </c>
      <c r="BG145" s="142">
        <f>IF(U145="zákl. přenesená",N145,0)</f>
        <v>0</v>
      </c>
      <c r="BH145" s="142">
        <f>IF(U145="sníž. přenesená",N145,0)</f>
        <v>0</v>
      </c>
      <c r="BI145" s="142">
        <f>IF(U145="nulová",N145,0)</f>
        <v>0</v>
      </c>
      <c r="BJ145" s="22" t="s">
        <v>25</v>
      </c>
      <c r="BK145" s="142">
        <f>ROUND(L145*K145,2)</f>
        <v>0</v>
      </c>
      <c r="BL145" s="22" t="s">
        <v>267</v>
      </c>
      <c r="BM145" s="22" t="s">
        <v>458</v>
      </c>
    </row>
    <row r="146" s="10" customFormat="1" ht="16.5" customHeight="1">
      <c r="B146" s="238"/>
      <c r="C146" s="239"/>
      <c r="D146" s="239"/>
      <c r="E146" s="240" t="s">
        <v>23</v>
      </c>
      <c r="F146" s="241" t="s">
        <v>459</v>
      </c>
      <c r="G146" s="242"/>
      <c r="H146" s="242"/>
      <c r="I146" s="242"/>
      <c r="J146" s="239"/>
      <c r="K146" s="243">
        <v>620</v>
      </c>
      <c r="L146" s="239"/>
      <c r="M146" s="239"/>
      <c r="N146" s="239"/>
      <c r="O146" s="239"/>
      <c r="P146" s="239"/>
      <c r="Q146" s="239"/>
      <c r="R146" s="244"/>
      <c r="T146" s="245"/>
      <c r="U146" s="239"/>
      <c r="V146" s="239"/>
      <c r="W146" s="239"/>
      <c r="X146" s="239"/>
      <c r="Y146" s="239"/>
      <c r="Z146" s="239"/>
      <c r="AA146" s="246"/>
      <c r="AT146" s="247" t="s">
        <v>204</v>
      </c>
      <c r="AU146" s="247" t="s">
        <v>147</v>
      </c>
      <c r="AV146" s="10" t="s">
        <v>147</v>
      </c>
      <c r="AW146" s="10" t="s">
        <v>205</v>
      </c>
      <c r="AX146" s="10" t="s">
        <v>25</v>
      </c>
      <c r="AY146" s="247" t="s">
        <v>192</v>
      </c>
    </row>
    <row r="147" s="1" customFormat="1" ht="49.92" customHeight="1">
      <c r="B147" s="46"/>
      <c r="C147" s="47"/>
      <c r="D147" s="208" t="s">
        <v>379</v>
      </c>
      <c r="E147" s="47"/>
      <c r="F147" s="47"/>
      <c r="G147" s="47"/>
      <c r="H147" s="47"/>
      <c r="I147" s="47"/>
      <c r="J147" s="47"/>
      <c r="K147" s="47"/>
      <c r="L147" s="47"/>
      <c r="M147" s="47"/>
      <c r="N147" s="258">
        <f>BK147</f>
        <v>0</v>
      </c>
      <c r="O147" s="259"/>
      <c r="P147" s="259"/>
      <c r="Q147" s="259"/>
      <c r="R147" s="48"/>
      <c r="T147" s="190"/>
      <c r="U147" s="47"/>
      <c r="V147" s="47"/>
      <c r="W147" s="47"/>
      <c r="X147" s="47"/>
      <c r="Y147" s="47"/>
      <c r="Z147" s="47"/>
      <c r="AA147" s="100"/>
      <c r="AT147" s="22" t="s">
        <v>81</v>
      </c>
      <c r="AU147" s="22" t="s">
        <v>82</v>
      </c>
      <c r="AY147" s="22" t="s">
        <v>380</v>
      </c>
      <c r="BK147" s="142">
        <f>SUM(BK148:BK152)</f>
        <v>0</v>
      </c>
    </row>
    <row r="148" s="1" customFormat="1" ht="22.32" customHeight="1">
      <c r="B148" s="46"/>
      <c r="C148" s="260" t="s">
        <v>23</v>
      </c>
      <c r="D148" s="260" t="s">
        <v>193</v>
      </c>
      <c r="E148" s="261" t="s">
        <v>23</v>
      </c>
      <c r="F148" s="262" t="s">
        <v>23</v>
      </c>
      <c r="G148" s="262"/>
      <c r="H148" s="262"/>
      <c r="I148" s="262"/>
      <c r="J148" s="263" t="s">
        <v>23</v>
      </c>
      <c r="K148" s="264"/>
      <c r="L148" s="224"/>
      <c r="M148" s="226"/>
      <c r="N148" s="226">
        <f>BK148</f>
        <v>0</v>
      </c>
      <c r="O148" s="226"/>
      <c r="P148" s="226"/>
      <c r="Q148" s="226"/>
      <c r="R148" s="48"/>
      <c r="T148" s="227" t="s">
        <v>23</v>
      </c>
      <c r="U148" s="265" t="s">
        <v>47</v>
      </c>
      <c r="V148" s="47"/>
      <c r="W148" s="47"/>
      <c r="X148" s="47"/>
      <c r="Y148" s="47"/>
      <c r="Z148" s="47"/>
      <c r="AA148" s="100"/>
      <c r="AT148" s="22" t="s">
        <v>380</v>
      </c>
      <c r="AU148" s="22" t="s">
        <v>25</v>
      </c>
      <c r="AY148" s="22" t="s">
        <v>380</v>
      </c>
      <c r="BE148" s="142">
        <f>IF(U148="základní",N148,0)</f>
        <v>0</v>
      </c>
      <c r="BF148" s="142">
        <f>IF(U148="snížená",N148,0)</f>
        <v>0</v>
      </c>
      <c r="BG148" s="142">
        <f>IF(U148="zákl. přenesená",N148,0)</f>
        <v>0</v>
      </c>
      <c r="BH148" s="142">
        <f>IF(U148="sníž. přenesená",N148,0)</f>
        <v>0</v>
      </c>
      <c r="BI148" s="142">
        <f>IF(U148="nulová",N148,0)</f>
        <v>0</v>
      </c>
      <c r="BJ148" s="22" t="s">
        <v>25</v>
      </c>
      <c r="BK148" s="142">
        <f>L148*K148</f>
        <v>0</v>
      </c>
    </row>
    <row r="149" s="1" customFormat="1" ht="22.32" customHeight="1">
      <c r="B149" s="46"/>
      <c r="C149" s="260" t="s">
        <v>23</v>
      </c>
      <c r="D149" s="260" t="s">
        <v>193</v>
      </c>
      <c r="E149" s="261" t="s">
        <v>23</v>
      </c>
      <c r="F149" s="262" t="s">
        <v>23</v>
      </c>
      <c r="G149" s="262"/>
      <c r="H149" s="262"/>
      <c r="I149" s="262"/>
      <c r="J149" s="263" t="s">
        <v>23</v>
      </c>
      <c r="K149" s="264"/>
      <c r="L149" s="224"/>
      <c r="M149" s="226"/>
      <c r="N149" s="226">
        <f>BK149</f>
        <v>0</v>
      </c>
      <c r="O149" s="226"/>
      <c r="P149" s="226"/>
      <c r="Q149" s="226"/>
      <c r="R149" s="48"/>
      <c r="T149" s="227" t="s">
        <v>23</v>
      </c>
      <c r="U149" s="265" t="s">
        <v>47</v>
      </c>
      <c r="V149" s="47"/>
      <c r="W149" s="47"/>
      <c r="X149" s="47"/>
      <c r="Y149" s="47"/>
      <c r="Z149" s="47"/>
      <c r="AA149" s="100"/>
      <c r="AT149" s="22" t="s">
        <v>380</v>
      </c>
      <c r="AU149" s="22" t="s">
        <v>25</v>
      </c>
      <c r="AY149" s="22" t="s">
        <v>380</v>
      </c>
      <c r="BE149" s="142">
        <f>IF(U149="základní",N149,0)</f>
        <v>0</v>
      </c>
      <c r="BF149" s="142">
        <f>IF(U149="snížená",N149,0)</f>
        <v>0</v>
      </c>
      <c r="BG149" s="142">
        <f>IF(U149="zákl. přenesená",N149,0)</f>
        <v>0</v>
      </c>
      <c r="BH149" s="142">
        <f>IF(U149="sníž. přenesená",N149,0)</f>
        <v>0</v>
      </c>
      <c r="BI149" s="142">
        <f>IF(U149="nulová",N149,0)</f>
        <v>0</v>
      </c>
      <c r="BJ149" s="22" t="s">
        <v>25</v>
      </c>
      <c r="BK149" s="142">
        <f>L149*K149</f>
        <v>0</v>
      </c>
    </row>
    <row r="150" s="1" customFormat="1" ht="22.32" customHeight="1">
      <c r="B150" s="46"/>
      <c r="C150" s="260" t="s">
        <v>23</v>
      </c>
      <c r="D150" s="260" t="s">
        <v>193</v>
      </c>
      <c r="E150" s="261" t="s">
        <v>23</v>
      </c>
      <c r="F150" s="262" t="s">
        <v>23</v>
      </c>
      <c r="G150" s="262"/>
      <c r="H150" s="262"/>
      <c r="I150" s="262"/>
      <c r="J150" s="263" t="s">
        <v>23</v>
      </c>
      <c r="K150" s="264"/>
      <c r="L150" s="224"/>
      <c r="M150" s="226"/>
      <c r="N150" s="226">
        <f>BK150</f>
        <v>0</v>
      </c>
      <c r="O150" s="226"/>
      <c r="P150" s="226"/>
      <c r="Q150" s="226"/>
      <c r="R150" s="48"/>
      <c r="T150" s="227" t="s">
        <v>23</v>
      </c>
      <c r="U150" s="265" t="s">
        <v>47</v>
      </c>
      <c r="V150" s="47"/>
      <c r="W150" s="47"/>
      <c r="X150" s="47"/>
      <c r="Y150" s="47"/>
      <c r="Z150" s="47"/>
      <c r="AA150" s="100"/>
      <c r="AT150" s="22" t="s">
        <v>380</v>
      </c>
      <c r="AU150" s="22" t="s">
        <v>25</v>
      </c>
      <c r="AY150" s="22" t="s">
        <v>380</v>
      </c>
      <c r="BE150" s="142">
        <f>IF(U150="základní",N150,0)</f>
        <v>0</v>
      </c>
      <c r="BF150" s="142">
        <f>IF(U150="snížená",N150,0)</f>
        <v>0</v>
      </c>
      <c r="BG150" s="142">
        <f>IF(U150="zákl. přenesená",N150,0)</f>
        <v>0</v>
      </c>
      <c r="BH150" s="142">
        <f>IF(U150="sníž. přenesená",N150,0)</f>
        <v>0</v>
      </c>
      <c r="BI150" s="142">
        <f>IF(U150="nulová",N150,0)</f>
        <v>0</v>
      </c>
      <c r="BJ150" s="22" t="s">
        <v>25</v>
      </c>
      <c r="BK150" s="142">
        <f>L150*K150</f>
        <v>0</v>
      </c>
    </row>
    <row r="151" s="1" customFormat="1" ht="22.32" customHeight="1">
      <c r="B151" s="46"/>
      <c r="C151" s="260" t="s">
        <v>23</v>
      </c>
      <c r="D151" s="260" t="s">
        <v>193</v>
      </c>
      <c r="E151" s="261" t="s">
        <v>23</v>
      </c>
      <c r="F151" s="262" t="s">
        <v>23</v>
      </c>
      <c r="G151" s="262"/>
      <c r="H151" s="262"/>
      <c r="I151" s="262"/>
      <c r="J151" s="263" t="s">
        <v>23</v>
      </c>
      <c r="K151" s="264"/>
      <c r="L151" s="224"/>
      <c r="M151" s="226"/>
      <c r="N151" s="226">
        <f>BK151</f>
        <v>0</v>
      </c>
      <c r="O151" s="226"/>
      <c r="P151" s="226"/>
      <c r="Q151" s="226"/>
      <c r="R151" s="48"/>
      <c r="T151" s="227" t="s">
        <v>23</v>
      </c>
      <c r="U151" s="265" t="s">
        <v>47</v>
      </c>
      <c r="V151" s="47"/>
      <c r="W151" s="47"/>
      <c r="X151" s="47"/>
      <c r="Y151" s="47"/>
      <c r="Z151" s="47"/>
      <c r="AA151" s="100"/>
      <c r="AT151" s="22" t="s">
        <v>380</v>
      </c>
      <c r="AU151" s="22" t="s">
        <v>25</v>
      </c>
      <c r="AY151" s="22" t="s">
        <v>380</v>
      </c>
      <c r="BE151" s="142">
        <f>IF(U151="základní",N151,0)</f>
        <v>0</v>
      </c>
      <c r="BF151" s="142">
        <f>IF(U151="snížená",N151,0)</f>
        <v>0</v>
      </c>
      <c r="BG151" s="142">
        <f>IF(U151="zákl. přenesená",N151,0)</f>
        <v>0</v>
      </c>
      <c r="BH151" s="142">
        <f>IF(U151="sníž. přenesená",N151,0)</f>
        <v>0</v>
      </c>
      <c r="BI151" s="142">
        <f>IF(U151="nulová",N151,0)</f>
        <v>0</v>
      </c>
      <c r="BJ151" s="22" t="s">
        <v>25</v>
      </c>
      <c r="BK151" s="142">
        <f>L151*K151</f>
        <v>0</v>
      </c>
    </row>
    <row r="152" s="1" customFormat="1" ht="22.32" customHeight="1">
      <c r="B152" s="46"/>
      <c r="C152" s="260" t="s">
        <v>23</v>
      </c>
      <c r="D152" s="260" t="s">
        <v>193</v>
      </c>
      <c r="E152" s="261" t="s">
        <v>23</v>
      </c>
      <c r="F152" s="262" t="s">
        <v>23</v>
      </c>
      <c r="G152" s="262"/>
      <c r="H152" s="262"/>
      <c r="I152" s="262"/>
      <c r="J152" s="263" t="s">
        <v>23</v>
      </c>
      <c r="K152" s="264"/>
      <c r="L152" s="224"/>
      <c r="M152" s="226"/>
      <c r="N152" s="226">
        <f>BK152</f>
        <v>0</v>
      </c>
      <c r="O152" s="226"/>
      <c r="P152" s="226"/>
      <c r="Q152" s="226"/>
      <c r="R152" s="48"/>
      <c r="T152" s="227" t="s">
        <v>23</v>
      </c>
      <c r="U152" s="265" t="s">
        <v>47</v>
      </c>
      <c r="V152" s="72"/>
      <c r="W152" s="72"/>
      <c r="X152" s="72"/>
      <c r="Y152" s="72"/>
      <c r="Z152" s="72"/>
      <c r="AA152" s="74"/>
      <c r="AT152" s="22" t="s">
        <v>380</v>
      </c>
      <c r="AU152" s="22" t="s">
        <v>25</v>
      </c>
      <c r="AY152" s="22" t="s">
        <v>380</v>
      </c>
      <c r="BE152" s="142">
        <f>IF(U152="základní",N152,0)</f>
        <v>0</v>
      </c>
      <c r="BF152" s="142">
        <f>IF(U152="snížená",N152,0)</f>
        <v>0</v>
      </c>
      <c r="BG152" s="142">
        <f>IF(U152="zákl. přenesená",N152,0)</f>
        <v>0</v>
      </c>
      <c r="BH152" s="142">
        <f>IF(U152="sníž. přenesená",N152,0)</f>
        <v>0</v>
      </c>
      <c r="BI152" s="142">
        <f>IF(U152="nulová",N152,0)</f>
        <v>0</v>
      </c>
      <c r="BJ152" s="22" t="s">
        <v>25</v>
      </c>
      <c r="BK152" s="142">
        <f>L152*K152</f>
        <v>0</v>
      </c>
    </row>
    <row r="153" s="1" customFormat="1" ht="6.96" customHeight="1">
      <c r="B153" s="75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</sheetData>
  <sheetProtection sheet="1" formatColumns="0" formatRows="0" objects="1" scenarios="1" spinCount="10" saltValue="Isi0/5FuLROyXTL6hf60lY5louDXmFau+3z6KuiQZ0dV7i7OLhdc3GaaGW492X48O0bLTJhCgI3tW+EeYlxodg==" hashValue="+Ug7846pm4mp261UyTYD6WyV/k2we4f9tC4yPPpDdesMPhR+WkIeWsnrv7dvXGueZK1SvPBOoPy+yFX2apupfw==" algorithmName="SHA-512" password="CC35"/>
  <mergeCells count="132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F126:I126"/>
    <mergeCell ref="L126:M126"/>
    <mergeCell ref="N126:Q126"/>
    <mergeCell ref="F127:I127"/>
    <mergeCell ref="F128:I128"/>
    <mergeCell ref="F129:I129"/>
    <mergeCell ref="F130:I130"/>
    <mergeCell ref="L130:M130"/>
    <mergeCell ref="N130:Q130"/>
    <mergeCell ref="F131:I131"/>
    <mergeCell ref="F132:I132"/>
    <mergeCell ref="L132:M132"/>
    <mergeCell ref="N132:Q132"/>
    <mergeCell ref="F133:I133"/>
    <mergeCell ref="F134:I134"/>
    <mergeCell ref="L134:M134"/>
    <mergeCell ref="N134:Q134"/>
    <mergeCell ref="F135:I135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F141:I141"/>
    <mergeCell ref="L141:M141"/>
    <mergeCell ref="N141:Q141"/>
    <mergeCell ref="F142:I142"/>
    <mergeCell ref="L142:M142"/>
    <mergeCell ref="N142:Q142"/>
    <mergeCell ref="F145:I145"/>
    <mergeCell ref="L145:M145"/>
    <mergeCell ref="N145:Q145"/>
    <mergeCell ref="F146:I146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N121:Q121"/>
    <mergeCell ref="N122:Q122"/>
    <mergeCell ref="N123:Q123"/>
    <mergeCell ref="N136:Q136"/>
    <mergeCell ref="N143:Q143"/>
    <mergeCell ref="N144:Q144"/>
    <mergeCell ref="N147:Q147"/>
    <mergeCell ref="H1:K1"/>
    <mergeCell ref="S2:AC2"/>
  </mergeCells>
  <dataValidations count="2">
    <dataValidation type="list" allowBlank="1" showInputMessage="1" showErrorMessage="1" error="Povoleny jsou hodnoty K, M." sqref="D148:D153">
      <formula1>"K, M"</formula1>
    </dataValidation>
    <dataValidation type="list" allowBlank="1" showInputMessage="1" showErrorMessage="1" error="Povoleny jsou hodnoty základní, snížená, zákl. přenesená, sníž. přenesená, nulová." sqref="U148:U153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0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117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460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N96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ROUND((((SUM(BE96:BE103)+SUM(BE121:BE134))+SUM(BE136:BE140))),2)</f>
        <v>0</v>
      </c>
      <c r="I32" s="47"/>
      <c r="J32" s="47"/>
      <c r="K32" s="47"/>
      <c r="L32" s="47"/>
      <c r="M32" s="162">
        <f>ROUND(((ROUND((SUM(BE96:BE103)+SUM(BE121:BE134)), 2)*F32)+SUM(BE136:BE140)*F32),2)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ROUND((((SUM(BF96:BF103)+SUM(BF121:BF134))+SUM(BF136:BF140))),2)</f>
        <v>0</v>
      </c>
      <c r="I33" s="47"/>
      <c r="J33" s="47"/>
      <c r="K33" s="47"/>
      <c r="L33" s="47"/>
      <c r="M33" s="162">
        <f>ROUND(((ROUND((SUM(BF96:BF103)+SUM(BF121:BF134)), 2)*F33)+SUM(BF136:BF140)*F33),2)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ROUND((((SUM(BG96:BG103)+SUM(BG121:BG134))+SUM(BG136:BG140))),2)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ROUND((((SUM(BH96:BH103)+SUM(BH121:BH134))+SUM(BH136:BH140))),2)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ROUND((((SUM(BI96:BI103)+SUM(BI121:BI134))+SUM(BI136:BI140))),2)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04a - Demolice sila laminát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N121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N122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159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N123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161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N126</f>
        <v>0</v>
      </c>
      <c r="O91" s="182"/>
      <c r="P91" s="182"/>
      <c r="Q91" s="182"/>
      <c r="R91" s="183"/>
      <c r="T91" s="184"/>
      <c r="U91" s="184"/>
    </row>
    <row r="92" s="6" customFormat="1" ht="24.96" customHeight="1">
      <c r="B92" s="175"/>
      <c r="C92" s="176"/>
      <c r="D92" s="177" t="s">
        <v>166</v>
      </c>
      <c r="E92" s="176"/>
      <c r="F92" s="176"/>
      <c r="G92" s="176"/>
      <c r="H92" s="176"/>
      <c r="I92" s="176"/>
      <c r="J92" s="176"/>
      <c r="K92" s="176"/>
      <c r="L92" s="176"/>
      <c r="M92" s="176"/>
      <c r="N92" s="178">
        <f>N132</f>
        <v>0</v>
      </c>
      <c r="O92" s="176"/>
      <c r="P92" s="176"/>
      <c r="Q92" s="176"/>
      <c r="R92" s="179"/>
      <c r="T92" s="180"/>
      <c r="U92" s="180"/>
    </row>
    <row r="93" s="7" customFormat="1" ht="19.92" customHeight="1">
      <c r="B93" s="181"/>
      <c r="C93" s="182"/>
      <c r="D93" s="136" t="s">
        <v>461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N133</f>
        <v>0</v>
      </c>
      <c r="O93" s="182"/>
      <c r="P93" s="182"/>
      <c r="Q93" s="182"/>
      <c r="R93" s="183"/>
      <c r="T93" s="184"/>
      <c r="U93" s="184"/>
    </row>
    <row r="94" s="6" customFormat="1" ht="21.84" customHeight="1">
      <c r="B94" s="175"/>
      <c r="C94" s="176"/>
      <c r="D94" s="177" t="s">
        <v>168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85">
        <f>N135</f>
        <v>0</v>
      </c>
      <c r="O94" s="176"/>
      <c r="P94" s="176"/>
      <c r="Q94" s="176"/>
      <c r="R94" s="179"/>
      <c r="T94" s="180"/>
      <c r="U94" s="180"/>
    </row>
    <row r="95" s="1" customFormat="1" ht="21.84" customHeight="1">
      <c r="B95" s="46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8"/>
      <c r="T95" s="171"/>
      <c r="U95" s="171"/>
    </row>
    <row r="96" s="1" customFormat="1" ht="29.28" customHeight="1">
      <c r="B96" s="46"/>
      <c r="C96" s="173" t="s">
        <v>169</v>
      </c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174">
        <f>ROUND(N97+N98+N99+N100+N101+N102,2)</f>
        <v>0</v>
      </c>
      <c r="O96" s="186"/>
      <c r="P96" s="186"/>
      <c r="Q96" s="186"/>
      <c r="R96" s="48"/>
      <c r="T96" s="187"/>
      <c r="U96" s="188" t="s">
        <v>46</v>
      </c>
    </row>
    <row r="97" s="1" customFormat="1" ht="18" customHeight="1">
      <c r="B97" s="46"/>
      <c r="C97" s="47"/>
      <c r="D97" s="146" t="s">
        <v>170</v>
      </c>
      <c r="E97" s="136"/>
      <c r="F97" s="136"/>
      <c r="G97" s="136"/>
      <c r="H97" s="136"/>
      <c r="I97" s="47"/>
      <c r="J97" s="47"/>
      <c r="K97" s="47"/>
      <c r="L97" s="47"/>
      <c r="M97" s="47"/>
      <c r="N97" s="137">
        <f>ROUND(N88*T97,2)</f>
        <v>0</v>
      </c>
      <c r="O97" s="138"/>
      <c r="P97" s="138"/>
      <c r="Q97" s="138"/>
      <c r="R97" s="48"/>
      <c r="S97" s="189"/>
      <c r="T97" s="190"/>
      <c r="U97" s="191" t="s">
        <v>47</v>
      </c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92" t="s">
        <v>171</v>
      </c>
      <c r="AZ97" s="189"/>
      <c r="BA97" s="189"/>
      <c r="BB97" s="189"/>
      <c r="BC97" s="189"/>
      <c r="BD97" s="189"/>
      <c r="BE97" s="193">
        <f>IF(U97="základní",N97,0)</f>
        <v>0</v>
      </c>
      <c r="BF97" s="193">
        <f>IF(U97="snížená",N97,0)</f>
        <v>0</v>
      </c>
      <c r="BG97" s="193">
        <f>IF(U97="zákl. přenesená",N97,0)</f>
        <v>0</v>
      </c>
      <c r="BH97" s="193">
        <f>IF(U97="sníž. přenesená",N97,0)</f>
        <v>0</v>
      </c>
      <c r="BI97" s="193">
        <f>IF(U97="nulová",N97,0)</f>
        <v>0</v>
      </c>
      <c r="BJ97" s="192" t="s">
        <v>25</v>
      </c>
      <c r="BK97" s="189"/>
      <c r="BL97" s="189"/>
      <c r="BM97" s="189"/>
    </row>
    <row r="98" s="1" customFormat="1" ht="18" customHeight="1">
      <c r="B98" s="46"/>
      <c r="C98" s="47"/>
      <c r="D98" s="146" t="s">
        <v>172</v>
      </c>
      <c r="E98" s="136"/>
      <c r="F98" s="136"/>
      <c r="G98" s="136"/>
      <c r="H98" s="136"/>
      <c r="I98" s="47"/>
      <c r="J98" s="47"/>
      <c r="K98" s="47"/>
      <c r="L98" s="47"/>
      <c r="M98" s="47"/>
      <c r="N98" s="137">
        <f>ROUND(N88*T98,2)</f>
        <v>0</v>
      </c>
      <c r="O98" s="138"/>
      <c r="P98" s="138"/>
      <c r="Q98" s="138"/>
      <c r="R98" s="48"/>
      <c r="S98" s="189"/>
      <c r="T98" s="190"/>
      <c r="U98" s="191" t="s">
        <v>47</v>
      </c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92" t="s">
        <v>171</v>
      </c>
      <c r="AZ98" s="189"/>
      <c r="BA98" s="189"/>
      <c r="BB98" s="189"/>
      <c r="BC98" s="189"/>
      <c r="BD98" s="189"/>
      <c r="BE98" s="193">
        <f>IF(U98="základní",N98,0)</f>
        <v>0</v>
      </c>
      <c r="BF98" s="193">
        <f>IF(U98="snížená",N98,0)</f>
        <v>0</v>
      </c>
      <c r="BG98" s="193">
        <f>IF(U98="zákl. přenesená",N98,0)</f>
        <v>0</v>
      </c>
      <c r="BH98" s="193">
        <f>IF(U98="sníž. přenesená",N98,0)</f>
        <v>0</v>
      </c>
      <c r="BI98" s="193">
        <f>IF(U98="nulová",N98,0)</f>
        <v>0</v>
      </c>
      <c r="BJ98" s="192" t="s">
        <v>25</v>
      </c>
      <c r="BK98" s="189"/>
      <c r="BL98" s="189"/>
      <c r="BM98" s="189"/>
    </row>
    <row r="99" s="1" customFormat="1" ht="18" customHeight="1">
      <c r="B99" s="46"/>
      <c r="C99" s="47"/>
      <c r="D99" s="146" t="s">
        <v>173</v>
      </c>
      <c r="E99" s="136"/>
      <c r="F99" s="136"/>
      <c r="G99" s="136"/>
      <c r="H99" s="136"/>
      <c r="I99" s="47"/>
      <c r="J99" s="47"/>
      <c r="K99" s="47"/>
      <c r="L99" s="47"/>
      <c r="M99" s="47"/>
      <c r="N99" s="137">
        <f>ROUND(N88*T99,2)</f>
        <v>0</v>
      </c>
      <c r="O99" s="138"/>
      <c r="P99" s="138"/>
      <c r="Q99" s="138"/>
      <c r="R99" s="48"/>
      <c r="S99" s="189"/>
      <c r="T99" s="190"/>
      <c r="U99" s="191" t="s">
        <v>47</v>
      </c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92" t="s">
        <v>171</v>
      </c>
      <c r="AZ99" s="189"/>
      <c r="BA99" s="189"/>
      <c r="BB99" s="189"/>
      <c r="BC99" s="189"/>
      <c r="BD99" s="189"/>
      <c r="BE99" s="193">
        <f>IF(U99="základní",N99,0)</f>
        <v>0</v>
      </c>
      <c r="BF99" s="193">
        <f>IF(U99="snížená",N99,0)</f>
        <v>0</v>
      </c>
      <c r="BG99" s="193">
        <f>IF(U99="zákl. přenesená",N99,0)</f>
        <v>0</v>
      </c>
      <c r="BH99" s="193">
        <f>IF(U99="sníž. přenesená",N99,0)</f>
        <v>0</v>
      </c>
      <c r="BI99" s="193">
        <f>IF(U99="nulová",N99,0)</f>
        <v>0</v>
      </c>
      <c r="BJ99" s="192" t="s">
        <v>25</v>
      </c>
      <c r="BK99" s="189"/>
      <c r="BL99" s="189"/>
      <c r="BM99" s="189"/>
    </row>
    <row r="100" s="1" customFormat="1" ht="18" customHeight="1">
      <c r="B100" s="46"/>
      <c r="C100" s="47"/>
      <c r="D100" s="146" t="s">
        <v>174</v>
      </c>
      <c r="E100" s="136"/>
      <c r="F100" s="136"/>
      <c r="G100" s="136"/>
      <c r="H100" s="136"/>
      <c r="I100" s="47"/>
      <c r="J100" s="47"/>
      <c r="K100" s="47"/>
      <c r="L100" s="47"/>
      <c r="M100" s="47"/>
      <c r="N100" s="137">
        <f>ROUND(N88*T100,2)</f>
        <v>0</v>
      </c>
      <c r="O100" s="138"/>
      <c r="P100" s="138"/>
      <c r="Q100" s="138"/>
      <c r="R100" s="48"/>
      <c r="S100" s="189"/>
      <c r="T100" s="190"/>
      <c r="U100" s="191" t="s">
        <v>47</v>
      </c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92" t="s">
        <v>171</v>
      </c>
      <c r="AZ100" s="189"/>
      <c r="BA100" s="189"/>
      <c r="BB100" s="189"/>
      <c r="BC100" s="189"/>
      <c r="BD100" s="189"/>
      <c r="BE100" s="193">
        <f>IF(U100="základní",N100,0)</f>
        <v>0</v>
      </c>
      <c r="BF100" s="193">
        <f>IF(U100="snížená",N100,0)</f>
        <v>0</v>
      </c>
      <c r="BG100" s="193">
        <f>IF(U100="zákl. přenesená",N100,0)</f>
        <v>0</v>
      </c>
      <c r="BH100" s="193">
        <f>IF(U100="sníž. přenesená",N100,0)</f>
        <v>0</v>
      </c>
      <c r="BI100" s="193">
        <f>IF(U100="nulová",N100,0)</f>
        <v>0</v>
      </c>
      <c r="BJ100" s="192" t="s">
        <v>25</v>
      </c>
      <c r="BK100" s="189"/>
      <c r="BL100" s="189"/>
      <c r="BM100" s="189"/>
    </row>
    <row r="101" s="1" customFormat="1" ht="18" customHeight="1">
      <c r="B101" s="46"/>
      <c r="C101" s="47"/>
      <c r="D101" s="146" t="s">
        <v>175</v>
      </c>
      <c r="E101" s="136"/>
      <c r="F101" s="136"/>
      <c r="G101" s="136"/>
      <c r="H101" s="136"/>
      <c r="I101" s="47"/>
      <c r="J101" s="47"/>
      <c r="K101" s="47"/>
      <c r="L101" s="47"/>
      <c r="M101" s="47"/>
      <c r="N101" s="137">
        <f>ROUND(N88*T101,2)</f>
        <v>0</v>
      </c>
      <c r="O101" s="138"/>
      <c r="P101" s="138"/>
      <c r="Q101" s="138"/>
      <c r="R101" s="48"/>
      <c r="S101" s="189"/>
      <c r="T101" s="190"/>
      <c r="U101" s="191" t="s">
        <v>47</v>
      </c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92" t="s">
        <v>171</v>
      </c>
      <c r="AZ101" s="189"/>
      <c r="BA101" s="189"/>
      <c r="BB101" s="189"/>
      <c r="BC101" s="189"/>
      <c r="BD101" s="189"/>
      <c r="BE101" s="193">
        <f>IF(U101="základní",N101,0)</f>
        <v>0</v>
      </c>
      <c r="BF101" s="193">
        <f>IF(U101="snížená",N101,0)</f>
        <v>0</v>
      </c>
      <c r="BG101" s="193">
        <f>IF(U101="zákl. přenesená",N101,0)</f>
        <v>0</v>
      </c>
      <c r="BH101" s="193">
        <f>IF(U101="sníž. přenesená",N101,0)</f>
        <v>0</v>
      </c>
      <c r="BI101" s="193">
        <f>IF(U101="nulová",N101,0)</f>
        <v>0</v>
      </c>
      <c r="BJ101" s="192" t="s">
        <v>25</v>
      </c>
      <c r="BK101" s="189"/>
      <c r="BL101" s="189"/>
      <c r="BM101" s="189"/>
    </row>
    <row r="102" s="1" customFormat="1" ht="18" customHeight="1">
      <c r="B102" s="46"/>
      <c r="C102" s="47"/>
      <c r="D102" s="136" t="s">
        <v>176</v>
      </c>
      <c r="E102" s="47"/>
      <c r="F102" s="47"/>
      <c r="G102" s="47"/>
      <c r="H102" s="47"/>
      <c r="I102" s="47"/>
      <c r="J102" s="47"/>
      <c r="K102" s="47"/>
      <c r="L102" s="47"/>
      <c r="M102" s="47"/>
      <c r="N102" s="137">
        <f>ROUND(N88*T102,2)</f>
        <v>0</v>
      </c>
      <c r="O102" s="138"/>
      <c r="P102" s="138"/>
      <c r="Q102" s="138"/>
      <c r="R102" s="48"/>
      <c r="S102" s="189"/>
      <c r="T102" s="194"/>
      <c r="U102" s="195" t="s">
        <v>47</v>
      </c>
      <c r="V102" s="189"/>
      <c r="W102" s="189"/>
      <c r="X102" s="189"/>
      <c r="Y102" s="189"/>
      <c r="Z102" s="189"/>
      <c r="AA102" s="189"/>
      <c r="AB102" s="189"/>
      <c r="AC102" s="189"/>
      <c r="AD102" s="189"/>
      <c r="AE102" s="189"/>
      <c r="AF102" s="189"/>
      <c r="AG102" s="189"/>
      <c r="AH102" s="189"/>
      <c r="AI102" s="189"/>
      <c r="AJ102" s="189"/>
      <c r="AK102" s="189"/>
      <c r="AL102" s="189"/>
      <c r="AM102" s="189"/>
      <c r="AN102" s="189"/>
      <c r="AO102" s="189"/>
      <c r="AP102" s="189"/>
      <c r="AQ102" s="189"/>
      <c r="AR102" s="189"/>
      <c r="AS102" s="189"/>
      <c r="AT102" s="189"/>
      <c r="AU102" s="189"/>
      <c r="AV102" s="189"/>
      <c r="AW102" s="189"/>
      <c r="AX102" s="189"/>
      <c r="AY102" s="192" t="s">
        <v>177</v>
      </c>
      <c r="AZ102" s="189"/>
      <c r="BA102" s="189"/>
      <c r="BB102" s="189"/>
      <c r="BC102" s="189"/>
      <c r="BD102" s="189"/>
      <c r="BE102" s="193">
        <f>IF(U102="základní",N102,0)</f>
        <v>0</v>
      </c>
      <c r="BF102" s="193">
        <f>IF(U102="snížená",N102,0)</f>
        <v>0</v>
      </c>
      <c r="BG102" s="193">
        <f>IF(U102="zákl. přenesená",N102,0)</f>
        <v>0</v>
      </c>
      <c r="BH102" s="193">
        <f>IF(U102="sníž. přenesená",N102,0)</f>
        <v>0</v>
      </c>
      <c r="BI102" s="193">
        <f>IF(U102="nulová",N102,0)</f>
        <v>0</v>
      </c>
      <c r="BJ102" s="192" t="s">
        <v>25</v>
      </c>
      <c r="BK102" s="189"/>
      <c r="BL102" s="189"/>
      <c r="BM102" s="189"/>
    </row>
    <row r="103" s="1" customFormat="1">
      <c r="B103" s="46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8"/>
      <c r="T103" s="171"/>
      <c r="U103" s="171"/>
    </row>
    <row r="104" s="1" customFormat="1" ht="29.28" customHeight="1">
      <c r="B104" s="46"/>
      <c r="C104" s="150" t="s">
        <v>141</v>
      </c>
      <c r="D104" s="151"/>
      <c r="E104" s="151"/>
      <c r="F104" s="151"/>
      <c r="G104" s="151"/>
      <c r="H104" s="151"/>
      <c r="I104" s="151"/>
      <c r="J104" s="151"/>
      <c r="K104" s="151"/>
      <c r="L104" s="152">
        <f>ROUND(SUM(N88+N96),2)</f>
        <v>0</v>
      </c>
      <c r="M104" s="152"/>
      <c r="N104" s="152"/>
      <c r="O104" s="152"/>
      <c r="P104" s="152"/>
      <c r="Q104" s="152"/>
      <c r="R104" s="48"/>
      <c r="T104" s="171"/>
      <c r="U104" s="171"/>
    </row>
    <row r="105" s="1" customFormat="1" ht="6.96" customHeight="1">
      <c r="B105" s="75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7"/>
      <c r="T105" s="171"/>
      <c r="U105" s="171"/>
    </row>
    <row r="109" s="1" customFormat="1" ht="6.96" customHeight="1">
      <c r="B109" s="78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80"/>
    </row>
    <row r="110" s="1" customFormat="1" ht="36.96" customHeight="1">
      <c r="B110" s="46"/>
      <c r="C110" s="27" t="s">
        <v>178</v>
      </c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8"/>
    </row>
    <row r="111" s="1" customFormat="1" ht="6.96" customHeight="1">
      <c r="B111" s="46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8"/>
    </row>
    <row r="112" s="1" customFormat="1" ht="30" customHeight="1">
      <c r="B112" s="46"/>
      <c r="C112" s="38" t="s">
        <v>19</v>
      </c>
      <c r="D112" s="47"/>
      <c r="E112" s="47"/>
      <c r="F112" s="155" t="str">
        <f>F6</f>
        <v>Demolice výkrmny prasat Gigant Mimoň-vrchní stavba</v>
      </c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47"/>
      <c r="R112" s="48"/>
    </row>
    <row r="113" s="1" customFormat="1" ht="36.96" customHeight="1">
      <c r="B113" s="46"/>
      <c r="C113" s="85" t="s">
        <v>149</v>
      </c>
      <c r="D113" s="47"/>
      <c r="E113" s="47"/>
      <c r="F113" s="87" t="str">
        <f>F7</f>
        <v>SO 04a - Demolice sila laminát</v>
      </c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8"/>
    </row>
    <row r="114" s="1" customFormat="1" ht="6.96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8"/>
    </row>
    <row r="115" s="1" customFormat="1" ht="18" customHeight="1">
      <c r="B115" s="46"/>
      <c r="C115" s="38" t="s">
        <v>26</v>
      </c>
      <c r="D115" s="47"/>
      <c r="E115" s="47"/>
      <c r="F115" s="33" t="str">
        <f>F9</f>
        <v xml:space="preserve"> </v>
      </c>
      <c r="G115" s="47"/>
      <c r="H115" s="47"/>
      <c r="I115" s="47"/>
      <c r="J115" s="47"/>
      <c r="K115" s="38" t="s">
        <v>28</v>
      </c>
      <c r="L115" s="47"/>
      <c r="M115" s="90" t="str">
        <f>IF(O9="","",O9)</f>
        <v>14. 6. 2018</v>
      </c>
      <c r="N115" s="90"/>
      <c r="O115" s="90"/>
      <c r="P115" s="90"/>
      <c r="Q115" s="47"/>
      <c r="R115" s="48"/>
    </row>
    <row r="116" s="1" customFormat="1" ht="6.96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>
      <c r="B117" s="46"/>
      <c r="C117" s="38" t="s">
        <v>32</v>
      </c>
      <c r="D117" s="47"/>
      <c r="E117" s="47"/>
      <c r="F117" s="33" t="str">
        <f>E12</f>
        <v xml:space="preserve">Město Mimoň </v>
      </c>
      <c r="G117" s="47"/>
      <c r="H117" s="47"/>
      <c r="I117" s="47"/>
      <c r="J117" s="47"/>
      <c r="K117" s="38" t="s">
        <v>39</v>
      </c>
      <c r="L117" s="47"/>
      <c r="M117" s="33" t="str">
        <f>E18</f>
        <v xml:space="preserve"> </v>
      </c>
      <c r="N117" s="33"/>
      <c r="O117" s="33"/>
      <c r="P117" s="33"/>
      <c r="Q117" s="33"/>
      <c r="R117" s="48"/>
    </row>
    <row r="118" s="1" customFormat="1" ht="14.4" customHeight="1">
      <c r="B118" s="46"/>
      <c r="C118" s="38" t="s">
        <v>37</v>
      </c>
      <c r="D118" s="47"/>
      <c r="E118" s="47"/>
      <c r="F118" s="33" t="str">
        <f>IF(E15="","",E15)</f>
        <v>Vyplň údaj</v>
      </c>
      <c r="G118" s="47"/>
      <c r="H118" s="47"/>
      <c r="I118" s="47"/>
      <c r="J118" s="47"/>
      <c r="K118" s="38" t="s">
        <v>40</v>
      </c>
      <c r="L118" s="47"/>
      <c r="M118" s="33" t="str">
        <f>E21</f>
        <v>Malec</v>
      </c>
      <c r="N118" s="33"/>
      <c r="O118" s="33"/>
      <c r="P118" s="33"/>
      <c r="Q118" s="33"/>
      <c r="R118" s="48"/>
    </row>
    <row r="119" s="1" customFormat="1" ht="10.32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8" customFormat="1" ht="29.28" customHeight="1">
      <c r="B120" s="196"/>
      <c r="C120" s="197" t="s">
        <v>179</v>
      </c>
      <c r="D120" s="198" t="s">
        <v>180</v>
      </c>
      <c r="E120" s="198" t="s">
        <v>64</v>
      </c>
      <c r="F120" s="198" t="s">
        <v>181</v>
      </c>
      <c r="G120" s="198"/>
      <c r="H120" s="198"/>
      <c r="I120" s="198"/>
      <c r="J120" s="198" t="s">
        <v>182</v>
      </c>
      <c r="K120" s="198" t="s">
        <v>183</v>
      </c>
      <c r="L120" s="198" t="s">
        <v>184</v>
      </c>
      <c r="M120" s="198"/>
      <c r="N120" s="198" t="s">
        <v>154</v>
      </c>
      <c r="O120" s="198"/>
      <c r="P120" s="198"/>
      <c r="Q120" s="199"/>
      <c r="R120" s="200"/>
      <c r="T120" s="106" t="s">
        <v>185</v>
      </c>
      <c r="U120" s="107" t="s">
        <v>46</v>
      </c>
      <c r="V120" s="107" t="s">
        <v>186</v>
      </c>
      <c r="W120" s="107" t="s">
        <v>187</v>
      </c>
      <c r="X120" s="107" t="s">
        <v>188</v>
      </c>
      <c r="Y120" s="107" t="s">
        <v>189</v>
      </c>
      <c r="Z120" s="107" t="s">
        <v>190</v>
      </c>
      <c r="AA120" s="108" t="s">
        <v>191</v>
      </c>
    </row>
    <row r="121" s="1" customFormat="1" ht="29.28" customHeight="1">
      <c r="B121" s="46"/>
      <c r="C121" s="110" t="s">
        <v>151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201">
        <f>BK121</f>
        <v>0</v>
      </c>
      <c r="O121" s="202"/>
      <c r="P121" s="202"/>
      <c r="Q121" s="202"/>
      <c r="R121" s="48"/>
      <c r="T121" s="109"/>
      <c r="U121" s="67"/>
      <c r="V121" s="67"/>
      <c r="W121" s="203">
        <f>W122+W132+W135</f>
        <v>0</v>
      </c>
      <c r="X121" s="67"/>
      <c r="Y121" s="203">
        <f>Y122+Y132+Y135</f>
        <v>0</v>
      </c>
      <c r="Z121" s="67"/>
      <c r="AA121" s="204">
        <f>AA122+AA132+AA135</f>
        <v>160</v>
      </c>
      <c r="AT121" s="22" t="s">
        <v>81</v>
      </c>
      <c r="AU121" s="22" t="s">
        <v>156</v>
      </c>
      <c r="BK121" s="205">
        <f>BK122+BK132+BK135</f>
        <v>0</v>
      </c>
    </row>
    <row r="122" s="9" customFormat="1" ht="37.44" customHeight="1">
      <c r="B122" s="206"/>
      <c r="C122" s="207"/>
      <c r="D122" s="208" t="s">
        <v>157</v>
      </c>
      <c r="E122" s="208"/>
      <c r="F122" s="208"/>
      <c r="G122" s="208"/>
      <c r="H122" s="208"/>
      <c r="I122" s="208"/>
      <c r="J122" s="208"/>
      <c r="K122" s="208"/>
      <c r="L122" s="208"/>
      <c r="M122" s="208"/>
      <c r="N122" s="185">
        <f>BK122</f>
        <v>0</v>
      </c>
      <c r="O122" s="178"/>
      <c r="P122" s="178"/>
      <c r="Q122" s="178"/>
      <c r="R122" s="209"/>
      <c r="T122" s="210"/>
      <c r="U122" s="207"/>
      <c r="V122" s="207"/>
      <c r="W122" s="211">
        <f>W123+W126</f>
        <v>0</v>
      </c>
      <c r="X122" s="207"/>
      <c r="Y122" s="211">
        <f>Y123+Y126</f>
        <v>0</v>
      </c>
      <c r="Z122" s="207"/>
      <c r="AA122" s="212">
        <f>AA123+AA126</f>
        <v>160</v>
      </c>
      <c r="AR122" s="213" t="s">
        <v>25</v>
      </c>
      <c r="AT122" s="214" t="s">
        <v>81</v>
      </c>
      <c r="AU122" s="214" t="s">
        <v>82</v>
      </c>
      <c r="AY122" s="213" t="s">
        <v>192</v>
      </c>
      <c r="BK122" s="215">
        <f>BK123+BK126</f>
        <v>0</v>
      </c>
    </row>
    <row r="123" s="9" customFormat="1" ht="19.92" customHeight="1">
      <c r="B123" s="206"/>
      <c r="C123" s="207"/>
      <c r="D123" s="216" t="s">
        <v>159</v>
      </c>
      <c r="E123" s="216"/>
      <c r="F123" s="216"/>
      <c r="G123" s="216"/>
      <c r="H123" s="216"/>
      <c r="I123" s="216"/>
      <c r="J123" s="216"/>
      <c r="K123" s="216"/>
      <c r="L123" s="216"/>
      <c r="M123" s="216"/>
      <c r="N123" s="217">
        <f>BK123</f>
        <v>0</v>
      </c>
      <c r="O123" s="218"/>
      <c r="P123" s="218"/>
      <c r="Q123" s="218"/>
      <c r="R123" s="209"/>
      <c r="T123" s="210"/>
      <c r="U123" s="207"/>
      <c r="V123" s="207"/>
      <c r="W123" s="211">
        <f>SUM(W124:W125)</f>
        <v>0</v>
      </c>
      <c r="X123" s="207"/>
      <c r="Y123" s="211">
        <f>SUM(Y124:Y125)</f>
        <v>0</v>
      </c>
      <c r="Z123" s="207"/>
      <c r="AA123" s="212">
        <f>SUM(AA124:AA125)</f>
        <v>160</v>
      </c>
      <c r="AR123" s="213" t="s">
        <v>25</v>
      </c>
      <c r="AT123" s="214" t="s">
        <v>81</v>
      </c>
      <c r="AU123" s="214" t="s">
        <v>25</v>
      </c>
      <c r="AY123" s="213" t="s">
        <v>192</v>
      </c>
      <c r="BK123" s="215">
        <f>SUM(BK124:BK125)</f>
        <v>0</v>
      </c>
    </row>
    <row r="124" s="1" customFormat="1" ht="16.5" customHeight="1">
      <c r="B124" s="46"/>
      <c r="C124" s="219" t="s">
        <v>25</v>
      </c>
      <c r="D124" s="219" t="s">
        <v>193</v>
      </c>
      <c r="E124" s="220" t="s">
        <v>462</v>
      </c>
      <c r="F124" s="221" t="s">
        <v>463</v>
      </c>
      <c r="G124" s="221"/>
      <c r="H124" s="221"/>
      <c r="I124" s="221"/>
      <c r="J124" s="222" t="s">
        <v>215</v>
      </c>
      <c r="K124" s="223">
        <v>80</v>
      </c>
      <c r="L124" s="224">
        <v>0</v>
      </c>
      <c r="M124" s="225"/>
      <c r="N124" s="226">
        <f>ROUND(L124*K124,2)</f>
        <v>0</v>
      </c>
      <c r="O124" s="226"/>
      <c r="P124" s="226"/>
      <c r="Q124" s="226"/>
      <c r="R124" s="48"/>
      <c r="T124" s="227" t="s">
        <v>23</v>
      </c>
      <c r="U124" s="56" t="s">
        <v>47</v>
      </c>
      <c r="V124" s="47"/>
      <c r="W124" s="228">
        <f>V124*K124</f>
        <v>0</v>
      </c>
      <c r="X124" s="228">
        <v>0</v>
      </c>
      <c r="Y124" s="228">
        <f>X124*K124</f>
        <v>0</v>
      </c>
      <c r="Z124" s="228">
        <v>2</v>
      </c>
      <c r="AA124" s="229">
        <f>Z124*K124</f>
        <v>160</v>
      </c>
      <c r="AR124" s="22" t="s">
        <v>197</v>
      </c>
      <c r="AT124" s="22" t="s">
        <v>193</v>
      </c>
      <c r="AU124" s="22" t="s">
        <v>147</v>
      </c>
      <c r="AY124" s="22" t="s">
        <v>192</v>
      </c>
      <c r="BE124" s="142">
        <f>IF(U124="základní",N124,0)</f>
        <v>0</v>
      </c>
      <c r="BF124" s="142">
        <f>IF(U124="snížená",N124,0)</f>
        <v>0</v>
      </c>
      <c r="BG124" s="142">
        <f>IF(U124="zákl. přenesená",N124,0)</f>
        <v>0</v>
      </c>
      <c r="BH124" s="142">
        <f>IF(U124="sníž. přenesená",N124,0)</f>
        <v>0</v>
      </c>
      <c r="BI124" s="142">
        <f>IF(U124="nulová",N124,0)</f>
        <v>0</v>
      </c>
      <c r="BJ124" s="22" t="s">
        <v>25</v>
      </c>
      <c r="BK124" s="142">
        <f>ROUND(L124*K124,2)</f>
        <v>0</v>
      </c>
      <c r="BL124" s="22" t="s">
        <v>197</v>
      </c>
      <c r="BM124" s="22" t="s">
        <v>464</v>
      </c>
    </row>
    <row r="125" s="10" customFormat="1" ht="16.5" customHeight="1">
      <c r="B125" s="238"/>
      <c r="C125" s="239"/>
      <c r="D125" s="239"/>
      <c r="E125" s="240" t="s">
        <v>23</v>
      </c>
      <c r="F125" s="241" t="s">
        <v>465</v>
      </c>
      <c r="G125" s="242"/>
      <c r="H125" s="242"/>
      <c r="I125" s="242"/>
      <c r="J125" s="239"/>
      <c r="K125" s="243">
        <v>80</v>
      </c>
      <c r="L125" s="239"/>
      <c r="M125" s="239"/>
      <c r="N125" s="239"/>
      <c r="O125" s="239"/>
      <c r="P125" s="239"/>
      <c r="Q125" s="239"/>
      <c r="R125" s="244"/>
      <c r="T125" s="245"/>
      <c r="U125" s="239"/>
      <c r="V125" s="239"/>
      <c r="W125" s="239"/>
      <c r="X125" s="239"/>
      <c r="Y125" s="239"/>
      <c r="Z125" s="239"/>
      <c r="AA125" s="246"/>
      <c r="AT125" s="247" t="s">
        <v>204</v>
      </c>
      <c r="AU125" s="247" t="s">
        <v>147</v>
      </c>
      <c r="AV125" s="10" t="s">
        <v>147</v>
      </c>
      <c r="AW125" s="10" t="s">
        <v>205</v>
      </c>
      <c r="AX125" s="10" t="s">
        <v>25</v>
      </c>
      <c r="AY125" s="247" t="s">
        <v>192</v>
      </c>
    </row>
    <row r="126" s="9" customFormat="1" ht="29.88" customHeight="1">
      <c r="B126" s="206"/>
      <c r="C126" s="207"/>
      <c r="D126" s="216" t="s">
        <v>161</v>
      </c>
      <c r="E126" s="216"/>
      <c r="F126" s="216"/>
      <c r="G126" s="216"/>
      <c r="H126" s="216"/>
      <c r="I126" s="216"/>
      <c r="J126" s="216"/>
      <c r="K126" s="216"/>
      <c r="L126" s="216"/>
      <c r="M126" s="216"/>
      <c r="N126" s="217">
        <f>BK126</f>
        <v>0</v>
      </c>
      <c r="O126" s="218"/>
      <c r="P126" s="218"/>
      <c r="Q126" s="218"/>
      <c r="R126" s="209"/>
      <c r="T126" s="210"/>
      <c r="U126" s="207"/>
      <c r="V126" s="207"/>
      <c r="W126" s="211">
        <f>SUM(W127:W131)</f>
        <v>0</v>
      </c>
      <c r="X126" s="207"/>
      <c r="Y126" s="211">
        <f>SUM(Y127:Y131)</f>
        <v>0</v>
      </c>
      <c r="Z126" s="207"/>
      <c r="AA126" s="212">
        <f>SUM(AA127:AA131)</f>
        <v>0</v>
      </c>
      <c r="AR126" s="213" t="s">
        <v>25</v>
      </c>
      <c r="AT126" s="214" t="s">
        <v>81</v>
      </c>
      <c r="AU126" s="214" t="s">
        <v>25</v>
      </c>
      <c r="AY126" s="213" t="s">
        <v>192</v>
      </c>
      <c r="BK126" s="215">
        <f>SUM(BK127:BK131)</f>
        <v>0</v>
      </c>
    </row>
    <row r="127" s="1" customFormat="1" ht="38.25" customHeight="1">
      <c r="B127" s="46"/>
      <c r="C127" s="219" t="s">
        <v>147</v>
      </c>
      <c r="D127" s="219" t="s">
        <v>193</v>
      </c>
      <c r="E127" s="220" t="s">
        <v>253</v>
      </c>
      <c r="F127" s="221" t="s">
        <v>254</v>
      </c>
      <c r="G127" s="221"/>
      <c r="H127" s="221"/>
      <c r="I127" s="221"/>
      <c r="J127" s="222" t="s">
        <v>245</v>
      </c>
      <c r="K127" s="223">
        <v>160</v>
      </c>
      <c r="L127" s="224">
        <v>0</v>
      </c>
      <c r="M127" s="225"/>
      <c r="N127" s="226">
        <f>ROUND(L127*K127,2)</f>
        <v>0</v>
      </c>
      <c r="O127" s="226"/>
      <c r="P127" s="226"/>
      <c r="Q127" s="226"/>
      <c r="R127" s="48"/>
      <c r="T127" s="227" t="s">
        <v>23</v>
      </c>
      <c r="U127" s="56" t="s">
        <v>47</v>
      </c>
      <c r="V127" s="47"/>
      <c r="W127" s="228">
        <f>V127*K127</f>
        <v>0</v>
      </c>
      <c r="X127" s="228">
        <v>0</v>
      </c>
      <c r="Y127" s="228">
        <f>X127*K127</f>
        <v>0</v>
      </c>
      <c r="Z127" s="228">
        <v>0</v>
      </c>
      <c r="AA127" s="229">
        <f>Z127*K127</f>
        <v>0</v>
      </c>
      <c r="AR127" s="22" t="s">
        <v>197</v>
      </c>
      <c r="AT127" s="22" t="s">
        <v>193</v>
      </c>
      <c r="AU127" s="22" t="s">
        <v>147</v>
      </c>
      <c r="AY127" s="22" t="s">
        <v>192</v>
      </c>
      <c r="BE127" s="142">
        <f>IF(U127="základní",N127,0)</f>
        <v>0</v>
      </c>
      <c r="BF127" s="142">
        <f>IF(U127="snížená",N127,0)</f>
        <v>0</v>
      </c>
      <c r="BG127" s="142">
        <f>IF(U127="zákl. přenesená",N127,0)</f>
        <v>0</v>
      </c>
      <c r="BH127" s="142">
        <f>IF(U127="sníž. přenesená",N127,0)</f>
        <v>0</v>
      </c>
      <c r="BI127" s="142">
        <f>IF(U127="nulová",N127,0)</f>
        <v>0</v>
      </c>
      <c r="BJ127" s="22" t="s">
        <v>25</v>
      </c>
      <c r="BK127" s="142">
        <f>ROUND(L127*K127,2)</f>
        <v>0</v>
      </c>
      <c r="BL127" s="22" t="s">
        <v>197</v>
      </c>
      <c r="BM127" s="22" t="s">
        <v>466</v>
      </c>
    </row>
    <row r="128" s="1" customFormat="1" ht="38.25" customHeight="1">
      <c r="B128" s="46"/>
      <c r="C128" s="219" t="s">
        <v>207</v>
      </c>
      <c r="D128" s="219" t="s">
        <v>193</v>
      </c>
      <c r="E128" s="220" t="s">
        <v>449</v>
      </c>
      <c r="F128" s="221" t="s">
        <v>450</v>
      </c>
      <c r="G128" s="221"/>
      <c r="H128" s="221"/>
      <c r="I128" s="221"/>
      <c r="J128" s="222" t="s">
        <v>245</v>
      </c>
      <c r="K128" s="223">
        <v>160</v>
      </c>
      <c r="L128" s="224">
        <v>0</v>
      </c>
      <c r="M128" s="225"/>
      <c r="N128" s="226">
        <f>ROUND(L128*K128,2)</f>
        <v>0</v>
      </c>
      <c r="O128" s="226"/>
      <c r="P128" s="226"/>
      <c r="Q128" s="226"/>
      <c r="R128" s="48"/>
      <c r="T128" s="227" t="s">
        <v>23</v>
      </c>
      <c r="U128" s="56" t="s">
        <v>47</v>
      </c>
      <c r="V128" s="47"/>
      <c r="W128" s="228">
        <f>V128*K128</f>
        <v>0</v>
      </c>
      <c r="X128" s="228">
        <v>0</v>
      </c>
      <c r="Y128" s="228">
        <f>X128*K128</f>
        <v>0</v>
      </c>
      <c r="Z128" s="228">
        <v>0</v>
      </c>
      <c r="AA128" s="229">
        <f>Z128*K128</f>
        <v>0</v>
      </c>
      <c r="AR128" s="22" t="s">
        <v>197</v>
      </c>
      <c r="AT128" s="22" t="s">
        <v>193</v>
      </c>
      <c r="AU128" s="22" t="s">
        <v>147</v>
      </c>
      <c r="AY128" s="22" t="s">
        <v>192</v>
      </c>
      <c r="BE128" s="142">
        <f>IF(U128="základní",N128,0)</f>
        <v>0</v>
      </c>
      <c r="BF128" s="142">
        <f>IF(U128="snížená",N128,0)</f>
        <v>0</v>
      </c>
      <c r="BG128" s="142">
        <f>IF(U128="zákl. přenesená",N128,0)</f>
        <v>0</v>
      </c>
      <c r="BH128" s="142">
        <f>IF(U128="sníž. přenesená",N128,0)</f>
        <v>0</v>
      </c>
      <c r="BI128" s="142">
        <f>IF(U128="nulová",N128,0)</f>
        <v>0</v>
      </c>
      <c r="BJ128" s="22" t="s">
        <v>25</v>
      </c>
      <c r="BK128" s="142">
        <f>ROUND(L128*K128,2)</f>
        <v>0</v>
      </c>
      <c r="BL128" s="22" t="s">
        <v>197</v>
      </c>
      <c r="BM128" s="22" t="s">
        <v>467</v>
      </c>
    </row>
    <row r="129" s="1" customFormat="1" ht="25.5" customHeight="1">
      <c r="B129" s="46"/>
      <c r="C129" s="219" t="s">
        <v>197</v>
      </c>
      <c r="D129" s="219" t="s">
        <v>193</v>
      </c>
      <c r="E129" s="220" t="s">
        <v>268</v>
      </c>
      <c r="F129" s="221" t="s">
        <v>269</v>
      </c>
      <c r="G129" s="221"/>
      <c r="H129" s="221"/>
      <c r="I129" s="221"/>
      <c r="J129" s="222" t="s">
        <v>245</v>
      </c>
      <c r="K129" s="223">
        <v>1820</v>
      </c>
      <c r="L129" s="224">
        <v>0</v>
      </c>
      <c r="M129" s="225"/>
      <c r="N129" s="226">
        <f>ROUND(L129*K129,2)</f>
        <v>0</v>
      </c>
      <c r="O129" s="226"/>
      <c r="P129" s="226"/>
      <c r="Q129" s="226"/>
      <c r="R129" s="48"/>
      <c r="T129" s="227" t="s">
        <v>23</v>
      </c>
      <c r="U129" s="56" t="s">
        <v>47</v>
      </c>
      <c r="V129" s="47"/>
      <c r="W129" s="228">
        <f>V129*K129</f>
        <v>0</v>
      </c>
      <c r="X129" s="228">
        <v>0</v>
      </c>
      <c r="Y129" s="228">
        <f>X129*K129</f>
        <v>0</v>
      </c>
      <c r="Z129" s="228">
        <v>0</v>
      </c>
      <c r="AA129" s="229">
        <f>Z129*K129</f>
        <v>0</v>
      </c>
      <c r="AR129" s="22" t="s">
        <v>197</v>
      </c>
      <c r="AT129" s="22" t="s">
        <v>193</v>
      </c>
      <c r="AU129" s="22" t="s">
        <v>147</v>
      </c>
      <c r="AY129" s="22" t="s">
        <v>192</v>
      </c>
      <c r="BE129" s="142">
        <f>IF(U129="základní",N129,0)</f>
        <v>0</v>
      </c>
      <c r="BF129" s="142">
        <f>IF(U129="snížená",N129,0)</f>
        <v>0</v>
      </c>
      <c r="BG129" s="142">
        <f>IF(U129="zákl. přenesená",N129,0)</f>
        <v>0</v>
      </c>
      <c r="BH129" s="142">
        <f>IF(U129="sníž. přenesená",N129,0)</f>
        <v>0</v>
      </c>
      <c r="BI129" s="142">
        <f>IF(U129="nulová",N129,0)</f>
        <v>0</v>
      </c>
      <c r="BJ129" s="22" t="s">
        <v>25</v>
      </c>
      <c r="BK129" s="142">
        <f>ROUND(L129*K129,2)</f>
        <v>0</v>
      </c>
      <c r="BL129" s="22" t="s">
        <v>197</v>
      </c>
      <c r="BM129" s="22" t="s">
        <v>468</v>
      </c>
    </row>
    <row r="130" s="10" customFormat="1" ht="16.5" customHeight="1">
      <c r="B130" s="238"/>
      <c r="C130" s="239"/>
      <c r="D130" s="239"/>
      <c r="E130" s="240" t="s">
        <v>23</v>
      </c>
      <c r="F130" s="241" t="s">
        <v>469</v>
      </c>
      <c r="G130" s="242"/>
      <c r="H130" s="242"/>
      <c r="I130" s="242"/>
      <c r="J130" s="239"/>
      <c r="K130" s="243">
        <v>1820</v>
      </c>
      <c r="L130" s="239"/>
      <c r="M130" s="239"/>
      <c r="N130" s="239"/>
      <c r="O130" s="239"/>
      <c r="P130" s="239"/>
      <c r="Q130" s="239"/>
      <c r="R130" s="244"/>
      <c r="T130" s="245"/>
      <c r="U130" s="239"/>
      <c r="V130" s="239"/>
      <c r="W130" s="239"/>
      <c r="X130" s="239"/>
      <c r="Y130" s="239"/>
      <c r="Z130" s="239"/>
      <c r="AA130" s="246"/>
      <c r="AT130" s="247" t="s">
        <v>204</v>
      </c>
      <c r="AU130" s="247" t="s">
        <v>147</v>
      </c>
      <c r="AV130" s="10" t="s">
        <v>147</v>
      </c>
      <c r="AW130" s="10" t="s">
        <v>205</v>
      </c>
      <c r="AX130" s="10" t="s">
        <v>25</v>
      </c>
      <c r="AY130" s="247" t="s">
        <v>192</v>
      </c>
    </row>
    <row r="131" s="1" customFormat="1" ht="25.5" customHeight="1">
      <c r="B131" s="46"/>
      <c r="C131" s="219" t="s">
        <v>121</v>
      </c>
      <c r="D131" s="219" t="s">
        <v>193</v>
      </c>
      <c r="E131" s="220" t="s">
        <v>273</v>
      </c>
      <c r="F131" s="221" t="s">
        <v>274</v>
      </c>
      <c r="G131" s="221"/>
      <c r="H131" s="221"/>
      <c r="I131" s="221"/>
      <c r="J131" s="222" t="s">
        <v>245</v>
      </c>
      <c r="K131" s="223">
        <v>160</v>
      </c>
      <c r="L131" s="224">
        <v>0</v>
      </c>
      <c r="M131" s="225"/>
      <c r="N131" s="226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197</v>
      </c>
      <c r="AT131" s="22" t="s">
        <v>193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470</v>
      </c>
    </row>
    <row r="132" s="9" customFormat="1" ht="37.44" customHeight="1">
      <c r="B132" s="206"/>
      <c r="C132" s="207"/>
      <c r="D132" s="208" t="s">
        <v>166</v>
      </c>
      <c r="E132" s="208"/>
      <c r="F132" s="208"/>
      <c r="G132" s="208"/>
      <c r="H132" s="208"/>
      <c r="I132" s="208"/>
      <c r="J132" s="208"/>
      <c r="K132" s="208"/>
      <c r="L132" s="208"/>
      <c r="M132" s="208"/>
      <c r="N132" s="268">
        <f>BK132</f>
        <v>0</v>
      </c>
      <c r="O132" s="269"/>
      <c r="P132" s="269"/>
      <c r="Q132" s="269"/>
      <c r="R132" s="209"/>
      <c r="T132" s="210"/>
      <c r="U132" s="207"/>
      <c r="V132" s="207"/>
      <c r="W132" s="211">
        <f>W133</f>
        <v>0</v>
      </c>
      <c r="X132" s="207"/>
      <c r="Y132" s="211">
        <f>Y133</f>
        <v>0</v>
      </c>
      <c r="Z132" s="207"/>
      <c r="AA132" s="212">
        <f>AA133</f>
        <v>0</v>
      </c>
      <c r="AR132" s="213" t="s">
        <v>25</v>
      </c>
      <c r="AT132" s="214" t="s">
        <v>81</v>
      </c>
      <c r="AU132" s="214" t="s">
        <v>82</v>
      </c>
      <c r="AY132" s="213" t="s">
        <v>192</v>
      </c>
      <c r="BK132" s="215">
        <f>BK133</f>
        <v>0</v>
      </c>
    </row>
    <row r="133" s="9" customFormat="1" ht="19.92" customHeight="1">
      <c r="B133" s="206"/>
      <c r="C133" s="207"/>
      <c r="D133" s="216" t="s">
        <v>461</v>
      </c>
      <c r="E133" s="216"/>
      <c r="F133" s="216"/>
      <c r="G133" s="216"/>
      <c r="H133" s="216"/>
      <c r="I133" s="216"/>
      <c r="J133" s="216"/>
      <c r="K133" s="216"/>
      <c r="L133" s="216"/>
      <c r="M133" s="216"/>
      <c r="N133" s="217">
        <f>BK133</f>
        <v>0</v>
      </c>
      <c r="O133" s="218"/>
      <c r="P133" s="218"/>
      <c r="Q133" s="218"/>
      <c r="R133" s="209"/>
      <c r="T133" s="210"/>
      <c r="U133" s="207"/>
      <c r="V133" s="207"/>
      <c r="W133" s="211">
        <f>W134</f>
        <v>0</v>
      </c>
      <c r="X133" s="207"/>
      <c r="Y133" s="211">
        <f>Y134</f>
        <v>0</v>
      </c>
      <c r="Z133" s="207"/>
      <c r="AA133" s="212">
        <f>AA134</f>
        <v>0</v>
      </c>
      <c r="AR133" s="213" t="s">
        <v>25</v>
      </c>
      <c r="AT133" s="214" t="s">
        <v>81</v>
      </c>
      <c r="AU133" s="214" t="s">
        <v>25</v>
      </c>
      <c r="AY133" s="213" t="s">
        <v>192</v>
      </c>
      <c r="BK133" s="215">
        <f>BK134</f>
        <v>0</v>
      </c>
    </row>
    <row r="134" s="1" customFormat="1" ht="25.5" customHeight="1">
      <c r="B134" s="46"/>
      <c r="C134" s="219" t="s">
        <v>223</v>
      </c>
      <c r="D134" s="219" t="s">
        <v>193</v>
      </c>
      <c r="E134" s="220" t="s">
        <v>471</v>
      </c>
      <c r="F134" s="221" t="s">
        <v>472</v>
      </c>
      <c r="G134" s="221"/>
      <c r="H134" s="221"/>
      <c r="I134" s="221"/>
      <c r="J134" s="222" t="s">
        <v>473</v>
      </c>
      <c r="K134" s="223">
        <v>12</v>
      </c>
      <c r="L134" s="224">
        <v>0</v>
      </c>
      <c r="M134" s="225"/>
      <c r="N134" s="226">
        <f>ROUND(L134*K134,2)</f>
        <v>0</v>
      </c>
      <c r="O134" s="226"/>
      <c r="P134" s="226"/>
      <c r="Q134" s="226"/>
      <c r="R134" s="48"/>
      <c r="T134" s="227" t="s">
        <v>23</v>
      </c>
      <c r="U134" s="56" t="s">
        <v>47</v>
      </c>
      <c r="V134" s="47"/>
      <c r="W134" s="228">
        <f>V134*K134</f>
        <v>0</v>
      </c>
      <c r="X134" s="228">
        <v>0</v>
      </c>
      <c r="Y134" s="228">
        <f>X134*K134</f>
        <v>0</v>
      </c>
      <c r="Z134" s="228">
        <v>0</v>
      </c>
      <c r="AA134" s="229">
        <f>Z134*K134</f>
        <v>0</v>
      </c>
      <c r="AR134" s="22" t="s">
        <v>197</v>
      </c>
      <c r="AT134" s="22" t="s">
        <v>193</v>
      </c>
      <c r="AU134" s="22" t="s">
        <v>147</v>
      </c>
      <c r="AY134" s="22" t="s">
        <v>192</v>
      </c>
      <c r="BE134" s="142">
        <f>IF(U134="základní",N134,0)</f>
        <v>0</v>
      </c>
      <c r="BF134" s="142">
        <f>IF(U134="snížená",N134,0)</f>
        <v>0</v>
      </c>
      <c r="BG134" s="142">
        <f>IF(U134="zákl. přenesená",N134,0)</f>
        <v>0</v>
      </c>
      <c r="BH134" s="142">
        <f>IF(U134="sníž. přenesená",N134,0)</f>
        <v>0</v>
      </c>
      <c r="BI134" s="142">
        <f>IF(U134="nulová",N134,0)</f>
        <v>0</v>
      </c>
      <c r="BJ134" s="22" t="s">
        <v>25</v>
      </c>
      <c r="BK134" s="142">
        <f>ROUND(L134*K134,2)</f>
        <v>0</v>
      </c>
      <c r="BL134" s="22" t="s">
        <v>197</v>
      </c>
      <c r="BM134" s="22" t="s">
        <v>25</v>
      </c>
    </row>
    <row r="135" s="1" customFormat="1" ht="49.92" customHeight="1">
      <c r="B135" s="46"/>
      <c r="C135" s="47"/>
      <c r="D135" s="208" t="s">
        <v>379</v>
      </c>
      <c r="E135" s="47"/>
      <c r="F135" s="47"/>
      <c r="G135" s="47"/>
      <c r="H135" s="47"/>
      <c r="I135" s="47"/>
      <c r="J135" s="47"/>
      <c r="K135" s="47"/>
      <c r="L135" s="47"/>
      <c r="M135" s="47"/>
      <c r="N135" s="270">
        <f>BK135</f>
        <v>0</v>
      </c>
      <c r="O135" s="271"/>
      <c r="P135" s="271"/>
      <c r="Q135" s="271"/>
      <c r="R135" s="48"/>
      <c r="T135" s="190"/>
      <c r="U135" s="47"/>
      <c r="V135" s="47"/>
      <c r="W135" s="47"/>
      <c r="X135" s="47"/>
      <c r="Y135" s="47"/>
      <c r="Z135" s="47"/>
      <c r="AA135" s="100"/>
      <c r="AT135" s="22" t="s">
        <v>81</v>
      </c>
      <c r="AU135" s="22" t="s">
        <v>82</v>
      </c>
      <c r="AY135" s="22" t="s">
        <v>380</v>
      </c>
      <c r="BK135" s="142">
        <f>SUM(BK136:BK140)</f>
        <v>0</v>
      </c>
    </row>
    <row r="136" s="1" customFormat="1" ht="22.32" customHeight="1">
      <c r="B136" s="46"/>
      <c r="C136" s="260" t="s">
        <v>23</v>
      </c>
      <c r="D136" s="260" t="s">
        <v>193</v>
      </c>
      <c r="E136" s="261" t="s">
        <v>23</v>
      </c>
      <c r="F136" s="262" t="s">
        <v>23</v>
      </c>
      <c r="G136" s="262"/>
      <c r="H136" s="262"/>
      <c r="I136" s="262"/>
      <c r="J136" s="263" t="s">
        <v>23</v>
      </c>
      <c r="K136" s="264"/>
      <c r="L136" s="224"/>
      <c r="M136" s="226"/>
      <c r="N136" s="226">
        <f>BK136</f>
        <v>0</v>
      </c>
      <c r="O136" s="226"/>
      <c r="P136" s="226"/>
      <c r="Q136" s="226"/>
      <c r="R136" s="48"/>
      <c r="T136" s="227" t="s">
        <v>23</v>
      </c>
      <c r="U136" s="265" t="s">
        <v>47</v>
      </c>
      <c r="V136" s="47"/>
      <c r="W136" s="47"/>
      <c r="X136" s="47"/>
      <c r="Y136" s="47"/>
      <c r="Z136" s="47"/>
      <c r="AA136" s="100"/>
      <c r="AT136" s="22" t="s">
        <v>380</v>
      </c>
      <c r="AU136" s="22" t="s">
        <v>25</v>
      </c>
      <c r="AY136" s="22" t="s">
        <v>380</v>
      </c>
      <c r="BE136" s="142">
        <f>IF(U136="základní",N136,0)</f>
        <v>0</v>
      </c>
      <c r="BF136" s="142">
        <f>IF(U136="snížená",N136,0)</f>
        <v>0</v>
      </c>
      <c r="BG136" s="142">
        <f>IF(U136="zákl. přenesená",N136,0)</f>
        <v>0</v>
      </c>
      <c r="BH136" s="142">
        <f>IF(U136="sníž. přenesená",N136,0)</f>
        <v>0</v>
      </c>
      <c r="BI136" s="142">
        <f>IF(U136="nulová",N136,0)</f>
        <v>0</v>
      </c>
      <c r="BJ136" s="22" t="s">
        <v>25</v>
      </c>
      <c r="BK136" s="142">
        <f>L136*K136</f>
        <v>0</v>
      </c>
    </row>
    <row r="137" s="1" customFormat="1" ht="22.32" customHeight="1">
      <c r="B137" s="46"/>
      <c r="C137" s="260" t="s">
        <v>23</v>
      </c>
      <c r="D137" s="260" t="s">
        <v>193</v>
      </c>
      <c r="E137" s="261" t="s">
        <v>23</v>
      </c>
      <c r="F137" s="262" t="s">
        <v>23</v>
      </c>
      <c r="G137" s="262"/>
      <c r="H137" s="262"/>
      <c r="I137" s="262"/>
      <c r="J137" s="263" t="s">
        <v>23</v>
      </c>
      <c r="K137" s="264"/>
      <c r="L137" s="224"/>
      <c r="M137" s="226"/>
      <c r="N137" s="226">
        <f>BK137</f>
        <v>0</v>
      </c>
      <c r="O137" s="226"/>
      <c r="P137" s="226"/>
      <c r="Q137" s="226"/>
      <c r="R137" s="48"/>
      <c r="T137" s="227" t="s">
        <v>23</v>
      </c>
      <c r="U137" s="265" t="s">
        <v>47</v>
      </c>
      <c r="V137" s="47"/>
      <c r="W137" s="47"/>
      <c r="X137" s="47"/>
      <c r="Y137" s="47"/>
      <c r="Z137" s="47"/>
      <c r="AA137" s="100"/>
      <c r="AT137" s="22" t="s">
        <v>380</v>
      </c>
      <c r="AU137" s="22" t="s">
        <v>25</v>
      </c>
      <c r="AY137" s="22" t="s">
        <v>380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L137*K137</f>
        <v>0</v>
      </c>
    </row>
    <row r="138" s="1" customFormat="1" ht="22.32" customHeight="1">
      <c r="B138" s="46"/>
      <c r="C138" s="260" t="s">
        <v>23</v>
      </c>
      <c r="D138" s="260" t="s">
        <v>193</v>
      </c>
      <c r="E138" s="261" t="s">
        <v>23</v>
      </c>
      <c r="F138" s="262" t="s">
        <v>23</v>
      </c>
      <c r="G138" s="262"/>
      <c r="H138" s="262"/>
      <c r="I138" s="262"/>
      <c r="J138" s="263" t="s">
        <v>23</v>
      </c>
      <c r="K138" s="264"/>
      <c r="L138" s="224"/>
      <c r="M138" s="226"/>
      <c r="N138" s="226">
        <f>BK138</f>
        <v>0</v>
      </c>
      <c r="O138" s="226"/>
      <c r="P138" s="226"/>
      <c r="Q138" s="226"/>
      <c r="R138" s="48"/>
      <c r="T138" s="227" t="s">
        <v>23</v>
      </c>
      <c r="U138" s="265" t="s">
        <v>47</v>
      </c>
      <c r="V138" s="47"/>
      <c r="W138" s="47"/>
      <c r="X138" s="47"/>
      <c r="Y138" s="47"/>
      <c r="Z138" s="47"/>
      <c r="AA138" s="100"/>
      <c r="AT138" s="22" t="s">
        <v>380</v>
      </c>
      <c r="AU138" s="22" t="s">
        <v>25</v>
      </c>
      <c r="AY138" s="22" t="s">
        <v>380</v>
      </c>
      <c r="BE138" s="142">
        <f>IF(U138="základní",N138,0)</f>
        <v>0</v>
      </c>
      <c r="BF138" s="142">
        <f>IF(U138="snížená",N138,0)</f>
        <v>0</v>
      </c>
      <c r="BG138" s="142">
        <f>IF(U138="zákl. přenesená",N138,0)</f>
        <v>0</v>
      </c>
      <c r="BH138" s="142">
        <f>IF(U138="sníž. přenesená",N138,0)</f>
        <v>0</v>
      </c>
      <c r="BI138" s="142">
        <f>IF(U138="nulová",N138,0)</f>
        <v>0</v>
      </c>
      <c r="BJ138" s="22" t="s">
        <v>25</v>
      </c>
      <c r="BK138" s="142">
        <f>L138*K138</f>
        <v>0</v>
      </c>
    </row>
    <row r="139" s="1" customFormat="1" ht="22.32" customHeight="1">
      <c r="B139" s="46"/>
      <c r="C139" s="260" t="s">
        <v>23</v>
      </c>
      <c r="D139" s="260" t="s">
        <v>193</v>
      </c>
      <c r="E139" s="261" t="s">
        <v>23</v>
      </c>
      <c r="F139" s="262" t="s">
        <v>23</v>
      </c>
      <c r="G139" s="262"/>
      <c r="H139" s="262"/>
      <c r="I139" s="262"/>
      <c r="J139" s="263" t="s">
        <v>23</v>
      </c>
      <c r="K139" s="264"/>
      <c r="L139" s="224"/>
      <c r="M139" s="226"/>
      <c r="N139" s="226">
        <f>BK139</f>
        <v>0</v>
      </c>
      <c r="O139" s="226"/>
      <c r="P139" s="226"/>
      <c r="Q139" s="226"/>
      <c r="R139" s="48"/>
      <c r="T139" s="227" t="s">
        <v>23</v>
      </c>
      <c r="U139" s="265" t="s">
        <v>47</v>
      </c>
      <c r="V139" s="47"/>
      <c r="W139" s="47"/>
      <c r="X139" s="47"/>
      <c r="Y139" s="47"/>
      <c r="Z139" s="47"/>
      <c r="AA139" s="100"/>
      <c r="AT139" s="22" t="s">
        <v>380</v>
      </c>
      <c r="AU139" s="22" t="s">
        <v>25</v>
      </c>
      <c r="AY139" s="22" t="s">
        <v>380</v>
      </c>
      <c r="BE139" s="142">
        <f>IF(U139="základní",N139,0)</f>
        <v>0</v>
      </c>
      <c r="BF139" s="142">
        <f>IF(U139="snížená",N139,0)</f>
        <v>0</v>
      </c>
      <c r="BG139" s="142">
        <f>IF(U139="zákl. přenesená",N139,0)</f>
        <v>0</v>
      </c>
      <c r="BH139" s="142">
        <f>IF(U139="sníž. přenesená",N139,0)</f>
        <v>0</v>
      </c>
      <c r="BI139" s="142">
        <f>IF(U139="nulová",N139,0)</f>
        <v>0</v>
      </c>
      <c r="BJ139" s="22" t="s">
        <v>25</v>
      </c>
      <c r="BK139" s="142">
        <f>L139*K139</f>
        <v>0</v>
      </c>
    </row>
    <row r="140" s="1" customFormat="1" ht="22.32" customHeight="1">
      <c r="B140" s="46"/>
      <c r="C140" s="260" t="s">
        <v>23</v>
      </c>
      <c r="D140" s="260" t="s">
        <v>193</v>
      </c>
      <c r="E140" s="261" t="s">
        <v>23</v>
      </c>
      <c r="F140" s="262" t="s">
        <v>23</v>
      </c>
      <c r="G140" s="262"/>
      <c r="H140" s="262"/>
      <c r="I140" s="262"/>
      <c r="J140" s="263" t="s">
        <v>23</v>
      </c>
      <c r="K140" s="264"/>
      <c r="L140" s="224"/>
      <c r="M140" s="226"/>
      <c r="N140" s="226">
        <f>BK140</f>
        <v>0</v>
      </c>
      <c r="O140" s="226"/>
      <c r="P140" s="226"/>
      <c r="Q140" s="226"/>
      <c r="R140" s="48"/>
      <c r="T140" s="227" t="s">
        <v>23</v>
      </c>
      <c r="U140" s="265" t="s">
        <v>47</v>
      </c>
      <c r="V140" s="72"/>
      <c r="W140" s="72"/>
      <c r="X140" s="72"/>
      <c r="Y140" s="72"/>
      <c r="Z140" s="72"/>
      <c r="AA140" s="74"/>
      <c r="AT140" s="22" t="s">
        <v>380</v>
      </c>
      <c r="AU140" s="22" t="s">
        <v>25</v>
      </c>
      <c r="AY140" s="22" t="s">
        <v>380</v>
      </c>
      <c r="BE140" s="142">
        <f>IF(U140="základní",N140,0)</f>
        <v>0</v>
      </c>
      <c r="BF140" s="142">
        <f>IF(U140="snížená",N140,0)</f>
        <v>0</v>
      </c>
      <c r="BG140" s="142">
        <f>IF(U140="zákl. přenesená",N140,0)</f>
        <v>0</v>
      </c>
      <c r="BH140" s="142">
        <f>IF(U140="sníž. přenesená",N140,0)</f>
        <v>0</v>
      </c>
      <c r="BI140" s="142">
        <f>IF(U140="nulová",N140,0)</f>
        <v>0</v>
      </c>
      <c r="BJ140" s="22" t="s">
        <v>25</v>
      </c>
      <c r="BK140" s="142">
        <f>L140*K140</f>
        <v>0</v>
      </c>
    </row>
    <row r="141" s="1" customFormat="1" ht="6.96" customHeight="1">
      <c r="B141" s="75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</sheetData>
  <sheetProtection sheet="1" formatColumns="0" formatRows="0" objects="1" scenarios="1" spinCount="10" saltValue="IP/8vppkGv+fd8MHzNh08hVxXK/iG+lle5a8yPPDkVfv2ScaaQZabNtWgM3DWPcbFzIgID/BlgEUn5IXtsmRLA==" hashValue="EN+04qWejZetDvweiJOx9uHtSRhYtRegticPGGU0HrxHx45Z7shgJgdJQhLoAuUWH2iTa3Z1KGVENDllCWzLwQ==" algorithmName="SHA-512" password="CC35"/>
  <mergeCells count="110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F131:I131"/>
    <mergeCell ref="L131:M131"/>
    <mergeCell ref="N131:Q131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N121:Q121"/>
    <mergeCell ref="N122:Q122"/>
    <mergeCell ref="N123:Q123"/>
    <mergeCell ref="N126:Q126"/>
    <mergeCell ref="N132:Q132"/>
    <mergeCell ref="N133:Q133"/>
    <mergeCell ref="N135:Q135"/>
    <mergeCell ref="H1:K1"/>
    <mergeCell ref="S2:AC2"/>
  </mergeCells>
  <dataValidations count="2">
    <dataValidation type="list" allowBlank="1" showInputMessage="1" showErrorMessage="1" error="Povoleny jsou hodnoty K, M." sqref="D136:D141">
      <formula1>"K, M"</formula1>
    </dataValidation>
    <dataValidation type="list" allowBlank="1" showInputMessage="1" showErrorMessage="1" error="Povoleny jsou hodnoty základní, snížená, zákl. přenesená, sníž. přenesená, nulová." sqref="U136:U141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0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120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474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N96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ROUND((((SUM(BE96:BE103)+SUM(BE121:BE134))+SUM(BE136:BE140))),2)</f>
        <v>0</v>
      </c>
      <c r="I32" s="47"/>
      <c r="J32" s="47"/>
      <c r="K32" s="47"/>
      <c r="L32" s="47"/>
      <c r="M32" s="162">
        <f>ROUND(((ROUND((SUM(BE96:BE103)+SUM(BE121:BE134)), 2)*F32)+SUM(BE136:BE140)*F32),2)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ROUND((((SUM(BF96:BF103)+SUM(BF121:BF134))+SUM(BF136:BF140))),2)</f>
        <v>0</v>
      </c>
      <c r="I33" s="47"/>
      <c r="J33" s="47"/>
      <c r="K33" s="47"/>
      <c r="L33" s="47"/>
      <c r="M33" s="162">
        <f>ROUND(((ROUND((SUM(BF96:BF103)+SUM(BF121:BF134)), 2)*F33)+SUM(BF136:BF140)*F33),2)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ROUND((((SUM(BG96:BG103)+SUM(BG121:BG134))+SUM(BG136:BG140))),2)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ROUND((((SUM(BH96:BH103)+SUM(BH121:BH134))+SUM(BH136:BH140))),2)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ROUND((((SUM(BI96:BI103)+SUM(BI121:BI134))+SUM(BI136:BI140))),2)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SO 04b - Demolice sila ocel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N121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N122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159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N123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161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N126</f>
        <v>0</v>
      </c>
      <c r="O91" s="182"/>
      <c r="P91" s="182"/>
      <c r="Q91" s="182"/>
      <c r="R91" s="183"/>
      <c r="T91" s="184"/>
      <c r="U91" s="184"/>
    </row>
    <row r="92" s="6" customFormat="1" ht="24.96" customHeight="1">
      <c r="B92" s="175"/>
      <c r="C92" s="176"/>
      <c r="D92" s="177" t="s">
        <v>166</v>
      </c>
      <c r="E92" s="176"/>
      <c r="F92" s="176"/>
      <c r="G92" s="176"/>
      <c r="H92" s="176"/>
      <c r="I92" s="176"/>
      <c r="J92" s="176"/>
      <c r="K92" s="176"/>
      <c r="L92" s="176"/>
      <c r="M92" s="176"/>
      <c r="N92" s="178">
        <f>N132</f>
        <v>0</v>
      </c>
      <c r="O92" s="176"/>
      <c r="P92" s="176"/>
      <c r="Q92" s="176"/>
      <c r="R92" s="179"/>
      <c r="T92" s="180"/>
      <c r="U92" s="180"/>
    </row>
    <row r="93" s="7" customFormat="1" ht="19.92" customHeight="1">
      <c r="B93" s="181"/>
      <c r="C93" s="182"/>
      <c r="D93" s="136" t="s">
        <v>461</v>
      </c>
      <c r="E93" s="182"/>
      <c r="F93" s="182"/>
      <c r="G93" s="182"/>
      <c r="H93" s="182"/>
      <c r="I93" s="182"/>
      <c r="J93" s="182"/>
      <c r="K93" s="182"/>
      <c r="L93" s="182"/>
      <c r="M93" s="182"/>
      <c r="N93" s="138">
        <f>N133</f>
        <v>0</v>
      </c>
      <c r="O93" s="182"/>
      <c r="P93" s="182"/>
      <c r="Q93" s="182"/>
      <c r="R93" s="183"/>
      <c r="T93" s="184"/>
      <c r="U93" s="184"/>
    </row>
    <row r="94" s="6" customFormat="1" ht="21.84" customHeight="1">
      <c r="B94" s="175"/>
      <c r="C94" s="176"/>
      <c r="D94" s="177" t="s">
        <v>168</v>
      </c>
      <c r="E94" s="176"/>
      <c r="F94" s="176"/>
      <c r="G94" s="176"/>
      <c r="H94" s="176"/>
      <c r="I94" s="176"/>
      <c r="J94" s="176"/>
      <c r="K94" s="176"/>
      <c r="L94" s="176"/>
      <c r="M94" s="176"/>
      <c r="N94" s="185">
        <f>N135</f>
        <v>0</v>
      </c>
      <c r="O94" s="176"/>
      <c r="P94" s="176"/>
      <c r="Q94" s="176"/>
      <c r="R94" s="179"/>
      <c r="T94" s="180"/>
      <c r="U94" s="180"/>
    </row>
    <row r="95" s="1" customFormat="1" ht="21.84" customHeight="1">
      <c r="B95" s="46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8"/>
      <c r="T95" s="171"/>
      <c r="U95" s="171"/>
    </row>
    <row r="96" s="1" customFormat="1" ht="29.28" customHeight="1">
      <c r="B96" s="46"/>
      <c r="C96" s="173" t="s">
        <v>169</v>
      </c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174">
        <f>ROUND(N97+N98+N99+N100+N101+N102,2)</f>
        <v>0</v>
      </c>
      <c r="O96" s="186"/>
      <c r="P96" s="186"/>
      <c r="Q96" s="186"/>
      <c r="R96" s="48"/>
      <c r="T96" s="187"/>
      <c r="U96" s="188" t="s">
        <v>46</v>
      </c>
    </row>
    <row r="97" s="1" customFormat="1" ht="18" customHeight="1">
      <c r="B97" s="46"/>
      <c r="C97" s="47"/>
      <c r="D97" s="146" t="s">
        <v>170</v>
      </c>
      <c r="E97" s="136"/>
      <c r="F97" s="136"/>
      <c r="G97" s="136"/>
      <c r="H97" s="136"/>
      <c r="I97" s="47"/>
      <c r="J97" s="47"/>
      <c r="K97" s="47"/>
      <c r="L97" s="47"/>
      <c r="M97" s="47"/>
      <c r="N97" s="137">
        <f>ROUND(N88*T97,2)</f>
        <v>0</v>
      </c>
      <c r="O97" s="138"/>
      <c r="P97" s="138"/>
      <c r="Q97" s="138"/>
      <c r="R97" s="48"/>
      <c r="S97" s="189"/>
      <c r="T97" s="190"/>
      <c r="U97" s="191" t="s">
        <v>47</v>
      </c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92" t="s">
        <v>171</v>
      </c>
      <c r="AZ97" s="189"/>
      <c r="BA97" s="189"/>
      <c r="BB97" s="189"/>
      <c r="BC97" s="189"/>
      <c r="BD97" s="189"/>
      <c r="BE97" s="193">
        <f>IF(U97="základní",N97,0)</f>
        <v>0</v>
      </c>
      <c r="BF97" s="193">
        <f>IF(U97="snížená",N97,0)</f>
        <v>0</v>
      </c>
      <c r="BG97" s="193">
        <f>IF(U97="zákl. přenesená",N97,0)</f>
        <v>0</v>
      </c>
      <c r="BH97" s="193">
        <f>IF(U97="sníž. přenesená",N97,0)</f>
        <v>0</v>
      </c>
      <c r="BI97" s="193">
        <f>IF(U97="nulová",N97,0)</f>
        <v>0</v>
      </c>
      <c r="BJ97" s="192" t="s">
        <v>25</v>
      </c>
      <c r="BK97" s="189"/>
      <c r="BL97" s="189"/>
      <c r="BM97" s="189"/>
    </row>
    <row r="98" s="1" customFormat="1" ht="18" customHeight="1">
      <c r="B98" s="46"/>
      <c r="C98" s="47"/>
      <c r="D98" s="146" t="s">
        <v>172</v>
      </c>
      <c r="E98" s="136"/>
      <c r="F98" s="136"/>
      <c r="G98" s="136"/>
      <c r="H98" s="136"/>
      <c r="I98" s="47"/>
      <c r="J98" s="47"/>
      <c r="K98" s="47"/>
      <c r="L98" s="47"/>
      <c r="M98" s="47"/>
      <c r="N98" s="137">
        <f>ROUND(N88*T98,2)</f>
        <v>0</v>
      </c>
      <c r="O98" s="138"/>
      <c r="P98" s="138"/>
      <c r="Q98" s="138"/>
      <c r="R98" s="48"/>
      <c r="S98" s="189"/>
      <c r="T98" s="190"/>
      <c r="U98" s="191" t="s">
        <v>47</v>
      </c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92" t="s">
        <v>171</v>
      </c>
      <c r="AZ98" s="189"/>
      <c r="BA98" s="189"/>
      <c r="BB98" s="189"/>
      <c r="BC98" s="189"/>
      <c r="BD98" s="189"/>
      <c r="BE98" s="193">
        <f>IF(U98="základní",N98,0)</f>
        <v>0</v>
      </c>
      <c r="BF98" s="193">
        <f>IF(U98="snížená",N98,0)</f>
        <v>0</v>
      </c>
      <c r="BG98" s="193">
        <f>IF(U98="zákl. přenesená",N98,0)</f>
        <v>0</v>
      </c>
      <c r="BH98" s="193">
        <f>IF(U98="sníž. přenesená",N98,0)</f>
        <v>0</v>
      </c>
      <c r="BI98" s="193">
        <f>IF(U98="nulová",N98,0)</f>
        <v>0</v>
      </c>
      <c r="BJ98" s="192" t="s">
        <v>25</v>
      </c>
      <c r="BK98" s="189"/>
      <c r="BL98" s="189"/>
      <c r="BM98" s="189"/>
    </row>
    <row r="99" s="1" customFormat="1" ht="18" customHeight="1">
      <c r="B99" s="46"/>
      <c r="C99" s="47"/>
      <c r="D99" s="146" t="s">
        <v>173</v>
      </c>
      <c r="E99" s="136"/>
      <c r="F99" s="136"/>
      <c r="G99" s="136"/>
      <c r="H99" s="136"/>
      <c r="I99" s="47"/>
      <c r="J99" s="47"/>
      <c r="K99" s="47"/>
      <c r="L99" s="47"/>
      <c r="M99" s="47"/>
      <c r="N99" s="137">
        <f>ROUND(N88*T99,2)</f>
        <v>0</v>
      </c>
      <c r="O99" s="138"/>
      <c r="P99" s="138"/>
      <c r="Q99" s="138"/>
      <c r="R99" s="48"/>
      <c r="S99" s="189"/>
      <c r="T99" s="190"/>
      <c r="U99" s="191" t="s">
        <v>47</v>
      </c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92" t="s">
        <v>171</v>
      </c>
      <c r="AZ99" s="189"/>
      <c r="BA99" s="189"/>
      <c r="BB99" s="189"/>
      <c r="BC99" s="189"/>
      <c r="BD99" s="189"/>
      <c r="BE99" s="193">
        <f>IF(U99="základní",N99,0)</f>
        <v>0</v>
      </c>
      <c r="BF99" s="193">
        <f>IF(U99="snížená",N99,0)</f>
        <v>0</v>
      </c>
      <c r="BG99" s="193">
        <f>IF(U99="zákl. přenesená",N99,0)</f>
        <v>0</v>
      </c>
      <c r="BH99" s="193">
        <f>IF(U99="sníž. přenesená",N99,0)</f>
        <v>0</v>
      </c>
      <c r="BI99" s="193">
        <f>IF(U99="nulová",N99,0)</f>
        <v>0</v>
      </c>
      <c r="BJ99" s="192" t="s">
        <v>25</v>
      </c>
      <c r="BK99" s="189"/>
      <c r="BL99" s="189"/>
      <c r="BM99" s="189"/>
    </row>
    <row r="100" s="1" customFormat="1" ht="18" customHeight="1">
      <c r="B100" s="46"/>
      <c r="C100" s="47"/>
      <c r="D100" s="146" t="s">
        <v>174</v>
      </c>
      <c r="E100" s="136"/>
      <c r="F100" s="136"/>
      <c r="G100" s="136"/>
      <c r="H100" s="136"/>
      <c r="I100" s="47"/>
      <c r="J100" s="47"/>
      <c r="K100" s="47"/>
      <c r="L100" s="47"/>
      <c r="M100" s="47"/>
      <c r="N100" s="137">
        <f>ROUND(N88*T100,2)</f>
        <v>0</v>
      </c>
      <c r="O100" s="138"/>
      <c r="P100" s="138"/>
      <c r="Q100" s="138"/>
      <c r="R100" s="48"/>
      <c r="S100" s="189"/>
      <c r="T100" s="190"/>
      <c r="U100" s="191" t="s">
        <v>47</v>
      </c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92" t="s">
        <v>171</v>
      </c>
      <c r="AZ100" s="189"/>
      <c r="BA100" s="189"/>
      <c r="BB100" s="189"/>
      <c r="BC100" s="189"/>
      <c r="BD100" s="189"/>
      <c r="BE100" s="193">
        <f>IF(U100="základní",N100,0)</f>
        <v>0</v>
      </c>
      <c r="BF100" s="193">
        <f>IF(U100="snížená",N100,0)</f>
        <v>0</v>
      </c>
      <c r="BG100" s="193">
        <f>IF(U100="zákl. přenesená",N100,0)</f>
        <v>0</v>
      </c>
      <c r="BH100" s="193">
        <f>IF(U100="sníž. přenesená",N100,0)</f>
        <v>0</v>
      </c>
      <c r="BI100" s="193">
        <f>IF(U100="nulová",N100,0)</f>
        <v>0</v>
      </c>
      <c r="BJ100" s="192" t="s">
        <v>25</v>
      </c>
      <c r="BK100" s="189"/>
      <c r="BL100" s="189"/>
      <c r="BM100" s="189"/>
    </row>
    <row r="101" s="1" customFormat="1" ht="18" customHeight="1">
      <c r="B101" s="46"/>
      <c r="C101" s="47"/>
      <c r="D101" s="146" t="s">
        <v>175</v>
      </c>
      <c r="E101" s="136"/>
      <c r="F101" s="136"/>
      <c r="G101" s="136"/>
      <c r="H101" s="136"/>
      <c r="I101" s="47"/>
      <c r="J101" s="47"/>
      <c r="K101" s="47"/>
      <c r="L101" s="47"/>
      <c r="M101" s="47"/>
      <c r="N101" s="137">
        <f>ROUND(N88*T101,2)</f>
        <v>0</v>
      </c>
      <c r="O101" s="138"/>
      <c r="P101" s="138"/>
      <c r="Q101" s="138"/>
      <c r="R101" s="48"/>
      <c r="S101" s="189"/>
      <c r="T101" s="190"/>
      <c r="U101" s="191" t="s">
        <v>47</v>
      </c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92" t="s">
        <v>171</v>
      </c>
      <c r="AZ101" s="189"/>
      <c r="BA101" s="189"/>
      <c r="BB101" s="189"/>
      <c r="BC101" s="189"/>
      <c r="BD101" s="189"/>
      <c r="BE101" s="193">
        <f>IF(U101="základní",N101,0)</f>
        <v>0</v>
      </c>
      <c r="BF101" s="193">
        <f>IF(U101="snížená",N101,0)</f>
        <v>0</v>
      </c>
      <c r="BG101" s="193">
        <f>IF(U101="zákl. přenesená",N101,0)</f>
        <v>0</v>
      </c>
      <c r="BH101" s="193">
        <f>IF(U101="sníž. přenesená",N101,0)</f>
        <v>0</v>
      </c>
      <c r="BI101" s="193">
        <f>IF(U101="nulová",N101,0)</f>
        <v>0</v>
      </c>
      <c r="BJ101" s="192" t="s">
        <v>25</v>
      </c>
      <c r="BK101" s="189"/>
      <c r="BL101" s="189"/>
      <c r="BM101" s="189"/>
    </row>
    <row r="102" s="1" customFormat="1" ht="18" customHeight="1">
      <c r="B102" s="46"/>
      <c r="C102" s="47"/>
      <c r="D102" s="136" t="s">
        <v>176</v>
      </c>
      <c r="E102" s="47"/>
      <c r="F102" s="47"/>
      <c r="G102" s="47"/>
      <c r="H102" s="47"/>
      <c r="I102" s="47"/>
      <c r="J102" s="47"/>
      <c r="K102" s="47"/>
      <c r="L102" s="47"/>
      <c r="M102" s="47"/>
      <c r="N102" s="137">
        <f>ROUND(N88*T102,2)</f>
        <v>0</v>
      </c>
      <c r="O102" s="138"/>
      <c r="P102" s="138"/>
      <c r="Q102" s="138"/>
      <c r="R102" s="48"/>
      <c r="S102" s="189"/>
      <c r="T102" s="194"/>
      <c r="U102" s="195" t="s">
        <v>47</v>
      </c>
      <c r="V102" s="189"/>
      <c r="W102" s="189"/>
      <c r="X102" s="189"/>
      <c r="Y102" s="189"/>
      <c r="Z102" s="189"/>
      <c r="AA102" s="189"/>
      <c r="AB102" s="189"/>
      <c r="AC102" s="189"/>
      <c r="AD102" s="189"/>
      <c r="AE102" s="189"/>
      <c r="AF102" s="189"/>
      <c r="AG102" s="189"/>
      <c r="AH102" s="189"/>
      <c r="AI102" s="189"/>
      <c r="AJ102" s="189"/>
      <c r="AK102" s="189"/>
      <c r="AL102" s="189"/>
      <c r="AM102" s="189"/>
      <c r="AN102" s="189"/>
      <c r="AO102" s="189"/>
      <c r="AP102" s="189"/>
      <c r="AQ102" s="189"/>
      <c r="AR102" s="189"/>
      <c r="AS102" s="189"/>
      <c r="AT102" s="189"/>
      <c r="AU102" s="189"/>
      <c r="AV102" s="189"/>
      <c r="AW102" s="189"/>
      <c r="AX102" s="189"/>
      <c r="AY102" s="192" t="s">
        <v>177</v>
      </c>
      <c r="AZ102" s="189"/>
      <c r="BA102" s="189"/>
      <c r="BB102" s="189"/>
      <c r="BC102" s="189"/>
      <c r="BD102" s="189"/>
      <c r="BE102" s="193">
        <f>IF(U102="základní",N102,0)</f>
        <v>0</v>
      </c>
      <c r="BF102" s="193">
        <f>IF(U102="snížená",N102,0)</f>
        <v>0</v>
      </c>
      <c r="BG102" s="193">
        <f>IF(U102="zákl. přenesená",N102,0)</f>
        <v>0</v>
      </c>
      <c r="BH102" s="193">
        <f>IF(U102="sníž. přenesená",N102,0)</f>
        <v>0</v>
      </c>
      <c r="BI102" s="193">
        <f>IF(U102="nulová",N102,0)</f>
        <v>0</v>
      </c>
      <c r="BJ102" s="192" t="s">
        <v>25</v>
      </c>
      <c r="BK102" s="189"/>
      <c r="BL102" s="189"/>
      <c r="BM102" s="189"/>
    </row>
    <row r="103" s="1" customFormat="1">
      <c r="B103" s="46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8"/>
      <c r="T103" s="171"/>
      <c r="U103" s="171"/>
    </row>
    <row r="104" s="1" customFormat="1" ht="29.28" customHeight="1">
      <c r="B104" s="46"/>
      <c r="C104" s="150" t="s">
        <v>141</v>
      </c>
      <c r="D104" s="151"/>
      <c r="E104" s="151"/>
      <c r="F104" s="151"/>
      <c r="G104" s="151"/>
      <c r="H104" s="151"/>
      <c r="I104" s="151"/>
      <c r="J104" s="151"/>
      <c r="K104" s="151"/>
      <c r="L104" s="152">
        <f>ROUND(SUM(N88+N96),2)</f>
        <v>0</v>
      </c>
      <c r="M104" s="152"/>
      <c r="N104" s="152"/>
      <c r="O104" s="152"/>
      <c r="P104" s="152"/>
      <c r="Q104" s="152"/>
      <c r="R104" s="48"/>
      <c r="T104" s="171"/>
      <c r="U104" s="171"/>
    </row>
    <row r="105" s="1" customFormat="1" ht="6.96" customHeight="1">
      <c r="B105" s="75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7"/>
      <c r="T105" s="171"/>
      <c r="U105" s="171"/>
    </row>
    <row r="109" s="1" customFormat="1" ht="6.96" customHeight="1">
      <c r="B109" s="78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80"/>
    </row>
    <row r="110" s="1" customFormat="1" ht="36.96" customHeight="1">
      <c r="B110" s="46"/>
      <c r="C110" s="27" t="s">
        <v>178</v>
      </c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8"/>
    </row>
    <row r="111" s="1" customFormat="1" ht="6.96" customHeight="1">
      <c r="B111" s="46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8"/>
    </row>
    <row r="112" s="1" customFormat="1" ht="30" customHeight="1">
      <c r="B112" s="46"/>
      <c r="C112" s="38" t="s">
        <v>19</v>
      </c>
      <c r="D112" s="47"/>
      <c r="E112" s="47"/>
      <c r="F112" s="155" t="str">
        <f>F6</f>
        <v>Demolice výkrmny prasat Gigant Mimoň-vrchní stavba</v>
      </c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47"/>
      <c r="R112" s="48"/>
    </row>
    <row r="113" s="1" customFormat="1" ht="36.96" customHeight="1">
      <c r="B113" s="46"/>
      <c r="C113" s="85" t="s">
        <v>149</v>
      </c>
      <c r="D113" s="47"/>
      <c r="E113" s="47"/>
      <c r="F113" s="87" t="str">
        <f>F7</f>
        <v>SO 04b - Demolice sila ocel</v>
      </c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8"/>
    </row>
    <row r="114" s="1" customFormat="1" ht="6.96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8"/>
    </row>
    <row r="115" s="1" customFormat="1" ht="18" customHeight="1">
      <c r="B115" s="46"/>
      <c r="C115" s="38" t="s">
        <v>26</v>
      </c>
      <c r="D115" s="47"/>
      <c r="E115" s="47"/>
      <c r="F115" s="33" t="str">
        <f>F9</f>
        <v xml:space="preserve"> </v>
      </c>
      <c r="G115" s="47"/>
      <c r="H115" s="47"/>
      <c r="I115" s="47"/>
      <c r="J115" s="47"/>
      <c r="K115" s="38" t="s">
        <v>28</v>
      </c>
      <c r="L115" s="47"/>
      <c r="M115" s="90" t="str">
        <f>IF(O9="","",O9)</f>
        <v>14. 6. 2018</v>
      </c>
      <c r="N115" s="90"/>
      <c r="O115" s="90"/>
      <c r="P115" s="90"/>
      <c r="Q115" s="47"/>
      <c r="R115" s="48"/>
    </row>
    <row r="116" s="1" customFormat="1" ht="6.96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="1" customFormat="1">
      <c r="B117" s="46"/>
      <c r="C117" s="38" t="s">
        <v>32</v>
      </c>
      <c r="D117" s="47"/>
      <c r="E117" s="47"/>
      <c r="F117" s="33" t="str">
        <f>E12</f>
        <v xml:space="preserve">Město Mimoň </v>
      </c>
      <c r="G117" s="47"/>
      <c r="H117" s="47"/>
      <c r="I117" s="47"/>
      <c r="J117" s="47"/>
      <c r="K117" s="38" t="s">
        <v>39</v>
      </c>
      <c r="L117" s="47"/>
      <c r="M117" s="33" t="str">
        <f>E18</f>
        <v xml:space="preserve"> </v>
      </c>
      <c r="N117" s="33"/>
      <c r="O117" s="33"/>
      <c r="P117" s="33"/>
      <c r="Q117" s="33"/>
      <c r="R117" s="48"/>
    </row>
    <row r="118" s="1" customFormat="1" ht="14.4" customHeight="1">
      <c r="B118" s="46"/>
      <c r="C118" s="38" t="s">
        <v>37</v>
      </c>
      <c r="D118" s="47"/>
      <c r="E118" s="47"/>
      <c r="F118" s="33" t="str">
        <f>IF(E15="","",E15)</f>
        <v>Vyplň údaj</v>
      </c>
      <c r="G118" s="47"/>
      <c r="H118" s="47"/>
      <c r="I118" s="47"/>
      <c r="J118" s="47"/>
      <c r="K118" s="38" t="s">
        <v>40</v>
      </c>
      <c r="L118" s="47"/>
      <c r="M118" s="33" t="str">
        <f>E21</f>
        <v>Malec</v>
      </c>
      <c r="N118" s="33"/>
      <c r="O118" s="33"/>
      <c r="P118" s="33"/>
      <c r="Q118" s="33"/>
      <c r="R118" s="48"/>
    </row>
    <row r="119" s="1" customFormat="1" ht="10.32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="8" customFormat="1" ht="29.28" customHeight="1">
      <c r="B120" s="196"/>
      <c r="C120" s="197" t="s">
        <v>179</v>
      </c>
      <c r="D120" s="198" t="s">
        <v>180</v>
      </c>
      <c r="E120" s="198" t="s">
        <v>64</v>
      </c>
      <c r="F120" s="198" t="s">
        <v>181</v>
      </c>
      <c r="G120" s="198"/>
      <c r="H120" s="198"/>
      <c r="I120" s="198"/>
      <c r="J120" s="198" t="s">
        <v>182</v>
      </c>
      <c r="K120" s="198" t="s">
        <v>183</v>
      </c>
      <c r="L120" s="198" t="s">
        <v>184</v>
      </c>
      <c r="M120" s="198"/>
      <c r="N120" s="198" t="s">
        <v>154</v>
      </c>
      <c r="O120" s="198"/>
      <c r="P120" s="198"/>
      <c r="Q120" s="199"/>
      <c r="R120" s="200"/>
      <c r="T120" s="106" t="s">
        <v>185</v>
      </c>
      <c r="U120" s="107" t="s">
        <v>46</v>
      </c>
      <c r="V120" s="107" t="s">
        <v>186</v>
      </c>
      <c r="W120" s="107" t="s">
        <v>187</v>
      </c>
      <c r="X120" s="107" t="s">
        <v>188</v>
      </c>
      <c r="Y120" s="107" t="s">
        <v>189</v>
      </c>
      <c r="Z120" s="107" t="s">
        <v>190</v>
      </c>
      <c r="AA120" s="108" t="s">
        <v>191</v>
      </c>
    </row>
    <row r="121" s="1" customFormat="1" ht="29.28" customHeight="1">
      <c r="B121" s="46"/>
      <c r="C121" s="110" t="s">
        <v>151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201">
        <f>BK121</f>
        <v>0</v>
      </c>
      <c r="O121" s="202"/>
      <c r="P121" s="202"/>
      <c r="Q121" s="202"/>
      <c r="R121" s="48"/>
      <c r="T121" s="109"/>
      <c r="U121" s="67"/>
      <c r="V121" s="67"/>
      <c r="W121" s="203">
        <f>W122+W132+W135</f>
        <v>0</v>
      </c>
      <c r="X121" s="67"/>
      <c r="Y121" s="203">
        <f>Y122+Y132+Y135</f>
        <v>0</v>
      </c>
      <c r="Z121" s="67"/>
      <c r="AA121" s="204">
        <f>AA122+AA132+AA135</f>
        <v>160</v>
      </c>
      <c r="AT121" s="22" t="s">
        <v>81</v>
      </c>
      <c r="AU121" s="22" t="s">
        <v>156</v>
      </c>
      <c r="BK121" s="205">
        <f>BK122+BK132+BK135</f>
        <v>0</v>
      </c>
    </row>
    <row r="122" s="9" customFormat="1" ht="37.44" customHeight="1">
      <c r="B122" s="206"/>
      <c r="C122" s="207"/>
      <c r="D122" s="208" t="s">
        <v>157</v>
      </c>
      <c r="E122" s="208"/>
      <c r="F122" s="208"/>
      <c r="G122" s="208"/>
      <c r="H122" s="208"/>
      <c r="I122" s="208"/>
      <c r="J122" s="208"/>
      <c r="K122" s="208"/>
      <c r="L122" s="208"/>
      <c r="M122" s="208"/>
      <c r="N122" s="185">
        <f>BK122</f>
        <v>0</v>
      </c>
      <c r="O122" s="178"/>
      <c r="P122" s="178"/>
      <c r="Q122" s="178"/>
      <c r="R122" s="209"/>
      <c r="T122" s="210"/>
      <c r="U122" s="207"/>
      <c r="V122" s="207"/>
      <c r="W122" s="211">
        <f>W123+W126</f>
        <v>0</v>
      </c>
      <c r="X122" s="207"/>
      <c r="Y122" s="211">
        <f>Y123+Y126</f>
        <v>0</v>
      </c>
      <c r="Z122" s="207"/>
      <c r="AA122" s="212">
        <f>AA123+AA126</f>
        <v>160</v>
      </c>
      <c r="AR122" s="213" t="s">
        <v>25</v>
      </c>
      <c r="AT122" s="214" t="s">
        <v>81</v>
      </c>
      <c r="AU122" s="214" t="s">
        <v>82</v>
      </c>
      <c r="AY122" s="213" t="s">
        <v>192</v>
      </c>
      <c r="BK122" s="215">
        <f>BK123+BK126</f>
        <v>0</v>
      </c>
    </row>
    <row r="123" s="9" customFormat="1" ht="19.92" customHeight="1">
      <c r="B123" s="206"/>
      <c r="C123" s="207"/>
      <c r="D123" s="216" t="s">
        <v>159</v>
      </c>
      <c r="E123" s="216"/>
      <c r="F123" s="216"/>
      <c r="G123" s="216"/>
      <c r="H123" s="216"/>
      <c r="I123" s="216"/>
      <c r="J123" s="216"/>
      <c r="K123" s="216"/>
      <c r="L123" s="216"/>
      <c r="M123" s="216"/>
      <c r="N123" s="217">
        <f>BK123</f>
        <v>0</v>
      </c>
      <c r="O123" s="218"/>
      <c r="P123" s="218"/>
      <c r="Q123" s="218"/>
      <c r="R123" s="209"/>
      <c r="T123" s="210"/>
      <c r="U123" s="207"/>
      <c r="V123" s="207"/>
      <c r="W123" s="211">
        <f>SUM(W124:W125)</f>
        <v>0</v>
      </c>
      <c r="X123" s="207"/>
      <c r="Y123" s="211">
        <f>SUM(Y124:Y125)</f>
        <v>0</v>
      </c>
      <c r="Z123" s="207"/>
      <c r="AA123" s="212">
        <f>SUM(AA124:AA125)</f>
        <v>160</v>
      </c>
      <c r="AR123" s="213" t="s">
        <v>25</v>
      </c>
      <c r="AT123" s="214" t="s">
        <v>81</v>
      </c>
      <c r="AU123" s="214" t="s">
        <v>25</v>
      </c>
      <c r="AY123" s="213" t="s">
        <v>192</v>
      </c>
      <c r="BK123" s="215">
        <f>SUM(BK124:BK125)</f>
        <v>0</v>
      </c>
    </row>
    <row r="124" s="1" customFormat="1" ht="16.5" customHeight="1">
      <c r="B124" s="46"/>
      <c r="C124" s="219" t="s">
        <v>25</v>
      </c>
      <c r="D124" s="219" t="s">
        <v>193</v>
      </c>
      <c r="E124" s="220" t="s">
        <v>462</v>
      </c>
      <c r="F124" s="221" t="s">
        <v>463</v>
      </c>
      <c r="G124" s="221"/>
      <c r="H124" s="221"/>
      <c r="I124" s="221"/>
      <c r="J124" s="222" t="s">
        <v>215</v>
      </c>
      <c r="K124" s="223">
        <v>80</v>
      </c>
      <c r="L124" s="224">
        <v>0</v>
      </c>
      <c r="M124" s="225"/>
      <c r="N124" s="226">
        <f>ROUND(L124*K124,2)</f>
        <v>0</v>
      </c>
      <c r="O124" s="226"/>
      <c r="P124" s="226"/>
      <c r="Q124" s="226"/>
      <c r="R124" s="48"/>
      <c r="T124" s="227" t="s">
        <v>23</v>
      </c>
      <c r="U124" s="56" t="s">
        <v>47</v>
      </c>
      <c r="V124" s="47"/>
      <c r="W124" s="228">
        <f>V124*K124</f>
        <v>0</v>
      </c>
      <c r="X124" s="228">
        <v>0</v>
      </c>
      <c r="Y124" s="228">
        <f>X124*K124</f>
        <v>0</v>
      </c>
      <c r="Z124" s="228">
        <v>2</v>
      </c>
      <c r="AA124" s="229">
        <f>Z124*K124</f>
        <v>160</v>
      </c>
      <c r="AR124" s="22" t="s">
        <v>197</v>
      </c>
      <c r="AT124" s="22" t="s">
        <v>193</v>
      </c>
      <c r="AU124" s="22" t="s">
        <v>147</v>
      </c>
      <c r="AY124" s="22" t="s">
        <v>192</v>
      </c>
      <c r="BE124" s="142">
        <f>IF(U124="základní",N124,0)</f>
        <v>0</v>
      </c>
      <c r="BF124" s="142">
        <f>IF(U124="snížená",N124,0)</f>
        <v>0</v>
      </c>
      <c r="BG124" s="142">
        <f>IF(U124="zákl. přenesená",N124,0)</f>
        <v>0</v>
      </c>
      <c r="BH124" s="142">
        <f>IF(U124="sníž. přenesená",N124,0)</f>
        <v>0</v>
      </c>
      <c r="BI124" s="142">
        <f>IF(U124="nulová",N124,0)</f>
        <v>0</v>
      </c>
      <c r="BJ124" s="22" t="s">
        <v>25</v>
      </c>
      <c r="BK124" s="142">
        <f>ROUND(L124*K124,2)</f>
        <v>0</v>
      </c>
      <c r="BL124" s="22" t="s">
        <v>197</v>
      </c>
      <c r="BM124" s="22" t="s">
        <v>475</v>
      </c>
    </row>
    <row r="125" s="10" customFormat="1" ht="16.5" customHeight="1">
      <c r="B125" s="238"/>
      <c r="C125" s="239"/>
      <c r="D125" s="239"/>
      <c r="E125" s="240" t="s">
        <v>23</v>
      </c>
      <c r="F125" s="241" t="s">
        <v>465</v>
      </c>
      <c r="G125" s="242"/>
      <c r="H125" s="242"/>
      <c r="I125" s="242"/>
      <c r="J125" s="239"/>
      <c r="K125" s="243">
        <v>80</v>
      </c>
      <c r="L125" s="239"/>
      <c r="M125" s="239"/>
      <c r="N125" s="239"/>
      <c r="O125" s="239"/>
      <c r="P125" s="239"/>
      <c r="Q125" s="239"/>
      <c r="R125" s="244"/>
      <c r="T125" s="245"/>
      <c r="U125" s="239"/>
      <c r="V125" s="239"/>
      <c r="W125" s="239"/>
      <c r="X125" s="239"/>
      <c r="Y125" s="239"/>
      <c r="Z125" s="239"/>
      <c r="AA125" s="246"/>
      <c r="AT125" s="247" t="s">
        <v>204</v>
      </c>
      <c r="AU125" s="247" t="s">
        <v>147</v>
      </c>
      <c r="AV125" s="10" t="s">
        <v>147</v>
      </c>
      <c r="AW125" s="10" t="s">
        <v>205</v>
      </c>
      <c r="AX125" s="10" t="s">
        <v>25</v>
      </c>
      <c r="AY125" s="247" t="s">
        <v>192</v>
      </c>
    </row>
    <row r="126" s="9" customFormat="1" ht="29.88" customHeight="1">
      <c r="B126" s="206"/>
      <c r="C126" s="207"/>
      <c r="D126" s="216" t="s">
        <v>161</v>
      </c>
      <c r="E126" s="216"/>
      <c r="F126" s="216"/>
      <c r="G126" s="216"/>
      <c r="H126" s="216"/>
      <c r="I126" s="216"/>
      <c r="J126" s="216"/>
      <c r="K126" s="216"/>
      <c r="L126" s="216"/>
      <c r="M126" s="216"/>
      <c r="N126" s="217">
        <f>BK126</f>
        <v>0</v>
      </c>
      <c r="O126" s="218"/>
      <c r="P126" s="218"/>
      <c r="Q126" s="218"/>
      <c r="R126" s="209"/>
      <c r="T126" s="210"/>
      <c r="U126" s="207"/>
      <c r="V126" s="207"/>
      <c r="W126" s="211">
        <f>SUM(W127:W131)</f>
        <v>0</v>
      </c>
      <c r="X126" s="207"/>
      <c r="Y126" s="211">
        <f>SUM(Y127:Y131)</f>
        <v>0</v>
      </c>
      <c r="Z126" s="207"/>
      <c r="AA126" s="212">
        <f>SUM(AA127:AA131)</f>
        <v>0</v>
      </c>
      <c r="AR126" s="213" t="s">
        <v>25</v>
      </c>
      <c r="AT126" s="214" t="s">
        <v>81</v>
      </c>
      <c r="AU126" s="214" t="s">
        <v>25</v>
      </c>
      <c r="AY126" s="213" t="s">
        <v>192</v>
      </c>
      <c r="BK126" s="215">
        <f>SUM(BK127:BK131)</f>
        <v>0</v>
      </c>
    </row>
    <row r="127" s="1" customFormat="1" ht="38.25" customHeight="1">
      <c r="B127" s="46"/>
      <c r="C127" s="219" t="s">
        <v>147</v>
      </c>
      <c r="D127" s="219" t="s">
        <v>193</v>
      </c>
      <c r="E127" s="220" t="s">
        <v>253</v>
      </c>
      <c r="F127" s="221" t="s">
        <v>254</v>
      </c>
      <c r="G127" s="221"/>
      <c r="H127" s="221"/>
      <c r="I127" s="221"/>
      <c r="J127" s="222" t="s">
        <v>245</v>
      </c>
      <c r="K127" s="223">
        <v>160</v>
      </c>
      <c r="L127" s="224">
        <v>0</v>
      </c>
      <c r="M127" s="225"/>
      <c r="N127" s="226">
        <f>ROUND(L127*K127,2)</f>
        <v>0</v>
      </c>
      <c r="O127" s="226"/>
      <c r="P127" s="226"/>
      <c r="Q127" s="226"/>
      <c r="R127" s="48"/>
      <c r="T127" s="227" t="s">
        <v>23</v>
      </c>
      <c r="U127" s="56" t="s">
        <v>47</v>
      </c>
      <c r="V127" s="47"/>
      <c r="W127" s="228">
        <f>V127*K127</f>
        <v>0</v>
      </c>
      <c r="X127" s="228">
        <v>0</v>
      </c>
      <c r="Y127" s="228">
        <f>X127*K127</f>
        <v>0</v>
      </c>
      <c r="Z127" s="228">
        <v>0</v>
      </c>
      <c r="AA127" s="229">
        <f>Z127*K127</f>
        <v>0</v>
      </c>
      <c r="AR127" s="22" t="s">
        <v>197</v>
      </c>
      <c r="AT127" s="22" t="s">
        <v>193</v>
      </c>
      <c r="AU127" s="22" t="s">
        <v>147</v>
      </c>
      <c r="AY127" s="22" t="s">
        <v>192</v>
      </c>
      <c r="BE127" s="142">
        <f>IF(U127="základní",N127,0)</f>
        <v>0</v>
      </c>
      <c r="BF127" s="142">
        <f>IF(U127="snížená",N127,0)</f>
        <v>0</v>
      </c>
      <c r="BG127" s="142">
        <f>IF(U127="zákl. přenesená",N127,0)</f>
        <v>0</v>
      </c>
      <c r="BH127" s="142">
        <f>IF(U127="sníž. přenesená",N127,0)</f>
        <v>0</v>
      </c>
      <c r="BI127" s="142">
        <f>IF(U127="nulová",N127,0)</f>
        <v>0</v>
      </c>
      <c r="BJ127" s="22" t="s">
        <v>25</v>
      </c>
      <c r="BK127" s="142">
        <f>ROUND(L127*K127,2)</f>
        <v>0</v>
      </c>
      <c r="BL127" s="22" t="s">
        <v>197</v>
      </c>
      <c r="BM127" s="22" t="s">
        <v>476</v>
      </c>
    </row>
    <row r="128" s="1" customFormat="1" ht="38.25" customHeight="1">
      <c r="B128" s="46"/>
      <c r="C128" s="219" t="s">
        <v>207</v>
      </c>
      <c r="D128" s="219" t="s">
        <v>193</v>
      </c>
      <c r="E128" s="220" t="s">
        <v>449</v>
      </c>
      <c r="F128" s="221" t="s">
        <v>450</v>
      </c>
      <c r="G128" s="221"/>
      <c r="H128" s="221"/>
      <c r="I128" s="221"/>
      <c r="J128" s="222" t="s">
        <v>245</v>
      </c>
      <c r="K128" s="223">
        <v>160</v>
      </c>
      <c r="L128" s="224">
        <v>0</v>
      </c>
      <c r="M128" s="225"/>
      <c r="N128" s="226">
        <f>ROUND(L128*K128,2)</f>
        <v>0</v>
      </c>
      <c r="O128" s="226"/>
      <c r="P128" s="226"/>
      <c r="Q128" s="226"/>
      <c r="R128" s="48"/>
      <c r="T128" s="227" t="s">
        <v>23</v>
      </c>
      <c r="U128" s="56" t="s">
        <v>47</v>
      </c>
      <c r="V128" s="47"/>
      <c r="W128" s="228">
        <f>V128*K128</f>
        <v>0</v>
      </c>
      <c r="X128" s="228">
        <v>0</v>
      </c>
      <c r="Y128" s="228">
        <f>X128*K128</f>
        <v>0</v>
      </c>
      <c r="Z128" s="228">
        <v>0</v>
      </c>
      <c r="AA128" s="229">
        <f>Z128*K128</f>
        <v>0</v>
      </c>
      <c r="AR128" s="22" t="s">
        <v>197</v>
      </c>
      <c r="AT128" s="22" t="s">
        <v>193</v>
      </c>
      <c r="AU128" s="22" t="s">
        <v>147</v>
      </c>
      <c r="AY128" s="22" t="s">
        <v>192</v>
      </c>
      <c r="BE128" s="142">
        <f>IF(U128="základní",N128,0)</f>
        <v>0</v>
      </c>
      <c r="BF128" s="142">
        <f>IF(U128="snížená",N128,0)</f>
        <v>0</v>
      </c>
      <c r="BG128" s="142">
        <f>IF(U128="zákl. přenesená",N128,0)</f>
        <v>0</v>
      </c>
      <c r="BH128" s="142">
        <f>IF(U128="sníž. přenesená",N128,0)</f>
        <v>0</v>
      </c>
      <c r="BI128" s="142">
        <f>IF(U128="nulová",N128,0)</f>
        <v>0</v>
      </c>
      <c r="BJ128" s="22" t="s">
        <v>25</v>
      </c>
      <c r="BK128" s="142">
        <f>ROUND(L128*K128,2)</f>
        <v>0</v>
      </c>
      <c r="BL128" s="22" t="s">
        <v>197</v>
      </c>
      <c r="BM128" s="22" t="s">
        <v>477</v>
      </c>
    </row>
    <row r="129" s="1" customFormat="1" ht="25.5" customHeight="1">
      <c r="B129" s="46"/>
      <c r="C129" s="219" t="s">
        <v>197</v>
      </c>
      <c r="D129" s="219" t="s">
        <v>193</v>
      </c>
      <c r="E129" s="220" t="s">
        <v>268</v>
      </c>
      <c r="F129" s="221" t="s">
        <v>269</v>
      </c>
      <c r="G129" s="221"/>
      <c r="H129" s="221"/>
      <c r="I129" s="221"/>
      <c r="J129" s="222" t="s">
        <v>245</v>
      </c>
      <c r="K129" s="223">
        <v>1820</v>
      </c>
      <c r="L129" s="224">
        <v>0</v>
      </c>
      <c r="M129" s="225"/>
      <c r="N129" s="226">
        <f>ROUND(L129*K129,2)</f>
        <v>0</v>
      </c>
      <c r="O129" s="226"/>
      <c r="P129" s="226"/>
      <c r="Q129" s="226"/>
      <c r="R129" s="48"/>
      <c r="T129" s="227" t="s">
        <v>23</v>
      </c>
      <c r="U129" s="56" t="s">
        <v>47</v>
      </c>
      <c r="V129" s="47"/>
      <c r="W129" s="228">
        <f>V129*K129</f>
        <v>0</v>
      </c>
      <c r="X129" s="228">
        <v>0</v>
      </c>
      <c r="Y129" s="228">
        <f>X129*K129</f>
        <v>0</v>
      </c>
      <c r="Z129" s="228">
        <v>0</v>
      </c>
      <c r="AA129" s="229">
        <f>Z129*K129</f>
        <v>0</v>
      </c>
      <c r="AR129" s="22" t="s">
        <v>197</v>
      </c>
      <c r="AT129" s="22" t="s">
        <v>193</v>
      </c>
      <c r="AU129" s="22" t="s">
        <v>147</v>
      </c>
      <c r="AY129" s="22" t="s">
        <v>192</v>
      </c>
      <c r="BE129" s="142">
        <f>IF(U129="základní",N129,0)</f>
        <v>0</v>
      </c>
      <c r="BF129" s="142">
        <f>IF(U129="snížená",N129,0)</f>
        <v>0</v>
      </c>
      <c r="BG129" s="142">
        <f>IF(U129="zákl. přenesená",N129,0)</f>
        <v>0</v>
      </c>
      <c r="BH129" s="142">
        <f>IF(U129="sníž. přenesená",N129,0)</f>
        <v>0</v>
      </c>
      <c r="BI129" s="142">
        <f>IF(U129="nulová",N129,0)</f>
        <v>0</v>
      </c>
      <c r="BJ129" s="22" t="s">
        <v>25</v>
      </c>
      <c r="BK129" s="142">
        <f>ROUND(L129*K129,2)</f>
        <v>0</v>
      </c>
      <c r="BL129" s="22" t="s">
        <v>197</v>
      </c>
      <c r="BM129" s="22" t="s">
        <v>478</v>
      </c>
    </row>
    <row r="130" s="10" customFormat="1" ht="16.5" customHeight="1">
      <c r="B130" s="238"/>
      <c r="C130" s="239"/>
      <c r="D130" s="239"/>
      <c r="E130" s="240" t="s">
        <v>23</v>
      </c>
      <c r="F130" s="241" t="s">
        <v>469</v>
      </c>
      <c r="G130" s="242"/>
      <c r="H130" s="242"/>
      <c r="I130" s="242"/>
      <c r="J130" s="239"/>
      <c r="K130" s="243">
        <v>1820</v>
      </c>
      <c r="L130" s="239"/>
      <c r="M130" s="239"/>
      <c r="N130" s="239"/>
      <c r="O130" s="239"/>
      <c r="P130" s="239"/>
      <c r="Q130" s="239"/>
      <c r="R130" s="244"/>
      <c r="T130" s="245"/>
      <c r="U130" s="239"/>
      <c r="V130" s="239"/>
      <c r="W130" s="239"/>
      <c r="X130" s="239"/>
      <c r="Y130" s="239"/>
      <c r="Z130" s="239"/>
      <c r="AA130" s="246"/>
      <c r="AT130" s="247" t="s">
        <v>204</v>
      </c>
      <c r="AU130" s="247" t="s">
        <v>147</v>
      </c>
      <c r="AV130" s="10" t="s">
        <v>147</v>
      </c>
      <c r="AW130" s="10" t="s">
        <v>205</v>
      </c>
      <c r="AX130" s="10" t="s">
        <v>25</v>
      </c>
      <c r="AY130" s="247" t="s">
        <v>192</v>
      </c>
    </row>
    <row r="131" s="1" customFormat="1" ht="25.5" customHeight="1">
      <c r="B131" s="46"/>
      <c r="C131" s="219" t="s">
        <v>121</v>
      </c>
      <c r="D131" s="219" t="s">
        <v>193</v>
      </c>
      <c r="E131" s="220" t="s">
        <v>273</v>
      </c>
      <c r="F131" s="221" t="s">
        <v>274</v>
      </c>
      <c r="G131" s="221"/>
      <c r="H131" s="221"/>
      <c r="I131" s="221"/>
      <c r="J131" s="222" t="s">
        <v>245</v>
      </c>
      <c r="K131" s="223">
        <v>160</v>
      </c>
      <c r="L131" s="224">
        <v>0</v>
      </c>
      <c r="M131" s="225"/>
      <c r="N131" s="226">
        <f>ROUND(L131*K131,2)</f>
        <v>0</v>
      </c>
      <c r="O131" s="226"/>
      <c r="P131" s="226"/>
      <c r="Q131" s="226"/>
      <c r="R131" s="48"/>
      <c r="T131" s="227" t="s">
        <v>23</v>
      </c>
      <c r="U131" s="56" t="s">
        <v>47</v>
      </c>
      <c r="V131" s="47"/>
      <c r="W131" s="228">
        <f>V131*K131</f>
        <v>0</v>
      </c>
      <c r="X131" s="228">
        <v>0</v>
      </c>
      <c r="Y131" s="228">
        <f>X131*K131</f>
        <v>0</v>
      </c>
      <c r="Z131" s="228">
        <v>0</v>
      </c>
      <c r="AA131" s="229">
        <f>Z131*K131</f>
        <v>0</v>
      </c>
      <c r="AR131" s="22" t="s">
        <v>197</v>
      </c>
      <c r="AT131" s="22" t="s">
        <v>193</v>
      </c>
      <c r="AU131" s="22" t="s">
        <v>147</v>
      </c>
      <c r="AY131" s="22" t="s">
        <v>192</v>
      </c>
      <c r="BE131" s="142">
        <f>IF(U131="základní",N131,0)</f>
        <v>0</v>
      </c>
      <c r="BF131" s="142">
        <f>IF(U131="snížená",N131,0)</f>
        <v>0</v>
      </c>
      <c r="BG131" s="142">
        <f>IF(U131="zákl. přenesená",N131,0)</f>
        <v>0</v>
      </c>
      <c r="BH131" s="142">
        <f>IF(U131="sníž. přenesená",N131,0)</f>
        <v>0</v>
      </c>
      <c r="BI131" s="142">
        <f>IF(U131="nulová",N131,0)</f>
        <v>0</v>
      </c>
      <c r="BJ131" s="22" t="s">
        <v>25</v>
      </c>
      <c r="BK131" s="142">
        <f>ROUND(L131*K131,2)</f>
        <v>0</v>
      </c>
      <c r="BL131" s="22" t="s">
        <v>197</v>
      </c>
      <c r="BM131" s="22" t="s">
        <v>479</v>
      </c>
    </row>
    <row r="132" s="9" customFormat="1" ht="37.44" customHeight="1">
      <c r="B132" s="206"/>
      <c r="C132" s="207"/>
      <c r="D132" s="208" t="s">
        <v>166</v>
      </c>
      <c r="E132" s="208"/>
      <c r="F132" s="208"/>
      <c r="G132" s="208"/>
      <c r="H132" s="208"/>
      <c r="I132" s="208"/>
      <c r="J132" s="208"/>
      <c r="K132" s="208"/>
      <c r="L132" s="208"/>
      <c r="M132" s="208"/>
      <c r="N132" s="268">
        <f>BK132</f>
        <v>0</v>
      </c>
      <c r="O132" s="269"/>
      <c r="P132" s="269"/>
      <c r="Q132" s="269"/>
      <c r="R132" s="209"/>
      <c r="T132" s="210"/>
      <c r="U132" s="207"/>
      <c r="V132" s="207"/>
      <c r="W132" s="211">
        <f>W133</f>
        <v>0</v>
      </c>
      <c r="X132" s="207"/>
      <c r="Y132" s="211">
        <f>Y133</f>
        <v>0</v>
      </c>
      <c r="Z132" s="207"/>
      <c r="AA132" s="212">
        <f>AA133</f>
        <v>0</v>
      </c>
      <c r="AR132" s="213" t="s">
        <v>25</v>
      </c>
      <c r="AT132" s="214" t="s">
        <v>81</v>
      </c>
      <c r="AU132" s="214" t="s">
        <v>82</v>
      </c>
      <c r="AY132" s="213" t="s">
        <v>192</v>
      </c>
      <c r="BK132" s="215">
        <f>BK133</f>
        <v>0</v>
      </c>
    </row>
    <row r="133" s="9" customFormat="1" ht="19.92" customHeight="1">
      <c r="B133" s="206"/>
      <c r="C133" s="207"/>
      <c r="D133" s="216" t="s">
        <v>461</v>
      </c>
      <c r="E133" s="216"/>
      <c r="F133" s="216"/>
      <c r="G133" s="216"/>
      <c r="H133" s="216"/>
      <c r="I133" s="216"/>
      <c r="J133" s="216"/>
      <c r="K133" s="216"/>
      <c r="L133" s="216"/>
      <c r="M133" s="216"/>
      <c r="N133" s="217">
        <f>BK133</f>
        <v>0</v>
      </c>
      <c r="O133" s="218"/>
      <c r="P133" s="218"/>
      <c r="Q133" s="218"/>
      <c r="R133" s="209"/>
      <c r="T133" s="210"/>
      <c r="U133" s="207"/>
      <c r="V133" s="207"/>
      <c r="W133" s="211">
        <f>W134</f>
        <v>0</v>
      </c>
      <c r="X133" s="207"/>
      <c r="Y133" s="211">
        <f>Y134</f>
        <v>0</v>
      </c>
      <c r="Z133" s="207"/>
      <c r="AA133" s="212">
        <f>AA134</f>
        <v>0</v>
      </c>
      <c r="AR133" s="213" t="s">
        <v>25</v>
      </c>
      <c r="AT133" s="214" t="s">
        <v>81</v>
      </c>
      <c r="AU133" s="214" t="s">
        <v>25</v>
      </c>
      <c r="AY133" s="213" t="s">
        <v>192</v>
      </c>
      <c r="BK133" s="215">
        <f>BK134</f>
        <v>0</v>
      </c>
    </row>
    <row r="134" s="1" customFormat="1" ht="25.5" customHeight="1">
      <c r="B134" s="46"/>
      <c r="C134" s="219" t="s">
        <v>223</v>
      </c>
      <c r="D134" s="219" t="s">
        <v>193</v>
      </c>
      <c r="E134" s="220" t="s">
        <v>480</v>
      </c>
      <c r="F134" s="221" t="s">
        <v>481</v>
      </c>
      <c r="G134" s="221"/>
      <c r="H134" s="221"/>
      <c r="I134" s="221"/>
      <c r="J134" s="222" t="s">
        <v>473</v>
      </c>
      <c r="K134" s="223">
        <v>12</v>
      </c>
      <c r="L134" s="224">
        <v>0</v>
      </c>
      <c r="M134" s="225"/>
      <c r="N134" s="226">
        <f>ROUND(L134*K134,2)</f>
        <v>0</v>
      </c>
      <c r="O134" s="226"/>
      <c r="P134" s="226"/>
      <c r="Q134" s="226"/>
      <c r="R134" s="48"/>
      <c r="T134" s="227" t="s">
        <v>23</v>
      </c>
      <c r="U134" s="56" t="s">
        <v>47</v>
      </c>
      <c r="V134" s="47"/>
      <c r="W134" s="228">
        <f>V134*K134</f>
        <v>0</v>
      </c>
      <c r="X134" s="228">
        <v>0</v>
      </c>
      <c r="Y134" s="228">
        <f>X134*K134</f>
        <v>0</v>
      </c>
      <c r="Z134" s="228">
        <v>0</v>
      </c>
      <c r="AA134" s="229">
        <f>Z134*K134</f>
        <v>0</v>
      </c>
      <c r="AR134" s="22" t="s">
        <v>197</v>
      </c>
      <c r="AT134" s="22" t="s">
        <v>193</v>
      </c>
      <c r="AU134" s="22" t="s">
        <v>147</v>
      </c>
      <c r="AY134" s="22" t="s">
        <v>192</v>
      </c>
      <c r="BE134" s="142">
        <f>IF(U134="základní",N134,0)</f>
        <v>0</v>
      </c>
      <c r="BF134" s="142">
        <f>IF(U134="snížená",N134,0)</f>
        <v>0</v>
      </c>
      <c r="BG134" s="142">
        <f>IF(U134="zákl. přenesená",N134,0)</f>
        <v>0</v>
      </c>
      <c r="BH134" s="142">
        <f>IF(U134="sníž. přenesená",N134,0)</f>
        <v>0</v>
      </c>
      <c r="BI134" s="142">
        <f>IF(U134="nulová",N134,0)</f>
        <v>0</v>
      </c>
      <c r="BJ134" s="22" t="s">
        <v>25</v>
      </c>
      <c r="BK134" s="142">
        <f>ROUND(L134*K134,2)</f>
        <v>0</v>
      </c>
      <c r="BL134" s="22" t="s">
        <v>197</v>
      </c>
      <c r="BM134" s="22" t="s">
        <v>25</v>
      </c>
    </row>
    <row r="135" s="1" customFormat="1" ht="49.92" customHeight="1">
      <c r="B135" s="46"/>
      <c r="C135" s="47"/>
      <c r="D135" s="208" t="s">
        <v>379</v>
      </c>
      <c r="E135" s="47"/>
      <c r="F135" s="47"/>
      <c r="G135" s="47"/>
      <c r="H135" s="47"/>
      <c r="I135" s="47"/>
      <c r="J135" s="47"/>
      <c r="K135" s="47"/>
      <c r="L135" s="47"/>
      <c r="M135" s="47"/>
      <c r="N135" s="270">
        <f>BK135</f>
        <v>0</v>
      </c>
      <c r="O135" s="271"/>
      <c r="P135" s="271"/>
      <c r="Q135" s="271"/>
      <c r="R135" s="48"/>
      <c r="T135" s="190"/>
      <c r="U135" s="47"/>
      <c r="V135" s="47"/>
      <c r="W135" s="47"/>
      <c r="X135" s="47"/>
      <c r="Y135" s="47"/>
      <c r="Z135" s="47"/>
      <c r="AA135" s="100"/>
      <c r="AT135" s="22" t="s">
        <v>81</v>
      </c>
      <c r="AU135" s="22" t="s">
        <v>82</v>
      </c>
      <c r="AY135" s="22" t="s">
        <v>380</v>
      </c>
      <c r="BK135" s="142">
        <f>SUM(BK136:BK140)</f>
        <v>0</v>
      </c>
    </row>
    <row r="136" s="1" customFormat="1" ht="22.32" customHeight="1">
      <c r="B136" s="46"/>
      <c r="C136" s="260" t="s">
        <v>23</v>
      </c>
      <c r="D136" s="260" t="s">
        <v>193</v>
      </c>
      <c r="E136" s="261" t="s">
        <v>23</v>
      </c>
      <c r="F136" s="262" t="s">
        <v>23</v>
      </c>
      <c r="G136" s="262"/>
      <c r="H136" s="262"/>
      <c r="I136" s="262"/>
      <c r="J136" s="263" t="s">
        <v>23</v>
      </c>
      <c r="K136" s="264"/>
      <c r="L136" s="224"/>
      <c r="M136" s="226"/>
      <c r="N136" s="226">
        <f>BK136</f>
        <v>0</v>
      </c>
      <c r="O136" s="226"/>
      <c r="P136" s="226"/>
      <c r="Q136" s="226"/>
      <c r="R136" s="48"/>
      <c r="T136" s="227" t="s">
        <v>23</v>
      </c>
      <c r="U136" s="265" t="s">
        <v>47</v>
      </c>
      <c r="V136" s="47"/>
      <c r="W136" s="47"/>
      <c r="X136" s="47"/>
      <c r="Y136" s="47"/>
      <c r="Z136" s="47"/>
      <c r="AA136" s="100"/>
      <c r="AT136" s="22" t="s">
        <v>380</v>
      </c>
      <c r="AU136" s="22" t="s">
        <v>25</v>
      </c>
      <c r="AY136" s="22" t="s">
        <v>380</v>
      </c>
      <c r="BE136" s="142">
        <f>IF(U136="základní",N136,0)</f>
        <v>0</v>
      </c>
      <c r="BF136" s="142">
        <f>IF(U136="snížená",N136,0)</f>
        <v>0</v>
      </c>
      <c r="BG136" s="142">
        <f>IF(U136="zákl. přenesená",N136,0)</f>
        <v>0</v>
      </c>
      <c r="BH136" s="142">
        <f>IF(U136="sníž. přenesená",N136,0)</f>
        <v>0</v>
      </c>
      <c r="BI136" s="142">
        <f>IF(U136="nulová",N136,0)</f>
        <v>0</v>
      </c>
      <c r="BJ136" s="22" t="s">
        <v>25</v>
      </c>
      <c r="BK136" s="142">
        <f>L136*K136</f>
        <v>0</v>
      </c>
    </row>
    <row r="137" s="1" customFormat="1" ht="22.32" customHeight="1">
      <c r="B137" s="46"/>
      <c r="C137" s="260" t="s">
        <v>23</v>
      </c>
      <c r="D137" s="260" t="s">
        <v>193</v>
      </c>
      <c r="E137" s="261" t="s">
        <v>23</v>
      </c>
      <c r="F137" s="262" t="s">
        <v>23</v>
      </c>
      <c r="G137" s="262"/>
      <c r="H137" s="262"/>
      <c r="I137" s="262"/>
      <c r="J137" s="263" t="s">
        <v>23</v>
      </c>
      <c r="K137" s="264"/>
      <c r="L137" s="224"/>
      <c r="M137" s="226"/>
      <c r="N137" s="226">
        <f>BK137</f>
        <v>0</v>
      </c>
      <c r="O137" s="226"/>
      <c r="P137" s="226"/>
      <c r="Q137" s="226"/>
      <c r="R137" s="48"/>
      <c r="T137" s="227" t="s">
        <v>23</v>
      </c>
      <c r="U137" s="265" t="s">
        <v>47</v>
      </c>
      <c r="V137" s="47"/>
      <c r="W137" s="47"/>
      <c r="X137" s="47"/>
      <c r="Y137" s="47"/>
      <c r="Z137" s="47"/>
      <c r="AA137" s="100"/>
      <c r="AT137" s="22" t="s">
        <v>380</v>
      </c>
      <c r="AU137" s="22" t="s">
        <v>25</v>
      </c>
      <c r="AY137" s="22" t="s">
        <v>380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L137*K137</f>
        <v>0</v>
      </c>
    </row>
    <row r="138" s="1" customFormat="1" ht="22.32" customHeight="1">
      <c r="B138" s="46"/>
      <c r="C138" s="260" t="s">
        <v>23</v>
      </c>
      <c r="D138" s="260" t="s">
        <v>193</v>
      </c>
      <c r="E138" s="261" t="s">
        <v>23</v>
      </c>
      <c r="F138" s="262" t="s">
        <v>23</v>
      </c>
      <c r="G138" s="262"/>
      <c r="H138" s="262"/>
      <c r="I138" s="262"/>
      <c r="J138" s="263" t="s">
        <v>23</v>
      </c>
      <c r="K138" s="264"/>
      <c r="L138" s="224"/>
      <c r="M138" s="226"/>
      <c r="N138" s="226">
        <f>BK138</f>
        <v>0</v>
      </c>
      <c r="O138" s="226"/>
      <c r="P138" s="226"/>
      <c r="Q138" s="226"/>
      <c r="R138" s="48"/>
      <c r="T138" s="227" t="s">
        <v>23</v>
      </c>
      <c r="U138" s="265" t="s">
        <v>47</v>
      </c>
      <c r="V138" s="47"/>
      <c r="W138" s="47"/>
      <c r="X138" s="47"/>
      <c r="Y138" s="47"/>
      <c r="Z138" s="47"/>
      <c r="AA138" s="100"/>
      <c r="AT138" s="22" t="s">
        <v>380</v>
      </c>
      <c r="AU138" s="22" t="s">
        <v>25</v>
      </c>
      <c r="AY138" s="22" t="s">
        <v>380</v>
      </c>
      <c r="BE138" s="142">
        <f>IF(U138="základní",N138,0)</f>
        <v>0</v>
      </c>
      <c r="BF138" s="142">
        <f>IF(U138="snížená",N138,0)</f>
        <v>0</v>
      </c>
      <c r="BG138" s="142">
        <f>IF(U138="zákl. přenesená",N138,0)</f>
        <v>0</v>
      </c>
      <c r="BH138" s="142">
        <f>IF(U138="sníž. přenesená",N138,0)</f>
        <v>0</v>
      </c>
      <c r="BI138" s="142">
        <f>IF(U138="nulová",N138,0)</f>
        <v>0</v>
      </c>
      <c r="BJ138" s="22" t="s">
        <v>25</v>
      </c>
      <c r="BK138" s="142">
        <f>L138*K138</f>
        <v>0</v>
      </c>
    </row>
    <row r="139" s="1" customFormat="1" ht="22.32" customHeight="1">
      <c r="B139" s="46"/>
      <c r="C139" s="260" t="s">
        <v>23</v>
      </c>
      <c r="D139" s="260" t="s">
        <v>193</v>
      </c>
      <c r="E139" s="261" t="s">
        <v>23</v>
      </c>
      <c r="F139" s="262" t="s">
        <v>23</v>
      </c>
      <c r="G139" s="262"/>
      <c r="H139" s="262"/>
      <c r="I139" s="262"/>
      <c r="J139" s="263" t="s">
        <v>23</v>
      </c>
      <c r="K139" s="264"/>
      <c r="L139" s="224"/>
      <c r="M139" s="226"/>
      <c r="N139" s="226">
        <f>BK139</f>
        <v>0</v>
      </c>
      <c r="O139" s="226"/>
      <c r="P139" s="226"/>
      <c r="Q139" s="226"/>
      <c r="R139" s="48"/>
      <c r="T139" s="227" t="s">
        <v>23</v>
      </c>
      <c r="U139" s="265" t="s">
        <v>47</v>
      </c>
      <c r="V139" s="47"/>
      <c r="W139" s="47"/>
      <c r="X139" s="47"/>
      <c r="Y139" s="47"/>
      <c r="Z139" s="47"/>
      <c r="AA139" s="100"/>
      <c r="AT139" s="22" t="s">
        <v>380</v>
      </c>
      <c r="AU139" s="22" t="s">
        <v>25</v>
      </c>
      <c r="AY139" s="22" t="s">
        <v>380</v>
      </c>
      <c r="BE139" s="142">
        <f>IF(U139="základní",N139,0)</f>
        <v>0</v>
      </c>
      <c r="BF139" s="142">
        <f>IF(U139="snížená",N139,0)</f>
        <v>0</v>
      </c>
      <c r="BG139" s="142">
        <f>IF(U139="zákl. přenesená",N139,0)</f>
        <v>0</v>
      </c>
      <c r="BH139" s="142">
        <f>IF(U139="sníž. přenesená",N139,0)</f>
        <v>0</v>
      </c>
      <c r="BI139" s="142">
        <f>IF(U139="nulová",N139,0)</f>
        <v>0</v>
      </c>
      <c r="BJ139" s="22" t="s">
        <v>25</v>
      </c>
      <c r="BK139" s="142">
        <f>L139*K139</f>
        <v>0</v>
      </c>
    </row>
    <row r="140" s="1" customFormat="1" ht="22.32" customHeight="1">
      <c r="B140" s="46"/>
      <c r="C140" s="260" t="s">
        <v>23</v>
      </c>
      <c r="D140" s="260" t="s">
        <v>193</v>
      </c>
      <c r="E140" s="261" t="s">
        <v>23</v>
      </c>
      <c r="F140" s="262" t="s">
        <v>23</v>
      </c>
      <c r="G140" s="262"/>
      <c r="H140" s="262"/>
      <c r="I140" s="262"/>
      <c r="J140" s="263" t="s">
        <v>23</v>
      </c>
      <c r="K140" s="264"/>
      <c r="L140" s="224"/>
      <c r="M140" s="226"/>
      <c r="N140" s="226">
        <f>BK140</f>
        <v>0</v>
      </c>
      <c r="O140" s="226"/>
      <c r="P140" s="226"/>
      <c r="Q140" s="226"/>
      <c r="R140" s="48"/>
      <c r="T140" s="227" t="s">
        <v>23</v>
      </c>
      <c r="U140" s="265" t="s">
        <v>47</v>
      </c>
      <c r="V140" s="72"/>
      <c r="W140" s="72"/>
      <c r="X140" s="72"/>
      <c r="Y140" s="72"/>
      <c r="Z140" s="72"/>
      <c r="AA140" s="74"/>
      <c r="AT140" s="22" t="s">
        <v>380</v>
      </c>
      <c r="AU140" s="22" t="s">
        <v>25</v>
      </c>
      <c r="AY140" s="22" t="s">
        <v>380</v>
      </c>
      <c r="BE140" s="142">
        <f>IF(U140="základní",N140,0)</f>
        <v>0</v>
      </c>
      <c r="BF140" s="142">
        <f>IF(U140="snížená",N140,0)</f>
        <v>0</v>
      </c>
      <c r="BG140" s="142">
        <f>IF(U140="zákl. přenesená",N140,0)</f>
        <v>0</v>
      </c>
      <c r="BH140" s="142">
        <f>IF(U140="sníž. přenesená",N140,0)</f>
        <v>0</v>
      </c>
      <c r="BI140" s="142">
        <f>IF(U140="nulová",N140,0)</f>
        <v>0</v>
      </c>
      <c r="BJ140" s="22" t="s">
        <v>25</v>
      </c>
      <c r="BK140" s="142">
        <f>L140*K140</f>
        <v>0</v>
      </c>
    </row>
    <row r="141" s="1" customFormat="1" ht="6.96" customHeight="1">
      <c r="B141" s="75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</sheetData>
  <sheetProtection sheet="1" formatColumns="0" formatRows="0" objects="1" scenarios="1" spinCount="10" saltValue="iJoxzz5VSkgD11Y5oF7d5F9bSkQhQCsqgrjdy8tU2TQ75WG8cSZu/LIhhnojlaE6wVEgO+WKVv5rBycbIXGnvg==" hashValue="Hl7lD2LMoHUnxtQ3/wf0QrBe6gVQPl13mHw+ORJv8BcIhQv1RfXfZgLjeBQdV1z3T0y+ccnSnPM8BXmnt/10aw==" algorithmName="SHA-512" password="CC35"/>
  <mergeCells count="110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F131:I131"/>
    <mergeCell ref="L131:M131"/>
    <mergeCell ref="N131:Q131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N121:Q121"/>
    <mergeCell ref="N122:Q122"/>
    <mergeCell ref="N123:Q123"/>
    <mergeCell ref="N126:Q126"/>
    <mergeCell ref="N132:Q132"/>
    <mergeCell ref="N133:Q133"/>
    <mergeCell ref="N135:Q135"/>
    <mergeCell ref="H1:K1"/>
    <mergeCell ref="S2:AC2"/>
  </mergeCells>
  <dataValidations count="2">
    <dataValidation type="list" allowBlank="1" showInputMessage="1" showErrorMessage="1" error="Povoleny jsou hodnoty K, M." sqref="D136:D141">
      <formula1>"K, M"</formula1>
    </dataValidation>
    <dataValidation type="list" allowBlank="1" showInputMessage="1" showErrorMessage="1" error="Povoleny jsou hodnoty základní, snížená, zákl. přenesená, sníž. přenesená, nulová." sqref="U136:U141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20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3"/>
      <c r="B1" s="13"/>
      <c r="C1" s="13"/>
      <c r="D1" s="14" t="s">
        <v>1</v>
      </c>
      <c r="E1" s="13"/>
      <c r="F1" s="15" t="s">
        <v>142</v>
      </c>
      <c r="G1" s="15"/>
      <c r="H1" s="154" t="s">
        <v>143</v>
      </c>
      <c r="I1" s="154"/>
      <c r="J1" s="154"/>
      <c r="K1" s="154"/>
      <c r="L1" s="15" t="s">
        <v>144</v>
      </c>
      <c r="M1" s="13"/>
      <c r="N1" s="13"/>
      <c r="O1" s="14" t="s">
        <v>145</v>
      </c>
      <c r="P1" s="13"/>
      <c r="Q1" s="13"/>
      <c r="R1" s="13"/>
      <c r="S1" s="15" t="s">
        <v>146</v>
      </c>
      <c r="T1" s="15"/>
      <c r="U1" s="153"/>
      <c r="V1" s="153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</row>
    <row r="2" ht="36.96" customHeight="1">
      <c r="C2" s="19" t="s">
        <v>7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S2" s="21" t="s">
        <v>8</v>
      </c>
      <c r="AT2" s="22" t="s">
        <v>123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5"/>
      <c r="AT3" s="22" t="s">
        <v>147</v>
      </c>
    </row>
    <row r="4" ht="36.96" customHeight="1">
      <c r="B4" s="26"/>
      <c r="C4" s="27" t="s">
        <v>148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T4" s="20" t="s">
        <v>13</v>
      </c>
      <c r="AT4" s="22" t="s">
        <v>6</v>
      </c>
    </row>
    <row r="5" ht="6.96" customHeight="1">
      <c r="B5" s="26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9"/>
    </row>
    <row r="6" ht="25.44" customHeight="1">
      <c r="B6" s="26"/>
      <c r="C6" s="31"/>
      <c r="D6" s="38" t="s">
        <v>19</v>
      </c>
      <c r="E6" s="31"/>
      <c r="F6" s="155" t="str">
        <f>'Rekapitulace stavby'!K6</f>
        <v>Demolice výkrmny prasat Gigant Mimoň-vrchní stavba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1"/>
      <c r="R6" s="29"/>
    </row>
    <row r="7" s="1" customFormat="1" ht="32.88" customHeight="1">
      <c r="B7" s="46"/>
      <c r="C7" s="47"/>
      <c r="D7" s="35" t="s">
        <v>149</v>
      </c>
      <c r="E7" s="47"/>
      <c r="F7" s="36" t="s">
        <v>482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="1" customFormat="1" ht="14.4" customHeight="1">
      <c r="B8" s="46"/>
      <c r="C8" s="47"/>
      <c r="D8" s="38" t="s">
        <v>22</v>
      </c>
      <c r="E8" s="47"/>
      <c r="F8" s="33" t="s">
        <v>23</v>
      </c>
      <c r="G8" s="47"/>
      <c r="H8" s="47"/>
      <c r="I8" s="47"/>
      <c r="J8" s="47"/>
      <c r="K8" s="47"/>
      <c r="L8" s="47"/>
      <c r="M8" s="38" t="s">
        <v>24</v>
      </c>
      <c r="N8" s="47"/>
      <c r="O8" s="33" t="s">
        <v>23</v>
      </c>
      <c r="P8" s="47"/>
      <c r="Q8" s="47"/>
      <c r="R8" s="48"/>
    </row>
    <row r="9" s="1" customFormat="1" ht="14.4" customHeight="1">
      <c r="B9" s="46"/>
      <c r="C9" s="47"/>
      <c r="D9" s="38" t="s">
        <v>26</v>
      </c>
      <c r="E9" s="47"/>
      <c r="F9" s="33" t="s">
        <v>27</v>
      </c>
      <c r="G9" s="47"/>
      <c r="H9" s="47"/>
      <c r="I9" s="47"/>
      <c r="J9" s="47"/>
      <c r="K9" s="47"/>
      <c r="L9" s="47"/>
      <c r="M9" s="38" t="s">
        <v>28</v>
      </c>
      <c r="N9" s="47"/>
      <c r="O9" s="156" t="str">
        <f>'Rekapitulace stavby'!AN8</f>
        <v>14. 6. 2018</v>
      </c>
      <c r="P9" s="90"/>
      <c r="Q9" s="47"/>
      <c r="R9" s="48"/>
    </row>
    <row r="10" s="1" customFormat="1" ht="10.8" customHeight="1"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="1" customFormat="1" ht="14.4" customHeight="1">
      <c r="B11" s="46"/>
      <c r="C11" s="47"/>
      <c r="D11" s="38" t="s">
        <v>32</v>
      </c>
      <c r="E11" s="47"/>
      <c r="F11" s="47"/>
      <c r="G11" s="47"/>
      <c r="H11" s="47"/>
      <c r="I11" s="47"/>
      <c r="J11" s="47"/>
      <c r="K11" s="47"/>
      <c r="L11" s="47"/>
      <c r="M11" s="38" t="s">
        <v>33</v>
      </c>
      <c r="N11" s="47"/>
      <c r="O11" s="33" t="str">
        <f>IF('Rekapitulace stavby'!AN10="","",'Rekapitulace stavby'!AN10)</f>
        <v>00260746</v>
      </c>
      <c r="P11" s="33"/>
      <c r="Q11" s="47"/>
      <c r="R11" s="48"/>
    </row>
    <row r="12" s="1" customFormat="1" ht="18" customHeight="1">
      <c r="B12" s="46"/>
      <c r="C12" s="47"/>
      <c r="D12" s="47"/>
      <c r="E12" s="33" t="str">
        <f>IF('Rekapitulace stavby'!E11="","",'Rekapitulace stavby'!E11)</f>
        <v xml:space="preserve">Město Mimoň </v>
      </c>
      <c r="F12" s="47"/>
      <c r="G12" s="47"/>
      <c r="H12" s="47"/>
      <c r="I12" s="47"/>
      <c r="J12" s="47"/>
      <c r="K12" s="47"/>
      <c r="L12" s="47"/>
      <c r="M12" s="38" t="s">
        <v>36</v>
      </c>
      <c r="N12" s="47"/>
      <c r="O12" s="33" t="str">
        <f>IF('Rekapitulace stavby'!AN11="","",'Rekapitulace stavby'!AN11)</f>
        <v/>
      </c>
      <c r="P12" s="33"/>
      <c r="Q12" s="47"/>
      <c r="R12" s="48"/>
    </row>
    <row r="13" s="1" customFormat="1" ht="6.96" customHeight="1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8"/>
    </row>
    <row r="14" s="1" customFormat="1" ht="14.4" customHeight="1">
      <c r="B14" s="46"/>
      <c r="C14" s="47"/>
      <c r="D14" s="38" t="s">
        <v>37</v>
      </c>
      <c r="E14" s="47"/>
      <c r="F14" s="47"/>
      <c r="G14" s="47"/>
      <c r="H14" s="47"/>
      <c r="I14" s="47"/>
      <c r="J14" s="47"/>
      <c r="K14" s="47"/>
      <c r="L14" s="47"/>
      <c r="M14" s="38" t="s">
        <v>33</v>
      </c>
      <c r="N14" s="47"/>
      <c r="O14" s="39" t="str">
        <f>IF('Rekapitulace stavby'!AN13="","",'Rekapitulace stavby'!AN13)</f>
        <v>Vyplň údaj</v>
      </c>
      <c r="P14" s="33"/>
      <c r="Q14" s="47"/>
      <c r="R14" s="48"/>
    </row>
    <row r="15" s="1" customFormat="1" ht="18" customHeight="1">
      <c r="B15" s="46"/>
      <c r="C15" s="47"/>
      <c r="D15" s="47"/>
      <c r="E15" s="39" t="str">
        <f>IF('Rekapitulace stavby'!E14="","",'Rekapitulace stavby'!E14)</f>
        <v>Vyplň údaj</v>
      </c>
      <c r="F15" s="157"/>
      <c r="G15" s="157"/>
      <c r="H15" s="157"/>
      <c r="I15" s="157"/>
      <c r="J15" s="157"/>
      <c r="K15" s="157"/>
      <c r="L15" s="157"/>
      <c r="M15" s="38" t="s">
        <v>36</v>
      </c>
      <c r="N15" s="47"/>
      <c r="O15" s="39" t="str">
        <f>IF('Rekapitulace stavby'!AN14="","",'Rekapitulace stavby'!AN14)</f>
        <v>Vyplň údaj</v>
      </c>
      <c r="P15" s="33"/>
      <c r="Q15" s="47"/>
      <c r="R15" s="48"/>
    </row>
    <row r="16" s="1" customFormat="1" ht="6.96" customHeigh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="1" customFormat="1" ht="14.4" customHeight="1">
      <c r="B17" s="46"/>
      <c r="C17" s="47"/>
      <c r="D17" s="38" t="s">
        <v>39</v>
      </c>
      <c r="E17" s="47"/>
      <c r="F17" s="47"/>
      <c r="G17" s="47"/>
      <c r="H17" s="47"/>
      <c r="I17" s="47"/>
      <c r="J17" s="47"/>
      <c r="K17" s="47"/>
      <c r="L17" s="47"/>
      <c r="M17" s="38" t="s">
        <v>33</v>
      </c>
      <c r="N17" s="47"/>
      <c r="O17" s="33" t="str">
        <f>IF('Rekapitulace stavby'!AN16="","",'Rekapitulace stavby'!AN16)</f>
        <v/>
      </c>
      <c r="P17" s="33"/>
      <c r="Q17" s="47"/>
      <c r="R17" s="48"/>
    </row>
    <row r="18" s="1" customFormat="1" ht="18" customHeight="1">
      <c r="B18" s="46"/>
      <c r="C18" s="47"/>
      <c r="D18" s="47"/>
      <c r="E18" s="33" t="str">
        <f>IF('Rekapitulace stavby'!E17="","",'Rekapitulace stavby'!E17)</f>
        <v xml:space="preserve"> </v>
      </c>
      <c r="F18" s="47"/>
      <c r="G18" s="47"/>
      <c r="H18" s="47"/>
      <c r="I18" s="47"/>
      <c r="J18" s="47"/>
      <c r="K18" s="47"/>
      <c r="L18" s="47"/>
      <c r="M18" s="38" t="s">
        <v>36</v>
      </c>
      <c r="N18" s="47"/>
      <c r="O18" s="33" t="str">
        <f>IF('Rekapitulace stavby'!AN17="","",'Rekapitulace stavby'!AN17)</f>
        <v/>
      </c>
      <c r="P18" s="33"/>
      <c r="Q18" s="47"/>
      <c r="R18" s="48"/>
    </row>
    <row r="19" s="1" customFormat="1" ht="6.96" customHeight="1"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/>
    </row>
    <row r="20" s="1" customFormat="1" ht="14.4" customHeight="1">
      <c r="B20" s="46"/>
      <c r="C20" s="47"/>
      <c r="D20" s="38" t="s">
        <v>40</v>
      </c>
      <c r="E20" s="47"/>
      <c r="F20" s="47"/>
      <c r="G20" s="47"/>
      <c r="H20" s="47"/>
      <c r="I20" s="47"/>
      <c r="J20" s="47"/>
      <c r="K20" s="47"/>
      <c r="L20" s="47"/>
      <c r="M20" s="38" t="s">
        <v>33</v>
      </c>
      <c r="N20" s="47"/>
      <c r="O20" s="33" t="str">
        <f>IF('Rekapitulace stavby'!AN19="","",'Rekapitulace stavby'!AN19)</f>
        <v/>
      </c>
      <c r="P20" s="33"/>
      <c r="Q20" s="47"/>
      <c r="R20" s="48"/>
    </row>
    <row r="21" s="1" customFormat="1" ht="18" customHeight="1">
      <c r="B21" s="46"/>
      <c r="C21" s="47"/>
      <c r="D21" s="47"/>
      <c r="E21" s="33" t="str">
        <f>IF('Rekapitulace stavby'!E20="","",'Rekapitulace stavby'!E20)</f>
        <v>Malec</v>
      </c>
      <c r="F21" s="47"/>
      <c r="G21" s="47"/>
      <c r="H21" s="47"/>
      <c r="I21" s="47"/>
      <c r="J21" s="47"/>
      <c r="K21" s="47"/>
      <c r="L21" s="47"/>
      <c r="M21" s="38" t="s">
        <v>36</v>
      </c>
      <c r="N21" s="47"/>
      <c r="O21" s="33" t="str">
        <f>IF('Rekapitulace stavby'!AN20="","",'Rekapitulace stavby'!AN20)</f>
        <v/>
      </c>
      <c r="P21" s="33"/>
      <c r="Q21" s="47"/>
      <c r="R21" s="48"/>
    </row>
    <row r="22" s="1" customFormat="1" ht="6.96" customHeight="1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8"/>
    </row>
    <row r="23" s="1" customFormat="1" ht="14.4" customHeight="1">
      <c r="B23" s="46"/>
      <c r="C23" s="47"/>
      <c r="D23" s="38" t="s">
        <v>42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8"/>
    </row>
    <row r="24" s="1" customFormat="1" ht="16.5" customHeight="1">
      <c r="B24" s="46"/>
      <c r="C24" s="47"/>
      <c r="D24" s="47"/>
      <c r="E24" s="42" t="s">
        <v>23</v>
      </c>
      <c r="F24" s="42"/>
      <c r="G24" s="42"/>
      <c r="H24" s="42"/>
      <c r="I24" s="42"/>
      <c r="J24" s="42"/>
      <c r="K24" s="42"/>
      <c r="L24" s="42"/>
      <c r="M24" s="47"/>
      <c r="N24" s="47"/>
      <c r="O24" s="47"/>
      <c r="P24" s="47"/>
      <c r="Q24" s="47"/>
      <c r="R24" s="48"/>
    </row>
    <row r="25" s="1" customFormat="1" ht="6.96" customHeigh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8"/>
    </row>
    <row r="26" s="1" customFormat="1" ht="6.96" customHeight="1">
      <c r="B26" s="46"/>
      <c r="C26" s="4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47"/>
      <c r="R26" s="48"/>
    </row>
    <row r="27" s="1" customFormat="1" ht="14.4" customHeight="1">
      <c r="B27" s="46"/>
      <c r="C27" s="47"/>
      <c r="D27" s="158" t="s">
        <v>151</v>
      </c>
      <c r="E27" s="47"/>
      <c r="F27" s="47"/>
      <c r="G27" s="47"/>
      <c r="H27" s="47"/>
      <c r="I27" s="47"/>
      <c r="J27" s="47"/>
      <c r="K27" s="47"/>
      <c r="L27" s="47"/>
      <c r="M27" s="45">
        <f>N88</f>
        <v>0</v>
      </c>
      <c r="N27" s="45"/>
      <c r="O27" s="45"/>
      <c r="P27" s="45"/>
      <c r="Q27" s="47"/>
      <c r="R27" s="48"/>
    </row>
    <row r="28" s="1" customFormat="1" ht="14.4" customHeight="1">
      <c r="B28" s="46"/>
      <c r="C28" s="47"/>
      <c r="D28" s="44" t="s">
        <v>134</v>
      </c>
      <c r="E28" s="47"/>
      <c r="F28" s="47"/>
      <c r="G28" s="47"/>
      <c r="H28" s="47"/>
      <c r="I28" s="47"/>
      <c r="J28" s="47"/>
      <c r="K28" s="47"/>
      <c r="L28" s="47"/>
      <c r="M28" s="45">
        <f>N94</f>
        <v>0</v>
      </c>
      <c r="N28" s="45"/>
      <c r="O28" s="45"/>
      <c r="P28" s="45"/>
      <c r="Q28" s="47"/>
      <c r="R28" s="48"/>
    </row>
    <row r="29" s="1" customFormat="1" ht="6.96" customHeight="1">
      <c r="B29" s="4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8"/>
    </row>
    <row r="30" s="1" customFormat="1" ht="25.44" customHeight="1">
      <c r="B30" s="46"/>
      <c r="C30" s="47"/>
      <c r="D30" s="159" t="s">
        <v>45</v>
      </c>
      <c r="E30" s="47"/>
      <c r="F30" s="47"/>
      <c r="G30" s="47"/>
      <c r="H30" s="47"/>
      <c r="I30" s="47"/>
      <c r="J30" s="47"/>
      <c r="K30" s="47"/>
      <c r="L30" s="47"/>
      <c r="M30" s="160">
        <f>ROUND(M27+M28,2)</f>
        <v>0</v>
      </c>
      <c r="N30" s="47"/>
      <c r="O30" s="47"/>
      <c r="P30" s="47"/>
      <c r="Q30" s="47"/>
      <c r="R30" s="48"/>
    </row>
    <row r="31" s="1" customFormat="1" ht="6.96" customHeight="1">
      <c r="B31" s="46"/>
      <c r="C31" s="4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47"/>
      <c r="R31" s="48"/>
    </row>
    <row r="32" s="1" customFormat="1" ht="14.4" customHeight="1">
      <c r="B32" s="46"/>
      <c r="C32" s="47"/>
      <c r="D32" s="54" t="s">
        <v>46</v>
      </c>
      <c r="E32" s="54" t="s">
        <v>47</v>
      </c>
      <c r="F32" s="55">
        <v>0.20999999999999999</v>
      </c>
      <c r="G32" s="161" t="s">
        <v>48</v>
      </c>
      <c r="H32" s="162">
        <f>ROUND((((SUM(BE94:BE101)+SUM(BE119:BE131))+SUM(BE133:BE137))),2)</f>
        <v>0</v>
      </c>
      <c r="I32" s="47"/>
      <c r="J32" s="47"/>
      <c r="K32" s="47"/>
      <c r="L32" s="47"/>
      <c r="M32" s="162">
        <f>ROUND(((ROUND((SUM(BE94:BE101)+SUM(BE119:BE131)), 2)*F32)+SUM(BE133:BE137)*F32),2)</f>
        <v>0</v>
      </c>
      <c r="N32" s="47"/>
      <c r="O32" s="47"/>
      <c r="P32" s="47"/>
      <c r="Q32" s="47"/>
      <c r="R32" s="48"/>
    </row>
    <row r="33" s="1" customFormat="1" ht="14.4" customHeight="1">
      <c r="B33" s="46"/>
      <c r="C33" s="47"/>
      <c r="D33" s="47"/>
      <c r="E33" s="54" t="s">
        <v>49</v>
      </c>
      <c r="F33" s="55">
        <v>0.14999999999999999</v>
      </c>
      <c r="G33" s="161" t="s">
        <v>48</v>
      </c>
      <c r="H33" s="162">
        <f>ROUND((((SUM(BF94:BF101)+SUM(BF119:BF131))+SUM(BF133:BF137))),2)</f>
        <v>0</v>
      </c>
      <c r="I33" s="47"/>
      <c r="J33" s="47"/>
      <c r="K33" s="47"/>
      <c r="L33" s="47"/>
      <c r="M33" s="162">
        <f>ROUND(((ROUND((SUM(BF94:BF101)+SUM(BF119:BF131)), 2)*F33)+SUM(BF133:BF137)*F33),2)</f>
        <v>0</v>
      </c>
      <c r="N33" s="47"/>
      <c r="O33" s="47"/>
      <c r="P33" s="47"/>
      <c r="Q33" s="47"/>
      <c r="R33" s="48"/>
    </row>
    <row r="34" hidden="1" s="1" customFormat="1" ht="14.4" customHeight="1">
      <c r="B34" s="46"/>
      <c r="C34" s="47"/>
      <c r="D34" s="47"/>
      <c r="E34" s="54" t="s">
        <v>50</v>
      </c>
      <c r="F34" s="55">
        <v>0.20999999999999999</v>
      </c>
      <c r="G34" s="161" t="s">
        <v>48</v>
      </c>
      <c r="H34" s="162">
        <f>ROUND((((SUM(BG94:BG101)+SUM(BG119:BG131))+SUM(BG133:BG137))),2)</f>
        <v>0</v>
      </c>
      <c r="I34" s="47"/>
      <c r="J34" s="47"/>
      <c r="K34" s="47"/>
      <c r="L34" s="47"/>
      <c r="M34" s="162">
        <v>0</v>
      </c>
      <c r="N34" s="47"/>
      <c r="O34" s="47"/>
      <c r="P34" s="47"/>
      <c r="Q34" s="47"/>
      <c r="R34" s="48"/>
    </row>
    <row r="35" hidden="1" s="1" customFormat="1" ht="14.4" customHeight="1">
      <c r="B35" s="46"/>
      <c r="C35" s="47"/>
      <c r="D35" s="47"/>
      <c r="E35" s="54" t="s">
        <v>51</v>
      </c>
      <c r="F35" s="55">
        <v>0.14999999999999999</v>
      </c>
      <c r="G35" s="161" t="s">
        <v>48</v>
      </c>
      <c r="H35" s="162">
        <f>ROUND((((SUM(BH94:BH101)+SUM(BH119:BH131))+SUM(BH133:BH137))),2)</f>
        <v>0</v>
      </c>
      <c r="I35" s="47"/>
      <c r="J35" s="47"/>
      <c r="K35" s="47"/>
      <c r="L35" s="47"/>
      <c r="M35" s="162">
        <v>0</v>
      </c>
      <c r="N35" s="47"/>
      <c r="O35" s="47"/>
      <c r="P35" s="47"/>
      <c r="Q35" s="47"/>
      <c r="R35" s="48"/>
    </row>
    <row r="36" hidden="1" s="1" customFormat="1" ht="14.4" customHeight="1">
      <c r="B36" s="46"/>
      <c r="C36" s="47"/>
      <c r="D36" s="47"/>
      <c r="E36" s="54" t="s">
        <v>52</v>
      </c>
      <c r="F36" s="55">
        <v>0</v>
      </c>
      <c r="G36" s="161" t="s">
        <v>48</v>
      </c>
      <c r="H36" s="162">
        <f>ROUND((((SUM(BI94:BI101)+SUM(BI119:BI131))+SUM(BI133:BI137))),2)</f>
        <v>0</v>
      </c>
      <c r="I36" s="47"/>
      <c r="J36" s="47"/>
      <c r="K36" s="47"/>
      <c r="L36" s="47"/>
      <c r="M36" s="162">
        <v>0</v>
      </c>
      <c r="N36" s="47"/>
      <c r="O36" s="47"/>
      <c r="P36" s="47"/>
      <c r="Q36" s="47"/>
      <c r="R36" s="48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8"/>
    </row>
    <row r="38" s="1" customFormat="1" ht="25.44" customHeight="1">
      <c r="B38" s="46"/>
      <c r="C38" s="151"/>
      <c r="D38" s="163" t="s">
        <v>53</v>
      </c>
      <c r="E38" s="103"/>
      <c r="F38" s="103"/>
      <c r="G38" s="164" t="s">
        <v>54</v>
      </c>
      <c r="H38" s="165" t="s">
        <v>55</v>
      </c>
      <c r="I38" s="103"/>
      <c r="J38" s="103"/>
      <c r="K38" s="103"/>
      <c r="L38" s="166">
        <f>SUM(M30:M36)</f>
        <v>0</v>
      </c>
      <c r="M38" s="166"/>
      <c r="N38" s="166"/>
      <c r="O38" s="166"/>
      <c r="P38" s="167"/>
      <c r="Q38" s="151"/>
      <c r="R38" s="48"/>
    </row>
    <row r="39" s="1" customFormat="1" ht="14.4" customHeight="1"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8"/>
    </row>
    <row r="40" s="1" customFormat="1" ht="14.4" customHeight="1"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8"/>
    </row>
    <row r="41">
      <c r="B41" s="26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9"/>
    </row>
    <row r="42">
      <c r="B42" s="26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9"/>
    </row>
    <row r="43">
      <c r="B43" s="26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9"/>
    </row>
    <row r="44">
      <c r="B44" s="26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9"/>
    </row>
    <row r="45">
      <c r="B45" s="26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9"/>
    </row>
    <row r="46">
      <c r="B46" s="26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9"/>
    </row>
    <row r="47">
      <c r="B47" s="26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9"/>
    </row>
    <row r="48">
      <c r="B48" s="26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9"/>
    </row>
    <row r="49">
      <c r="B49" s="26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9"/>
    </row>
    <row r="50" s="1" customFormat="1">
      <c r="B50" s="46"/>
      <c r="C50" s="47"/>
      <c r="D50" s="66" t="s">
        <v>56</v>
      </c>
      <c r="E50" s="67"/>
      <c r="F50" s="67"/>
      <c r="G50" s="67"/>
      <c r="H50" s="68"/>
      <c r="I50" s="47"/>
      <c r="J50" s="66" t="s">
        <v>57</v>
      </c>
      <c r="K50" s="67"/>
      <c r="L50" s="67"/>
      <c r="M50" s="67"/>
      <c r="N50" s="67"/>
      <c r="O50" s="67"/>
      <c r="P50" s="68"/>
      <c r="Q50" s="47"/>
      <c r="R50" s="48"/>
    </row>
    <row r="51">
      <c r="B51" s="26"/>
      <c r="C51" s="31"/>
      <c r="D51" s="69"/>
      <c r="E51" s="31"/>
      <c r="F51" s="31"/>
      <c r="G51" s="31"/>
      <c r="H51" s="70"/>
      <c r="I51" s="31"/>
      <c r="J51" s="69"/>
      <c r="K51" s="31"/>
      <c r="L51" s="31"/>
      <c r="M51" s="31"/>
      <c r="N51" s="31"/>
      <c r="O51" s="31"/>
      <c r="P51" s="70"/>
      <c r="Q51" s="31"/>
      <c r="R51" s="29"/>
    </row>
    <row r="52">
      <c r="B52" s="26"/>
      <c r="C52" s="31"/>
      <c r="D52" s="69"/>
      <c r="E52" s="31"/>
      <c r="F52" s="31"/>
      <c r="G52" s="31"/>
      <c r="H52" s="70"/>
      <c r="I52" s="31"/>
      <c r="J52" s="69"/>
      <c r="K52" s="31"/>
      <c r="L52" s="31"/>
      <c r="M52" s="31"/>
      <c r="N52" s="31"/>
      <c r="O52" s="31"/>
      <c r="P52" s="70"/>
      <c r="Q52" s="31"/>
      <c r="R52" s="29"/>
    </row>
    <row r="53">
      <c r="B53" s="26"/>
      <c r="C53" s="31"/>
      <c r="D53" s="69"/>
      <c r="E53" s="31"/>
      <c r="F53" s="31"/>
      <c r="G53" s="31"/>
      <c r="H53" s="70"/>
      <c r="I53" s="31"/>
      <c r="J53" s="69"/>
      <c r="K53" s="31"/>
      <c r="L53" s="31"/>
      <c r="M53" s="31"/>
      <c r="N53" s="31"/>
      <c r="O53" s="31"/>
      <c r="P53" s="70"/>
      <c r="Q53" s="31"/>
      <c r="R53" s="29"/>
    </row>
    <row r="54">
      <c r="B54" s="26"/>
      <c r="C54" s="31"/>
      <c r="D54" s="69"/>
      <c r="E54" s="31"/>
      <c r="F54" s="31"/>
      <c r="G54" s="31"/>
      <c r="H54" s="70"/>
      <c r="I54" s="31"/>
      <c r="J54" s="69"/>
      <c r="K54" s="31"/>
      <c r="L54" s="31"/>
      <c r="M54" s="31"/>
      <c r="N54" s="31"/>
      <c r="O54" s="31"/>
      <c r="P54" s="70"/>
      <c r="Q54" s="31"/>
      <c r="R54" s="29"/>
    </row>
    <row r="55">
      <c r="B55" s="26"/>
      <c r="C55" s="31"/>
      <c r="D55" s="69"/>
      <c r="E55" s="31"/>
      <c r="F55" s="31"/>
      <c r="G55" s="31"/>
      <c r="H55" s="70"/>
      <c r="I55" s="31"/>
      <c r="J55" s="69"/>
      <c r="K55" s="31"/>
      <c r="L55" s="31"/>
      <c r="M55" s="31"/>
      <c r="N55" s="31"/>
      <c r="O55" s="31"/>
      <c r="P55" s="70"/>
      <c r="Q55" s="31"/>
      <c r="R55" s="29"/>
    </row>
    <row r="56">
      <c r="B56" s="26"/>
      <c r="C56" s="31"/>
      <c r="D56" s="69"/>
      <c r="E56" s="31"/>
      <c r="F56" s="31"/>
      <c r="G56" s="31"/>
      <c r="H56" s="70"/>
      <c r="I56" s="31"/>
      <c r="J56" s="69"/>
      <c r="K56" s="31"/>
      <c r="L56" s="31"/>
      <c r="M56" s="31"/>
      <c r="N56" s="31"/>
      <c r="O56" s="31"/>
      <c r="P56" s="70"/>
      <c r="Q56" s="31"/>
      <c r="R56" s="29"/>
    </row>
    <row r="57">
      <c r="B57" s="26"/>
      <c r="C57" s="31"/>
      <c r="D57" s="69"/>
      <c r="E57" s="31"/>
      <c r="F57" s="31"/>
      <c r="G57" s="31"/>
      <c r="H57" s="70"/>
      <c r="I57" s="31"/>
      <c r="J57" s="69"/>
      <c r="K57" s="31"/>
      <c r="L57" s="31"/>
      <c r="M57" s="31"/>
      <c r="N57" s="31"/>
      <c r="O57" s="31"/>
      <c r="P57" s="70"/>
      <c r="Q57" s="31"/>
      <c r="R57" s="29"/>
    </row>
    <row r="58">
      <c r="B58" s="26"/>
      <c r="C58" s="31"/>
      <c r="D58" s="69"/>
      <c r="E58" s="31"/>
      <c r="F58" s="31"/>
      <c r="G58" s="31"/>
      <c r="H58" s="70"/>
      <c r="I58" s="31"/>
      <c r="J58" s="69"/>
      <c r="K58" s="31"/>
      <c r="L58" s="31"/>
      <c r="M58" s="31"/>
      <c r="N58" s="31"/>
      <c r="O58" s="31"/>
      <c r="P58" s="70"/>
      <c r="Q58" s="31"/>
      <c r="R58" s="29"/>
    </row>
    <row r="59" s="1" customFormat="1">
      <c r="B59" s="46"/>
      <c r="C59" s="47"/>
      <c r="D59" s="71" t="s">
        <v>58</v>
      </c>
      <c r="E59" s="72"/>
      <c r="F59" s="72"/>
      <c r="G59" s="73" t="s">
        <v>59</v>
      </c>
      <c r="H59" s="74"/>
      <c r="I59" s="47"/>
      <c r="J59" s="71" t="s">
        <v>58</v>
      </c>
      <c r="K59" s="72"/>
      <c r="L59" s="72"/>
      <c r="M59" s="72"/>
      <c r="N59" s="73" t="s">
        <v>59</v>
      </c>
      <c r="O59" s="72"/>
      <c r="P59" s="74"/>
      <c r="Q59" s="47"/>
      <c r="R59" s="48"/>
    </row>
    <row r="60">
      <c r="B60" s="2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9"/>
    </row>
    <row r="61" s="1" customFormat="1">
      <c r="B61" s="46"/>
      <c r="C61" s="47"/>
      <c r="D61" s="66" t="s">
        <v>60</v>
      </c>
      <c r="E61" s="67"/>
      <c r="F61" s="67"/>
      <c r="G61" s="67"/>
      <c r="H61" s="68"/>
      <c r="I61" s="47"/>
      <c r="J61" s="66" t="s">
        <v>61</v>
      </c>
      <c r="K61" s="67"/>
      <c r="L61" s="67"/>
      <c r="M61" s="67"/>
      <c r="N61" s="67"/>
      <c r="O61" s="67"/>
      <c r="P61" s="68"/>
      <c r="Q61" s="47"/>
      <c r="R61" s="48"/>
    </row>
    <row r="62">
      <c r="B62" s="26"/>
      <c r="C62" s="31"/>
      <c r="D62" s="69"/>
      <c r="E62" s="31"/>
      <c r="F62" s="31"/>
      <c r="G62" s="31"/>
      <c r="H62" s="70"/>
      <c r="I62" s="31"/>
      <c r="J62" s="69"/>
      <c r="K62" s="31"/>
      <c r="L62" s="31"/>
      <c r="M62" s="31"/>
      <c r="N62" s="31"/>
      <c r="O62" s="31"/>
      <c r="P62" s="70"/>
      <c r="Q62" s="31"/>
      <c r="R62" s="29"/>
    </row>
    <row r="63">
      <c r="B63" s="26"/>
      <c r="C63" s="31"/>
      <c r="D63" s="69"/>
      <c r="E63" s="31"/>
      <c r="F63" s="31"/>
      <c r="G63" s="31"/>
      <c r="H63" s="70"/>
      <c r="I63" s="31"/>
      <c r="J63" s="69"/>
      <c r="K63" s="31"/>
      <c r="L63" s="31"/>
      <c r="M63" s="31"/>
      <c r="N63" s="31"/>
      <c r="O63" s="31"/>
      <c r="P63" s="70"/>
      <c r="Q63" s="31"/>
      <c r="R63" s="29"/>
    </row>
    <row r="64">
      <c r="B64" s="26"/>
      <c r="C64" s="31"/>
      <c r="D64" s="69"/>
      <c r="E64" s="31"/>
      <c r="F64" s="31"/>
      <c r="G64" s="31"/>
      <c r="H64" s="70"/>
      <c r="I64" s="31"/>
      <c r="J64" s="69"/>
      <c r="K64" s="31"/>
      <c r="L64" s="31"/>
      <c r="M64" s="31"/>
      <c r="N64" s="31"/>
      <c r="O64" s="31"/>
      <c r="P64" s="70"/>
      <c r="Q64" s="31"/>
      <c r="R64" s="29"/>
    </row>
    <row r="65">
      <c r="B65" s="26"/>
      <c r="C65" s="31"/>
      <c r="D65" s="69"/>
      <c r="E65" s="31"/>
      <c r="F65" s="31"/>
      <c r="G65" s="31"/>
      <c r="H65" s="70"/>
      <c r="I65" s="31"/>
      <c r="J65" s="69"/>
      <c r="K65" s="31"/>
      <c r="L65" s="31"/>
      <c r="M65" s="31"/>
      <c r="N65" s="31"/>
      <c r="O65" s="31"/>
      <c r="P65" s="70"/>
      <c r="Q65" s="31"/>
      <c r="R65" s="29"/>
    </row>
    <row r="66">
      <c r="B66" s="26"/>
      <c r="C66" s="31"/>
      <c r="D66" s="69"/>
      <c r="E66" s="31"/>
      <c r="F66" s="31"/>
      <c r="G66" s="31"/>
      <c r="H66" s="70"/>
      <c r="I66" s="31"/>
      <c r="J66" s="69"/>
      <c r="K66" s="31"/>
      <c r="L66" s="31"/>
      <c r="M66" s="31"/>
      <c r="N66" s="31"/>
      <c r="O66" s="31"/>
      <c r="P66" s="70"/>
      <c r="Q66" s="31"/>
      <c r="R66" s="29"/>
    </row>
    <row r="67">
      <c r="B67" s="26"/>
      <c r="C67" s="31"/>
      <c r="D67" s="69"/>
      <c r="E67" s="31"/>
      <c r="F67" s="31"/>
      <c r="G67" s="31"/>
      <c r="H67" s="70"/>
      <c r="I67" s="31"/>
      <c r="J67" s="69"/>
      <c r="K67" s="31"/>
      <c r="L67" s="31"/>
      <c r="M67" s="31"/>
      <c r="N67" s="31"/>
      <c r="O67" s="31"/>
      <c r="P67" s="70"/>
      <c r="Q67" s="31"/>
      <c r="R67" s="29"/>
    </row>
    <row r="68">
      <c r="B68" s="26"/>
      <c r="C68" s="31"/>
      <c r="D68" s="69"/>
      <c r="E68" s="31"/>
      <c r="F68" s="31"/>
      <c r="G68" s="31"/>
      <c r="H68" s="70"/>
      <c r="I68" s="31"/>
      <c r="J68" s="69"/>
      <c r="K68" s="31"/>
      <c r="L68" s="31"/>
      <c r="M68" s="31"/>
      <c r="N68" s="31"/>
      <c r="O68" s="31"/>
      <c r="P68" s="70"/>
      <c r="Q68" s="31"/>
      <c r="R68" s="29"/>
    </row>
    <row r="69">
      <c r="B69" s="26"/>
      <c r="C69" s="31"/>
      <c r="D69" s="69"/>
      <c r="E69" s="31"/>
      <c r="F69" s="31"/>
      <c r="G69" s="31"/>
      <c r="H69" s="70"/>
      <c r="I69" s="31"/>
      <c r="J69" s="69"/>
      <c r="K69" s="31"/>
      <c r="L69" s="31"/>
      <c r="M69" s="31"/>
      <c r="N69" s="31"/>
      <c r="O69" s="31"/>
      <c r="P69" s="70"/>
      <c r="Q69" s="31"/>
      <c r="R69" s="29"/>
    </row>
    <row r="70" s="1" customFormat="1">
      <c r="B70" s="46"/>
      <c r="C70" s="47"/>
      <c r="D70" s="71" t="s">
        <v>58</v>
      </c>
      <c r="E70" s="72"/>
      <c r="F70" s="72"/>
      <c r="G70" s="73" t="s">
        <v>59</v>
      </c>
      <c r="H70" s="74"/>
      <c r="I70" s="47"/>
      <c r="J70" s="71" t="s">
        <v>58</v>
      </c>
      <c r="K70" s="72"/>
      <c r="L70" s="72"/>
      <c r="M70" s="72"/>
      <c r="N70" s="73" t="s">
        <v>59</v>
      </c>
      <c r="O70" s="72"/>
      <c r="P70" s="74"/>
      <c r="Q70" s="47"/>
      <c r="R70" s="48"/>
    </row>
    <row r="71" s="1" customFormat="1" ht="14.4" customHeight="1"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7"/>
    </row>
    <row r="75" s="1" customFormat="1" ht="6.96" customHeight="1">
      <c r="B75" s="168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70"/>
    </row>
    <row r="76" s="1" customFormat="1" ht="36.96" customHeight="1">
      <c r="B76" s="46"/>
      <c r="C76" s="27" t="s">
        <v>152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48"/>
      <c r="T76" s="171"/>
      <c r="U76" s="171"/>
    </row>
    <row r="77" s="1" customFormat="1" ht="6.96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8"/>
      <c r="T77" s="171"/>
      <c r="U77" s="171"/>
    </row>
    <row r="78" s="1" customFormat="1" ht="30" customHeight="1">
      <c r="B78" s="46"/>
      <c r="C78" s="38" t="s">
        <v>19</v>
      </c>
      <c r="D78" s="47"/>
      <c r="E78" s="47"/>
      <c r="F78" s="155" t="str">
        <f>F6</f>
        <v>Demolice výkrmny prasat Gigant Mimoň-vrchní stavba</v>
      </c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47"/>
      <c r="R78" s="48"/>
      <c r="T78" s="171"/>
      <c r="U78" s="171"/>
    </row>
    <row r="79" s="1" customFormat="1" ht="36.96" customHeight="1">
      <c r="B79" s="46"/>
      <c r="C79" s="85" t="s">
        <v>149</v>
      </c>
      <c r="D79" s="47"/>
      <c r="E79" s="47"/>
      <c r="F79" s="87" t="str">
        <f>F7</f>
        <v>5 - Bourání jímek</v>
      </c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  <c r="T79" s="171"/>
      <c r="U79" s="171"/>
    </row>
    <row r="80" s="1" customFormat="1" ht="6.96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8"/>
      <c r="T80" s="171"/>
      <c r="U80" s="171"/>
    </row>
    <row r="81" s="1" customFormat="1" ht="18" customHeight="1">
      <c r="B81" s="46"/>
      <c r="C81" s="38" t="s">
        <v>26</v>
      </c>
      <c r="D81" s="47"/>
      <c r="E81" s="47"/>
      <c r="F81" s="33" t="str">
        <f>F9</f>
        <v xml:space="preserve"> </v>
      </c>
      <c r="G81" s="47"/>
      <c r="H81" s="47"/>
      <c r="I81" s="47"/>
      <c r="J81" s="47"/>
      <c r="K81" s="38" t="s">
        <v>28</v>
      </c>
      <c r="L81" s="47"/>
      <c r="M81" s="90" t="str">
        <f>IF(O9="","",O9)</f>
        <v>14. 6. 2018</v>
      </c>
      <c r="N81" s="90"/>
      <c r="O81" s="90"/>
      <c r="P81" s="90"/>
      <c r="Q81" s="47"/>
      <c r="R81" s="48"/>
      <c r="T81" s="171"/>
      <c r="U81" s="171"/>
    </row>
    <row r="82" s="1" customFormat="1" ht="6.96" customHeight="1">
      <c r="B82" s="46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8"/>
      <c r="T82" s="171"/>
      <c r="U82" s="171"/>
    </row>
    <row r="83" s="1" customFormat="1">
      <c r="B83" s="46"/>
      <c r="C83" s="38" t="s">
        <v>32</v>
      </c>
      <c r="D83" s="47"/>
      <c r="E83" s="47"/>
      <c r="F83" s="33" t="str">
        <f>E12</f>
        <v xml:space="preserve">Město Mimoň </v>
      </c>
      <c r="G83" s="47"/>
      <c r="H83" s="47"/>
      <c r="I83" s="47"/>
      <c r="J83" s="47"/>
      <c r="K83" s="38" t="s">
        <v>39</v>
      </c>
      <c r="L83" s="47"/>
      <c r="M83" s="33" t="str">
        <f>E18</f>
        <v xml:space="preserve"> </v>
      </c>
      <c r="N83" s="33"/>
      <c r="O83" s="33"/>
      <c r="P83" s="33"/>
      <c r="Q83" s="33"/>
      <c r="R83" s="48"/>
      <c r="T83" s="171"/>
      <c r="U83" s="171"/>
    </row>
    <row r="84" s="1" customFormat="1" ht="14.4" customHeight="1">
      <c r="B84" s="46"/>
      <c r="C84" s="38" t="s">
        <v>37</v>
      </c>
      <c r="D84" s="47"/>
      <c r="E84" s="47"/>
      <c r="F84" s="33" t="str">
        <f>IF(E15="","",E15)</f>
        <v>Vyplň údaj</v>
      </c>
      <c r="G84" s="47"/>
      <c r="H84" s="47"/>
      <c r="I84" s="47"/>
      <c r="J84" s="47"/>
      <c r="K84" s="38" t="s">
        <v>40</v>
      </c>
      <c r="L84" s="47"/>
      <c r="M84" s="33" t="str">
        <f>E21</f>
        <v>Malec</v>
      </c>
      <c r="N84" s="33"/>
      <c r="O84" s="33"/>
      <c r="P84" s="33"/>
      <c r="Q84" s="33"/>
      <c r="R84" s="48"/>
      <c r="T84" s="171"/>
      <c r="U84" s="171"/>
    </row>
    <row r="85" s="1" customFormat="1" ht="10.32" customHeight="1">
      <c r="B85" s="46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8"/>
      <c r="T85" s="171"/>
      <c r="U85" s="171"/>
    </row>
    <row r="86" s="1" customFormat="1" ht="29.28" customHeight="1">
      <c r="B86" s="46"/>
      <c r="C86" s="172" t="s">
        <v>153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72" t="s">
        <v>154</v>
      </c>
      <c r="O86" s="151"/>
      <c r="P86" s="151"/>
      <c r="Q86" s="151"/>
      <c r="R86" s="48"/>
      <c r="T86" s="171"/>
      <c r="U86" s="171"/>
    </row>
    <row r="87" s="1" customFormat="1" ht="10.32" customHeight="1">
      <c r="B87" s="46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  <c r="T87" s="171"/>
      <c r="U87" s="171"/>
    </row>
    <row r="88" s="1" customFormat="1" ht="29.28" customHeight="1">
      <c r="B88" s="46"/>
      <c r="C88" s="173" t="s">
        <v>155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113">
        <f>N119</f>
        <v>0</v>
      </c>
      <c r="O88" s="174"/>
      <c r="P88" s="174"/>
      <c r="Q88" s="174"/>
      <c r="R88" s="48"/>
      <c r="T88" s="171"/>
      <c r="U88" s="171"/>
      <c r="AU88" s="22" t="s">
        <v>156</v>
      </c>
    </row>
    <row r="89" s="6" customFormat="1" ht="24.96" customHeight="1">
      <c r="B89" s="175"/>
      <c r="C89" s="176"/>
      <c r="D89" s="177" t="s">
        <v>157</v>
      </c>
      <c r="E89" s="176"/>
      <c r="F89" s="176"/>
      <c r="G89" s="176"/>
      <c r="H89" s="176"/>
      <c r="I89" s="176"/>
      <c r="J89" s="176"/>
      <c r="K89" s="176"/>
      <c r="L89" s="176"/>
      <c r="M89" s="176"/>
      <c r="N89" s="178">
        <f>N120</f>
        <v>0</v>
      </c>
      <c r="O89" s="176"/>
      <c r="P89" s="176"/>
      <c r="Q89" s="176"/>
      <c r="R89" s="179"/>
      <c r="T89" s="180"/>
      <c r="U89" s="180"/>
    </row>
    <row r="90" s="7" customFormat="1" ht="19.92" customHeight="1">
      <c r="B90" s="181"/>
      <c r="C90" s="182"/>
      <c r="D90" s="136" t="s">
        <v>159</v>
      </c>
      <c r="E90" s="182"/>
      <c r="F90" s="182"/>
      <c r="G90" s="182"/>
      <c r="H90" s="182"/>
      <c r="I90" s="182"/>
      <c r="J90" s="182"/>
      <c r="K90" s="182"/>
      <c r="L90" s="182"/>
      <c r="M90" s="182"/>
      <c r="N90" s="138">
        <f>N121</f>
        <v>0</v>
      </c>
      <c r="O90" s="182"/>
      <c r="P90" s="182"/>
      <c r="Q90" s="182"/>
      <c r="R90" s="183"/>
      <c r="T90" s="184"/>
      <c r="U90" s="184"/>
    </row>
    <row r="91" s="7" customFormat="1" ht="19.92" customHeight="1">
      <c r="B91" s="181"/>
      <c r="C91" s="182"/>
      <c r="D91" s="136" t="s">
        <v>161</v>
      </c>
      <c r="E91" s="182"/>
      <c r="F91" s="182"/>
      <c r="G91" s="182"/>
      <c r="H91" s="182"/>
      <c r="I91" s="182"/>
      <c r="J91" s="182"/>
      <c r="K91" s="182"/>
      <c r="L91" s="182"/>
      <c r="M91" s="182"/>
      <c r="N91" s="138">
        <f>N124</f>
        <v>0</v>
      </c>
      <c r="O91" s="182"/>
      <c r="P91" s="182"/>
      <c r="Q91" s="182"/>
      <c r="R91" s="183"/>
      <c r="T91" s="184"/>
      <c r="U91" s="184"/>
    </row>
    <row r="92" s="6" customFormat="1" ht="21.84" customHeight="1">
      <c r="B92" s="175"/>
      <c r="C92" s="176"/>
      <c r="D92" s="177" t="s">
        <v>168</v>
      </c>
      <c r="E92" s="176"/>
      <c r="F92" s="176"/>
      <c r="G92" s="176"/>
      <c r="H92" s="176"/>
      <c r="I92" s="176"/>
      <c r="J92" s="176"/>
      <c r="K92" s="176"/>
      <c r="L92" s="176"/>
      <c r="M92" s="176"/>
      <c r="N92" s="185">
        <f>N132</f>
        <v>0</v>
      </c>
      <c r="O92" s="176"/>
      <c r="P92" s="176"/>
      <c r="Q92" s="176"/>
      <c r="R92" s="179"/>
      <c r="T92" s="180"/>
      <c r="U92" s="180"/>
    </row>
    <row r="93" s="1" customFormat="1" ht="21.84" customHeight="1">
      <c r="B93" s="46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8"/>
      <c r="T93" s="171"/>
      <c r="U93" s="171"/>
    </row>
    <row r="94" s="1" customFormat="1" ht="29.28" customHeight="1">
      <c r="B94" s="46"/>
      <c r="C94" s="173" t="s">
        <v>169</v>
      </c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174">
        <f>ROUND(N95+N96+N97+N98+N99+N100,2)</f>
        <v>0</v>
      </c>
      <c r="O94" s="186"/>
      <c r="P94" s="186"/>
      <c r="Q94" s="186"/>
      <c r="R94" s="48"/>
      <c r="T94" s="187"/>
      <c r="U94" s="188" t="s">
        <v>46</v>
      </c>
    </row>
    <row r="95" s="1" customFormat="1" ht="18" customHeight="1">
      <c r="B95" s="46"/>
      <c r="C95" s="47"/>
      <c r="D95" s="146" t="s">
        <v>170</v>
      </c>
      <c r="E95" s="136"/>
      <c r="F95" s="136"/>
      <c r="G95" s="136"/>
      <c r="H95" s="136"/>
      <c r="I95" s="47"/>
      <c r="J95" s="47"/>
      <c r="K95" s="47"/>
      <c r="L95" s="47"/>
      <c r="M95" s="47"/>
      <c r="N95" s="137">
        <f>ROUND(N88*T95,2)</f>
        <v>0</v>
      </c>
      <c r="O95" s="138"/>
      <c r="P95" s="138"/>
      <c r="Q95" s="138"/>
      <c r="R95" s="48"/>
      <c r="S95" s="189"/>
      <c r="T95" s="190"/>
      <c r="U95" s="191" t="s">
        <v>47</v>
      </c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89"/>
      <c r="AG95" s="189"/>
      <c r="AH95" s="189"/>
      <c r="AI95" s="189"/>
      <c r="AJ95" s="189"/>
      <c r="AK95" s="189"/>
      <c r="AL95" s="189"/>
      <c r="AM95" s="189"/>
      <c r="AN95" s="189"/>
      <c r="AO95" s="189"/>
      <c r="AP95" s="189"/>
      <c r="AQ95" s="189"/>
      <c r="AR95" s="189"/>
      <c r="AS95" s="189"/>
      <c r="AT95" s="189"/>
      <c r="AU95" s="189"/>
      <c r="AV95" s="189"/>
      <c r="AW95" s="189"/>
      <c r="AX95" s="189"/>
      <c r="AY95" s="192" t="s">
        <v>171</v>
      </c>
      <c r="AZ95" s="189"/>
      <c r="BA95" s="189"/>
      <c r="BB95" s="189"/>
      <c r="BC95" s="189"/>
      <c r="BD95" s="189"/>
      <c r="BE95" s="193">
        <f>IF(U95="základní",N95,0)</f>
        <v>0</v>
      </c>
      <c r="BF95" s="193">
        <f>IF(U95="snížená",N95,0)</f>
        <v>0</v>
      </c>
      <c r="BG95" s="193">
        <f>IF(U95="zákl. přenesená",N95,0)</f>
        <v>0</v>
      </c>
      <c r="BH95" s="193">
        <f>IF(U95="sníž. přenesená",N95,0)</f>
        <v>0</v>
      </c>
      <c r="BI95" s="193">
        <f>IF(U95="nulová",N95,0)</f>
        <v>0</v>
      </c>
      <c r="BJ95" s="192" t="s">
        <v>25</v>
      </c>
      <c r="BK95" s="189"/>
      <c r="BL95" s="189"/>
      <c r="BM95" s="189"/>
    </row>
    <row r="96" s="1" customFormat="1" ht="18" customHeight="1">
      <c r="B96" s="46"/>
      <c r="C96" s="47"/>
      <c r="D96" s="146" t="s">
        <v>172</v>
      </c>
      <c r="E96" s="136"/>
      <c r="F96" s="136"/>
      <c r="G96" s="136"/>
      <c r="H96" s="136"/>
      <c r="I96" s="47"/>
      <c r="J96" s="47"/>
      <c r="K96" s="47"/>
      <c r="L96" s="47"/>
      <c r="M96" s="47"/>
      <c r="N96" s="137">
        <f>ROUND(N88*T96,2)</f>
        <v>0</v>
      </c>
      <c r="O96" s="138"/>
      <c r="P96" s="138"/>
      <c r="Q96" s="138"/>
      <c r="R96" s="48"/>
      <c r="S96" s="189"/>
      <c r="T96" s="190"/>
      <c r="U96" s="191" t="s">
        <v>47</v>
      </c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89"/>
      <c r="AG96" s="189"/>
      <c r="AH96" s="189"/>
      <c r="AI96" s="189"/>
      <c r="AJ96" s="189"/>
      <c r="AK96" s="189"/>
      <c r="AL96" s="189"/>
      <c r="AM96" s="189"/>
      <c r="AN96" s="189"/>
      <c r="AO96" s="189"/>
      <c r="AP96" s="189"/>
      <c r="AQ96" s="189"/>
      <c r="AR96" s="189"/>
      <c r="AS96" s="189"/>
      <c r="AT96" s="189"/>
      <c r="AU96" s="189"/>
      <c r="AV96" s="189"/>
      <c r="AW96" s="189"/>
      <c r="AX96" s="189"/>
      <c r="AY96" s="192" t="s">
        <v>171</v>
      </c>
      <c r="AZ96" s="189"/>
      <c r="BA96" s="189"/>
      <c r="BB96" s="189"/>
      <c r="BC96" s="189"/>
      <c r="BD96" s="189"/>
      <c r="BE96" s="193">
        <f>IF(U96="základní",N96,0)</f>
        <v>0</v>
      </c>
      <c r="BF96" s="193">
        <f>IF(U96="snížená",N96,0)</f>
        <v>0</v>
      </c>
      <c r="BG96" s="193">
        <f>IF(U96="zákl. přenesená",N96,0)</f>
        <v>0</v>
      </c>
      <c r="BH96" s="193">
        <f>IF(U96="sníž. přenesená",N96,0)</f>
        <v>0</v>
      </c>
      <c r="BI96" s="193">
        <f>IF(U96="nulová",N96,0)</f>
        <v>0</v>
      </c>
      <c r="BJ96" s="192" t="s">
        <v>25</v>
      </c>
      <c r="BK96" s="189"/>
      <c r="BL96" s="189"/>
      <c r="BM96" s="189"/>
    </row>
    <row r="97" s="1" customFormat="1" ht="18" customHeight="1">
      <c r="B97" s="46"/>
      <c r="C97" s="47"/>
      <c r="D97" s="146" t="s">
        <v>173</v>
      </c>
      <c r="E97" s="136"/>
      <c r="F97" s="136"/>
      <c r="G97" s="136"/>
      <c r="H97" s="136"/>
      <c r="I97" s="47"/>
      <c r="J97" s="47"/>
      <c r="K97" s="47"/>
      <c r="L97" s="47"/>
      <c r="M97" s="47"/>
      <c r="N97" s="137">
        <f>ROUND(N88*T97,2)</f>
        <v>0</v>
      </c>
      <c r="O97" s="138"/>
      <c r="P97" s="138"/>
      <c r="Q97" s="138"/>
      <c r="R97" s="48"/>
      <c r="S97" s="189"/>
      <c r="T97" s="190"/>
      <c r="U97" s="191" t="s">
        <v>47</v>
      </c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92" t="s">
        <v>171</v>
      </c>
      <c r="AZ97" s="189"/>
      <c r="BA97" s="189"/>
      <c r="BB97" s="189"/>
      <c r="BC97" s="189"/>
      <c r="BD97" s="189"/>
      <c r="BE97" s="193">
        <f>IF(U97="základní",N97,0)</f>
        <v>0</v>
      </c>
      <c r="BF97" s="193">
        <f>IF(U97="snížená",N97,0)</f>
        <v>0</v>
      </c>
      <c r="BG97" s="193">
        <f>IF(U97="zákl. přenesená",N97,0)</f>
        <v>0</v>
      </c>
      <c r="BH97" s="193">
        <f>IF(U97="sníž. přenesená",N97,0)</f>
        <v>0</v>
      </c>
      <c r="BI97" s="193">
        <f>IF(U97="nulová",N97,0)</f>
        <v>0</v>
      </c>
      <c r="BJ97" s="192" t="s">
        <v>25</v>
      </c>
      <c r="BK97" s="189"/>
      <c r="BL97" s="189"/>
      <c r="BM97" s="189"/>
    </row>
    <row r="98" s="1" customFormat="1" ht="18" customHeight="1">
      <c r="B98" s="46"/>
      <c r="C98" s="47"/>
      <c r="D98" s="146" t="s">
        <v>174</v>
      </c>
      <c r="E98" s="136"/>
      <c r="F98" s="136"/>
      <c r="G98" s="136"/>
      <c r="H98" s="136"/>
      <c r="I98" s="47"/>
      <c r="J98" s="47"/>
      <c r="K98" s="47"/>
      <c r="L98" s="47"/>
      <c r="M98" s="47"/>
      <c r="N98" s="137">
        <f>ROUND(N88*T98,2)</f>
        <v>0</v>
      </c>
      <c r="O98" s="138"/>
      <c r="P98" s="138"/>
      <c r="Q98" s="138"/>
      <c r="R98" s="48"/>
      <c r="S98" s="189"/>
      <c r="T98" s="190"/>
      <c r="U98" s="191" t="s">
        <v>47</v>
      </c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92" t="s">
        <v>171</v>
      </c>
      <c r="AZ98" s="189"/>
      <c r="BA98" s="189"/>
      <c r="BB98" s="189"/>
      <c r="BC98" s="189"/>
      <c r="BD98" s="189"/>
      <c r="BE98" s="193">
        <f>IF(U98="základní",N98,0)</f>
        <v>0</v>
      </c>
      <c r="BF98" s="193">
        <f>IF(U98="snížená",N98,0)</f>
        <v>0</v>
      </c>
      <c r="BG98" s="193">
        <f>IF(U98="zákl. přenesená",N98,0)</f>
        <v>0</v>
      </c>
      <c r="BH98" s="193">
        <f>IF(U98="sníž. přenesená",N98,0)</f>
        <v>0</v>
      </c>
      <c r="BI98" s="193">
        <f>IF(U98="nulová",N98,0)</f>
        <v>0</v>
      </c>
      <c r="BJ98" s="192" t="s">
        <v>25</v>
      </c>
      <c r="BK98" s="189"/>
      <c r="BL98" s="189"/>
      <c r="BM98" s="189"/>
    </row>
    <row r="99" s="1" customFormat="1" ht="18" customHeight="1">
      <c r="B99" s="46"/>
      <c r="C99" s="47"/>
      <c r="D99" s="146" t="s">
        <v>175</v>
      </c>
      <c r="E99" s="136"/>
      <c r="F99" s="136"/>
      <c r="G99" s="136"/>
      <c r="H99" s="136"/>
      <c r="I99" s="47"/>
      <c r="J99" s="47"/>
      <c r="K99" s="47"/>
      <c r="L99" s="47"/>
      <c r="M99" s="47"/>
      <c r="N99" s="137">
        <f>ROUND(N88*T99,2)</f>
        <v>0</v>
      </c>
      <c r="O99" s="138"/>
      <c r="P99" s="138"/>
      <c r="Q99" s="138"/>
      <c r="R99" s="48"/>
      <c r="S99" s="189"/>
      <c r="T99" s="190"/>
      <c r="U99" s="191" t="s">
        <v>47</v>
      </c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92" t="s">
        <v>171</v>
      </c>
      <c r="AZ99" s="189"/>
      <c r="BA99" s="189"/>
      <c r="BB99" s="189"/>
      <c r="BC99" s="189"/>
      <c r="BD99" s="189"/>
      <c r="BE99" s="193">
        <f>IF(U99="základní",N99,0)</f>
        <v>0</v>
      </c>
      <c r="BF99" s="193">
        <f>IF(U99="snížená",N99,0)</f>
        <v>0</v>
      </c>
      <c r="BG99" s="193">
        <f>IF(U99="zákl. přenesená",N99,0)</f>
        <v>0</v>
      </c>
      <c r="BH99" s="193">
        <f>IF(U99="sníž. přenesená",N99,0)</f>
        <v>0</v>
      </c>
      <c r="BI99" s="193">
        <f>IF(U99="nulová",N99,0)</f>
        <v>0</v>
      </c>
      <c r="BJ99" s="192" t="s">
        <v>25</v>
      </c>
      <c r="BK99" s="189"/>
      <c r="BL99" s="189"/>
      <c r="BM99" s="189"/>
    </row>
    <row r="100" s="1" customFormat="1" ht="18" customHeight="1">
      <c r="B100" s="46"/>
      <c r="C100" s="47"/>
      <c r="D100" s="136" t="s">
        <v>176</v>
      </c>
      <c r="E100" s="47"/>
      <c r="F100" s="47"/>
      <c r="G100" s="47"/>
      <c r="H100" s="47"/>
      <c r="I100" s="47"/>
      <c r="J100" s="47"/>
      <c r="K100" s="47"/>
      <c r="L100" s="47"/>
      <c r="M100" s="47"/>
      <c r="N100" s="137">
        <f>ROUND(N88*T100,2)</f>
        <v>0</v>
      </c>
      <c r="O100" s="138"/>
      <c r="P100" s="138"/>
      <c r="Q100" s="138"/>
      <c r="R100" s="48"/>
      <c r="S100" s="189"/>
      <c r="T100" s="194"/>
      <c r="U100" s="195" t="s">
        <v>47</v>
      </c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92" t="s">
        <v>177</v>
      </c>
      <c r="AZ100" s="189"/>
      <c r="BA100" s="189"/>
      <c r="BB100" s="189"/>
      <c r="BC100" s="189"/>
      <c r="BD100" s="189"/>
      <c r="BE100" s="193">
        <f>IF(U100="základní",N100,0)</f>
        <v>0</v>
      </c>
      <c r="BF100" s="193">
        <f>IF(U100="snížená",N100,0)</f>
        <v>0</v>
      </c>
      <c r="BG100" s="193">
        <f>IF(U100="zákl. přenesená",N100,0)</f>
        <v>0</v>
      </c>
      <c r="BH100" s="193">
        <f>IF(U100="sníž. přenesená",N100,0)</f>
        <v>0</v>
      </c>
      <c r="BI100" s="193">
        <f>IF(U100="nulová",N100,0)</f>
        <v>0</v>
      </c>
      <c r="BJ100" s="192" t="s">
        <v>25</v>
      </c>
      <c r="BK100" s="189"/>
      <c r="BL100" s="189"/>
      <c r="BM100" s="189"/>
    </row>
    <row r="101" s="1" customForma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8"/>
      <c r="T101" s="171"/>
      <c r="U101" s="171"/>
    </row>
    <row r="102" s="1" customFormat="1" ht="29.28" customHeight="1">
      <c r="B102" s="46"/>
      <c r="C102" s="150" t="s">
        <v>141</v>
      </c>
      <c r="D102" s="151"/>
      <c r="E102" s="151"/>
      <c r="F102" s="151"/>
      <c r="G102" s="151"/>
      <c r="H102" s="151"/>
      <c r="I102" s="151"/>
      <c r="J102" s="151"/>
      <c r="K102" s="151"/>
      <c r="L102" s="152">
        <f>ROUND(SUM(N88+N94),2)</f>
        <v>0</v>
      </c>
      <c r="M102" s="152"/>
      <c r="N102" s="152"/>
      <c r="O102" s="152"/>
      <c r="P102" s="152"/>
      <c r="Q102" s="152"/>
      <c r="R102" s="48"/>
      <c r="T102" s="171"/>
      <c r="U102" s="171"/>
    </row>
    <row r="103" s="1" customFormat="1" ht="6.96" customHeight="1">
      <c r="B103" s="75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7"/>
      <c r="T103" s="171"/>
      <c r="U103" s="171"/>
    </row>
    <row r="107" s="1" customFormat="1" ht="6.96" customHeight="1">
      <c r="B107" s="78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80"/>
    </row>
    <row r="108" s="1" customFormat="1" ht="36.96" customHeight="1">
      <c r="B108" s="46"/>
      <c r="C108" s="27" t="s">
        <v>178</v>
      </c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8"/>
    </row>
    <row r="109" s="1" customFormat="1" ht="6.96" customHeigh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8"/>
    </row>
    <row r="110" s="1" customFormat="1" ht="30" customHeight="1">
      <c r="B110" s="46"/>
      <c r="C110" s="38" t="s">
        <v>19</v>
      </c>
      <c r="D110" s="47"/>
      <c r="E110" s="47"/>
      <c r="F110" s="155" t="str">
        <f>F6</f>
        <v>Demolice výkrmny prasat Gigant Mimoň-vrchní stavba</v>
      </c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47"/>
      <c r="R110" s="48"/>
    </row>
    <row r="111" s="1" customFormat="1" ht="36.96" customHeight="1">
      <c r="B111" s="46"/>
      <c r="C111" s="85" t="s">
        <v>149</v>
      </c>
      <c r="D111" s="47"/>
      <c r="E111" s="47"/>
      <c r="F111" s="87" t="str">
        <f>F7</f>
        <v>5 - Bourání jímek</v>
      </c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8"/>
    </row>
    <row r="112" s="1" customFormat="1" ht="6.96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8"/>
    </row>
    <row r="113" s="1" customFormat="1" ht="18" customHeight="1">
      <c r="B113" s="46"/>
      <c r="C113" s="38" t="s">
        <v>26</v>
      </c>
      <c r="D113" s="47"/>
      <c r="E113" s="47"/>
      <c r="F113" s="33" t="str">
        <f>F9</f>
        <v xml:space="preserve"> </v>
      </c>
      <c r="G113" s="47"/>
      <c r="H113" s="47"/>
      <c r="I113" s="47"/>
      <c r="J113" s="47"/>
      <c r="K113" s="38" t="s">
        <v>28</v>
      </c>
      <c r="L113" s="47"/>
      <c r="M113" s="90" t="str">
        <f>IF(O9="","",O9)</f>
        <v>14. 6. 2018</v>
      </c>
      <c r="N113" s="90"/>
      <c r="O113" s="90"/>
      <c r="P113" s="90"/>
      <c r="Q113" s="47"/>
      <c r="R113" s="48"/>
    </row>
    <row r="114" s="1" customFormat="1" ht="6.96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8"/>
    </row>
    <row r="115" s="1" customFormat="1">
      <c r="B115" s="46"/>
      <c r="C115" s="38" t="s">
        <v>32</v>
      </c>
      <c r="D115" s="47"/>
      <c r="E115" s="47"/>
      <c r="F115" s="33" t="str">
        <f>E12</f>
        <v xml:space="preserve">Město Mimoň </v>
      </c>
      <c r="G115" s="47"/>
      <c r="H115" s="47"/>
      <c r="I115" s="47"/>
      <c r="J115" s="47"/>
      <c r="K115" s="38" t="s">
        <v>39</v>
      </c>
      <c r="L115" s="47"/>
      <c r="M115" s="33" t="str">
        <f>E18</f>
        <v xml:space="preserve"> </v>
      </c>
      <c r="N115" s="33"/>
      <c r="O115" s="33"/>
      <c r="P115" s="33"/>
      <c r="Q115" s="33"/>
      <c r="R115" s="48"/>
    </row>
    <row r="116" s="1" customFormat="1" ht="14.4" customHeight="1">
      <c r="B116" s="46"/>
      <c r="C116" s="38" t="s">
        <v>37</v>
      </c>
      <c r="D116" s="47"/>
      <c r="E116" s="47"/>
      <c r="F116" s="33" t="str">
        <f>IF(E15="","",E15)</f>
        <v>Vyplň údaj</v>
      </c>
      <c r="G116" s="47"/>
      <c r="H116" s="47"/>
      <c r="I116" s="47"/>
      <c r="J116" s="47"/>
      <c r="K116" s="38" t="s">
        <v>40</v>
      </c>
      <c r="L116" s="47"/>
      <c r="M116" s="33" t="str">
        <f>E21</f>
        <v>Malec</v>
      </c>
      <c r="N116" s="33"/>
      <c r="O116" s="33"/>
      <c r="P116" s="33"/>
      <c r="Q116" s="33"/>
      <c r="R116" s="48"/>
    </row>
    <row r="117" s="1" customFormat="1" ht="10.32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="8" customFormat="1" ht="29.28" customHeight="1">
      <c r="B118" s="196"/>
      <c r="C118" s="197" t="s">
        <v>179</v>
      </c>
      <c r="D118" s="198" t="s">
        <v>180</v>
      </c>
      <c r="E118" s="198" t="s">
        <v>64</v>
      </c>
      <c r="F118" s="198" t="s">
        <v>181</v>
      </c>
      <c r="G118" s="198"/>
      <c r="H118" s="198"/>
      <c r="I118" s="198"/>
      <c r="J118" s="198" t="s">
        <v>182</v>
      </c>
      <c r="K118" s="198" t="s">
        <v>183</v>
      </c>
      <c r="L118" s="198" t="s">
        <v>184</v>
      </c>
      <c r="M118" s="198"/>
      <c r="N118" s="198" t="s">
        <v>154</v>
      </c>
      <c r="O118" s="198"/>
      <c r="P118" s="198"/>
      <c r="Q118" s="199"/>
      <c r="R118" s="200"/>
      <c r="T118" s="106" t="s">
        <v>185</v>
      </c>
      <c r="U118" s="107" t="s">
        <v>46</v>
      </c>
      <c r="V118" s="107" t="s">
        <v>186</v>
      </c>
      <c r="W118" s="107" t="s">
        <v>187</v>
      </c>
      <c r="X118" s="107" t="s">
        <v>188</v>
      </c>
      <c r="Y118" s="107" t="s">
        <v>189</v>
      </c>
      <c r="Z118" s="107" t="s">
        <v>190</v>
      </c>
      <c r="AA118" s="108" t="s">
        <v>191</v>
      </c>
    </row>
    <row r="119" s="1" customFormat="1" ht="29.28" customHeight="1">
      <c r="B119" s="46"/>
      <c r="C119" s="110" t="s">
        <v>151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201">
        <f>BK119</f>
        <v>0</v>
      </c>
      <c r="O119" s="202"/>
      <c r="P119" s="202"/>
      <c r="Q119" s="202"/>
      <c r="R119" s="48"/>
      <c r="T119" s="109"/>
      <c r="U119" s="67"/>
      <c r="V119" s="67"/>
      <c r="W119" s="203">
        <f>W120+W132</f>
        <v>0</v>
      </c>
      <c r="X119" s="67"/>
      <c r="Y119" s="203">
        <f>Y120+Y132</f>
        <v>0</v>
      </c>
      <c r="Z119" s="67"/>
      <c r="AA119" s="204">
        <f>AA120+AA132</f>
        <v>289.20000000000005</v>
      </c>
      <c r="AT119" s="22" t="s">
        <v>81</v>
      </c>
      <c r="AU119" s="22" t="s">
        <v>156</v>
      </c>
      <c r="BK119" s="205">
        <f>BK120+BK132</f>
        <v>0</v>
      </c>
    </row>
    <row r="120" s="9" customFormat="1" ht="37.44" customHeight="1">
      <c r="B120" s="206"/>
      <c r="C120" s="207"/>
      <c r="D120" s="208" t="s">
        <v>157</v>
      </c>
      <c r="E120" s="208"/>
      <c r="F120" s="208"/>
      <c r="G120" s="208"/>
      <c r="H120" s="208"/>
      <c r="I120" s="208"/>
      <c r="J120" s="208"/>
      <c r="K120" s="208"/>
      <c r="L120" s="208"/>
      <c r="M120" s="208"/>
      <c r="N120" s="185">
        <f>BK120</f>
        <v>0</v>
      </c>
      <c r="O120" s="178"/>
      <c r="P120" s="178"/>
      <c r="Q120" s="178"/>
      <c r="R120" s="209"/>
      <c r="T120" s="210"/>
      <c r="U120" s="207"/>
      <c r="V120" s="207"/>
      <c r="W120" s="211">
        <f>W121+W124</f>
        <v>0</v>
      </c>
      <c r="X120" s="207"/>
      <c r="Y120" s="211">
        <f>Y121+Y124</f>
        <v>0</v>
      </c>
      <c r="Z120" s="207"/>
      <c r="AA120" s="212">
        <f>AA121+AA124</f>
        <v>289.20000000000005</v>
      </c>
      <c r="AR120" s="213" t="s">
        <v>25</v>
      </c>
      <c r="AT120" s="214" t="s">
        <v>81</v>
      </c>
      <c r="AU120" s="214" t="s">
        <v>82</v>
      </c>
      <c r="AY120" s="213" t="s">
        <v>192</v>
      </c>
      <c r="BK120" s="215">
        <f>BK121+BK124</f>
        <v>0</v>
      </c>
    </row>
    <row r="121" s="9" customFormat="1" ht="19.92" customHeight="1">
      <c r="B121" s="206"/>
      <c r="C121" s="207"/>
      <c r="D121" s="216" t="s">
        <v>159</v>
      </c>
      <c r="E121" s="216"/>
      <c r="F121" s="216"/>
      <c r="G121" s="216"/>
      <c r="H121" s="216"/>
      <c r="I121" s="216"/>
      <c r="J121" s="216"/>
      <c r="K121" s="216"/>
      <c r="L121" s="216"/>
      <c r="M121" s="216"/>
      <c r="N121" s="217">
        <f>BK121</f>
        <v>0</v>
      </c>
      <c r="O121" s="218"/>
      <c r="P121" s="218"/>
      <c r="Q121" s="218"/>
      <c r="R121" s="209"/>
      <c r="T121" s="210"/>
      <c r="U121" s="207"/>
      <c r="V121" s="207"/>
      <c r="W121" s="211">
        <f>SUM(W122:W123)</f>
        <v>0</v>
      </c>
      <c r="X121" s="207"/>
      <c r="Y121" s="211">
        <f>SUM(Y122:Y123)</f>
        <v>0</v>
      </c>
      <c r="Z121" s="207"/>
      <c r="AA121" s="212">
        <f>SUM(AA122:AA123)</f>
        <v>289.20000000000005</v>
      </c>
      <c r="AR121" s="213" t="s">
        <v>25</v>
      </c>
      <c r="AT121" s="214" t="s">
        <v>81</v>
      </c>
      <c r="AU121" s="214" t="s">
        <v>25</v>
      </c>
      <c r="AY121" s="213" t="s">
        <v>192</v>
      </c>
      <c r="BK121" s="215">
        <f>SUM(BK122:BK123)</f>
        <v>0</v>
      </c>
    </row>
    <row r="122" s="1" customFormat="1" ht="25.5" customHeight="1">
      <c r="B122" s="46"/>
      <c r="C122" s="219" t="s">
        <v>25</v>
      </c>
      <c r="D122" s="219" t="s">
        <v>193</v>
      </c>
      <c r="E122" s="220" t="s">
        <v>483</v>
      </c>
      <c r="F122" s="221" t="s">
        <v>484</v>
      </c>
      <c r="G122" s="221"/>
      <c r="H122" s="221"/>
      <c r="I122" s="221"/>
      <c r="J122" s="222" t="s">
        <v>215</v>
      </c>
      <c r="K122" s="223">
        <v>120</v>
      </c>
      <c r="L122" s="224">
        <v>0</v>
      </c>
      <c r="M122" s="225"/>
      <c r="N122" s="226">
        <f>ROUND(L122*K122,2)</f>
        <v>0</v>
      </c>
      <c r="O122" s="226"/>
      <c r="P122" s="226"/>
      <c r="Q122" s="226"/>
      <c r="R122" s="48"/>
      <c r="T122" s="227" t="s">
        <v>23</v>
      </c>
      <c r="U122" s="56" t="s">
        <v>47</v>
      </c>
      <c r="V122" s="47"/>
      <c r="W122" s="228">
        <f>V122*K122</f>
        <v>0</v>
      </c>
      <c r="X122" s="228">
        <v>0</v>
      </c>
      <c r="Y122" s="228">
        <f>X122*K122</f>
        <v>0</v>
      </c>
      <c r="Z122" s="228">
        <v>2.4100000000000001</v>
      </c>
      <c r="AA122" s="229">
        <f>Z122*K122</f>
        <v>289.20000000000005</v>
      </c>
      <c r="AR122" s="22" t="s">
        <v>197</v>
      </c>
      <c r="AT122" s="22" t="s">
        <v>193</v>
      </c>
      <c r="AU122" s="22" t="s">
        <v>147</v>
      </c>
      <c r="AY122" s="22" t="s">
        <v>192</v>
      </c>
      <c r="BE122" s="142">
        <f>IF(U122="základní",N122,0)</f>
        <v>0</v>
      </c>
      <c r="BF122" s="142">
        <f>IF(U122="snížená",N122,0)</f>
        <v>0</v>
      </c>
      <c r="BG122" s="142">
        <f>IF(U122="zákl. přenesená",N122,0)</f>
        <v>0</v>
      </c>
      <c r="BH122" s="142">
        <f>IF(U122="sníž. přenesená",N122,0)</f>
        <v>0</v>
      </c>
      <c r="BI122" s="142">
        <f>IF(U122="nulová",N122,0)</f>
        <v>0</v>
      </c>
      <c r="BJ122" s="22" t="s">
        <v>25</v>
      </c>
      <c r="BK122" s="142">
        <f>ROUND(L122*K122,2)</f>
        <v>0</v>
      </c>
      <c r="BL122" s="22" t="s">
        <v>197</v>
      </c>
      <c r="BM122" s="22" t="s">
        <v>485</v>
      </c>
    </row>
    <row r="123" s="10" customFormat="1" ht="16.5" customHeight="1">
      <c r="B123" s="238"/>
      <c r="C123" s="239"/>
      <c r="D123" s="239"/>
      <c r="E123" s="240" t="s">
        <v>23</v>
      </c>
      <c r="F123" s="241" t="s">
        <v>486</v>
      </c>
      <c r="G123" s="242"/>
      <c r="H123" s="242"/>
      <c r="I123" s="242"/>
      <c r="J123" s="239"/>
      <c r="K123" s="243">
        <v>120</v>
      </c>
      <c r="L123" s="239"/>
      <c r="M123" s="239"/>
      <c r="N123" s="239"/>
      <c r="O123" s="239"/>
      <c r="P123" s="239"/>
      <c r="Q123" s="239"/>
      <c r="R123" s="244"/>
      <c r="T123" s="245"/>
      <c r="U123" s="239"/>
      <c r="V123" s="239"/>
      <c r="W123" s="239"/>
      <c r="X123" s="239"/>
      <c r="Y123" s="239"/>
      <c r="Z123" s="239"/>
      <c r="AA123" s="246"/>
      <c r="AT123" s="247" t="s">
        <v>204</v>
      </c>
      <c r="AU123" s="247" t="s">
        <v>147</v>
      </c>
      <c r="AV123" s="10" t="s">
        <v>147</v>
      </c>
      <c r="AW123" s="10" t="s">
        <v>205</v>
      </c>
      <c r="AX123" s="10" t="s">
        <v>25</v>
      </c>
      <c r="AY123" s="247" t="s">
        <v>192</v>
      </c>
    </row>
    <row r="124" s="9" customFormat="1" ht="29.88" customHeight="1">
      <c r="B124" s="206"/>
      <c r="C124" s="207"/>
      <c r="D124" s="216" t="s">
        <v>161</v>
      </c>
      <c r="E124" s="216"/>
      <c r="F124" s="216"/>
      <c r="G124" s="216"/>
      <c r="H124" s="216"/>
      <c r="I124" s="216"/>
      <c r="J124" s="216"/>
      <c r="K124" s="216"/>
      <c r="L124" s="216"/>
      <c r="M124" s="216"/>
      <c r="N124" s="217">
        <f>BK124</f>
        <v>0</v>
      </c>
      <c r="O124" s="218"/>
      <c r="P124" s="218"/>
      <c r="Q124" s="218"/>
      <c r="R124" s="209"/>
      <c r="T124" s="210"/>
      <c r="U124" s="207"/>
      <c r="V124" s="207"/>
      <c r="W124" s="211">
        <f>SUM(W125:W131)</f>
        <v>0</v>
      </c>
      <c r="X124" s="207"/>
      <c r="Y124" s="211">
        <f>SUM(Y125:Y131)</f>
        <v>0</v>
      </c>
      <c r="Z124" s="207"/>
      <c r="AA124" s="212">
        <f>SUM(AA125:AA131)</f>
        <v>0</v>
      </c>
      <c r="AR124" s="213" t="s">
        <v>25</v>
      </c>
      <c r="AT124" s="214" t="s">
        <v>81</v>
      </c>
      <c r="AU124" s="214" t="s">
        <v>25</v>
      </c>
      <c r="AY124" s="213" t="s">
        <v>192</v>
      </c>
      <c r="BK124" s="215">
        <f>SUM(BK125:BK131)</f>
        <v>0</v>
      </c>
    </row>
    <row r="125" s="1" customFormat="1" ht="38.25" customHeight="1">
      <c r="B125" s="46"/>
      <c r="C125" s="219" t="s">
        <v>147</v>
      </c>
      <c r="D125" s="219" t="s">
        <v>193</v>
      </c>
      <c r="E125" s="220" t="s">
        <v>257</v>
      </c>
      <c r="F125" s="221" t="s">
        <v>258</v>
      </c>
      <c r="G125" s="221"/>
      <c r="H125" s="221"/>
      <c r="I125" s="221"/>
      <c r="J125" s="222" t="s">
        <v>245</v>
      </c>
      <c r="K125" s="223">
        <v>289.19999999999999</v>
      </c>
      <c r="L125" s="224">
        <v>0</v>
      </c>
      <c r="M125" s="225"/>
      <c r="N125" s="226">
        <f>ROUND(L125*K125,2)</f>
        <v>0</v>
      </c>
      <c r="O125" s="226"/>
      <c r="P125" s="226"/>
      <c r="Q125" s="226"/>
      <c r="R125" s="48"/>
      <c r="T125" s="227" t="s">
        <v>23</v>
      </c>
      <c r="U125" s="56" t="s">
        <v>47</v>
      </c>
      <c r="V125" s="47"/>
      <c r="W125" s="228">
        <f>V125*K125</f>
        <v>0</v>
      </c>
      <c r="X125" s="228">
        <v>0</v>
      </c>
      <c r="Y125" s="228">
        <f>X125*K125</f>
        <v>0</v>
      </c>
      <c r="Z125" s="228">
        <v>0</v>
      </c>
      <c r="AA125" s="229">
        <f>Z125*K125</f>
        <v>0</v>
      </c>
      <c r="AR125" s="22" t="s">
        <v>197</v>
      </c>
      <c r="AT125" s="22" t="s">
        <v>193</v>
      </c>
      <c r="AU125" s="22" t="s">
        <v>147</v>
      </c>
      <c r="AY125" s="22" t="s">
        <v>192</v>
      </c>
      <c r="BE125" s="142">
        <f>IF(U125="základní",N125,0)</f>
        <v>0</v>
      </c>
      <c r="BF125" s="142">
        <f>IF(U125="snížená",N125,0)</f>
        <v>0</v>
      </c>
      <c r="BG125" s="142">
        <f>IF(U125="zákl. přenesená",N125,0)</f>
        <v>0</v>
      </c>
      <c r="BH125" s="142">
        <f>IF(U125="sníž. přenesená",N125,0)</f>
        <v>0</v>
      </c>
      <c r="BI125" s="142">
        <f>IF(U125="nulová",N125,0)</f>
        <v>0</v>
      </c>
      <c r="BJ125" s="22" t="s">
        <v>25</v>
      </c>
      <c r="BK125" s="142">
        <f>ROUND(L125*K125,2)</f>
        <v>0</v>
      </c>
      <c r="BL125" s="22" t="s">
        <v>197</v>
      </c>
      <c r="BM125" s="22" t="s">
        <v>487</v>
      </c>
    </row>
    <row r="126" s="1" customFormat="1" ht="38.25" customHeight="1">
      <c r="B126" s="46"/>
      <c r="C126" s="219" t="s">
        <v>207</v>
      </c>
      <c r="D126" s="219" t="s">
        <v>193</v>
      </c>
      <c r="E126" s="220" t="s">
        <v>261</v>
      </c>
      <c r="F126" s="221" t="s">
        <v>262</v>
      </c>
      <c r="G126" s="221"/>
      <c r="H126" s="221"/>
      <c r="I126" s="221"/>
      <c r="J126" s="222" t="s">
        <v>245</v>
      </c>
      <c r="K126" s="223">
        <v>289.19999999999999</v>
      </c>
      <c r="L126" s="224">
        <v>0</v>
      </c>
      <c r="M126" s="225"/>
      <c r="N126" s="226">
        <f>ROUND(L126*K126,2)</f>
        <v>0</v>
      </c>
      <c r="O126" s="226"/>
      <c r="P126" s="226"/>
      <c r="Q126" s="226"/>
      <c r="R126" s="48"/>
      <c r="T126" s="227" t="s">
        <v>23</v>
      </c>
      <c r="U126" s="56" t="s">
        <v>47</v>
      </c>
      <c r="V126" s="47"/>
      <c r="W126" s="228">
        <f>V126*K126</f>
        <v>0</v>
      </c>
      <c r="X126" s="228">
        <v>0</v>
      </c>
      <c r="Y126" s="228">
        <f>X126*K126</f>
        <v>0</v>
      </c>
      <c r="Z126" s="228">
        <v>0</v>
      </c>
      <c r="AA126" s="229">
        <f>Z126*K126</f>
        <v>0</v>
      </c>
      <c r="AR126" s="22" t="s">
        <v>197</v>
      </c>
      <c r="AT126" s="22" t="s">
        <v>193</v>
      </c>
      <c r="AU126" s="22" t="s">
        <v>147</v>
      </c>
      <c r="AY126" s="22" t="s">
        <v>192</v>
      </c>
      <c r="BE126" s="142">
        <f>IF(U126="základní",N126,0)</f>
        <v>0</v>
      </c>
      <c r="BF126" s="142">
        <f>IF(U126="snížená",N126,0)</f>
        <v>0</v>
      </c>
      <c r="BG126" s="142">
        <f>IF(U126="zákl. přenesená",N126,0)</f>
        <v>0</v>
      </c>
      <c r="BH126" s="142">
        <f>IF(U126="sníž. přenesená",N126,0)</f>
        <v>0</v>
      </c>
      <c r="BI126" s="142">
        <f>IF(U126="nulová",N126,0)</f>
        <v>0</v>
      </c>
      <c r="BJ126" s="22" t="s">
        <v>25</v>
      </c>
      <c r="BK126" s="142">
        <f>ROUND(L126*K126,2)</f>
        <v>0</v>
      </c>
      <c r="BL126" s="22" t="s">
        <v>197</v>
      </c>
      <c r="BM126" s="22" t="s">
        <v>488</v>
      </c>
    </row>
    <row r="127" s="1" customFormat="1" ht="25.5" customHeight="1">
      <c r="B127" s="46"/>
      <c r="C127" s="219" t="s">
        <v>197</v>
      </c>
      <c r="D127" s="219" t="s">
        <v>193</v>
      </c>
      <c r="E127" s="220" t="s">
        <v>268</v>
      </c>
      <c r="F127" s="221" t="s">
        <v>269</v>
      </c>
      <c r="G127" s="221"/>
      <c r="H127" s="221"/>
      <c r="I127" s="221"/>
      <c r="J127" s="222" t="s">
        <v>245</v>
      </c>
      <c r="K127" s="223">
        <v>3759.5999999999999</v>
      </c>
      <c r="L127" s="224">
        <v>0</v>
      </c>
      <c r="M127" s="225"/>
      <c r="N127" s="226">
        <f>ROUND(L127*K127,2)</f>
        <v>0</v>
      </c>
      <c r="O127" s="226"/>
      <c r="P127" s="226"/>
      <c r="Q127" s="226"/>
      <c r="R127" s="48"/>
      <c r="T127" s="227" t="s">
        <v>23</v>
      </c>
      <c r="U127" s="56" t="s">
        <v>47</v>
      </c>
      <c r="V127" s="47"/>
      <c r="W127" s="228">
        <f>V127*K127</f>
        <v>0</v>
      </c>
      <c r="X127" s="228">
        <v>0</v>
      </c>
      <c r="Y127" s="228">
        <f>X127*K127</f>
        <v>0</v>
      </c>
      <c r="Z127" s="228">
        <v>0</v>
      </c>
      <c r="AA127" s="229">
        <f>Z127*K127</f>
        <v>0</v>
      </c>
      <c r="AR127" s="22" t="s">
        <v>197</v>
      </c>
      <c r="AT127" s="22" t="s">
        <v>193</v>
      </c>
      <c r="AU127" s="22" t="s">
        <v>147</v>
      </c>
      <c r="AY127" s="22" t="s">
        <v>192</v>
      </c>
      <c r="BE127" s="142">
        <f>IF(U127="základní",N127,0)</f>
        <v>0</v>
      </c>
      <c r="BF127" s="142">
        <f>IF(U127="snížená",N127,0)</f>
        <v>0</v>
      </c>
      <c r="BG127" s="142">
        <f>IF(U127="zákl. přenesená",N127,0)</f>
        <v>0</v>
      </c>
      <c r="BH127" s="142">
        <f>IF(U127="sníž. přenesená",N127,0)</f>
        <v>0</v>
      </c>
      <c r="BI127" s="142">
        <f>IF(U127="nulová",N127,0)</f>
        <v>0</v>
      </c>
      <c r="BJ127" s="22" t="s">
        <v>25</v>
      </c>
      <c r="BK127" s="142">
        <f>ROUND(L127*K127,2)</f>
        <v>0</v>
      </c>
      <c r="BL127" s="22" t="s">
        <v>197</v>
      </c>
      <c r="BM127" s="22" t="s">
        <v>489</v>
      </c>
    </row>
    <row r="128" s="10" customFormat="1" ht="16.5" customHeight="1">
      <c r="B128" s="238"/>
      <c r="C128" s="239"/>
      <c r="D128" s="239"/>
      <c r="E128" s="240" t="s">
        <v>23</v>
      </c>
      <c r="F128" s="241" t="s">
        <v>490</v>
      </c>
      <c r="G128" s="242"/>
      <c r="H128" s="242"/>
      <c r="I128" s="242"/>
      <c r="J128" s="239"/>
      <c r="K128" s="243">
        <v>3759.5999999999999</v>
      </c>
      <c r="L128" s="239"/>
      <c r="M128" s="239"/>
      <c r="N128" s="239"/>
      <c r="O128" s="239"/>
      <c r="P128" s="239"/>
      <c r="Q128" s="239"/>
      <c r="R128" s="244"/>
      <c r="T128" s="245"/>
      <c r="U128" s="239"/>
      <c r="V128" s="239"/>
      <c r="W128" s="239"/>
      <c r="X128" s="239"/>
      <c r="Y128" s="239"/>
      <c r="Z128" s="239"/>
      <c r="AA128" s="246"/>
      <c r="AT128" s="247" t="s">
        <v>204</v>
      </c>
      <c r="AU128" s="247" t="s">
        <v>147</v>
      </c>
      <c r="AV128" s="10" t="s">
        <v>147</v>
      </c>
      <c r="AW128" s="10" t="s">
        <v>205</v>
      </c>
      <c r="AX128" s="10" t="s">
        <v>25</v>
      </c>
      <c r="AY128" s="247" t="s">
        <v>192</v>
      </c>
    </row>
    <row r="129" s="1" customFormat="1" ht="38.25" customHeight="1">
      <c r="B129" s="46"/>
      <c r="C129" s="219" t="s">
        <v>121</v>
      </c>
      <c r="D129" s="219" t="s">
        <v>193</v>
      </c>
      <c r="E129" s="220" t="s">
        <v>264</v>
      </c>
      <c r="F129" s="221" t="s">
        <v>265</v>
      </c>
      <c r="G129" s="221"/>
      <c r="H129" s="221"/>
      <c r="I129" s="221"/>
      <c r="J129" s="222" t="s">
        <v>245</v>
      </c>
      <c r="K129" s="223">
        <v>289.19999999999999</v>
      </c>
      <c r="L129" s="224">
        <v>0</v>
      </c>
      <c r="M129" s="225"/>
      <c r="N129" s="226">
        <f>ROUND(L129*K129,2)</f>
        <v>0</v>
      </c>
      <c r="O129" s="226"/>
      <c r="P129" s="226"/>
      <c r="Q129" s="226"/>
      <c r="R129" s="48"/>
      <c r="T129" s="227" t="s">
        <v>23</v>
      </c>
      <c r="U129" s="56" t="s">
        <v>47</v>
      </c>
      <c r="V129" s="47"/>
      <c r="W129" s="228">
        <f>V129*K129</f>
        <v>0</v>
      </c>
      <c r="X129" s="228">
        <v>0</v>
      </c>
      <c r="Y129" s="228">
        <f>X129*K129</f>
        <v>0</v>
      </c>
      <c r="Z129" s="228">
        <v>0</v>
      </c>
      <c r="AA129" s="229">
        <f>Z129*K129</f>
        <v>0</v>
      </c>
      <c r="AR129" s="22" t="s">
        <v>197</v>
      </c>
      <c r="AT129" s="22" t="s">
        <v>193</v>
      </c>
      <c r="AU129" s="22" t="s">
        <v>147</v>
      </c>
      <c r="AY129" s="22" t="s">
        <v>192</v>
      </c>
      <c r="BE129" s="142">
        <f>IF(U129="základní",N129,0)</f>
        <v>0</v>
      </c>
      <c r="BF129" s="142">
        <f>IF(U129="snížená",N129,0)</f>
        <v>0</v>
      </c>
      <c r="BG129" s="142">
        <f>IF(U129="zákl. přenesená",N129,0)</f>
        <v>0</v>
      </c>
      <c r="BH129" s="142">
        <f>IF(U129="sníž. přenesená",N129,0)</f>
        <v>0</v>
      </c>
      <c r="BI129" s="142">
        <f>IF(U129="nulová",N129,0)</f>
        <v>0</v>
      </c>
      <c r="BJ129" s="22" t="s">
        <v>25</v>
      </c>
      <c r="BK129" s="142">
        <f>ROUND(L129*K129,2)</f>
        <v>0</v>
      </c>
      <c r="BL129" s="22" t="s">
        <v>197</v>
      </c>
      <c r="BM129" s="22" t="s">
        <v>491</v>
      </c>
    </row>
    <row r="130" s="1" customFormat="1" ht="38.25" customHeight="1">
      <c r="B130" s="46"/>
      <c r="C130" s="219" t="s">
        <v>223</v>
      </c>
      <c r="D130" s="219" t="s">
        <v>193</v>
      </c>
      <c r="E130" s="220" t="s">
        <v>277</v>
      </c>
      <c r="F130" s="221" t="s">
        <v>278</v>
      </c>
      <c r="G130" s="221"/>
      <c r="H130" s="221"/>
      <c r="I130" s="221"/>
      <c r="J130" s="222" t="s">
        <v>245</v>
      </c>
      <c r="K130" s="223">
        <v>58.427999999999997</v>
      </c>
      <c r="L130" s="224">
        <v>0</v>
      </c>
      <c r="M130" s="225"/>
      <c r="N130" s="226">
        <f>ROUND(L130*K130,2)</f>
        <v>0</v>
      </c>
      <c r="O130" s="226"/>
      <c r="P130" s="226"/>
      <c r="Q130" s="226"/>
      <c r="R130" s="48"/>
      <c r="T130" s="227" t="s">
        <v>23</v>
      </c>
      <c r="U130" s="56" t="s">
        <v>47</v>
      </c>
      <c r="V130" s="47"/>
      <c r="W130" s="228">
        <f>V130*K130</f>
        <v>0</v>
      </c>
      <c r="X130" s="228">
        <v>0</v>
      </c>
      <c r="Y130" s="228">
        <f>X130*K130</f>
        <v>0</v>
      </c>
      <c r="Z130" s="228">
        <v>0</v>
      </c>
      <c r="AA130" s="229">
        <f>Z130*K130</f>
        <v>0</v>
      </c>
      <c r="AR130" s="22" t="s">
        <v>197</v>
      </c>
      <c r="AT130" s="22" t="s">
        <v>193</v>
      </c>
      <c r="AU130" s="22" t="s">
        <v>147</v>
      </c>
      <c r="AY130" s="22" t="s">
        <v>192</v>
      </c>
      <c r="BE130" s="142">
        <f>IF(U130="základní",N130,0)</f>
        <v>0</v>
      </c>
      <c r="BF130" s="142">
        <f>IF(U130="snížená",N130,0)</f>
        <v>0</v>
      </c>
      <c r="BG130" s="142">
        <f>IF(U130="zákl. přenesená",N130,0)</f>
        <v>0</v>
      </c>
      <c r="BH130" s="142">
        <f>IF(U130="sníž. přenesená",N130,0)</f>
        <v>0</v>
      </c>
      <c r="BI130" s="142">
        <f>IF(U130="nulová",N130,0)</f>
        <v>0</v>
      </c>
      <c r="BJ130" s="22" t="s">
        <v>25</v>
      </c>
      <c r="BK130" s="142">
        <f>ROUND(L130*K130,2)</f>
        <v>0</v>
      </c>
      <c r="BL130" s="22" t="s">
        <v>197</v>
      </c>
      <c r="BM130" s="22" t="s">
        <v>492</v>
      </c>
    </row>
    <row r="131" s="10" customFormat="1" ht="16.5" customHeight="1">
      <c r="B131" s="238"/>
      <c r="C131" s="239"/>
      <c r="D131" s="239"/>
      <c r="E131" s="240" t="s">
        <v>23</v>
      </c>
      <c r="F131" s="241" t="s">
        <v>280</v>
      </c>
      <c r="G131" s="242"/>
      <c r="H131" s="242"/>
      <c r="I131" s="242"/>
      <c r="J131" s="239"/>
      <c r="K131" s="243">
        <v>58.427999999999997</v>
      </c>
      <c r="L131" s="239"/>
      <c r="M131" s="239"/>
      <c r="N131" s="239"/>
      <c r="O131" s="239"/>
      <c r="P131" s="239"/>
      <c r="Q131" s="239"/>
      <c r="R131" s="244"/>
      <c r="T131" s="245"/>
      <c r="U131" s="239"/>
      <c r="V131" s="239"/>
      <c r="W131" s="239"/>
      <c r="X131" s="239"/>
      <c r="Y131" s="239"/>
      <c r="Z131" s="239"/>
      <c r="AA131" s="246"/>
      <c r="AT131" s="247" t="s">
        <v>204</v>
      </c>
      <c r="AU131" s="247" t="s">
        <v>147</v>
      </c>
      <c r="AV131" s="10" t="s">
        <v>147</v>
      </c>
      <c r="AW131" s="10" t="s">
        <v>205</v>
      </c>
      <c r="AX131" s="10" t="s">
        <v>25</v>
      </c>
      <c r="AY131" s="247" t="s">
        <v>192</v>
      </c>
    </row>
    <row r="132" s="1" customFormat="1" ht="49.92" customHeight="1">
      <c r="B132" s="46"/>
      <c r="C132" s="47"/>
      <c r="D132" s="208" t="s">
        <v>379</v>
      </c>
      <c r="E132" s="47"/>
      <c r="F132" s="47"/>
      <c r="G132" s="47"/>
      <c r="H132" s="47"/>
      <c r="I132" s="47"/>
      <c r="J132" s="47"/>
      <c r="K132" s="47"/>
      <c r="L132" s="47"/>
      <c r="M132" s="47"/>
      <c r="N132" s="258">
        <f>BK132</f>
        <v>0</v>
      </c>
      <c r="O132" s="259"/>
      <c r="P132" s="259"/>
      <c r="Q132" s="259"/>
      <c r="R132" s="48"/>
      <c r="T132" s="190"/>
      <c r="U132" s="47"/>
      <c r="V132" s="47"/>
      <c r="W132" s="47"/>
      <c r="X132" s="47"/>
      <c r="Y132" s="47"/>
      <c r="Z132" s="47"/>
      <c r="AA132" s="100"/>
      <c r="AT132" s="22" t="s">
        <v>81</v>
      </c>
      <c r="AU132" s="22" t="s">
        <v>82</v>
      </c>
      <c r="AY132" s="22" t="s">
        <v>380</v>
      </c>
      <c r="BK132" s="142">
        <f>SUM(BK133:BK137)</f>
        <v>0</v>
      </c>
    </row>
    <row r="133" s="1" customFormat="1" ht="22.32" customHeight="1">
      <c r="B133" s="46"/>
      <c r="C133" s="260" t="s">
        <v>23</v>
      </c>
      <c r="D133" s="260" t="s">
        <v>193</v>
      </c>
      <c r="E133" s="261" t="s">
        <v>23</v>
      </c>
      <c r="F133" s="262" t="s">
        <v>23</v>
      </c>
      <c r="G133" s="262"/>
      <c r="H133" s="262"/>
      <c r="I133" s="262"/>
      <c r="J133" s="263" t="s">
        <v>23</v>
      </c>
      <c r="K133" s="264"/>
      <c r="L133" s="224"/>
      <c r="M133" s="226"/>
      <c r="N133" s="226">
        <f>BK133</f>
        <v>0</v>
      </c>
      <c r="O133" s="226"/>
      <c r="P133" s="226"/>
      <c r="Q133" s="226"/>
      <c r="R133" s="48"/>
      <c r="T133" s="227" t="s">
        <v>23</v>
      </c>
      <c r="U133" s="265" t="s">
        <v>47</v>
      </c>
      <c r="V133" s="47"/>
      <c r="W133" s="47"/>
      <c r="X133" s="47"/>
      <c r="Y133" s="47"/>
      <c r="Z133" s="47"/>
      <c r="AA133" s="100"/>
      <c r="AT133" s="22" t="s">
        <v>380</v>
      </c>
      <c r="AU133" s="22" t="s">
        <v>25</v>
      </c>
      <c r="AY133" s="22" t="s">
        <v>380</v>
      </c>
      <c r="BE133" s="142">
        <f>IF(U133="základní",N133,0)</f>
        <v>0</v>
      </c>
      <c r="BF133" s="142">
        <f>IF(U133="snížená",N133,0)</f>
        <v>0</v>
      </c>
      <c r="BG133" s="142">
        <f>IF(U133="zákl. přenesená",N133,0)</f>
        <v>0</v>
      </c>
      <c r="BH133" s="142">
        <f>IF(U133="sníž. přenesená",N133,0)</f>
        <v>0</v>
      </c>
      <c r="BI133" s="142">
        <f>IF(U133="nulová",N133,0)</f>
        <v>0</v>
      </c>
      <c r="BJ133" s="22" t="s">
        <v>25</v>
      </c>
      <c r="BK133" s="142">
        <f>L133*K133</f>
        <v>0</v>
      </c>
    </row>
    <row r="134" s="1" customFormat="1" ht="22.32" customHeight="1">
      <c r="B134" s="46"/>
      <c r="C134" s="260" t="s">
        <v>23</v>
      </c>
      <c r="D134" s="260" t="s">
        <v>193</v>
      </c>
      <c r="E134" s="261" t="s">
        <v>23</v>
      </c>
      <c r="F134" s="262" t="s">
        <v>23</v>
      </c>
      <c r="G134" s="262"/>
      <c r="H134" s="262"/>
      <c r="I134" s="262"/>
      <c r="J134" s="263" t="s">
        <v>23</v>
      </c>
      <c r="K134" s="264"/>
      <c r="L134" s="224"/>
      <c r="M134" s="226"/>
      <c r="N134" s="226">
        <f>BK134</f>
        <v>0</v>
      </c>
      <c r="O134" s="226"/>
      <c r="P134" s="226"/>
      <c r="Q134" s="226"/>
      <c r="R134" s="48"/>
      <c r="T134" s="227" t="s">
        <v>23</v>
      </c>
      <c r="U134" s="265" t="s">
        <v>47</v>
      </c>
      <c r="V134" s="47"/>
      <c r="W134" s="47"/>
      <c r="X134" s="47"/>
      <c r="Y134" s="47"/>
      <c r="Z134" s="47"/>
      <c r="AA134" s="100"/>
      <c r="AT134" s="22" t="s">
        <v>380</v>
      </c>
      <c r="AU134" s="22" t="s">
        <v>25</v>
      </c>
      <c r="AY134" s="22" t="s">
        <v>380</v>
      </c>
      <c r="BE134" s="142">
        <f>IF(U134="základní",N134,0)</f>
        <v>0</v>
      </c>
      <c r="BF134" s="142">
        <f>IF(U134="snížená",N134,0)</f>
        <v>0</v>
      </c>
      <c r="BG134" s="142">
        <f>IF(U134="zákl. přenesená",N134,0)</f>
        <v>0</v>
      </c>
      <c r="BH134" s="142">
        <f>IF(U134="sníž. přenesená",N134,0)</f>
        <v>0</v>
      </c>
      <c r="BI134" s="142">
        <f>IF(U134="nulová",N134,0)</f>
        <v>0</v>
      </c>
      <c r="BJ134" s="22" t="s">
        <v>25</v>
      </c>
      <c r="BK134" s="142">
        <f>L134*K134</f>
        <v>0</v>
      </c>
    </row>
    <row r="135" s="1" customFormat="1" ht="22.32" customHeight="1">
      <c r="B135" s="46"/>
      <c r="C135" s="260" t="s">
        <v>23</v>
      </c>
      <c r="D135" s="260" t="s">
        <v>193</v>
      </c>
      <c r="E135" s="261" t="s">
        <v>23</v>
      </c>
      <c r="F135" s="262" t="s">
        <v>23</v>
      </c>
      <c r="G135" s="262"/>
      <c r="H135" s="262"/>
      <c r="I135" s="262"/>
      <c r="J135" s="263" t="s">
        <v>23</v>
      </c>
      <c r="K135" s="264"/>
      <c r="L135" s="224"/>
      <c r="M135" s="226"/>
      <c r="N135" s="226">
        <f>BK135</f>
        <v>0</v>
      </c>
      <c r="O135" s="226"/>
      <c r="P135" s="226"/>
      <c r="Q135" s="226"/>
      <c r="R135" s="48"/>
      <c r="T135" s="227" t="s">
        <v>23</v>
      </c>
      <c r="U135" s="265" t="s">
        <v>47</v>
      </c>
      <c r="V135" s="47"/>
      <c r="W135" s="47"/>
      <c r="X135" s="47"/>
      <c r="Y135" s="47"/>
      <c r="Z135" s="47"/>
      <c r="AA135" s="100"/>
      <c r="AT135" s="22" t="s">
        <v>380</v>
      </c>
      <c r="AU135" s="22" t="s">
        <v>25</v>
      </c>
      <c r="AY135" s="22" t="s">
        <v>380</v>
      </c>
      <c r="BE135" s="142">
        <f>IF(U135="základní",N135,0)</f>
        <v>0</v>
      </c>
      <c r="BF135" s="142">
        <f>IF(U135="snížená",N135,0)</f>
        <v>0</v>
      </c>
      <c r="BG135" s="142">
        <f>IF(U135="zákl. přenesená",N135,0)</f>
        <v>0</v>
      </c>
      <c r="BH135" s="142">
        <f>IF(U135="sníž. přenesená",N135,0)</f>
        <v>0</v>
      </c>
      <c r="BI135" s="142">
        <f>IF(U135="nulová",N135,0)</f>
        <v>0</v>
      </c>
      <c r="BJ135" s="22" t="s">
        <v>25</v>
      </c>
      <c r="BK135" s="142">
        <f>L135*K135</f>
        <v>0</v>
      </c>
    </row>
    <row r="136" s="1" customFormat="1" ht="22.32" customHeight="1">
      <c r="B136" s="46"/>
      <c r="C136" s="260" t="s">
        <v>23</v>
      </c>
      <c r="D136" s="260" t="s">
        <v>193</v>
      </c>
      <c r="E136" s="261" t="s">
        <v>23</v>
      </c>
      <c r="F136" s="262" t="s">
        <v>23</v>
      </c>
      <c r="G136" s="262"/>
      <c r="H136" s="262"/>
      <c r="I136" s="262"/>
      <c r="J136" s="263" t="s">
        <v>23</v>
      </c>
      <c r="K136" s="264"/>
      <c r="L136" s="224"/>
      <c r="M136" s="226"/>
      <c r="N136" s="226">
        <f>BK136</f>
        <v>0</v>
      </c>
      <c r="O136" s="226"/>
      <c r="P136" s="226"/>
      <c r="Q136" s="226"/>
      <c r="R136" s="48"/>
      <c r="T136" s="227" t="s">
        <v>23</v>
      </c>
      <c r="U136" s="265" t="s">
        <v>47</v>
      </c>
      <c r="V136" s="47"/>
      <c r="W136" s="47"/>
      <c r="X136" s="47"/>
      <c r="Y136" s="47"/>
      <c r="Z136" s="47"/>
      <c r="AA136" s="100"/>
      <c r="AT136" s="22" t="s">
        <v>380</v>
      </c>
      <c r="AU136" s="22" t="s">
        <v>25</v>
      </c>
      <c r="AY136" s="22" t="s">
        <v>380</v>
      </c>
      <c r="BE136" s="142">
        <f>IF(U136="základní",N136,0)</f>
        <v>0</v>
      </c>
      <c r="BF136" s="142">
        <f>IF(U136="snížená",N136,0)</f>
        <v>0</v>
      </c>
      <c r="BG136" s="142">
        <f>IF(U136="zákl. přenesená",N136,0)</f>
        <v>0</v>
      </c>
      <c r="BH136" s="142">
        <f>IF(U136="sníž. přenesená",N136,0)</f>
        <v>0</v>
      </c>
      <c r="BI136" s="142">
        <f>IF(U136="nulová",N136,0)</f>
        <v>0</v>
      </c>
      <c r="BJ136" s="22" t="s">
        <v>25</v>
      </c>
      <c r="BK136" s="142">
        <f>L136*K136</f>
        <v>0</v>
      </c>
    </row>
    <row r="137" s="1" customFormat="1" ht="22.32" customHeight="1">
      <c r="B137" s="46"/>
      <c r="C137" s="260" t="s">
        <v>23</v>
      </c>
      <c r="D137" s="260" t="s">
        <v>193</v>
      </c>
      <c r="E137" s="261" t="s">
        <v>23</v>
      </c>
      <c r="F137" s="262" t="s">
        <v>23</v>
      </c>
      <c r="G137" s="262"/>
      <c r="H137" s="262"/>
      <c r="I137" s="262"/>
      <c r="J137" s="263" t="s">
        <v>23</v>
      </c>
      <c r="K137" s="264"/>
      <c r="L137" s="224"/>
      <c r="M137" s="226"/>
      <c r="N137" s="226">
        <f>BK137</f>
        <v>0</v>
      </c>
      <c r="O137" s="226"/>
      <c r="P137" s="226"/>
      <c r="Q137" s="226"/>
      <c r="R137" s="48"/>
      <c r="T137" s="227" t="s">
        <v>23</v>
      </c>
      <c r="U137" s="265" t="s">
        <v>47</v>
      </c>
      <c r="V137" s="72"/>
      <c r="W137" s="72"/>
      <c r="X137" s="72"/>
      <c r="Y137" s="72"/>
      <c r="Z137" s="72"/>
      <c r="AA137" s="74"/>
      <c r="AT137" s="22" t="s">
        <v>380</v>
      </c>
      <c r="AU137" s="22" t="s">
        <v>25</v>
      </c>
      <c r="AY137" s="22" t="s">
        <v>380</v>
      </c>
      <c r="BE137" s="142">
        <f>IF(U137="základní",N137,0)</f>
        <v>0</v>
      </c>
      <c r="BF137" s="142">
        <f>IF(U137="snížená",N137,0)</f>
        <v>0</v>
      </c>
      <c r="BG137" s="142">
        <f>IF(U137="zákl. přenesená",N137,0)</f>
        <v>0</v>
      </c>
      <c r="BH137" s="142">
        <f>IF(U137="sníž. přenesená",N137,0)</f>
        <v>0</v>
      </c>
      <c r="BI137" s="142">
        <f>IF(U137="nulová",N137,0)</f>
        <v>0</v>
      </c>
      <c r="BJ137" s="22" t="s">
        <v>25</v>
      </c>
      <c r="BK137" s="142">
        <f>L137*K137</f>
        <v>0</v>
      </c>
    </row>
    <row r="138" s="1" customFormat="1" ht="6.96" customHeight="1">
      <c r="B138" s="75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</sheetData>
  <sheetProtection sheet="1" formatColumns="0" formatRows="0" objects="1" scenarios="1" spinCount="10" saltValue="vo6uOXBlRVaJmAirUtacc5znv8jcqi3cIEOQ6+PEldtN+t8LKzDlUL0rloJfPaDx2vj7gmXuan7N6HhptgFb9Q==" hashValue="0lmfSTRD1ZlvDxdDIyLBQOwBn5gkNVMCZlPTWJ/cWmYT+xje53TMubi8cmiTEBlpm4zu8uPszJML18FCPXh8CA==" algorithmName="SHA-512" password="CC35"/>
  <mergeCells count="107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4:Q94"/>
    <mergeCell ref="D95:H95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N100:Q100"/>
    <mergeCell ref="L102:Q102"/>
    <mergeCell ref="C108:Q108"/>
    <mergeCell ref="F110:P110"/>
    <mergeCell ref="F111:P111"/>
    <mergeCell ref="M113:P113"/>
    <mergeCell ref="M115:Q115"/>
    <mergeCell ref="M116:Q116"/>
    <mergeCell ref="F118:I118"/>
    <mergeCell ref="L118:M118"/>
    <mergeCell ref="N118:Q118"/>
    <mergeCell ref="F122:I122"/>
    <mergeCell ref="L122:M122"/>
    <mergeCell ref="N122:Q122"/>
    <mergeCell ref="F123:I123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F129:I129"/>
    <mergeCell ref="L129:M129"/>
    <mergeCell ref="N129:Q129"/>
    <mergeCell ref="F130:I130"/>
    <mergeCell ref="L130:M130"/>
    <mergeCell ref="N130:Q130"/>
    <mergeCell ref="F131:I131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N119:Q119"/>
    <mergeCell ref="N120:Q120"/>
    <mergeCell ref="N121:Q121"/>
    <mergeCell ref="N124:Q124"/>
    <mergeCell ref="N132:Q132"/>
    <mergeCell ref="H1:K1"/>
    <mergeCell ref="S2:AC2"/>
  </mergeCells>
  <dataValidations count="2">
    <dataValidation type="list" allowBlank="1" showInputMessage="1" showErrorMessage="1" error="Povoleny jsou hodnoty K, M." sqref="D133:D138">
      <formula1>"K, M"</formula1>
    </dataValidation>
    <dataValidation type="list" allowBlank="1" showInputMessage="1" showErrorMessage="1" error="Povoleny jsou hodnoty základní, snížená, zákl. přenesená, sníž. přenesená, nulová." sqref="U133:U138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6" display="2) Rekapitulace rozpočtu"/>
    <hyperlink ref="L1" location="C118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Malec</dc:creator>
  <cp:lastModifiedBy>Malec</cp:lastModifiedBy>
  <dcterms:created xsi:type="dcterms:W3CDTF">2018-07-18T12:17:21Z</dcterms:created>
  <dcterms:modified xsi:type="dcterms:W3CDTF">2018-07-18T12:17:34Z</dcterms:modified>
</cp:coreProperties>
</file>